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G:\ProI_Cpx\Comp 6C data\Publikation\Finalversion\Revisions\SK\Revisions_handedin\"/>
    </mc:Choice>
  </mc:AlternateContent>
  <xr:revisionPtr revIDLastSave="0" documentId="13_ncr:1_{9F591E0E-3EE9-4C19-A8E5-DAC98D8EF09F}" xr6:coauthVersionLast="36" xr6:coauthVersionMax="36" xr10:uidLastSave="{00000000-0000-0000-0000-000000000000}"/>
  <bookViews>
    <workbookView xWindow="0" yWindow="0" windowWidth="16380" windowHeight="8190" tabRatio="1000" firstSheet="1" activeTab="5" xr2:uid="{00000000-000D-0000-FFFF-FFFF00000000}"/>
  </bookViews>
  <sheets>
    <sheet name="S1_major_minor_elements" sheetId="1" r:id="rId1"/>
    <sheet name="S2_trace_elements" sheetId="2" r:id="rId2"/>
    <sheet name="S3_av_min_comps_and_d-values" sheetId="3" r:id="rId3"/>
    <sheet name="S4_la-icp-ms_standard_values" sheetId="4" r:id="rId4"/>
    <sheet name="S5_Onuma Parameters" sheetId="5" r:id="rId5"/>
    <sheet name="S6_models_and_ds" sheetId="6" r:id="rId6"/>
    <sheet name="S7_ModeledUrKREEP" sheetId="8" r:id="rId7"/>
  </sheets>
  <definedNames>
    <definedName name="_gXY1" localSheetId="2">#REF!</definedName>
    <definedName name="_gXY1" localSheetId="5">#REF!</definedName>
    <definedName name="_gXY1">#REF!</definedName>
    <definedName name="aaaaa" localSheetId="2">#REF!</definedName>
    <definedName name="aaaaa" localSheetId="5">#REF!</definedName>
    <definedName name="aaaaa">#REF!</definedName>
    <definedName name="temp1" localSheetId="2">#REF!</definedName>
    <definedName name="temp1">#REF!</definedName>
    <definedName name="temp2" localSheetId="2">#REF!</definedName>
    <definedName name="temp2">#REF!</definedName>
  </definedNames>
  <calcPr calcId="191029"/>
  <extLst>
    <ext xmlns:loext="http://schemas.libreoffice.org/" uri="{7626C862-2A13-11E5-B345-FEFF819CDC9F}">
      <loext:extCalcPr stringRefSyntax="ExcelA1"/>
    </ext>
  </extLst>
</workbook>
</file>

<file path=xl/calcChain.xml><?xml version="1.0" encoding="utf-8"?>
<calcChain xmlns="http://schemas.openxmlformats.org/spreadsheetml/2006/main">
  <c r="A56" i="3" l="1"/>
  <c r="ES41" i="3"/>
  <c r="FD22" i="3" l="1"/>
  <c r="FD21" i="3"/>
  <c r="FD19" i="3"/>
  <c r="FD17" i="3"/>
  <c r="FD16" i="3"/>
  <c r="EE16" i="3"/>
  <c r="DR22" i="3" l="1"/>
  <c r="H124" i="4" l="1"/>
  <c r="N123" i="4"/>
  <c r="N42" i="4" s="1"/>
  <c r="I123" i="4"/>
  <c r="I42" i="4" s="1"/>
  <c r="H123" i="4"/>
  <c r="H121" i="4"/>
  <c r="Q120" i="4"/>
  <c r="N120" i="4"/>
  <c r="N97" i="4" s="1"/>
  <c r="H120" i="4"/>
  <c r="H118" i="4"/>
  <c r="Q117" i="4"/>
  <c r="N117" i="4"/>
  <c r="N32" i="4" s="1"/>
  <c r="H117" i="4"/>
  <c r="I115" i="4"/>
  <c r="H115" i="4"/>
  <c r="H114" i="4"/>
  <c r="I112" i="4"/>
  <c r="H112" i="4"/>
  <c r="H111" i="4"/>
  <c r="H47" i="4" s="1"/>
  <c r="I109" i="4"/>
  <c r="H109" i="4"/>
  <c r="I108" i="4"/>
  <c r="H108"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Z102" i="4"/>
  <c r="Y102" i="4"/>
  <c r="X102" i="4"/>
  <c r="W102" i="4"/>
  <c r="U102" i="4"/>
  <c r="T102" i="4"/>
  <c r="S102" i="4"/>
  <c r="R102" i="4"/>
  <c r="Q102" i="4"/>
  <c r="P102" i="4"/>
  <c r="O102" i="4"/>
  <c r="N102" i="4"/>
  <c r="M102" i="4"/>
  <c r="L102" i="4"/>
  <c r="K102" i="4"/>
  <c r="I102" i="4"/>
  <c r="H102" i="4"/>
  <c r="AY101" i="4"/>
  <c r="AX101" i="4"/>
  <c r="AW101" i="4"/>
  <c r="AV101" i="4"/>
  <c r="AU101" i="4"/>
  <c r="AT101" i="4"/>
  <c r="AS101" i="4"/>
  <c r="AR101" i="4"/>
  <c r="AQ101" i="4"/>
  <c r="AP101" i="4"/>
  <c r="AO101" i="4"/>
  <c r="AN101" i="4"/>
  <c r="AM101" i="4"/>
  <c r="AL101" i="4"/>
  <c r="AK101" i="4"/>
  <c r="AJ101" i="4"/>
  <c r="AI101" i="4"/>
  <c r="AH101" i="4"/>
  <c r="AG101" i="4"/>
  <c r="AF101" i="4"/>
  <c r="AE101" i="4"/>
  <c r="AD101" i="4"/>
  <c r="AC101" i="4"/>
  <c r="AB101" i="4"/>
  <c r="AA101" i="4"/>
  <c r="Z101" i="4"/>
  <c r="Y101" i="4"/>
  <c r="X101" i="4"/>
  <c r="W101" i="4"/>
  <c r="V101" i="4"/>
  <c r="U101" i="4"/>
  <c r="T101" i="4"/>
  <c r="S101" i="4"/>
  <c r="R101" i="4"/>
  <c r="Q101" i="4"/>
  <c r="P101" i="4"/>
  <c r="O101" i="4"/>
  <c r="N101" i="4"/>
  <c r="M101" i="4"/>
  <c r="L101" i="4"/>
  <c r="K101" i="4"/>
  <c r="I101" i="4"/>
  <c r="H101" i="4"/>
  <c r="AY97" i="4"/>
  <c r="AX97" i="4"/>
  <c r="AW97" i="4"/>
  <c r="AU97" i="4"/>
  <c r="AT97" i="4"/>
  <c r="AS97" i="4"/>
  <c r="AR97" i="4"/>
  <c r="AQ97" i="4"/>
  <c r="AP97" i="4"/>
  <c r="AO97" i="4"/>
  <c r="AN97" i="4"/>
  <c r="AM97" i="4"/>
  <c r="AL97" i="4"/>
  <c r="AK97" i="4"/>
  <c r="AJ97" i="4"/>
  <c r="AI97" i="4"/>
  <c r="AH97" i="4"/>
  <c r="AG97" i="4"/>
  <c r="AF97" i="4"/>
  <c r="AE97" i="4"/>
  <c r="AC97" i="4"/>
  <c r="AA97" i="4"/>
  <c r="Z97" i="4"/>
  <c r="Y97" i="4"/>
  <c r="X97" i="4"/>
  <c r="W97" i="4"/>
  <c r="U97" i="4"/>
  <c r="T97" i="4"/>
  <c r="S97" i="4"/>
  <c r="R97" i="4"/>
  <c r="Q97" i="4"/>
  <c r="P97" i="4"/>
  <c r="O97" i="4"/>
  <c r="M97" i="4"/>
  <c r="L97" i="4"/>
  <c r="K97" i="4"/>
  <c r="I97" i="4"/>
  <c r="AY96" i="4"/>
  <c r="AX96" i="4"/>
  <c r="AW96" i="4"/>
  <c r="AV96" i="4"/>
  <c r="AU96" i="4"/>
  <c r="AT96" i="4"/>
  <c r="AS96" i="4"/>
  <c r="AR96" i="4"/>
  <c r="AQ96" i="4"/>
  <c r="AP96" i="4"/>
  <c r="AO96" i="4"/>
  <c r="AN96" i="4"/>
  <c r="AM96" i="4"/>
  <c r="AL96" i="4"/>
  <c r="AK96" i="4"/>
  <c r="AJ96" i="4"/>
  <c r="AI96" i="4"/>
  <c r="AH96" i="4"/>
  <c r="AG96" i="4"/>
  <c r="AF96" i="4"/>
  <c r="AE96" i="4"/>
  <c r="AC96" i="4"/>
  <c r="AA96" i="4"/>
  <c r="Z96" i="4"/>
  <c r="Y96" i="4"/>
  <c r="X96" i="4"/>
  <c r="W96" i="4"/>
  <c r="U96" i="4"/>
  <c r="T96" i="4"/>
  <c r="S96" i="4"/>
  <c r="R96" i="4"/>
  <c r="Q96" i="4"/>
  <c r="P96" i="4"/>
  <c r="O96" i="4"/>
  <c r="N96" i="4"/>
  <c r="M96" i="4"/>
  <c r="L96" i="4"/>
  <c r="K96" i="4"/>
  <c r="I96" i="4"/>
  <c r="H96"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Z92" i="4"/>
  <c r="Y92" i="4"/>
  <c r="X92" i="4"/>
  <c r="W92" i="4"/>
  <c r="U92" i="4"/>
  <c r="T92" i="4"/>
  <c r="S92" i="4"/>
  <c r="R92" i="4"/>
  <c r="Q92" i="4"/>
  <c r="P92" i="4"/>
  <c r="O92" i="4"/>
  <c r="N92" i="4"/>
  <c r="M92" i="4"/>
  <c r="L92" i="4"/>
  <c r="K92" i="4"/>
  <c r="I92" i="4"/>
  <c r="H92" i="4"/>
  <c r="AY91" i="4"/>
  <c r="AX91" i="4"/>
  <c r="AW91" i="4"/>
  <c r="AV91" i="4"/>
  <c r="AU91" i="4"/>
  <c r="AT91" i="4"/>
  <c r="AS91" i="4"/>
  <c r="AR91" i="4"/>
  <c r="AQ91" i="4"/>
  <c r="AP91" i="4"/>
  <c r="AO91" i="4"/>
  <c r="AN91" i="4"/>
  <c r="AM91" i="4"/>
  <c r="AL91" i="4"/>
  <c r="AK91" i="4"/>
  <c r="AJ91" i="4"/>
  <c r="AI91" i="4"/>
  <c r="AH91" i="4"/>
  <c r="AG91" i="4"/>
  <c r="AF91" i="4"/>
  <c r="AE91" i="4"/>
  <c r="AD91" i="4"/>
  <c r="AC91" i="4"/>
  <c r="AB91" i="4"/>
  <c r="AA91" i="4"/>
  <c r="Z91" i="4"/>
  <c r="Y91" i="4"/>
  <c r="X91" i="4"/>
  <c r="W91" i="4"/>
  <c r="U91" i="4"/>
  <c r="T91" i="4"/>
  <c r="S91" i="4"/>
  <c r="R91" i="4"/>
  <c r="Q91" i="4"/>
  <c r="P91" i="4"/>
  <c r="O91" i="4"/>
  <c r="N91" i="4"/>
  <c r="M91" i="4"/>
  <c r="L91" i="4"/>
  <c r="K91" i="4"/>
  <c r="H91" i="4"/>
  <c r="AY87" i="4"/>
  <c r="AX87" i="4"/>
  <c r="AW87" i="4"/>
  <c r="AV87" i="4"/>
  <c r="AU87" i="4"/>
  <c r="AT87" i="4"/>
  <c r="AS87" i="4"/>
  <c r="AR87" i="4"/>
  <c r="AQ87" i="4"/>
  <c r="AP87" i="4"/>
  <c r="AO87" i="4"/>
  <c r="AN87" i="4"/>
  <c r="AM87" i="4"/>
  <c r="AL87" i="4"/>
  <c r="AK87" i="4"/>
  <c r="AJ87" i="4"/>
  <c r="AI87" i="4"/>
  <c r="AH87" i="4"/>
  <c r="AG87" i="4"/>
  <c r="AF87" i="4"/>
  <c r="AE87" i="4"/>
  <c r="AD87" i="4"/>
  <c r="AC87" i="4"/>
  <c r="AB87" i="4"/>
  <c r="AA87" i="4"/>
  <c r="Z87" i="4"/>
  <c r="Y87" i="4"/>
  <c r="X87" i="4"/>
  <c r="W87" i="4"/>
  <c r="V87" i="4"/>
  <c r="U87" i="4"/>
  <c r="T87" i="4"/>
  <c r="S87" i="4"/>
  <c r="R87" i="4"/>
  <c r="Q87" i="4"/>
  <c r="P87" i="4"/>
  <c r="O87" i="4"/>
  <c r="N87" i="4"/>
  <c r="M87" i="4"/>
  <c r="L87" i="4"/>
  <c r="K87" i="4"/>
  <c r="I87" i="4"/>
  <c r="H87"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Z86" i="4"/>
  <c r="Y86" i="4"/>
  <c r="X86" i="4"/>
  <c r="W86" i="4"/>
  <c r="V86" i="4"/>
  <c r="U86" i="4"/>
  <c r="T86" i="4"/>
  <c r="S86" i="4"/>
  <c r="R86" i="4"/>
  <c r="Q86" i="4"/>
  <c r="P86" i="4"/>
  <c r="O86" i="4"/>
  <c r="N86" i="4"/>
  <c r="M86" i="4"/>
  <c r="L86" i="4"/>
  <c r="K86" i="4"/>
  <c r="I86" i="4"/>
  <c r="H86"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Z82" i="4"/>
  <c r="Y82" i="4"/>
  <c r="X82" i="4"/>
  <c r="W82" i="4"/>
  <c r="U82" i="4"/>
  <c r="T82" i="4"/>
  <c r="S82" i="4"/>
  <c r="R82" i="4"/>
  <c r="Q82" i="4"/>
  <c r="P82" i="4"/>
  <c r="O82" i="4"/>
  <c r="M82" i="4"/>
  <c r="L82" i="4"/>
  <c r="K82" i="4"/>
  <c r="I82" i="4"/>
  <c r="H82" i="4"/>
  <c r="AY81" i="4"/>
  <c r="AX81" i="4"/>
  <c r="AW81" i="4"/>
  <c r="AV81" i="4"/>
  <c r="AU81" i="4"/>
  <c r="AT81" i="4"/>
  <c r="AS81" i="4"/>
  <c r="AR81" i="4"/>
  <c r="AQ81" i="4"/>
  <c r="AP81" i="4"/>
  <c r="AO81" i="4"/>
  <c r="AN81" i="4"/>
  <c r="AM81" i="4"/>
  <c r="AL81" i="4"/>
  <c r="AK81" i="4"/>
  <c r="AJ81" i="4"/>
  <c r="AI81" i="4"/>
  <c r="AH81" i="4"/>
  <c r="AG81" i="4"/>
  <c r="AF81" i="4"/>
  <c r="AE81" i="4"/>
  <c r="AD81" i="4"/>
  <c r="AC81" i="4"/>
  <c r="AB81" i="4"/>
  <c r="AA81" i="4"/>
  <c r="Z81" i="4"/>
  <c r="Y81" i="4"/>
  <c r="X81" i="4"/>
  <c r="W81" i="4"/>
  <c r="V81" i="4"/>
  <c r="U81" i="4"/>
  <c r="T81" i="4"/>
  <c r="S81" i="4"/>
  <c r="R81" i="4"/>
  <c r="Q81" i="4"/>
  <c r="P81" i="4"/>
  <c r="O81" i="4"/>
  <c r="N81" i="4"/>
  <c r="M81" i="4"/>
  <c r="L81" i="4"/>
  <c r="K81" i="4"/>
  <c r="I81" i="4"/>
  <c r="H81" i="4"/>
  <c r="AY77" i="4"/>
  <c r="AX77" i="4"/>
  <c r="AW77" i="4"/>
  <c r="AU77" i="4"/>
  <c r="AT77" i="4"/>
  <c r="AS77" i="4"/>
  <c r="AR77" i="4"/>
  <c r="AQ77" i="4"/>
  <c r="AP77" i="4"/>
  <c r="AO77" i="4"/>
  <c r="AN77" i="4"/>
  <c r="AM77" i="4"/>
  <c r="AL77" i="4"/>
  <c r="AK77" i="4"/>
  <c r="AJ77" i="4"/>
  <c r="AI77" i="4"/>
  <c r="AH77" i="4"/>
  <c r="AG77" i="4"/>
  <c r="AF77" i="4"/>
  <c r="AE77" i="4"/>
  <c r="AC77" i="4"/>
  <c r="AA77" i="4"/>
  <c r="Z77" i="4"/>
  <c r="Y77" i="4"/>
  <c r="X77" i="4"/>
  <c r="W77" i="4"/>
  <c r="U77" i="4"/>
  <c r="T77" i="4"/>
  <c r="S77" i="4"/>
  <c r="R77" i="4"/>
  <c r="Q77" i="4"/>
  <c r="P77" i="4"/>
  <c r="O77" i="4"/>
  <c r="M77" i="4"/>
  <c r="L77" i="4"/>
  <c r="K77" i="4"/>
  <c r="I77" i="4"/>
  <c r="AY76" i="4"/>
  <c r="AX76" i="4"/>
  <c r="AW76" i="4"/>
  <c r="AV76" i="4"/>
  <c r="AU76" i="4"/>
  <c r="AT76" i="4"/>
  <c r="AS76" i="4"/>
  <c r="AR76" i="4"/>
  <c r="AQ76" i="4"/>
  <c r="AP76" i="4"/>
  <c r="AO76" i="4"/>
  <c r="AN76" i="4"/>
  <c r="AM76" i="4"/>
  <c r="AL76" i="4"/>
  <c r="AK76" i="4"/>
  <c r="AJ76" i="4"/>
  <c r="AI76" i="4"/>
  <c r="AH76" i="4"/>
  <c r="AG76" i="4"/>
  <c r="AF76" i="4"/>
  <c r="AE76" i="4"/>
  <c r="AC76" i="4"/>
  <c r="AA76" i="4"/>
  <c r="Z76" i="4"/>
  <c r="Y76" i="4"/>
  <c r="X76" i="4"/>
  <c r="W76" i="4"/>
  <c r="V76" i="4"/>
  <c r="U76" i="4"/>
  <c r="T76" i="4"/>
  <c r="S76" i="4"/>
  <c r="R76" i="4"/>
  <c r="Q76" i="4"/>
  <c r="P76" i="4"/>
  <c r="O76" i="4"/>
  <c r="N76" i="4"/>
  <c r="M76" i="4"/>
  <c r="L76" i="4"/>
  <c r="K76" i="4"/>
  <c r="I76" i="4"/>
  <c r="H76" i="4"/>
  <c r="AY72" i="4"/>
  <c r="AX72" i="4"/>
  <c r="AW72" i="4"/>
  <c r="AV72" i="4"/>
  <c r="AU72" i="4"/>
  <c r="AT72" i="4"/>
  <c r="AS72" i="4"/>
  <c r="AR72" i="4"/>
  <c r="AQ72" i="4"/>
  <c r="AP72" i="4"/>
  <c r="AO72" i="4"/>
  <c r="AN72" i="4"/>
  <c r="AM72" i="4"/>
  <c r="AL72" i="4"/>
  <c r="AK72" i="4"/>
  <c r="AJ72" i="4"/>
  <c r="AI72" i="4"/>
  <c r="AH72" i="4"/>
  <c r="AG72" i="4"/>
  <c r="AF72" i="4"/>
  <c r="AE72" i="4"/>
  <c r="AC72" i="4"/>
  <c r="AB72" i="4"/>
  <c r="AA72" i="4"/>
  <c r="Z72" i="4"/>
  <c r="Y72" i="4"/>
  <c r="X72" i="4"/>
  <c r="W72" i="4"/>
  <c r="U72" i="4"/>
  <c r="T72" i="4"/>
  <c r="S72" i="4"/>
  <c r="R72" i="4"/>
  <c r="Q72" i="4"/>
  <c r="P72" i="4"/>
  <c r="O72" i="4"/>
  <c r="N72" i="4"/>
  <c r="M72" i="4"/>
  <c r="L72" i="4"/>
  <c r="K72" i="4"/>
  <c r="I72" i="4"/>
  <c r="H72" i="4"/>
  <c r="AY71" i="4"/>
  <c r="AX71" i="4"/>
  <c r="AW71" i="4"/>
  <c r="AV71" i="4"/>
  <c r="AU71" i="4"/>
  <c r="AT71" i="4"/>
  <c r="AS71" i="4"/>
  <c r="AR71" i="4"/>
  <c r="AQ71" i="4"/>
  <c r="AP71" i="4"/>
  <c r="AO71" i="4"/>
  <c r="AN71" i="4"/>
  <c r="AM71" i="4"/>
  <c r="AL71" i="4"/>
  <c r="AK71" i="4"/>
  <c r="AJ71" i="4"/>
  <c r="AI71" i="4"/>
  <c r="AH71" i="4"/>
  <c r="AG71" i="4"/>
  <c r="AF71" i="4"/>
  <c r="AE71" i="4"/>
  <c r="AC71" i="4"/>
  <c r="AB71" i="4"/>
  <c r="AA71" i="4"/>
  <c r="Z71" i="4"/>
  <c r="Y71" i="4"/>
  <c r="X71" i="4"/>
  <c r="W71" i="4"/>
  <c r="V71" i="4"/>
  <c r="U71" i="4"/>
  <c r="T71" i="4"/>
  <c r="S71" i="4"/>
  <c r="R71" i="4"/>
  <c r="Q71" i="4"/>
  <c r="P71" i="4"/>
  <c r="O71" i="4"/>
  <c r="N71" i="4"/>
  <c r="M71" i="4"/>
  <c r="L71" i="4"/>
  <c r="I71" i="4"/>
  <c r="H71"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T67" i="4"/>
  <c r="S67" i="4"/>
  <c r="R67" i="4"/>
  <c r="Q67" i="4"/>
  <c r="P67" i="4"/>
  <c r="O67" i="4"/>
  <c r="N67" i="4"/>
  <c r="M67" i="4"/>
  <c r="L67" i="4"/>
  <c r="K67" i="4"/>
  <c r="I67" i="4"/>
  <c r="H67"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Z66" i="4"/>
  <c r="Y66" i="4"/>
  <c r="X66" i="4"/>
  <c r="W66" i="4"/>
  <c r="V66" i="4"/>
  <c r="U66" i="4"/>
  <c r="T66" i="4"/>
  <c r="S66" i="4"/>
  <c r="R66" i="4"/>
  <c r="Q66" i="4"/>
  <c r="P66" i="4"/>
  <c r="O66" i="4"/>
  <c r="N66" i="4"/>
  <c r="M66" i="4"/>
  <c r="L66" i="4"/>
  <c r="K66" i="4"/>
  <c r="I66" i="4"/>
  <c r="H66"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U62" i="4"/>
  <c r="T62" i="4"/>
  <c r="S62" i="4"/>
  <c r="R62" i="4"/>
  <c r="Q62" i="4"/>
  <c r="P62" i="4"/>
  <c r="O62" i="4"/>
  <c r="N62" i="4"/>
  <c r="M62" i="4"/>
  <c r="L62" i="4"/>
  <c r="K62" i="4"/>
  <c r="I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T61" i="4"/>
  <c r="S61" i="4"/>
  <c r="R61" i="4"/>
  <c r="Q61" i="4"/>
  <c r="P61" i="4"/>
  <c r="O61" i="4"/>
  <c r="N61" i="4"/>
  <c r="M61" i="4"/>
  <c r="L61" i="4"/>
  <c r="K61" i="4"/>
  <c r="I61" i="4"/>
  <c r="H61" i="4"/>
  <c r="AY57" i="4"/>
  <c r="AX57" i="4"/>
  <c r="AW57" i="4"/>
  <c r="AU57" i="4"/>
  <c r="AT57" i="4"/>
  <c r="AS57" i="4"/>
  <c r="AR57" i="4"/>
  <c r="AQ57" i="4"/>
  <c r="AP57" i="4"/>
  <c r="AO57" i="4"/>
  <c r="AN57" i="4"/>
  <c r="AM57" i="4"/>
  <c r="AL57" i="4"/>
  <c r="AK57" i="4"/>
  <c r="AJ57" i="4"/>
  <c r="AI57" i="4"/>
  <c r="AH57" i="4"/>
  <c r="AG57" i="4"/>
  <c r="AF57" i="4"/>
  <c r="AE57" i="4"/>
  <c r="AC57" i="4"/>
  <c r="AB57" i="4"/>
  <c r="AA57" i="4"/>
  <c r="Z57" i="4"/>
  <c r="Y57" i="4"/>
  <c r="X57" i="4"/>
  <c r="W57" i="4"/>
  <c r="U57" i="4"/>
  <c r="T57" i="4"/>
  <c r="S57" i="4"/>
  <c r="R57" i="4"/>
  <c r="Q57" i="4"/>
  <c r="P57" i="4"/>
  <c r="O57" i="4"/>
  <c r="N57" i="4"/>
  <c r="M57" i="4"/>
  <c r="L57" i="4"/>
  <c r="K57" i="4"/>
  <c r="I57" i="4"/>
  <c r="H57" i="4"/>
  <c r="AY56" i="4"/>
  <c r="AX56" i="4"/>
  <c r="AW56" i="4"/>
  <c r="AV56" i="4"/>
  <c r="AU56" i="4"/>
  <c r="AT56" i="4"/>
  <c r="AS56" i="4"/>
  <c r="AR56" i="4"/>
  <c r="AQ56" i="4"/>
  <c r="AP56" i="4"/>
  <c r="AO56" i="4"/>
  <c r="AN56" i="4"/>
  <c r="AM56" i="4"/>
  <c r="AL56" i="4"/>
  <c r="AK56" i="4"/>
  <c r="AJ56" i="4"/>
  <c r="AI56" i="4"/>
  <c r="AH56" i="4"/>
  <c r="AG56" i="4"/>
  <c r="AF56" i="4"/>
  <c r="AE56" i="4"/>
  <c r="AC56" i="4"/>
  <c r="AB56" i="4"/>
  <c r="AA56" i="4"/>
  <c r="Z56" i="4"/>
  <c r="Y56" i="4"/>
  <c r="X56" i="4"/>
  <c r="W56" i="4"/>
  <c r="U56" i="4"/>
  <c r="T56" i="4"/>
  <c r="S56" i="4"/>
  <c r="R56" i="4"/>
  <c r="Q56" i="4"/>
  <c r="P56" i="4"/>
  <c r="O56" i="4"/>
  <c r="N56" i="4"/>
  <c r="M56" i="4"/>
  <c r="L56" i="4"/>
  <c r="K56" i="4"/>
  <c r="I56" i="4"/>
  <c r="H56"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U52" i="4"/>
  <c r="T52" i="4"/>
  <c r="S52" i="4"/>
  <c r="R52" i="4"/>
  <c r="Q52" i="4"/>
  <c r="P52" i="4"/>
  <c r="O52" i="4"/>
  <c r="M52" i="4"/>
  <c r="L52" i="4"/>
  <c r="K52" i="4"/>
  <c r="I52" i="4"/>
  <c r="AY51" i="4"/>
  <c r="AX51"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U51" i="4"/>
  <c r="T51" i="4"/>
  <c r="S51" i="4"/>
  <c r="R51" i="4"/>
  <c r="Q51" i="4"/>
  <c r="P51" i="4"/>
  <c r="O51" i="4"/>
  <c r="N51" i="4"/>
  <c r="M51" i="4"/>
  <c r="L51" i="4"/>
  <c r="K51" i="4"/>
  <c r="I51" i="4"/>
  <c r="H51" i="4"/>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R47" i="4"/>
  <c r="Q47" i="4"/>
  <c r="P47" i="4"/>
  <c r="O47" i="4"/>
  <c r="N47" i="4"/>
  <c r="M47" i="4"/>
  <c r="L47" i="4"/>
  <c r="K47" i="4"/>
  <c r="I47"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Z46" i="4"/>
  <c r="Y46" i="4"/>
  <c r="X46" i="4"/>
  <c r="W46" i="4"/>
  <c r="V46" i="4"/>
  <c r="U46" i="4"/>
  <c r="T46" i="4"/>
  <c r="S46" i="4"/>
  <c r="R46" i="4"/>
  <c r="Q46" i="4"/>
  <c r="P46" i="4"/>
  <c r="O46" i="4"/>
  <c r="N46" i="4"/>
  <c r="M46" i="4"/>
  <c r="L46" i="4"/>
  <c r="K46" i="4"/>
  <c r="I46" i="4"/>
  <c r="H46" i="4"/>
  <c r="AY42" i="4"/>
  <c r="AX42" i="4"/>
  <c r="AW42" i="4"/>
  <c r="AV42" i="4"/>
  <c r="AU42" i="4"/>
  <c r="AT42" i="4"/>
  <c r="AS42" i="4"/>
  <c r="AR42" i="4"/>
  <c r="AQ42" i="4"/>
  <c r="AP42" i="4"/>
  <c r="AO42" i="4"/>
  <c r="AN42" i="4"/>
  <c r="AM42" i="4"/>
  <c r="AL42" i="4"/>
  <c r="AK42" i="4"/>
  <c r="AJ42" i="4"/>
  <c r="AI42" i="4"/>
  <c r="AH42" i="4"/>
  <c r="AG42" i="4"/>
  <c r="AF42" i="4"/>
  <c r="AE42" i="4"/>
  <c r="AD42" i="4"/>
  <c r="AC42" i="4"/>
  <c r="AB42" i="4"/>
  <c r="AA42" i="4"/>
  <c r="Z42" i="4"/>
  <c r="Y42" i="4"/>
  <c r="X42" i="4"/>
  <c r="W42" i="4"/>
  <c r="U42" i="4"/>
  <c r="T42" i="4"/>
  <c r="S42" i="4"/>
  <c r="R42" i="4"/>
  <c r="Q42" i="4"/>
  <c r="P42" i="4"/>
  <c r="O42" i="4"/>
  <c r="M42" i="4"/>
  <c r="L42" i="4"/>
  <c r="K42" i="4"/>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T41" i="4"/>
  <c r="S41" i="4"/>
  <c r="R41" i="4"/>
  <c r="Q41" i="4"/>
  <c r="P41" i="4"/>
  <c r="O41" i="4"/>
  <c r="N41" i="4"/>
  <c r="M41" i="4"/>
  <c r="L41" i="4"/>
  <c r="K41" i="4"/>
  <c r="I41" i="4"/>
  <c r="H41" i="4"/>
  <c r="AY37" i="4"/>
  <c r="AX37" i="4"/>
  <c r="AW37" i="4"/>
  <c r="AU37" i="4"/>
  <c r="AT37" i="4"/>
  <c r="AS37" i="4"/>
  <c r="AR37" i="4"/>
  <c r="AQ37" i="4"/>
  <c r="AP37" i="4"/>
  <c r="AO37" i="4"/>
  <c r="AN37" i="4"/>
  <c r="AM37" i="4"/>
  <c r="AL37" i="4"/>
  <c r="AK37" i="4"/>
  <c r="AJ37" i="4"/>
  <c r="AI37" i="4"/>
  <c r="AH37" i="4"/>
  <c r="AG37" i="4"/>
  <c r="AF37" i="4"/>
  <c r="AE37" i="4"/>
  <c r="AC37" i="4"/>
  <c r="AA37" i="4"/>
  <c r="Z37" i="4"/>
  <c r="Y37" i="4"/>
  <c r="X37" i="4"/>
  <c r="W37" i="4"/>
  <c r="U37" i="4"/>
  <c r="T37" i="4"/>
  <c r="S37" i="4"/>
  <c r="R37" i="4"/>
  <c r="Q37" i="4"/>
  <c r="P37" i="4"/>
  <c r="O37" i="4"/>
  <c r="N37" i="4"/>
  <c r="M37" i="4"/>
  <c r="L37" i="4"/>
  <c r="K37" i="4"/>
  <c r="I37" i="4"/>
  <c r="AY36" i="4"/>
  <c r="AX36" i="4"/>
  <c r="AW36" i="4"/>
  <c r="AV36" i="4"/>
  <c r="AU36" i="4"/>
  <c r="AT36" i="4"/>
  <c r="AS36" i="4"/>
  <c r="AR36" i="4"/>
  <c r="AQ36" i="4"/>
  <c r="AP36" i="4"/>
  <c r="AO36" i="4"/>
  <c r="AN36" i="4"/>
  <c r="AM36" i="4"/>
  <c r="AL36" i="4"/>
  <c r="AK36" i="4"/>
  <c r="AJ36" i="4"/>
  <c r="AI36" i="4"/>
  <c r="AH36" i="4"/>
  <c r="AG36" i="4"/>
  <c r="AF36" i="4"/>
  <c r="AE36" i="4"/>
  <c r="AC36" i="4"/>
  <c r="AA36" i="4"/>
  <c r="Z36" i="4"/>
  <c r="Y36" i="4"/>
  <c r="X36" i="4"/>
  <c r="W36" i="4"/>
  <c r="V36" i="4"/>
  <c r="U36" i="4"/>
  <c r="T36" i="4"/>
  <c r="S36" i="4"/>
  <c r="R36" i="4"/>
  <c r="Q36" i="4"/>
  <c r="P36" i="4"/>
  <c r="O36" i="4"/>
  <c r="N36" i="4"/>
  <c r="M36" i="4"/>
  <c r="L36" i="4"/>
  <c r="K36" i="4"/>
  <c r="I36" i="4"/>
  <c r="H36" i="4"/>
  <c r="AY32" i="4"/>
  <c r="AX32" i="4"/>
  <c r="AW32" i="4"/>
  <c r="AV32" i="4"/>
  <c r="AU32" i="4"/>
  <c r="AT32" i="4"/>
  <c r="AS32" i="4"/>
  <c r="AR32" i="4"/>
  <c r="AQ32" i="4"/>
  <c r="AP32" i="4"/>
  <c r="AO32" i="4"/>
  <c r="AN32" i="4"/>
  <c r="AM32" i="4"/>
  <c r="AL32" i="4"/>
  <c r="AK32" i="4"/>
  <c r="AJ32" i="4"/>
  <c r="AI32" i="4"/>
  <c r="AH32" i="4"/>
  <c r="AG32" i="4"/>
  <c r="AF32" i="4"/>
  <c r="AE32" i="4"/>
  <c r="AC32" i="4"/>
  <c r="AB32" i="4"/>
  <c r="AA32" i="4"/>
  <c r="Z32" i="4"/>
  <c r="Y32" i="4"/>
  <c r="X32" i="4"/>
  <c r="W32" i="4"/>
  <c r="U32" i="4"/>
  <c r="T32" i="4"/>
  <c r="S32" i="4"/>
  <c r="R32" i="4"/>
  <c r="Q32" i="4"/>
  <c r="P32" i="4"/>
  <c r="O32" i="4"/>
  <c r="M32" i="4"/>
  <c r="L32" i="4"/>
  <c r="K32" i="4"/>
  <c r="I32" i="4"/>
  <c r="AY31" i="4"/>
  <c r="AX31" i="4"/>
  <c r="AW31" i="4"/>
  <c r="AV31" i="4"/>
  <c r="AU31" i="4"/>
  <c r="AT31" i="4"/>
  <c r="AS31" i="4"/>
  <c r="AR31" i="4"/>
  <c r="AQ31" i="4"/>
  <c r="AP31" i="4"/>
  <c r="AO31" i="4"/>
  <c r="AN31" i="4"/>
  <c r="AM31" i="4"/>
  <c r="AL31" i="4"/>
  <c r="AK31" i="4"/>
  <c r="AJ31" i="4"/>
  <c r="AI31" i="4"/>
  <c r="AH31" i="4"/>
  <c r="AG31" i="4"/>
  <c r="AF31" i="4"/>
  <c r="AE31" i="4"/>
  <c r="AC31" i="4"/>
  <c r="AB31" i="4"/>
  <c r="AA31" i="4"/>
  <c r="Z31" i="4"/>
  <c r="Y31" i="4"/>
  <c r="X31" i="4"/>
  <c r="W31" i="4"/>
  <c r="V31" i="4"/>
  <c r="U31" i="4"/>
  <c r="T31" i="4"/>
  <c r="S31" i="4"/>
  <c r="R31" i="4"/>
  <c r="Q31" i="4"/>
  <c r="P31" i="4"/>
  <c r="O31" i="4"/>
  <c r="N31" i="4"/>
  <c r="M31" i="4"/>
  <c r="L31" i="4"/>
  <c r="K31" i="4"/>
  <c r="I31" i="4"/>
  <c r="H31" i="4"/>
  <c r="AY27" i="4"/>
  <c r="AX27" i="4"/>
  <c r="AW27" i="4"/>
  <c r="AV27" i="4"/>
  <c r="AU27" i="4"/>
  <c r="AT27" i="4"/>
  <c r="AS27" i="4"/>
  <c r="AR27" i="4"/>
  <c r="AQ27" i="4"/>
  <c r="AP27" i="4"/>
  <c r="AO27" i="4"/>
  <c r="AN27" i="4"/>
  <c r="AM27" i="4"/>
  <c r="AL27" i="4"/>
  <c r="AK27" i="4"/>
  <c r="AJ27" i="4"/>
  <c r="AI27" i="4"/>
  <c r="AH27" i="4"/>
  <c r="AG27" i="4"/>
  <c r="AF27" i="4"/>
  <c r="AE27" i="4"/>
  <c r="AD27" i="4"/>
  <c r="AC27" i="4"/>
  <c r="AB27" i="4"/>
  <c r="AA27" i="4"/>
  <c r="Z27" i="4"/>
  <c r="Y27" i="4"/>
  <c r="X27" i="4"/>
  <c r="W27" i="4"/>
  <c r="V27" i="4"/>
  <c r="U27" i="4"/>
  <c r="T27" i="4"/>
  <c r="S27" i="4"/>
  <c r="R27" i="4"/>
  <c r="Q27" i="4"/>
  <c r="P27" i="4"/>
  <c r="O27" i="4"/>
  <c r="N27" i="4"/>
  <c r="M27" i="4"/>
  <c r="L27" i="4"/>
  <c r="K27" i="4"/>
  <c r="I27" i="4"/>
  <c r="H27"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T26" i="4"/>
  <c r="S26" i="4"/>
  <c r="R26" i="4"/>
  <c r="Q26" i="4"/>
  <c r="P26" i="4"/>
  <c r="O26" i="4"/>
  <c r="N26" i="4"/>
  <c r="M26" i="4"/>
  <c r="L26" i="4"/>
  <c r="K26" i="4"/>
  <c r="I26" i="4"/>
  <c r="H26" i="4"/>
  <c r="J22" i="4"/>
  <c r="I22" i="4"/>
  <c r="J21" i="4"/>
  <c r="I21" i="4"/>
  <c r="H21" i="4"/>
  <c r="J17" i="4"/>
  <c r="I17" i="4"/>
  <c r="H17" i="4"/>
  <c r="J16" i="4"/>
  <c r="I16" i="4"/>
  <c r="H16" i="4"/>
  <c r="J12" i="4"/>
  <c r="I12" i="4"/>
  <c r="H12" i="4"/>
  <c r="J11" i="4"/>
  <c r="I11" i="4"/>
  <c r="H11" i="4"/>
  <c r="J7" i="4"/>
  <c r="I7" i="4"/>
  <c r="H7" i="4"/>
  <c r="J6" i="4"/>
  <c r="I6" i="4"/>
  <c r="H6" i="4"/>
  <c r="BV61" i="3"/>
  <c r="X61" i="3"/>
  <c r="V61" i="3"/>
  <c r="J61" i="3"/>
  <c r="A61" i="3"/>
  <c r="X60" i="3"/>
  <c r="J60" i="3"/>
  <c r="F60" i="3"/>
  <c r="AQ59" i="3"/>
  <c r="AP59" i="3"/>
  <c r="X59" i="3"/>
  <c r="V59" i="3"/>
  <c r="T59" i="3"/>
  <c r="J59" i="3"/>
  <c r="A59" i="3"/>
  <c r="A57" i="3"/>
  <c r="J56" i="3"/>
  <c r="Z56" i="3" s="1"/>
  <c r="HJ55" i="3"/>
  <c r="AX55" i="3"/>
  <c r="AT55" i="3"/>
  <c r="AP55" i="3"/>
  <c r="V55" i="3"/>
  <c r="T55" i="3"/>
  <c r="A55" i="3"/>
  <c r="BV53" i="3"/>
  <c r="X53" i="3"/>
  <c r="A53" i="3"/>
  <c r="AX52" i="3"/>
  <c r="AV52" i="3"/>
  <c r="J52" i="3"/>
  <c r="F52" i="3"/>
  <c r="A52" i="3"/>
  <c r="AX51" i="3"/>
  <c r="AU51" i="3"/>
  <c r="J51" i="3"/>
  <c r="H51" i="3"/>
  <c r="F51" i="3"/>
  <c r="A51" i="3"/>
  <c r="J49" i="3"/>
  <c r="F49" i="3"/>
  <c r="A49" i="3"/>
  <c r="BD48" i="3"/>
  <c r="BC48" i="3"/>
  <c r="J48" i="3"/>
  <c r="F48" i="3"/>
  <c r="A48" i="3"/>
  <c r="DO47" i="3"/>
  <c r="DN47" i="3"/>
  <c r="DM47" i="3"/>
  <c r="DL47" i="3"/>
  <c r="DK47" i="3"/>
  <c r="DJ47" i="3"/>
  <c r="DI47" i="3"/>
  <c r="DH47" i="3"/>
  <c r="DG47" i="3"/>
  <c r="DF47" i="3"/>
  <c r="DE47" i="3"/>
  <c r="DD47" i="3"/>
  <c r="DC47" i="3"/>
  <c r="DB47" i="3"/>
  <c r="DA47" i="3"/>
  <c r="CZ47" i="3"/>
  <c r="CY47" i="3"/>
  <c r="CX47" i="3"/>
  <c r="CW47" i="3"/>
  <c r="CV47" i="3"/>
  <c r="CU47" i="3"/>
  <c r="CT47" i="3"/>
  <c r="CS47" i="3"/>
  <c r="CR47" i="3"/>
  <c r="CQ47" i="3"/>
  <c r="CP47" i="3"/>
  <c r="CO47" i="3"/>
  <c r="CN47" i="3"/>
  <c r="CM47" i="3"/>
  <c r="CL47" i="3"/>
  <c r="CK47" i="3"/>
  <c r="CJ47" i="3"/>
  <c r="CI47" i="3"/>
  <c r="CH47" i="3"/>
  <c r="CG47" i="3"/>
  <c r="CF47" i="3"/>
  <c r="CE47" i="3"/>
  <c r="CD47" i="3"/>
  <c r="CC47" i="3"/>
  <c r="CB47" i="3"/>
  <c r="CA47" i="3"/>
  <c r="BX47" i="3"/>
  <c r="BW47" i="3"/>
  <c r="BV47" i="3"/>
  <c r="BU47" i="3"/>
  <c r="BT47" i="3"/>
  <c r="BS47" i="3"/>
  <c r="BR47" i="3"/>
  <c r="BQ47" i="3"/>
  <c r="BP47" i="3"/>
  <c r="BO47" i="3"/>
  <c r="BN47" i="3"/>
  <c r="BM47" i="3"/>
  <c r="BL47" i="3"/>
  <c r="BK47" i="3"/>
  <c r="BJ47" i="3"/>
  <c r="BI47" i="3"/>
  <c r="BH47" i="3"/>
  <c r="BG47" i="3"/>
  <c r="BF47" i="3"/>
  <c r="BE47" i="3"/>
  <c r="BB47" i="3"/>
  <c r="BA47" i="3"/>
  <c r="AZ47" i="3"/>
  <c r="AY47" i="3"/>
  <c r="AX47" i="3"/>
  <c r="AW47" i="3"/>
  <c r="AV47" i="3"/>
  <c r="AU47" i="3"/>
  <c r="AT47" i="3"/>
  <c r="AS47" i="3"/>
  <c r="AR47" i="3"/>
  <c r="AQ47" i="3"/>
  <c r="AP47" i="3"/>
  <c r="AO47" i="3"/>
  <c r="AN47" i="3"/>
  <c r="AM47" i="3"/>
  <c r="AL47" i="3"/>
  <c r="AK47" i="3"/>
  <c r="AJ47" i="3"/>
  <c r="J47" i="3"/>
  <c r="F47" i="3"/>
  <c r="A47" i="3"/>
  <c r="J46" i="3"/>
  <c r="H46" i="3"/>
  <c r="F46" i="3"/>
  <c r="A46" i="3"/>
  <c r="J43" i="3"/>
  <c r="A43" i="3"/>
  <c r="BV42" i="3"/>
  <c r="AV42" i="3"/>
  <c r="AU42" i="3"/>
  <c r="J42" i="3"/>
  <c r="F42" i="3"/>
  <c r="A42" i="3"/>
  <c r="J41" i="3"/>
  <c r="H41" i="3"/>
  <c r="F41" i="3"/>
  <c r="A41" i="3"/>
  <c r="IB40" i="3"/>
  <c r="HZ40" i="3"/>
  <c r="BV40" i="3"/>
  <c r="J40" i="3"/>
  <c r="H40" i="3"/>
  <c r="F40" i="3"/>
  <c r="A40" i="3"/>
  <c r="J37" i="3"/>
  <c r="F37" i="3"/>
  <c r="A37" i="3"/>
  <c r="J36" i="3"/>
  <c r="F36" i="3"/>
  <c r="A36" i="3"/>
  <c r="V34" i="3"/>
  <c r="A34" i="3"/>
  <c r="BD33" i="3"/>
  <c r="J33" i="3"/>
  <c r="A33" i="3"/>
  <c r="V31" i="3"/>
  <c r="A31" i="3"/>
  <c r="J30" i="3"/>
  <c r="A30" i="3"/>
  <c r="V28" i="3"/>
  <c r="J28" i="3"/>
  <c r="F28" i="3"/>
  <c r="J27" i="3"/>
  <c r="F27" i="3"/>
  <c r="V25" i="3"/>
  <c r="J25" i="3"/>
  <c r="F25" i="3"/>
  <c r="J24" i="3"/>
  <c r="F24" i="3"/>
  <c r="BV15" i="3"/>
  <c r="X15" i="3"/>
  <c r="V15" i="3"/>
  <c r="A15" i="3"/>
  <c r="BD14" i="3"/>
  <c r="X14" i="3"/>
  <c r="J14" i="3"/>
  <c r="F14" i="3"/>
  <c r="A14" i="3"/>
  <c r="V12" i="3"/>
  <c r="A12" i="3"/>
  <c r="BD11" i="3"/>
  <c r="J11" i="3"/>
  <c r="A11" i="3"/>
  <c r="X9" i="3"/>
  <c r="V9" i="3"/>
  <c r="A9" i="3"/>
  <c r="X8" i="3"/>
  <c r="J8" i="3"/>
  <c r="A8" i="3"/>
  <c r="X6" i="3"/>
  <c r="W6" i="3"/>
  <c r="V6" i="3"/>
  <c r="A6" i="3"/>
  <c r="X5" i="3"/>
  <c r="J5" i="3"/>
  <c r="A5" i="3"/>
  <c r="IO4" i="3"/>
  <c r="FG4" i="3"/>
  <c r="BX4" i="3"/>
  <c r="DO4" i="3" s="1"/>
  <c r="BW4" i="3"/>
  <c r="DN4" i="3" s="1"/>
  <c r="BV4" i="3"/>
  <c r="DM4" i="3" s="1"/>
  <c r="BU4" i="3"/>
  <c r="FC4" i="3" s="1"/>
  <c r="GT4" i="3" s="1"/>
  <c r="IK4" i="3" s="1"/>
  <c r="BT4" i="3"/>
  <c r="BS4" i="3"/>
  <c r="FA4" i="3" s="1"/>
  <c r="GR4" i="3" s="1"/>
  <c r="II4" i="3" s="1"/>
  <c r="BR4" i="3"/>
  <c r="DI4" i="3" s="1"/>
  <c r="BQ4" i="3"/>
  <c r="EY4" i="3" s="1"/>
  <c r="GP4" i="3" s="1"/>
  <c r="IG4" i="3" s="1"/>
  <c r="BP4" i="3"/>
  <c r="DG4" i="3" s="1"/>
  <c r="BO4" i="3"/>
  <c r="DF4" i="3" s="1"/>
  <c r="BN4" i="3"/>
  <c r="DE4" i="3" s="1"/>
  <c r="BM4" i="3"/>
  <c r="EU4" i="3" s="1"/>
  <c r="GL4" i="3" s="1"/>
  <c r="IC4" i="3" s="1"/>
  <c r="BL4" i="3"/>
  <c r="ET4" i="3" s="1"/>
  <c r="GK4" i="3" s="1"/>
  <c r="IB4" i="3" s="1"/>
  <c r="BK4" i="3"/>
  <c r="DB4" i="3" s="1"/>
  <c r="BJ4" i="3"/>
  <c r="DA4" i="3" s="1"/>
  <c r="BI4" i="3"/>
  <c r="EQ4" i="3" s="1"/>
  <c r="GH4" i="3" s="1"/>
  <c r="HY4" i="3" s="1"/>
  <c r="BH4" i="3"/>
  <c r="BG4" i="3"/>
  <c r="CX4" i="3" s="1"/>
  <c r="BF4" i="3"/>
  <c r="CW4" i="3" s="1"/>
  <c r="BE4" i="3"/>
  <c r="EM4" i="3" s="1"/>
  <c r="GD4" i="3" s="1"/>
  <c r="HU4" i="3" s="1"/>
  <c r="BD4" i="3"/>
  <c r="CU4" i="3" s="1"/>
  <c r="BC4" i="3"/>
  <c r="EK4" i="3" s="1"/>
  <c r="GB4" i="3" s="1"/>
  <c r="HS4" i="3" s="1"/>
  <c r="BB4" i="3"/>
  <c r="CS4" i="3" s="1"/>
  <c r="BA4" i="3"/>
  <c r="EI4" i="3" s="1"/>
  <c r="FZ4" i="3" s="1"/>
  <c r="HQ4" i="3" s="1"/>
  <c r="AZ4" i="3"/>
  <c r="CQ4" i="3" s="1"/>
  <c r="AY4" i="3"/>
  <c r="AX4" i="3"/>
  <c r="CO4" i="3" s="1"/>
  <c r="AW4" i="3"/>
  <c r="EE4" i="3" s="1"/>
  <c r="FV4" i="3" s="1"/>
  <c r="HM4" i="3" s="1"/>
  <c r="AV4" i="3"/>
  <c r="ED4" i="3" s="1"/>
  <c r="FU4" i="3" s="1"/>
  <c r="HL4" i="3" s="1"/>
  <c r="AU4" i="3"/>
  <c r="CL4" i="3" s="1"/>
  <c r="AT4" i="3"/>
  <c r="CK4" i="3" s="1"/>
  <c r="AS4" i="3"/>
  <c r="EA4" i="3" s="1"/>
  <c r="FR4" i="3" s="1"/>
  <c r="HI4" i="3" s="1"/>
  <c r="AR4" i="3"/>
  <c r="DZ4" i="3" s="1"/>
  <c r="FQ4" i="3" s="1"/>
  <c r="HH4" i="3" s="1"/>
  <c r="AQ4" i="3"/>
  <c r="DY4" i="3" s="1"/>
  <c r="FP4" i="3" s="1"/>
  <c r="HG4" i="3" s="1"/>
  <c r="AP4" i="3"/>
  <c r="CG4" i="3" s="1"/>
  <c r="AO4" i="3"/>
  <c r="DW4" i="3" s="1"/>
  <c r="FN4" i="3" s="1"/>
  <c r="HE4" i="3" s="1"/>
  <c r="AN4" i="3"/>
  <c r="CE4" i="3" s="1"/>
  <c r="AM4" i="3"/>
  <c r="CD4" i="3" s="1"/>
  <c r="AL4" i="3"/>
  <c r="CC4" i="3" s="1"/>
  <c r="AK4" i="3"/>
  <c r="DS4" i="3" s="1"/>
  <c r="FJ4" i="3" s="1"/>
  <c r="HA4" i="3" s="1"/>
  <c r="AJ4" i="3"/>
  <c r="CA4" i="3" s="1"/>
  <c r="M425" i="2"/>
  <c r="M426" i="2" s="1"/>
  <c r="J425" i="2"/>
  <c r="J426" i="2" s="1"/>
  <c r="J427" i="2" s="1"/>
  <c r="M424" i="2"/>
  <c r="BY57" i="3" s="1"/>
  <c r="K424" i="2"/>
  <c r="J424" i="2"/>
  <c r="M417" i="2"/>
  <c r="M418" i="2" s="1"/>
  <c r="J417" i="2"/>
  <c r="J418" i="2" s="1"/>
  <c r="J419" i="2" s="1"/>
  <c r="M416" i="2"/>
  <c r="BY56" i="3" s="1"/>
  <c r="K416" i="2"/>
  <c r="J416" i="2"/>
  <c r="M409" i="2"/>
  <c r="M410" i="2" s="1"/>
  <c r="J409" i="2"/>
  <c r="J410" i="2" s="1"/>
  <c r="J411" i="2" s="1"/>
  <c r="M408" i="2"/>
  <c r="BY61" i="3" s="1"/>
  <c r="K408" i="2"/>
  <c r="J408" i="2"/>
  <c r="M401" i="2"/>
  <c r="M402" i="2" s="1"/>
  <c r="K401" i="2"/>
  <c r="K402" i="2" s="1"/>
  <c r="K403" i="2" s="1"/>
  <c r="J401" i="2"/>
  <c r="J402" i="2" s="1"/>
  <c r="J403" i="2" s="1"/>
  <c r="M400" i="2"/>
  <c r="BY60" i="3" s="1"/>
  <c r="K400" i="2"/>
  <c r="J400" i="2"/>
  <c r="M393" i="2"/>
  <c r="M394" i="2" s="1"/>
  <c r="K393" i="2"/>
  <c r="K394" i="2" s="1"/>
  <c r="K395" i="2" s="1"/>
  <c r="J393" i="2"/>
  <c r="J394" i="2" s="1"/>
  <c r="J395" i="2" s="1"/>
  <c r="M392" i="2"/>
  <c r="BY28" i="3" s="1"/>
  <c r="K392" i="2"/>
  <c r="J392" i="2"/>
  <c r="M385" i="2"/>
  <c r="M386" i="2" s="1"/>
  <c r="K385" i="2"/>
  <c r="K386" i="2" s="1"/>
  <c r="K387" i="2" s="1"/>
  <c r="J385" i="2"/>
  <c r="J386" i="2" s="1"/>
  <c r="J387" i="2" s="1"/>
  <c r="M384" i="2"/>
  <c r="BY27" i="3" s="1"/>
  <c r="K384" i="2"/>
  <c r="J384" i="2"/>
  <c r="M378" i="2"/>
  <c r="M379" i="2" s="1"/>
  <c r="K378" i="2"/>
  <c r="K379" i="2" s="1"/>
  <c r="K380" i="2" s="1"/>
  <c r="J378" i="2"/>
  <c r="J379" i="2" s="1"/>
  <c r="J380" i="2" s="1"/>
  <c r="M377" i="2"/>
  <c r="BY25" i="3" s="1"/>
  <c r="K377" i="2"/>
  <c r="J377" i="2"/>
  <c r="M370" i="2"/>
  <c r="M371" i="2" s="1"/>
  <c r="K370" i="2"/>
  <c r="K371" i="2" s="1"/>
  <c r="K372" i="2" s="1"/>
  <c r="J370" i="2"/>
  <c r="J371" i="2" s="1"/>
  <c r="J372" i="2" s="1"/>
  <c r="M369" i="2"/>
  <c r="BY24" i="3" s="1"/>
  <c r="K369" i="2"/>
  <c r="J369" i="2"/>
  <c r="AW359" i="2"/>
  <c r="AW360" i="2" s="1"/>
  <c r="AV359" i="2"/>
  <c r="AV360" i="2" s="1"/>
  <c r="AT359" i="2"/>
  <c r="AS359" i="2"/>
  <c r="AS360" i="2" s="1"/>
  <c r="AR359" i="2"/>
  <c r="AR360" i="2" s="1"/>
  <c r="AQ359" i="2"/>
  <c r="AQ360" i="2" s="1"/>
  <c r="AP359" i="2"/>
  <c r="AO359" i="2"/>
  <c r="AO360" i="2" s="1"/>
  <c r="AN359" i="2"/>
  <c r="AN360" i="2" s="1"/>
  <c r="AM359" i="2"/>
  <c r="AM360" i="2" s="1"/>
  <c r="AL359" i="2"/>
  <c r="AK359" i="2"/>
  <c r="AK360" i="2" s="1"/>
  <c r="AJ359" i="2"/>
  <c r="AJ360" i="2" s="1"/>
  <c r="AI359" i="2"/>
  <c r="AI360" i="2" s="1"/>
  <c r="AH359" i="2"/>
  <c r="AG359" i="2"/>
  <c r="AG360" i="2" s="1"/>
  <c r="AF359" i="2"/>
  <c r="AF360" i="2" s="1"/>
  <c r="AE359" i="2"/>
  <c r="AE360" i="2" s="1"/>
  <c r="AD359" i="2"/>
  <c r="AC359" i="2"/>
  <c r="AC360" i="2" s="1"/>
  <c r="AB359" i="2"/>
  <c r="AB360" i="2" s="1"/>
  <c r="AA359" i="2"/>
  <c r="AA360" i="2" s="1"/>
  <c r="Z359" i="2"/>
  <c r="Y359" i="2"/>
  <c r="Y360" i="2" s="1"/>
  <c r="X359" i="2"/>
  <c r="X360" i="2" s="1"/>
  <c r="W359" i="2"/>
  <c r="W360" i="2" s="1"/>
  <c r="V359" i="2"/>
  <c r="S359" i="2"/>
  <c r="S360" i="2" s="1"/>
  <c r="R359" i="2"/>
  <c r="R360" i="2" s="1"/>
  <c r="Q359" i="2"/>
  <c r="P359" i="2"/>
  <c r="O359" i="2"/>
  <c r="O360" i="2" s="1"/>
  <c r="N359" i="2"/>
  <c r="N360" i="2" s="1"/>
  <c r="M359" i="2"/>
  <c r="L359" i="2"/>
  <c r="K359" i="2"/>
  <c r="K360" i="2" s="1"/>
  <c r="J359" i="2"/>
  <c r="J360" i="2" s="1"/>
  <c r="I359" i="2"/>
  <c r="AW358" i="2"/>
  <c r="AV358" i="2"/>
  <c r="AT358" i="2"/>
  <c r="AS358" i="2"/>
  <c r="AR358" i="2"/>
  <c r="AQ358" i="2"/>
  <c r="AP358" i="2"/>
  <c r="AO358" i="2"/>
  <c r="AN358" i="2"/>
  <c r="AM358" i="2"/>
  <c r="AL358" i="2"/>
  <c r="AK358" i="2"/>
  <c r="AJ358" i="2"/>
  <c r="AI358" i="2"/>
  <c r="AH358" i="2"/>
  <c r="AG358" i="2"/>
  <c r="AF358" i="2"/>
  <c r="AE358" i="2"/>
  <c r="AD358" i="2"/>
  <c r="AC358" i="2"/>
  <c r="AB358" i="2"/>
  <c r="AA358" i="2"/>
  <c r="Z358" i="2"/>
  <c r="Y358" i="2"/>
  <c r="X358" i="2"/>
  <c r="W358" i="2"/>
  <c r="V358" i="2"/>
  <c r="T358" i="2"/>
  <c r="S358" i="2"/>
  <c r="R358" i="2"/>
  <c r="Q358" i="2"/>
  <c r="P358" i="2"/>
  <c r="O358" i="2"/>
  <c r="N358" i="2"/>
  <c r="M358" i="2"/>
  <c r="L358" i="2"/>
  <c r="K358" i="2"/>
  <c r="J358" i="2"/>
  <c r="I358" i="2"/>
  <c r="AW357" i="2"/>
  <c r="BX61" i="3" s="1"/>
  <c r="AV357" i="2"/>
  <c r="BW61" i="3" s="1"/>
  <c r="AT357" i="2"/>
  <c r="BU61" i="3" s="1"/>
  <c r="AS357" i="2"/>
  <c r="BT61" i="3" s="1"/>
  <c r="AR357" i="2"/>
  <c r="BS61" i="3" s="1"/>
  <c r="AQ357" i="2"/>
  <c r="BR61" i="3" s="1"/>
  <c r="AP357" i="2"/>
  <c r="BQ61" i="3" s="1"/>
  <c r="AO357" i="2"/>
  <c r="BP61" i="3" s="1"/>
  <c r="AN357" i="2"/>
  <c r="BO61" i="3" s="1"/>
  <c r="AM357" i="2"/>
  <c r="BN61" i="3" s="1"/>
  <c r="AL357" i="2"/>
  <c r="BM61" i="3" s="1"/>
  <c r="AK357" i="2"/>
  <c r="BL61" i="3" s="1"/>
  <c r="AJ357" i="2"/>
  <c r="BK61" i="3" s="1"/>
  <c r="AI357" i="2"/>
  <c r="BJ61" i="3" s="1"/>
  <c r="AH357" i="2"/>
  <c r="BI61" i="3" s="1"/>
  <c r="AG357" i="2"/>
  <c r="BH61" i="3" s="1"/>
  <c r="AF357" i="2"/>
  <c r="BG61" i="3" s="1"/>
  <c r="AE357" i="2"/>
  <c r="BF61" i="3" s="1"/>
  <c r="AD357" i="2"/>
  <c r="BE61" i="3" s="1"/>
  <c r="AC357" i="2"/>
  <c r="BD61" i="3" s="1"/>
  <c r="AB357" i="2"/>
  <c r="BC61" i="3" s="1"/>
  <c r="AA357" i="2"/>
  <c r="BB61" i="3" s="1"/>
  <c r="Z357" i="2"/>
  <c r="BA61" i="3" s="1"/>
  <c r="Y357" i="2"/>
  <c r="AZ61" i="3" s="1"/>
  <c r="X357" i="2"/>
  <c r="AY61" i="3" s="1"/>
  <c r="W357" i="2"/>
  <c r="AX61" i="3" s="1"/>
  <c r="V357" i="2"/>
  <c r="AW61" i="3" s="1"/>
  <c r="T357" i="2"/>
  <c r="AU61" i="3" s="1"/>
  <c r="S357" i="2"/>
  <c r="AT61" i="3" s="1"/>
  <c r="R357" i="2"/>
  <c r="AS61" i="3" s="1"/>
  <c r="Q357" i="2"/>
  <c r="AR61" i="3" s="1"/>
  <c r="P357" i="2"/>
  <c r="AQ61" i="3" s="1"/>
  <c r="O357" i="2"/>
  <c r="AP61" i="3" s="1"/>
  <c r="N357" i="2"/>
  <c r="AO61" i="3" s="1"/>
  <c r="M357" i="2"/>
  <c r="AN61" i="3" s="1"/>
  <c r="L357" i="2"/>
  <c r="AM61" i="3" s="1"/>
  <c r="K357" i="2"/>
  <c r="AL61" i="3" s="1"/>
  <c r="J357" i="2"/>
  <c r="AK61" i="3" s="1"/>
  <c r="I357" i="2"/>
  <c r="AJ61" i="3" s="1"/>
  <c r="DU355" i="2"/>
  <c r="DQ355" i="2"/>
  <c r="DP355" i="2"/>
  <c r="DX354" i="2"/>
  <c r="DV354" i="2"/>
  <c r="DT354" i="2"/>
  <c r="DO354" i="2"/>
  <c r="DW353" i="2"/>
  <c r="DI353" i="2"/>
  <c r="DN352" i="2"/>
  <c r="AA349" i="2"/>
  <c r="R349" i="2"/>
  <c r="AW348" i="2"/>
  <c r="AV348" i="2"/>
  <c r="AU348" i="2"/>
  <c r="AU349" i="2" s="1"/>
  <c r="AT348" i="2"/>
  <c r="AT349" i="2" s="1"/>
  <c r="AS348" i="2"/>
  <c r="AS349" i="2" s="1"/>
  <c r="AR348" i="2"/>
  <c r="AR349" i="2" s="1"/>
  <c r="AQ348" i="2"/>
  <c r="AQ349" i="2" s="1"/>
  <c r="AP348" i="2"/>
  <c r="AP349" i="2" s="1"/>
  <c r="AO348" i="2"/>
  <c r="AN348" i="2"/>
  <c r="AM348" i="2"/>
  <c r="AL348" i="2"/>
  <c r="AL349" i="2" s="1"/>
  <c r="AK348" i="2"/>
  <c r="AK349" i="2" s="1"/>
  <c r="AJ348" i="2"/>
  <c r="AJ349" i="2" s="1"/>
  <c r="AI348" i="2"/>
  <c r="AI349" i="2" s="1"/>
  <c r="AH348" i="2"/>
  <c r="AH349" i="2" s="1"/>
  <c r="AG348" i="2"/>
  <c r="AG349" i="2" s="1"/>
  <c r="AF348" i="2"/>
  <c r="AF349" i="2" s="1"/>
  <c r="AE348" i="2"/>
  <c r="AE349" i="2" s="1"/>
  <c r="AD348" i="2"/>
  <c r="AD349" i="2" s="1"/>
  <c r="AA348" i="2"/>
  <c r="Z348" i="2"/>
  <c r="Z349" i="2" s="1"/>
  <c r="Y348" i="2"/>
  <c r="Y349" i="2" s="1"/>
  <c r="X348" i="2"/>
  <c r="X349" i="2" s="1"/>
  <c r="R348" i="2"/>
  <c r="Q348" i="2"/>
  <c r="Q349" i="2" s="1"/>
  <c r="N348" i="2"/>
  <c r="N349" i="2" s="1"/>
  <c r="M348" i="2"/>
  <c r="M349" i="2" s="1"/>
  <c r="L348" i="2"/>
  <c r="L349" i="2" s="1"/>
  <c r="K348" i="2"/>
  <c r="K349" i="2" s="1"/>
  <c r="J348" i="2"/>
  <c r="J349" i="2" s="1"/>
  <c r="I348" i="2"/>
  <c r="I349" i="2" s="1"/>
  <c r="AW347" i="2"/>
  <c r="AV347" i="2"/>
  <c r="AU347" i="2"/>
  <c r="AT347" i="2"/>
  <c r="AS347" i="2"/>
  <c r="AR347" i="2"/>
  <c r="AQ347" i="2"/>
  <c r="AP347" i="2"/>
  <c r="AO347" i="2"/>
  <c r="AN347" i="2"/>
  <c r="AM347" i="2"/>
  <c r="AL347" i="2"/>
  <c r="AK347" i="2"/>
  <c r="AJ347" i="2"/>
  <c r="AI347" i="2"/>
  <c r="AH347" i="2"/>
  <c r="AG347" i="2"/>
  <c r="AF347" i="2"/>
  <c r="AE347" i="2"/>
  <c r="AD347" i="2"/>
  <c r="AB347" i="2"/>
  <c r="AA347" i="2"/>
  <c r="Z347" i="2"/>
  <c r="Y347" i="2"/>
  <c r="X347" i="2"/>
  <c r="V347" i="2"/>
  <c r="R347" i="2"/>
  <c r="Q347" i="2"/>
  <c r="N347" i="2"/>
  <c r="M347" i="2"/>
  <c r="L347" i="2"/>
  <c r="K347" i="2"/>
  <c r="J347" i="2"/>
  <c r="I347" i="2"/>
  <c r="AW346" i="2"/>
  <c r="BX59" i="3" s="1"/>
  <c r="FF59" i="3" s="1"/>
  <c r="AV346" i="2"/>
  <c r="BW59" i="3" s="1"/>
  <c r="AU346" i="2"/>
  <c r="BV59" i="3" s="1"/>
  <c r="AT346" i="2"/>
  <c r="BU59" i="3" s="1"/>
  <c r="AS346" i="2"/>
  <c r="BT59" i="3" s="1"/>
  <c r="AR346" i="2"/>
  <c r="BS59" i="3" s="1"/>
  <c r="FA59" i="3" s="1"/>
  <c r="AQ346" i="2"/>
  <c r="BR59" i="3" s="1"/>
  <c r="AP346" i="2"/>
  <c r="BQ59" i="3" s="1"/>
  <c r="AO346" i="2"/>
  <c r="BP59" i="3" s="1"/>
  <c r="AN346" i="2"/>
  <c r="BO59" i="3" s="1"/>
  <c r="EW59" i="3" s="1"/>
  <c r="AM346" i="2"/>
  <c r="BN59" i="3" s="1"/>
  <c r="AL346" i="2"/>
  <c r="BM59" i="3" s="1"/>
  <c r="AK346" i="2"/>
  <c r="BL59" i="3" s="1"/>
  <c r="AJ346" i="2"/>
  <c r="BK59" i="3" s="1"/>
  <c r="ES59" i="3" s="1"/>
  <c r="AI346" i="2"/>
  <c r="BJ59" i="3" s="1"/>
  <c r="AH346" i="2"/>
  <c r="BI59" i="3" s="1"/>
  <c r="AG346" i="2"/>
  <c r="BH59" i="3" s="1"/>
  <c r="AF346" i="2"/>
  <c r="BG59" i="3" s="1"/>
  <c r="EO59" i="3" s="1"/>
  <c r="AE346" i="2"/>
  <c r="BF59" i="3" s="1"/>
  <c r="AD346" i="2"/>
  <c r="BE59" i="3" s="1"/>
  <c r="AB346" i="2"/>
  <c r="BC59" i="3" s="1"/>
  <c r="EK59" i="3" s="1"/>
  <c r="AA346" i="2"/>
  <c r="BB59" i="3" s="1"/>
  <c r="Z346" i="2"/>
  <c r="BA59" i="3" s="1"/>
  <c r="Y346" i="2"/>
  <c r="AZ59" i="3" s="1"/>
  <c r="X346" i="2"/>
  <c r="AY59" i="3" s="1"/>
  <c r="EG59" i="3" s="1"/>
  <c r="V346" i="2"/>
  <c r="AW59" i="3" s="1"/>
  <c r="R346" i="2"/>
  <c r="AS59" i="3" s="1"/>
  <c r="Q346" i="2"/>
  <c r="AR59" i="3" s="1"/>
  <c r="N346" i="2"/>
  <c r="AO59" i="3" s="1"/>
  <c r="M346" i="2"/>
  <c r="AN59" i="3" s="1"/>
  <c r="L346" i="2"/>
  <c r="AM59" i="3" s="1"/>
  <c r="K346" i="2"/>
  <c r="AL59" i="3" s="1"/>
  <c r="DT59" i="3" s="1"/>
  <c r="J346" i="2"/>
  <c r="AK59" i="3" s="1"/>
  <c r="I346" i="2"/>
  <c r="AJ59" i="3" s="1"/>
  <c r="EB345" i="2"/>
  <c r="DX345" i="2"/>
  <c r="DO345" i="2"/>
  <c r="DZ344" i="2"/>
  <c r="DY344" i="2"/>
  <c r="DT344" i="2"/>
  <c r="DP344" i="2"/>
  <c r="DM344" i="2"/>
  <c r="DD343" i="2"/>
  <c r="DV342" i="2"/>
  <c r="DU342" i="2"/>
  <c r="EC341" i="2"/>
  <c r="DR341" i="2"/>
  <c r="DW340" i="2"/>
  <c r="DI340" i="2"/>
  <c r="DQ339" i="2"/>
  <c r="DN339" i="2"/>
  <c r="DL339" i="2"/>
  <c r="AQ336" i="2"/>
  <c r="DI57" i="3" s="1"/>
  <c r="AM336" i="2"/>
  <c r="DE57" i="3" s="1"/>
  <c r="AI336" i="2"/>
  <c r="DA57" i="3" s="1"/>
  <c r="AE336" i="2"/>
  <c r="CW57" i="3" s="1"/>
  <c r="AA336" i="2"/>
  <c r="CS57" i="3" s="1"/>
  <c r="W336" i="2"/>
  <c r="CO57" i="3" s="1"/>
  <c r="S336" i="2"/>
  <c r="CK57" i="3" s="1"/>
  <c r="O336" i="2"/>
  <c r="CG57" i="3" s="1"/>
  <c r="K336" i="2"/>
  <c r="CC57" i="3" s="1"/>
  <c r="AW335" i="2"/>
  <c r="AV335" i="2"/>
  <c r="AV336" i="2" s="1"/>
  <c r="AU335" i="2"/>
  <c r="AU336" i="2" s="1"/>
  <c r="DM57" i="3" s="1"/>
  <c r="AT335" i="2"/>
  <c r="AS335" i="2"/>
  <c r="AR335" i="2"/>
  <c r="AR336" i="2" s="1"/>
  <c r="AQ335" i="2"/>
  <c r="AP335" i="2"/>
  <c r="AO335" i="2"/>
  <c r="AN335" i="2"/>
  <c r="AN336" i="2" s="1"/>
  <c r="AM335" i="2"/>
  <c r="AL335" i="2"/>
  <c r="AK335" i="2"/>
  <c r="AJ335" i="2"/>
  <c r="AJ336" i="2" s="1"/>
  <c r="AI335" i="2"/>
  <c r="AH335" i="2"/>
  <c r="AG335" i="2"/>
  <c r="AF335" i="2"/>
  <c r="AF336" i="2" s="1"/>
  <c r="AE335" i="2"/>
  <c r="AD335" i="2"/>
  <c r="AC335" i="2"/>
  <c r="AB335" i="2"/>
  <c r="AB336" i="2" s="1"/>
  <c r="AA335" i="2"/>
  <c r="Z335" i="2"/>
  <c r="Y335" i="2"/>
  <c r="X335" i="2"/>
  <c r="X336" i="2" s="1"/>
  <c r="W335" i="2"/>
  <c r="V335" i="2"/>
  <c r="U335" i="2"/>
  <c r="T335" i="2"/>
  <c r="T336" i="2" s="1"/>
  <c r="S335" i="2"/>
  <c r="R335" i="2"/>
  <c r="Q335" i="2"/>
  <c r="P335" i="2"/>
  <c r="P336" i="2" s="1"/>
  <c r="O335" i="2"/>
  <c r="N335" i="2"/>
  <c r="M335" i="2"/>
  <c r="L335" i="2"/>
  <c r="L336" i="2" s="1"/>
  <c r="K335" i="2"/>
  <c r="J335" i="2"/>
  <c r="I335" i="2"/>
  <c r="AW334" i="2"/>
  <c r="AV334" i="2"/>
  <c r="AU334" i="2"/>
  <c r="AT334" i="2"/>
  <c r="AS334" i="2"/>
  <c r="AR334" i="2"/>
  <c r="AQ334" i="2"/>
  <c r="AP334" i="2"/>
  <c r="AO334" i="2"/>
  <c r="AN334" i="2"/>
  <c r="AM334" i="2"/>
  <c r="AL334" i="2"/>
  <c r="AK334" i="2"/>
  <c r="AJ334" i="2"/>
  <c r="AI334" i="2"/>
  <c r="AH334" i="2"/>
  <c r="AG334" i="2"/>
  <c r="AF334" i="2"/>
  <c r="AE334" i="2"/>
  <c r="AD334" i="2"/>
  <c r="AC334" i="2"/>
  <c r="AB334" i="2"/>
  <c r="AA334" i="2"/>
  <c r="Z334" i="2"/>
  <c r="Y334" i="2"/>
  <c r="X334" i="2"/>
  <c r="W334" i="2"/>
  <c r="V334" i="2"/>
  <c r="U334" i="2"/>
  <c r="T334" i="2"/>
  <c r="S334" i="2"/>
  <c r="R334" i="2"/>
  <c r="Q334" i="2"/>
  <c r="P334" i="2"/>
  <c r="O334" i="2"/>
  <c r="N334" i="2"/>
  <c r="M334" i="2"/>
  <c r="L334" i="2"/>
  <c r="K334" i="2"/>
  <c r="J334" i="2"/>
  <c r="I334" i="2"/>
  <c r="AW333" i="2"/>
  <c r="BX57" i="3" s="1"/>
  <c r="AV333" i="2"/>
  <c r="BW57" i="3" s="1"/>
  <c r="AU333" i="2"/>
  <c r="BV57" i="3" s="1"/>
  <c r="AT333" i="2"/>
  <c r="BU57" i="3" s="1"/>
  <c r="AS333" i="2"/>
  <c r="BT57" i="3" s="1"/>
  <c r="AR333" i="2"/>
  <c r="BS57" i="3" s="1"/>
  <c r="AQ333" i="2"/>
  <c r="BR57" i="3" s="1"/>
  <c r="AP333" i="2"/>
  <c r="BQ57" i="3" s="1"/>
  <c r="AO333" i="2"/>
  <c r="BP57" i="3" s="1"/>
  <c r="AN333" i="2"/>
  <c r="BO57" i="3" s="1"/>
  <c r="AM333" i="2"/>
  <c r="BN57" i="3" s="1"/>
  <c r="AL333" i="2"/>
  <c r="BM57" i="3" s="1"/>
  <c r="AK333" i="2"/>
  <c r="BL57" i="3" s="1"/>
  <c r="AJ333" i="2"/>
  <c r="BK57" i="3" s="1"/>
  <c r="AI333" i="2"/>
  <c r="BJ57" i="3" s="1"/>
  <c r="AH333" i="2"/>
  <c r="BI57" i="3" s="1"/>
  <c r="AG333" i="2"/>
  <c r="BH57" i="3" s="1"/>
  <c r="AF333" i="2"/>
  <c r="BG57" i="3" s="1"/>
  <c r="AE333" i="2"/>
  <c r="BF57" i="3" s="1"/>
  <c r="AD333" i="2"/>
  <c r="BE57" i="3" s="1"/>
  <c r="AC333" i="2"/>
  <c r="BD57" i="3" s="1"/>
  <c r="AB333" i="2"/>
  <c r="BC57" i="3" s="1"/>
  <c r="AA333" i="2"/>
  <c r="BB57" i="3" s="1"/>
  <c r="Z333" i="2"/>
  <c r="BA57" i="3" s="1"/>
  <c r="Y333" i="2"/>
  <c r="AZ57" i="3" s="1"/>
  <c r="X333" i="2"/>
  <c r="AY57" i="3" s="1"/>
  <c r="W333" i="2"/>
  <c r="AX57" i="3" s="1"/>
  <c r="V333" i="2"/>
  <c r="AW57" i="3" s="1"/>
  <c r="U333" i="2"/>
  <c r="AV57" i="3" s="1"/>
  <c r="T333" i="2"/>
  <c r="AU57" i="3" s="1"/>
  <c r="S333" i="2"/>
  <c r="AT57" i="3" s="1"/>
  <c r="R333" i="2"/>
  <c r="AS57" i="3" s="1"/>
  <c r="Q333" i="2"/>
  <c r="AR57" i="3" s="1"/>
  <c r="P333" i="2"/>
  <c r="AQ57" i="3" s="1"/>
  <c r="O333" i="2"/>
  <c r="AP57" i="3" s="1"/>
  <c r="N333" i="2"/>
  <c r="AO57" i="3" s="1"/>
  <c r="M333" i="2"/>
  <c r="AN57" i="3" s="1"/>
  <c r="L333" i="2"/>
  <c r="AM57" i="3" s="1"/>
  <c r="K333" i="2"/>
  <c r="AL57" i="3" s="1"/>
  <c r="J333" i="2"/>
  <c r="AK57" i="3" s="1"/>
  <c r="I333" i="2"/>
  <c r="AJ57" i="3" s="1"/>
  <c r="DX332" i="2"/>
  <c r="DT332" i="2"/>
  <c r="DQ332" i="2"/>
  <c r="DP332" i="2"/>
  <c r="DY331" i="2"/>
  <c r="DR331" i="2"/>
  <c r="DH331" i="2"/>
  <c r="DU330" i="2"/>
  <c r="EB328" i="2"/>
  <c r="DM328" i="2"/>
  <c r="DG328" i="2"/>
  <c r="DO327" i="2"/>
  <c r="DI326" i="2"/>
  <c r="DN325" i="2"/>
  <c r="AW321" i="2"/>
  <c r="AW322" i="2" s="1"/>
  <c r="AV321" i="2"/>
  <c r="AT321" i="2"/>
  <c r="AT322" i="2" s="1"/>
  <c r="AS321" i="2"/>
  <c r="AS322" i="2" s="1"/>
  <c r="AR321" i="2"/>
  <c r="AR322" i="2" s="1"/>
  <c r="AQ321" i="2"/>
  <c r="AQ322" i="2" s="1"/>
  <c r="AP321" i="2"/>
  <c r="AP322" i="2" s="1"/>
  <c r="AO321" i="2"/>
  <c r="AO322" i="2" s="1"/>
  <c r="AN321" i="2"/>
  <c r="AN322" i="2" s="1"/>
  <c r="AM321" i="2"/>
  <c r="AM322" i="2" s="1"/>
  <c r="AL321" i="2"/>
  <c r="AL322" i="2" s="1"/>
  <c r="AK321" i="2"/>
  <c r="AK322" i="2" s="1"/>
  <c r="AJ321" i="2"/>
  <c r="AJ322" i="2" s="1"/>
  <c r="AI321" i="2"/>
  <c r="AI322" i="2" s="1"/>
  <c r="AH321" i="2"/>
  <c r="AH322" i="2" s="1"/>
  <c r="AG321" i="2"/>
  <c r="AG322" i="2" s="1"/>
  <c r="AF321" i="2"/>
  <c r="AF322" i="2" s="1"/>
  <c r="AE321" i="2"/>
  <c r="AE322" i="2" s="1"/>
  <c r="AD321" i="2"/>
  <c r="AD322" i="2" s="1"/>
  <c r="AA321" i="2"/>
  <c r="AA322" i="2" s="1"/>
  <c r="Z321" i="2"/>
  <c r="Z322" i="2" s="1"/>
  <c r="Y321" i="2"/>
  <c r="Y322" i="2" s="1"/>
  <c r="X321" i="2"/>
  <c r="X322" i="2" s="1"/>
  <c r="R321" i="2"/>
  <c r="Q321" i="2"/>
  <c r="Q322" i="2" s="1"/>
  <c r="P321" i="2"/>
  <c r="N321" i="2"/>
  <c r="N322" i="2" s="1"/>
  <c r="M321" i="2"/>
  <c r="M322" i="2" s="1"/>
  <c r="L321" i="2"/>
  <c r="L322" i="2" s="1"/>
  <c r="K321" i="2"/>
  <c r="K322" i="2" s="1"/>
  <c r="I321" i="2"/>
  <c r="I322" i="2" s="1"/>
  <c r="AW320" i="2"/>
  <c r="AV320" i="2"/>
  <c r="AU320" i="2"/>
  <c r="AT320" i="2"/>
  <c r="AS320" i="2"/>
  <c r="AR320" i="2"/>
  <c r="AQ320" i="2"/>
  <c r="AP320" i="2"/>
  <c r="AO320" i="2"/>
  <c r="AN320" i="2"/>
  <c r="AM320" i="2"/>
  <c r="AL320" i="2"/>
  <c r="AK320" i="2"/>
  <c r="AJ320" i="2"/>
  <c r="AI320" i="2"/>
  <c r="AH320" i="2"/>
  <c r="AG320" i="2"/>
  <c r="AF320" i="2"/>
  <c r="AE320" i="2"/>
  <c r="AD320" i="2"/>
  <c r="AA320" i="2"/>
  <c r="Z320" i="2"/>
  <c r="Y320" i="2"/>
  <c r="X320" i="2"/>
  <c r="V320" i="2"/>
  <c r="U320" i="2"/>
  <c r="T320" i="2"/>
  <c r="R320" i="2"/>
  <c r="Q320" i="2"/>
  <c r="P320" i="2"/>
  <c r="N320" i="2"/>
  <c r="M320" i="2"/>
  <c r="L320" i="2"/>
  <c r="K320" i="2"/>
  <c r="J320" i="2"/>
  <c r="I320" i="2"/>
  <c r="AW319" i="2"/>
  <c r="BX55" i="3" s="1"/>
  <c r="FF55" i="3" s="1"/>
  <c r="AV319" i="2"/>
  <c r="BW55" i="3" s="1"/>
  <c r="AU319" i="2"/>
  <c r="BV55" i="3" s="1"/>
  <c r="AT319" i="2"/>
  <c r="BU55" i="3" s="1"/>
  <c r="AS319" i="2"/>
  <c r="BT55" i="3" s="1"/>
  <c r="FB55" i="3" s="1"/>
  <c r="AR319" i="2"/>
  <c r="BS55" i="3" s="1"/>
  <c r="AQ319" i="2"/>
  <c r="BR55" i="3" s="1"/>
  <c r="AP319" i="2"/>
  <c r="BQ55" i="3" s="1"/>
  <c r="AO319" i="2"/>
  <c r="BP55" i="3" s="1"/>
  <c r="EX55" i="3" s="1"/>
  <c r="AN319" i="2"/>
  <c r="BO55" i="3" s="1"/>
  <c r="AM319" i="2"/>
  <c r="BN55" i="3" s="1"/>
  <c r="AL319" i="2"/>
  <c r="BM55" i="3" s="1"/>
  <c r="AK319" i="2"/>
  <c r="BL55" i="3" s="1"/>
  <c r="ET55" i="3" s="1"/>
  <c r="AJ319" i="2"/>
  <c r="BK55" i="3" s="1"/>
  <c r="AI319" i="2"/>
  <c r="BJ55" i="3" s="1"/>
  <c r="AH319" i="2"/>
  <c r="BI55" i="3" s="1"/>
  <c r="AG319" i="2"/>
  <c r="BH55" i="3" s="1"/>
  <c r="EP55" i="3" s="1"/>
  <c r="AF319" i="2"/>
  <c r="BG55" i="3" s="1"/>
  <c r="AE319" i="2"/>
  <c r="BF55" i="3" s="1"/>
  <c r="AD319" i="2"/>
  <c r="BE55" i="3" s="1"/>
  <c r="AA319" i="2"/>
  <c r="BB55" i="3" s="1"/>
  <c r="EJ55" i="3" s="1"/>
  <c r="Z319" i="2"/>
  <c r="BA55" i="3" s="1"/>
  <c r="Y319" i="2"/>
  <c r="AZ55" i="3" s="1"/>
  <c r="X319" i="2"/>
  <c r="AY55" i="3" s="1"/>
  <c r="V319" i="2"/>
  <c r="AW55" i="3" s="1"/>
  <c r="U319" i="2"/>
  <c r="AV55" i="3" s="1"/>
  <c r="T319" i="2"/>
  <c r="AU55" i="3" s="1"/>
  <c r="R319" i="2"/>
  <c r="AS55" i="3" s="1"/>
  <c r="Q319" i="2"/>
  <c r="AR55" i="3" s="1"/>
  <c r="DZ55" i="3" s="1"/>
  <c r="P319" i="2"/>
  <c r="AQ55" i="3" s="1"/>
  <c r="N319" i="2"/>
  <c r="AO55" i="3" s="1"/>
  <c r="M319" i="2"/>
  <c r="AN55" i="3" s="1"/>
  <c r="L319" i="2"/>
  <c r="AM55" i="3" s="1"/>
  <c r="K319" i="2"/>
  <c r="AL55" i="3" s="1"/>
  <c r="DT55" i="3" s="1"/>
  <c r="J319" i="2"/>
  <c r="AK55" i="3" s="1"/>
  <c r="I319" i="2"/>
  <c r="AJ55" i="3" s="1"/>
  <c r="DW318" i="2"/>
  <c r="DU318" i="2"/>
  <c r="DT318" i="2"/>
  <c r="DR318" i="2"/>
  <c r="DQ318" i="2"/>
  <c r="DP318" i="2"/>
  <c r="DO318" i="2"/>
  <c r="DN318" i="2"/>
  <c r="DV317" i="2"/>
  <c r="DQ317" i="2"/>
  <c r="DM317" i="2"/>
  <c r="DQ316" i="2"/>
  <c r="DP316" i="2"/>
  <c r="EA315" i="2"/>
  <c r="DX315" i="2"/>
  <c r="DQ315" i="2"/>
  <c r="DP315" i="2"/>
  <c r="EB314" i="2"/>
  <c r="DQ314" i="2"/>
  <c r="DP314" i="2"/>
  <c r="Q311" i="2"/>
  <c r="CI53" i="3" s="1"/>
  <c r="P311" i="2"/>
  <c r="CH53" i="3" s="1"/>
  <c r="M311" i="2"/>
  <c r="CE53" i="3" s="1"/>
  <c r="L311" i="2"/>
  <c r="CD53" i="3" s="1"/>
  <c r="I311" i="2"/>
  <c r="CA53" i="3" s="1"/>
  <c r="AW310" i="2"/>
  <c r="AW311" i="2" s="1"/>
  <c r="AV310" i="2"/>
  <c r="AV311" i="2" s="1"/>
  <c r="AT310" i="2"/>
  <c r="AT311" i="2" s="1"/>
  <c r="AS310" i="2"/>
  <c r="AS311" i="2" s="1"/>
  <c r="AR310" i="2"/>
  <c r="AR311" i="2" s="1"/>
  <c r="AQ310" i="2"/>
  <c r="AQ311" i="2" s="1"/>
  <c r="AP310" i="2"/>
  <c r="AP311" i="2" s="1"/>
  <c r="AO310" i="2"/>
  <c r="AO311" i="2" s="1"/>
  <c r="AN310" i="2"/>
  <c r="AN311" i="2" s="1"/>
  <c r="AM310" i="2"/>
  <c r="AM311" i="2" s="1"/>
  <c r="AL310" i="2"/>
  <c r="AL311" i="2" s="1"/>
  <c r="AK310" i="2"/>
  <c r="AK311" i="2" s="1"/>
  <c r="AJ310" i="2"/>
  <c r="AJ311" i="2" s="1"/>
  <c r="AI310" i="2"/>
  <c r="AI311" i="2" s="1"/>
  <c r="AH310" i="2"/>
  <c r="AH311" i="2" s="1"/>
  <c r="AG310" i="2"/>
  <c r="AG311" i="2" s="1"/>
  <c r="AF310" i="2"/>
  <c r="AF311" i="2" s="1"/>
  <c r="AE310" i="2"/>
  <c r="AE311" i="2" s="1"/>
  <c r="AD310" i="2"/>
  <c r="AD311" i="2" s="1"/>
  <c r="AC310" i="2"/>
  <c r="AC311" i="2" s="1"/>
  <c r="AB310" i="2"/>
  <c r="AB311" i="2" s="1"/>
  <c r="AA310" i="2"/>
  <c r="AA311" i="2" s="1"/>
  <c r="Z310" i="2"/>
  <c r="Z311" i="2" s="1"/>
  <c r="Y310" i="2"/>
  <c r="Y311" i="2" s="1"/>
  <c r="X310" i="2"/>
  <c r="X311" i="2" s="1"/>
  <c r="W310" i="2"/>
  <c r="W311" i="2" s="1"/>
  <c r="V310" i="2"/>
  <c r="V311" i="2" s="1"/>
  <c r="S310" i="2"/>
  <c r="S311" i="2" s="1"/>
  <c r="R310" i="2"/>
  <c r="R311" i="2" s="1"/>
  <c r="Q310" i="2"/>
  <c r="P310" i="2"/>
  <c r="O310" i="2"/>
  <c r="O311" i="2" s="1"/>
  <c r="N310" i="2"/>
  <c r="N311" i="2" s="1"/>
  <c r="M310" i="2"/>
  <c r="L310" i="2"/>
  <c r="K310" i="2"/>
  <c r="K311" i="2" s="1"/>
  <c r="J310" i="2"/>
  <c r="J311" i="2" s="1"/>
  <c r="J312" i="2" s="1"/>
  <c r="I310" i="2"/>
  <c r="AW309" i="2"/>
  <c r="AV309" i="2"/>
  <c r="AT309" i="2"/>
  <c r="AS309" i="2"/>
  <c r="AR309" i="2"/>
  <c r="AQ309" i="2"/>
  <c r="AP309" i="2"/>
  <c r="AO309" i="2"/>
  <c r="AN309" i="2"/>
  <c r="AM309" i="2"/>
  <c r="AL309" i="2"/>
  <c r="AK309" i="2"/>
  <c r="AJ309" i="2"/>
  <c r="AI309" i="2"/>
  <c r="AH309" i="2"/>
  <c r="AG309" i="2"/>
  <c r="AF309" i="2"/>
  <c r="AE309" i="2"/>
  <c r="AD309" i="2"/>
  <c r="AC309" i="2"/>
  <c r="AB309" i="2"/>
  <c r="AA309" i="2"/>
  <c r="Z309" i="2"/>
  <c r="Y309" i="2"/>
  <c r="X309" i="2"/>
  <c r="W309" i="2"/>
  <c r="V309" i="2"/>
  <c r="U309" i="2"/>
  <c r="T309" i="2"/>
  <c r="S309" i="2"/>
  <c r="R309" i="2"/>
  <c r="Q309" i="2"/>
  <c r="P309" i="2"/>
  <c r="O309" i="2"/>
  <c r="N309" i="2"/>
  <c r="M309" i="2"/>
  <c r="L309" i="2"/>
  <c r="K309" i="2"/>
  <c r="J309" i="2"/>
  <c r="I309" i="2"/>
  <c r="AW308" i="2"/>
  <c r="BX53" i="3" s="1"/>
  <c r="AV308" i="2"/>
  <c r="BW53" i="3" s="1"/>
  <c r="AT308" i="2"/>
  <c r="BU53" i="3" s="1"/>
  <c r="AS308" i="2"/>
  <c r="BT53" i="3" s="1"/>
  <c r="AR308" i="2"/>
  <c r="BS53" i="3" s="1"/>
  <c r="AQ308" i="2"/>
  <c r="BR53" i="3" s="1"/>
  <c r="AP308" i="2"/>
  <c r="BQ53" i="3" s="1"/>
  <c r="AO308" i="2"/>
  <c r="BP53" i="3" s="1"/>
  <c r="AN308" i="2"/>
  <c r="BO53" i="3" s="1"/>
  <c r="AM308" i="2"/>
  <c r="BN53" i="3" s="1"/>
  <c r="AL308" i="2"/>
  <c r="BM53" i="3" s="1"/>
  <c r="AK308" i="2"/>
  <c r="BL53" i="3" s="1"/>
  <c r="AJ308" i="2"/>
  <c r="BK53" i="3" s="1"/>
  <c r="AI308" i="2"/>
  <c r="BJ53" i="3" s="1"/>
  <c r="AH308" i="2"/>
  <c r="BI53" i="3" s="1"/>
  <c r="AG308" i="2"/>
  <c r="BH53" i="3" s="1"/>
  <c r="AF308" i="2"/>
  <c r="BG53" i="3" s="1"/>
  <c r="AE308" i="2"/>
  <c r="BF53" i="3" s="1"/>
  <c r="AD308" i="2"/>
  <c r="BE53" i="3" s="1"/>
  <c r="AC308" i="2"/>
  <c r="BD53" i="3" s="1"/>
  <c r="AB308" i="2"/>
  <c r="BC53" i="3" s="1"/>
  <c r="AA308" i="2"/>
  <c r="BB53" i="3" s="1"/>
  <c r="Z308" i="2"/>
  <c r="BA53" i="3" s="1"/>
  <c r="Y308" i="2"/>
  <c r="AZ53" i="3" s="1"/>
  <c r="X308" i="2"/>
  <c r="AY53" i="3" s="1"/>
  <c r="W308" i="2"/>
  <c r="AX53" i="3" s="1"/>
  <c r="V308" i="2"/>
  <c r="AW53" i="3" s="1"/>
  <c r="U308" i="2"/>
  <c r="AV53" i="3" s="1"/>
  <c r="T308" i="2"/>
  <c r="AU53" i="3" s="1"/>
  <c r="S308" i="2"/>
  <c r="AT53" i="3" s="1"/>
  <c r="R308" i="2"/>
  <c r="AS53" i="3" s="1"/>
  <c r="Q308" i="2"/>
  <c r="AR53" i="3" s="1"/>
  <c r="P308" i="2"/>
  <c r="AQ53" i="3" s="1"/>
  <c r="O308" i="2"/>
  <c r="AP53" i="3" s="1"/>
  <c r="N308" i="2"/>
  <c r="AO53" i="3" s="1"/>
  <c r="M308" i="2"/>
  <c r="AN53" i="3" s="1"/>
  <c r="L308" i="2"/>
  <c r="AM53" i="3" s="1"/>
  <c r="K308" i="2"/>
  <c r="AL53" i="3" s="1"/>
  <c r="J308" i="2"/>
  <c r="AK53" i="3" s="1"/>
  <c r="I308" i="2"/>
  <c r="AJ53" i="3" s="1"/>
  <c r="DY307" i="2"/>
  <c r="DT307" i="2"/>
  <c r="DP307" i="2"/>
  <c r="EB306" i="2"/>
  <c r="DV306" i="2"/>
  <c r="DQ306" i="2"/>
  <c r="DO306" i="2"/>
  <c r="DX305" i="2"/>
  <c r="DU304" i="2"/>
  <c r="DI304" i="2"/>
  <c r="DR302" i="2"/>
  <c r="DN302" i="2"/>
  <c r="DM299" i="2"/>
  <c r="AT296" i="2"/>
  <c r="AP296" i="2"/>
  <c r="AL296" i="2"/>
  <c r="AH296" i="2"/>
  <c r="Z296" i="2"/>
  <c r="AW295" i="2"/>
  <c r="AV295" i="2"/>
  <c r="AV296" i="2" s="1"/>
  <c r="AU295" i="2"/>
  <c r="AU296" i="2" s="1"/>
  <c r="AT295" i="2"/>
  <c r="AS295" i="2"/>
  <c r="AR295" i="2"/>
  <c r="AR296" i="2" s="1"/>
  <c r="AQ295" i="2"/>
  <c r="AQ296" i="2" s="1"/>
  <c r="AP295" i="2"/>
  <c r="AO295" i="2"/>
  <c r="AN295" i="2"/>
  <c r="AN296" i="2" s="1"/>
  <c r="AM295" i="2"/>
  <c r="AM296" i="2" s="1"/>
  <c r="AL295" i="2"/>
  <c r="AK295" i="2"/>
  <c r="AJ295" i="2"/>
  <c r="AJ296" i="2" s="1"/>
  <c r="AI295" i="2"/>
  <c r="AI296" i="2" s="1"/>
  <c r="AH295" i="2"/>
  <c r="AG295" i="2"/>
  <c r="AF295" i="2"/>
  <c r="AF296" i="2" s="1"/>
  <c r="AE295" i="2"/>
  <c r="AE296" i="2" s="1"/>
  <c r="AA295" i="2"/>
  <c r="AA296" i="2" s="1"/>
  <c r="Z295" i="2"/>
  <c r="Y295" i="2"/>
  <c r="X295" i="2"/>
  <c r="S295" i="2"/>
  <c r="R295" i="2"/>
  <c r="Q295" i="2"/>
  <c r="Q296" i="2" s="1"/>
  <c r="P295" i="2"/>
  <c r="P296" i="2" s="1"/>
  <c r="O295" i="2"/>
  <c r="N295" i="2"/>
  <c r="M295" i="2"/>
  <c r="M296" i="2" s="1"/>
  <c r="L295" i="2"/>
  <c r="L296" i="2" s="1"/>
  <c r="K295" i="2"/>
  <c r="J295" i="2"/>
  <c r="I295" i="2"/>
  <c r="I296" i="2" s="1"/>
  <c r="AW294" i="2"/>
  <c r="AV294" i="2"/>
  <c r="AU294" i="2"/>
  <c r="AT294" i="2"/>
  <c r="AS294" i="2"/>
  <c r="AR294" i="2"/>
  <c r="AQ294" i="2"/>
  <c r="AP294" i="2"/>
  <c r="AO294" i="2"/>
  <c r="AN294" i="2"/>
  <c r="AM294" i="2"/>
  <c r="AL294" i="2"/>
  <c r="AK294" i="2"/>
  <c r="AJ294" i="2"/>
  <c r="AI294" i="2"/>
  <c r="AH294" i="2"/>
  <c r="AG294" i="2"/>
  <c r="AF294" i="2"/>
  <c r="AE294" i="2"/>
  <c r="AD294" i="2"/>
  <c r="AC294" i="2"/>
  <c r="AB294" i="2"/>
  <c r="AA294" i="2"/>
  <c r="Z294" i="2"/>
  <c r="Y294" i="2"/>
  <c r="X294" i="2"/>
  <c r="V294" i="2"/>
  <c r="U294" i="2"/>
  <c r="S294" i="2"/>
  <c r="R294" i="2"/>
  <c r="Q294" i="2"/>
  <c r="P294" i="2"/>
  <c r="O294" i="2"/>
  <c r="N294" i="2"/>
  <c r="M294" i="2"/>
  <c r="L294" i="2"/>
  <c r="K294" i="2"/>
  <c r="J294" i="2"/>
  <c r="I294" i="2"/>
  <c r="AW293" i="2"/>
  <c r="AV293" i="2"/>
  <c r="BW51" i="3" s="1"/>
  <c r="AU293" i="2"/>
  <c r="BV51" i="3" s="1"/>
  <c r="AT293" i="2"/>
  <c r="BU51" i="3" s="1"/>
  <c r="AS293" i="2"/>
  <c r="AR293" i="2"/>
  <c r="BS51" i="3" s="1"/>
  <c r="FA51" i="3" s="1"/>
  <c r="AQ293" i="2"/>
  <c r="BR51" i="3" s="1"/>
  <c r="AP293" i="2"/>
  <c r="BQ51" i="3" s="1"/>
  <c r="AO293" i="2"/>
  <c r="AN293" i="2"/>
  <c r="BO51" i="3" s="1"/>
  <c r="EW51" i="3" s="1"/>
  <c r="AM293" i="2"/>
  <c r="BN51" i="3" s="1"/>
  <c r="AL293" i="2"/>
  <c r="BM51" i="3" s="1"/>
  <c r="AK293" i="2"/>
  <c r="AJ293" i="2"/>
  <c r="BK51" i="3" s="1"/>
  <c r="ES51" i="3" s="1"/>
  <c r="AI293" i="2"/>
  <c r="BJ51" i="3" s="1"/>
  <c r="AH293" i="2"/>
  <c r="BI51" i="3" s="1"/>
  <c r="AG293" i="2"/>
  <c r="AF293" i="2"/>
  <c r="BG51" i="3" s="1"/>
  <c r="EO51" i="3" s="1"/>
  <c r="AE293" i="2"/>
  <c r="BF51" i="3" s="1"/>
  <c r="AD293" i="2"/>
  <c r="BE51" i="3" s="1"/>
  <c r="AC293" i="2"/>
  <c r="AB293" i="2"/>
  <c r="AA293" i="2"/>
  <c r="BB51" i="3" s="1"/>
  <c r="Z293" i="2"/>
  <c r="BA51" i="3" s="1"/>
  <c r="Y293" i="2"/>
  <c r="AZ51" i="3" s="1"/>
  <c r="EH51" i="3" s="1"/>
  <c r="X293" i="2"/>
  <c r="AY51" i="3" s="1"/>
  <c r="EG51" i="3" s="1"/>
  <c r="V293" i="2"/>
  <c r="AW51" i="3" s="1"/>
  <c r="U293" i="2"/>
  <c r="AV51" i="3" s="1"/>
  <c r="S293" i="2"/>
  <c r="R293" i="2"/>
  <c r="Q293" i="2"/>
  <c r="AR51" i="3" s="1"/>
  <c r="P293" i="2"/>
  <c r="AQ51" i="3" s="1"/>
  <c r="O293" i="2"/>
  <c r="N293" i="2"/>
  <c r="M293" i="2"/>
  <c r="AN51" i="3" s="1"/>
  <c r="L293" i="2"/>
  <c r="AM51" i="3" s="1"/>
  <c r="K293" i="2"/>
  <c r="J293" i="2"/>
  <c r="I293" i="2"/>
  <c r="AJ51" i="3" s="1"/>
  <c r="DW292" i="2"/>
  <c r="DV292" i="2"/>
  <c r="DU292" i="2"/>
  <c r="DT292" i="2"/>
  <c r="DP292" i="2"/>
  <c r="DP317" i="2" s="1"/>
  <c r="EB291" i="2"/>
  <c r="DR291" i="2"/>
  <c r="DI291" i="2"/>
  <c r="DY289" i="2"/>
  <c r="DX289" i="2"/>
  <c r="DM289" i="2"/>
  <c r="EA288" i="2"/>
  <c r="DO288" i="2"/>
  <c r="AV286" i="2"/>
  <c r="P286" i="2"/>
  <c r="M286" i="2"/>
  <c r="FT52" i="3"/>
  <c r="Q285" i="2"/>
  <c r="P285" i="2"/>
  <c r="M285" i="2"/>
  <c r="L285" i="2"/>
  <c r="L286" i="2" s="1"/>
  <c r="I285" i="2"/>
  <c r="AW284" i="2"/>
  <c r="AV284" i="2"/>
  <c r="AV285" i="2" s="1"/>
  <c r="AT284" i="2"/>
  <c r="AS284" i="2"/>
  <c r="AS285" i="2" s="1"/>
  <c r="AR284" i="2"/>
  <c r="AR285" i="2" s="1"/>
  <c r="AR286" i="2" s="1"/>
  <c r="AQ284" i="2"/>
  <c r="AQ285" i="2" s="1"/>
  <c r="AP284" i="2"/>
  <c r="AO284" i="2"/>
  <c r="AO285" i="2" s="1"/>
  <c r="AN284" i="2"/>
  <c r="AN285" i="2" s="1"/>
  <c r="AM284" i="2"/>
  <c r="AM285" i="2" s="1"/>
  <c r="AL284" i="2"/>
  <c r="AK284" i="2"/>
  <c r="AK285" i="2" s="1"/>
  <c r="AJ284" i="2"/>
  <c r="AJ285" i="2" s="1"/>
  <c r="AJ286" i="2" s="1"/>
  <c r="AI284" i="2"/>
  <c r="AI285" i="2" s="1"/>
  <c r="AH284" i="2"/>
  <c r="AG284" i="2"/>
  <c r="AG285" i="2" s="1"/>
  <c r="AF284" i="2"/>
  <c r="AF285" i="2" s="1"/>
  <c r="AE284" i="2"/>
  <c r="AE285" i="2" s="1"/>
  <c r="AA284" i="2"/>
  <c r="Z284" i="2"/>
  <c r="Z285" i="2" s="1"/>
  <c r="Y284" i="2"/>
  <c r="Y285" i="2" s="1"/>
  <c r="X284" i="2"/>
  <c r="V284" i="2"/>
  <c r="V285" i="2" s="1"/>
  <c r="S284" i="2"/>
  <c r="R284" i="2"/>
  <c r="Q284" i="2"/>
  <c r="P284" i="2"/>
  <c r="O284" i="2"/>
  <c r="N284" i="2"/>
  <c r="M284" i="2"/>
  <c r="L284" i="2"/>
  <c r="K284" i="2"/>
  <c r="J284" i="2"/>
  <c r="I284" i="2"/>
  <c r="AW283" i="2"/>
  <c r="AV283" i="2"/>
  <c r="AU283" i="2"/>
  <c r="AT283" i="2"/>
  <c r="AS283" i="2"/>
  <c r="AR283" i="2"/>
  <c r="AQ283" i="2"/>
  <c r="AP283" i="2"/>
  <c r="AO283" i="2"/>
  <c r="AN283" i="2"/>
  <c r="AM283" i="2"/>
  <c r="AL283" i="2"/>
  <c r="AK283" i="2"/>
  <c r="AJ283" i="2"/>
  <c r="AI283" i="2"/>
  <c r="AH283" i="2"/>
  <c r="AG283" i="2"/>
  <c r="AF283" i="2"/>
  <c r="AE283" i="2"/>
  <c r="AD283" i="2"/>
  <c r="AB283" i="2"/>
  <c r="AA283" i="2"/>
  <c r="Z283" i="2"/>
  <c r="Y283" i="2"/>
  <c r="X283" i="2"/>
  <c r="V283" i="2"/>
  <c r="T283" i="2"/>
  <c r="S283" i="2"/>
  <c r="R283" i="2"/>
  <c r="Q283" i="2"/>
  <c r="P283" i="2"/>
  <c r="O283" i="2"/>
  <c r="N283" i="2"/>
  <c r="M283" i="2"/>
  <c r="L283" i="2"/>
  <c r="K283" i="2"/>
  <c r="J283" i="2"/>
  <c r="I283" i="2"/>
  <c r="AW282" i="2"/>
  <c r="BX52" i="3" s="1"/>
  <c r="FF52" i="3" s="1"/>
  <c r="AV282" i="2"/>
  <c r="BW52" i="3" s="1"/>
  <c r="AU282" i="2"/>
  <c r="BV52" i="3" s="1"/>
  <c r="AT282" i="2"/>
  <c r="BU52" i="3" s="1"/>
  <c r="AS282" i="2"/>
  <c r="BT52" i="3" s="1"/>
  <c r="AR282" i="2"/>
  <c r="BS52" i="3" s="1"/>
  <c r="AQ282" i="2"/>
  <c r="BR52" i="3" s="1"/>
  <c r="AP282" i="2"/>
  <c r="BQ52" i="3" s="1"/>
  <c r="AO282" i="2"/>
  <c r="BP52" i="3" s="1"/>
  <c r="AN282" i="2"/>
  <c r="BO52" i="3" s="1"/>
  <c r="AM282" i="2"/>
  <c r="BN52" i="3" s="1"/>
  <c r="AL282" i="2"/>
  <c r="BM52" i="3" s="1"/>
  <c r="AK282" i="2"/>
  <c r="BL52" i="3" s="1"/>
  <c r="AJ282" i="2"/>
  <c r="BK52" i="3" s="1"/>
  <c r="AI282" i="2"/>
  <c r="BJ52" i="3" s="1"/>
  <c r="AH282" i="2"/>
  <c r="BI52" i="3" s="1"/>
  <c r="AG282" i="2"/>
  <c r="BH52" i="3" s="1"/>
  <c r="AF282" i="2"/>
  <c r="BG52" i="3" s="1"/>
  <c r="AE282" i="2"/>
  <c r="BF52" i="3" s="1"/>
  <c r="AD282" i="2"/>
  <c r="BE52" i="3" s="1"/>
  <c r="AB282" i="2"/>
  <c r="BC52" i="3" s="1"/>
  <c r="EK52" i="3" s="1"/>
  <c r="AA282" i="2"/>
  <c r="BB52" i="3" s="1"/>
  <c r="Z282" i="2"/>
  <c r="BA52" i="3" s="1"/>
  <c r="Y282" i="2"/>
  <c r="AZ52" i="3" s="1"/>
  <c r="EH52" i="3" s="1"/>
  <c r="X282" i="2"/>
  <c r="AY52" i="3" s="1"/>
  <c r="EG52" i="3" s="1"/>
  <c r="V282" i="2"/>
  <c r="AW52" i="3" s="1"/>
  <c r="T282" i="2"/>
  <c r="AU52" i="3" s="1"/>
  <c r="S282" i="2"/>
  <c r="AT52" i="3" s="1"/>
  <c r="R282" i="2"/>
  <c r="AS52" i="3" s="1"/>
  <c r="Q282" i="2"/>
  <c r="AR52" i="3" s="1"/>
  <c r="P282" i="2"/>
  <c r="AQ52" i="3" s="1"/>
  <c r="O282" i="2"/>
  <c r="AP52" i="3" s="1"/>
  <c r="N282" i="2"/>
  <c r="AO52" i="3" s="1"/>
  <c r="M282" i="2"/>
  <c r="AN52" i="3" s="1"/>
  <c r="L282" i="2"/>
  <c r="AM52" i="3" s="1"/>
  <c r="K282" i="2"/>
  <c r="AL52" i="3" s="1"/>
  <c r="J282" i="2"/>
  <c r="AK52" i="3" s="1"/>
  <c r="I282" i="2"/>
  <c r="AJ52" i="3" s="1"/>
  <c r="EA281" i="2"/>
  <c r="DW281" i="2"/>
  <c r="DN281" i="2"/>
  <c r="DV280" i="2"/>
  <c r="DX276" i="2"/>
  <c r="DU276" i="2"/>
  <c r="DQ276" i="2"/>
  <c r="DO276" i="2"/>
  <c r="DM276" i="2"/>
  <c r="AW271" i="2"/>
  <c r="AV271" i="2"/>
  <c r="AU271" i="2"/>
  <c r="AU272" i="2" s="1"/>
  <c r="AT271" i="2"/>
  <c r="AT272" i="2" s="1"/>
  <c r="AS271" i="2"/>
  <c r="AR271" i="2"/>
  <c r="AQ271" i="2"/>
  <c r="AQ272" i="2" s="1"/>
  <c r="AP271" i="2"/>
  <c r="AP272" i="2" s="1"/>
  <c r="AO271" i="2"/>
  <c r="AN271" i="2"/>
  <c r="AM271" i="2"/>
  <c r="AM272" i="2" s="1"/>
  <c r="AL271" i="2"/>
  <c r="AL272" i="2" s="1"/>
  <c r="AK271" i="2"/>
  <c r="AJ271" i="2"/>
  <c r="AI271" i="2"/>
  <c r="AI272" i="2" s="1"/>
  <c r="AH271" i="2"/>
  <c r="AH272" i="2" s="1"/>
  <c r="AG271" i="2"/>
  <c r="AF271" i="2"/>
  <c r="AE271" i="2"/>
  <c r="AE272" i="2" s="1"/>
  <c r="AD271" i="2"/>
  <c r="AD272" i="2" s="1"/>
  <c r="AB271" i="2"/>
  <c r="AA271" i="2"/>
  <c r="Z271" i="2"/>
  <c r="Z272" i="2" s="1"/>
  <c r="Y271" i="2"/>
  <c r="Y272" i="2" s="1"/>
  <c r="X271" i="2"/>
  <c r="T271" i="2"/>
  <c r="S271" i="2"/>
  <c r="S272" i="2" s="1"/>
  <c r="R271" i="2"/>
  <c r="R272" i="2" s="1"/>
  <c r="Q271" i="2"/>
  <c r="P271" i="2"/>
  <c r="O271" i="2"/>
  <c r="O272" i="2" s="1"/>
  <c r="N271" i="2"/>
  <c r="N272" i="2" s="1"/>
  <c r="M271" i="2"/>
  <c r="L271" i="2"/>
  <c r="K271" i="2"/>
  <c r="K272" i="2" s="1"/>
  <c r="J271" i="2"/>
  <c r="J272" i="2" s="1"/>
  <c r="I271" i="2"/>
  <c r="AW270" i="2"/>
  <c r="AV270" i="2"/>
  <c r="AU270" i="2"/>
  <c r="AT270" i="2"/>
  <c r="AS270" i="2"/>
  <c r="AR270" i="2"/>
  <c r="AQ270" i="2"/>
  <c r="AP270" i="2"/>
  <c r="AO270" i="2"/>
  <c r="AN270" i="2"/>
  <c r="AM270" i="2"/>
  <c r="AL270" i="2"/>
  <c r="AK270" i="2"/>
  <c r="AJ270" i="2"/>
  <c r="AI270" i="2"/>
  <c r="AH270" i="2"/>
  <c r="AG270" i="2"/>
  <c r="AF270" i="2"/>
  <c r="AE270" i="2"/>
  <c r="AD270" i="2"/>
  <c r="AC270" i="2"/>
  <c r="AB270" i="2"/>
  <c r="AA270" i="2"/>
  <c r="Z270" i="2"/>
  <c r="Y270" i="2"/>
  <c r="X270" i="2"/>
  <c r="W270" i="2"/>
  <c r="V270" i="2"/>
  <c r="U270" i="2"/>
  <c r="T270" i="2"/>
  <c r="S270" i="2"/>
  <c r="R270" i="2"/>
  <c r="Q270" i="2"/>
  <c r="P270" i="2"/>
  <c r="O270" i="2"/>
  <c r="N270" i="2"/>
  <c r="M270" i="2"/>
  <c r="L270" i="2"/>
  <c r="K270" i="2"/>
  <c r="J270" i="2"/>
  <c r="I270" i="2"/>
  <c r="AW269" i="2"/>
  <c r="BX49" i="3" s="1"/>
  <c r="AV269" i="2"/>
  <c r="AU269" i="2"/>
  <c r="BV49" i="3" s="1"/>
  <c r="AT269" i="2"/>
  <c r="BU49" i="3" s="1"/>
  <c r="AS269" i="2"/>
  <c r="BT49" i="3" s="1"/>
  <c r="AR269" i="2"/>
  <c r="AQ269" i="2"/>
  <c r="BR49" i="3" s="1"/>
  <c r="AP269" i="2"/>
  <c r="BQ49" i="3" s="1"/>
  <c r="AO269" i="2"/>
  <c r="BP49" i="3" s="1"/>
  <c r="AN269" i="2"/>
  <c r="AM269" i="2"/>
  <c r="BN49" i="3" s="1"/>
  <c r="AL269" i="2"/>
  <c r="BM49" i="3" s="1"/>
  <c r="AK269" i="2"/>
  <c r="BL49" i="3" s="1"/>
  <c r="AJ269" i="2"/>
  <c r="AI269" i="2"/>
  <c r="BJ49" i="3" s="1"/>
  <c r="AH269" i="2"/>
  <c r="BI49" i="3" s="1"/>
  <c r="AG269" i="2"/>
  <c r="BH49" i="3" s="1"/>
  <c r="AF269" i="2"/>
  <c r="AE269" i="2"/>
  <c r="BF49" i="3" s="1"/>
  <c r="AD269" i="2"/>
  <c r="BE49" i="3" s="1"/>
  <c r="AC269" i="2"/>
  <c r="BD49" i="3" s="1"/>
  <c r="AB269" i="2"/>
  <c r="BC49" i="3" s="1"/>
  <c r="AA269" i="2"/>
  <c r="BB49" i="3" s="1"/>
  <c r="Z269" i="2"/>
  <c r="BA49" i="3" s="1"/>
  <c r="EI47" i="3" s="1"/>
  <c r="Y269" i="2"/>
  <c r="AZ49" i="3" s="1"/>
  <c r="X269" i="2"/>
  <c r="AY49" i="3" s="1"/>
  <c r="W269" i="2"/>
  <c r="V269" i="2"/>
  <c r="AW49" i="3" s="1"/>
  <c r="U269" i="2"/>
  <c r="AV49" i="3" s="1"/>
  <c r="T269" i="2"/>
  <c r="S269" i="2"/>
  <c r="AT49" i="3" s="1"/>
  <c r="R269" i="2"/>
  <c r="AS49" i="3" s="1"/>
  <c r="Q269" i="2"/>
  <c r="AR49" i="3" s="1"/>
  <c r="P269" i="2"/>
  <c r="O269" i="2"/>
  <c r="AP49" i="3" s="1"/>
  <c r="N269" i="2"/>
  <c r="AO49" i="3" s="1"/>
  <c r="M269" i="2"/>
  <c r="AN49" i="3" s="1"/>
  <c r="L269" i="2"/>
  <c r="K269" i="2"/>
  <c r="AL49" i="3" s="1"/>
  <c r="J269" i="2"/>
  <c r="AK49" i="3" s="1"/>
  <c r="I269" i="2"/>
  <c r="AJ49" i="3" s="1"/>
  <c r="DV268" i="2"/>
  <c r="DN268" i="2"/>
  <c r="DG268" i="2"/>
  <c r="DY267" i="2"/>
  <c r="DU265" i="2"/>
  <c r="DX264" i="2"/>
  <c r="EE261" i="2"/>
  <c r="ED261" i="2"/>
  <c r="DZ261" i="2"/>
  <c r="DQ261" i="2"/>
  <c r="DP261" i="2"/>
  <c r="DO261" i="2"/>
  <c r="AW258" i="2"/>
  <c r="AW259" i="2" s="1"/>
  <c r="AV258" i="2"/>
  <c r="AV259" i="2" s="1"/>
  <c r="AS258" i="2"/>
  <c r="AS259" i="2" s="1"/>
  <c r="AR258" i="2"/>
  <c r="AR259" i="2" s="1"/>
  <c r="AO258" i="2"/>
  <c r="AO259" i="2" s="1"/>
  <c r="AN258" i="2"/>
  <c r="AN259" i="2" s="1"/>
  <c r="AK258" i="2"/>
  <c r="AK259" i="2" s="1"/>
  <c r="AJ258" i="2"/>
  <c r="AJ259" i="2" s="1"/>
  <c r="AG258" i="2"/>
  <c r="AG259" i="2" s="1"/>
  <c r="AF258" i="2"/>
  <c r="AF259" i="2" s="1"/>
  <c r="AA258" i="2"/>
  <c r="AA259" i="2" s="1"/>
  <c r="Z258" i="2"/>
  <c r="Z259" i="2" s="1"/>
  <c r="R258" i="2"/>
  <c r="R259" i="2" s="1"/>
  <c r="Q258" i="2"/>
  <c r="N258" i="2"/>
  <c r="N259" i="2" s="1"/>
  <c r="M258" i="2"/>
  <c r="J258" i="2"/>
  <c r="J259" i="2" s="1"/>
  <c r="I258" i="2"/>
  <c r="AW257" i="2"/>
  <c r="AV257" i="2"/>
  <c r="AT257" i="2"/>
  <c r="AT258" i="2" s="1"/>
  <c r="AS257" i="2"/>
  <c r="AR257" i="2"/>
  <c r="AQ257" i="2"/>
  <c r="AP257" i="2"/>
  <c r="AP258" i="2" s="1"/>
  <c r="AO257" i="2"/>
  <c r="AN257" i="2"/>
  <c r="AM257" i="2"/>
  <c r="AL257" i="2"/>
  <c r="AL258" i="2" s="1"/>
  <c r="AK257" i="2"/>
  <c r="AJ257" i="2"/>
  <c r="AI257" i="2"/>
  <c r="AH257" i="2"/>
  <c r="AH258" i="2" s="1"/>
  <c r="AG257" i="2"/>
  <c r="AF257" i="2"/>
  <c r="AE257" i="2"/>
  <c r="AD257" i="2"/>
  <c r="AD258" i="2" s="1"/>
  <c r="AA257" i="2"/>
  <c r="Z257" i="2"/>
  <c r="Y257" i="2"/>
  <c r="X257" i="2"/>
  <c r="X258" i="2" s="1"/>
  <c r="S257" i="2"/>
  <c r="S258" i="2" s="1"/>
  <c r="R257" i="2"/>
  <c r="Q257" i="2"/>
  <c r="P257" i="2"/>
  <c r="P258" i="2" s="1"/>
  <c r="O257" i="2"/>
  <c r="O258" i="2" s="1"/>
  <c r="N257" i="2"/>
  <c r="M257" i="2"/>
  <c r="L257" i="2"/>
  <c r="L258" i="2" s="1"/>
  <c r="K257" i="2"/>
  <c r="K258" i="2" s="1"/>
  <c r="J257" i="2"/>
  <c r="I257" i="2"/>
  <c r="AW256" i="2"/>
  <c r="AV256" i="2"/>
  <c r="AU256" i="2"/>
  <c r="AT256" i="2"/>
  <c r="AS256" i="2"/>
  <c r="AR256" i="2"/>
  <c r="AQ256" i="2"/>
  <c r="AP256" i="2"/>
  <c r="AO256" i="2"/>
  <c r="AN256" i="2"/>
  <c r="AM256" i="2"/>
  <c r="AL256" i="2"/>
  <c r="AK256" i="2"/>
  <c r="AJ256" i="2"/>
  <c r="AI256" i="2"/>
  <c r="AH256" i="2"/>
  <c r="AG256" i="2"/>
  <c r="AF256" i="2"/>
  <c r="AE256" i="2"/>
  <c r="AD256" i="2"/>
  <c r="AA256" i="2"/>
  <c r="Z256" i="2"/>
  <c r="Y256" i="2"/>
  <c r="X256" i="2"/>
  <c r="W256" i="2"/>
  <c r="U256" i="2"/>
  <c r="T256" i="2"/>
  <c r="S256" i="2"/>
  <c r="R256" i="2"/>
  <c r="Q256" i="2"/>
  <c r="P256" i="2"/>
  <c r="O256" i="2"/>
  <c r="N256" i="2"/>
  <c r="M256" i="2"/>
  <c r="L256" i="2"/>
  <c r="K256" i="2"/>
  <c r="J256" i="2"/>
  <c r="I256" i="2"/>
  <c r="AW255" i="2"/>
  <c r="BX48" i="3" s="1"/>
  <c r="AV255" i="2"/>
  <c r="BW48" i="3" s="1"/>
  <c r="AU255" i="2"/>
  <c r="BV48" i="3" s="1"/>
  <c r="AT255" i="2"/>
  <c r="BU48" i="3" s="1"/>
  <c r="AS255" i="2"/>
  <c r="BT48" i="3" s="1"/>
  <c r="AR255" i="2"/>
  <c r="BS48" i="3" s="1"/>
  <c r="AQ255" i="2"/>
  <c r="BR48" i="3" s="1"/>
  <c r="AP255" i="2"/>
  <c r="BQ48" i="3" s="1"/>
  <c r="AO255" i="2"/>
  <c r="BP48" i="3" s="1"/>
  <c r="AN255" i="2"/>
  <c r="BO48" i="3" s="1"/>
  <c r="AM255" i="2"/>
  <c r="BN48" i="3" s="1"/>
  <c r="AL255" i="2"/>
  <c r="BM48" i="3" s="1"/>
  <c r="AK255" i="2"/>
  <c r="BL48" i="3" s="1"/>
  <c r="AJ255" i="2"/>
  <c r="BK48" i="3" s="1"/>
  <c r="AI255" i="2"/>
  <c r="BJ48" i="3" s="1"/>
  <c r="AH255" i="2"/>
  <c r="BI48" i="3" s="1"/>
  <c r="AG255" i="2"/>
  <c r="BH48" i="3" s="1"/>
  <c r="AF255" i="2"/>
  <c r="BG48" i="3" s="1"/>
  <c r="AE255" i="2"/>
  <c r="BF48" i="3" s="1"/>
  <c r="AD255" i="2"/>
  <c r="BE48" i="3" s="1"/>
  <c r="AA255" i="2"/>
  <c r="BB48" i="3" s="1"/>
  <c r="EJ48" i="3" s="1"/>
  <c r="Z255" i="2"/>
  <c r="BA48" i="3" s="1"/>
  <c r="EI48" i="3" s="1"/>
  <c r="Y255" i="2"/>
  <c r="AZ48" i="3" s="1"/>
  <c r="EH48" i="3" s="1"/>
  <c r="X255" i="2"/>
  <c r="AY48" i="3" s="1"/>
  <c r="EG48" i="3" s="1"/>
  <c r="W255" i="2"/>
  <c r="AX48" i="3" s="1"/>
  <c r="U255" i="2"/>
  <c r="AV48" i="3" s="1"/>
  <c r="T255" i="2"/>
  <c r="AU48" i="3" s="1"/>
  <c r="S255" i="2"/>
  <c r="AT48" i="3" s="1"/>
  <c r="EB48" i="3" s="1"/>
  <c r="R255" i="2"/>
  <c r="AS48" i="3" s="1"/>
  <c r="Q255" i="2"/>
  <c r="AR48" i="3" s="1"/>
  <c r="P255" i="2"/>
  <c r="AQ48" i="3" s="1"/>
  <c r="O255" i="2"/>
  <c r="AP48" i="3" s="1"/>
  <c r="DX48" i="3" s="1"/>
  <c r="N255" i="2"/>
  <c r="AO48" i="3" s="1"/>
  <c r="M255" i="2"/>
  <c r="AN48" i="3" s="1"/>
  <c r="L255" i="2"/>
  <c r="AM48" i="3" s="1"/>
  <c r="K255" i="2"/>
  <c r="AL48" i="3" s="1"/>
  <c r="DT48" i="3" s="1"/>
  <c r="J255" i="2"/>
  <c r="AK48" i="3" s="1"/>
  <c r="I255" i="2"/>
  <c r="AJ48" i="3" s="1"/>
  <c r="DY254" i="2"/>
  <c r="DX254" i="2"/>
  <c r="DR254" i="2"/>
  <c r="DO254" i="2"/>
  <c r="DM254" i="2"/>
  <c r="DV253" i="2"/>
  <c r="DV254" i="2" s="1"/>
  <c r="DN253" i="2"/>
  <c r="DI253" i="2"/>
  <c r="DG253" i="2"/>
  <c r="DZ252" i="2"/>
  <c r="DT252" i="2"/>
  <c r="DQ252" i="2"/>
  <c r="DL251" i="2"/>
  <c r="DW250" i="2"/>
  <c r="DV250" i="2"/>
  <c r="AW246" i="2"/>
  <c r="AW247" i="2" s="1"/>
  <c r="AV246" i="2"/>
  <c r="AV247" i="2" s="1"/>
  <c r="AU246" i="2"/>
  <c r="AU247" i="2" s="1"/>
  <c r="AT246" i="2"/>
  <c r="AT247" i="2" s="1"/>
  <c r="AS246" i="2"/>
  <c r="AS247" i="2" s="1"/>
  <c r="AR246" i="2"/>
  <c r="AR247" i="2" s="1"/>
  <c r="AQ246" i="2"/>
  <c r="AQ247" i="2" s="1"/>
  <c r="AP246" i="2"/>
  <c r="AP247" i="2" s="1"/>
  <c r="AO246" i="2"/>
  <c r="AO247" i="2" s="1"/>
  <c r="AN246" i="2"/>
  <c r="AN247" i="2" s="1"/>
  <c r="AM246" i="2"/>
  <c r="AM247" i="2" s="1"/>
  <c r="AL246" i="2"/>
  <c r="AL247" i="2" s="1"/>
  <c r="AK246" i="2"/>
  <c r="AK247" i="2" s="1"/>
  <c r="AJ246" i="2"/>
  <c r="AJ247" i="2" s="1"/>
  <c r="AH246" i="2"/>
  <c r="AH247" i="2" s="1"/>
  <c r="AG246" i="2"/>
  <c r="AG247" i="2" s="1"/>
  <c r="AF246" i="2"/>
  <c r="AF247" i="2" s="1"/>
  <c r="AE246" i="2"/>
  <c r="AE247" i="2" s="1"/>
  <c r="AD246" i="2"/>
  <c r="AD247" i="2" s="1"/>
  <c r="AA246" i="2"/>
  <c r="AA247" i="2" s="1"/>
  <c r="Z246" i="2"/>
  <c r="Z247" i="2" s="1"/>
  <c r="Y246" i="2"/>
  <c r="Y247" i="2" s="1"/>
  <c r="X246" i="2"/>
  <c r="X247" i="2" s="1"/>
  <c r="U246" i="2"/>
  <c r="U247" i="2" s="1"/>
  <c r="T246" i="2"/>
  <c r="T247" i="2" s="1"/>
  <c r="T248" i="2" s="1"/>
  <c r="S246" i="2"/>
  <c r="S247" i="2" s="1"/>
  <c r="R246" i="2"/>
  <c r="R247" i="2" s="1"/>
  <c r="Q246" i="2"/>
  <c r="Q247" i="2" s="1"/>
  <c r="P246" i="2"/>
  <c r="P247" i="2" s="1"/>
  <c r="O246" i="2"/>
  <c r="O247" i="2" s="1"/>
  <c r="N246" i="2"/>
  <c r="N247" i="2" s="1"/>
  <c r="M246" i="2"/>
  <c r="M247" i="2" s="1"/>
  <c r="L246" i="2"/>
  <c r="L247" i="2" s="1"/>
  <c r="K246" i="2"/>
  <c r="K247" i="2" s="1"/>
  <c r="I246" i="2"/>
  <c r="I247" i="2" s="1"/>
  <c r="AW245" i="2"/>
  <c r="AV245" i="2"/>
  <c r="AU245" i="2"/>
  <c r="AT245" i="2"/>
  <c r="AS245" i="2"/>
  <c r="AR245" i="2"/>
  <c r="AQ245" i="2"/>
  <c r="AP245" i="2"/>
  <c r="AO245" i="2"/>
  <c r="AN245" i="2"/>
  <c r="AM245" i="2"/>
  <c r="AL245" i="2"/>
  <c r="AK245" i="2"/>
  <c r="AJ245" i="2"/>
  <c r="AI245" i="2"/>
  <c r="AH245" i="2"/>
  <c r="AG245" i="2"/>
  <c r="AF245" i="2"/>
  <c r="AE245" i="2"/>
  <c r="AD245" i="2"/>
  <c r="AA245" i="2"/>
  <c r="Z245" i="2"/>
  <c r="Y245" i="2"/>
  <c r="X245" i="2"/>
  <c r="U245" i="2"/>
  <c r="T245" i="2"/>
  <c r="S245" i="2"/>
  <c r="R245" i="2"/>
  <c r="Q245" i="2"/>
  <c r="P245" i="2"/>
  <c r="O245" i="2"/>
  <c r="N245" i="2"/>
  <c r="M245" i="2"/>
  <c r="L245" i="2"/>
  <c r="K245" i="2"/>
  <c r="J245" i="2"/>
  <c r="I245" i="2"/>
  <c r="AW244" i="2"/>
  <c r="BX46" i="3" s="1"/>
  <c r="AV244" i="2"/>
  <c r="BW46" i="3" s="1"/>
  <c r="AU244" i="2"/>
  <c r="BV46" i="3" s="1"/>
  <c r="AT244" i="2"/>
  <c r="BU46" i="3" s="1"/>
  <c r="AS244" i="2"/>
  <c r="BT46" i="3" s="1"/>
  <c r="AR244" i="2"/>
  <c r="BS46" i="3" s="1"/>
  <c r="AQ244" i="2"/>
  <c r="BR46" i="3" s="1"/>
  <c r="AP244" i="2"/>
  <c r="BQ46" i="3" s="1"/>
  <c r="AO244" i="2"/>
  <c r="BP46" i="3" s="1"/>
  <c r="AN244" i="2"/>
  <c r="BO46" i="3" s="1"/>
  <c r="AM244" i="2"/>
  <c r="BN46" i="3" s="1"/>
  <c r="AL244" i="2"/>
  <c r="BM46" i="3" s="1"/>
  <c r="AK244" i="2"/>
  <c r="BL46" i="3" s="1"/>
  <c r="AJ244" i="2"/>
  <c r="BK46" i="3" s="1"/>
  <c r="AI244" i="2"/>
  <c r="BJ46" i="3" s="1"/>
  <c r="AH244" i="2"/>
  <c r="BI46" i="3" s="1"/>
  <c r="AG244" i="2"/>
  <c r="BH46" i="3" s="1"/>
  <c r="AF244" i="2"/>
  <c r="BG46" i="3" s="1"/>
  <c r="AE244" i="2"/>
  <c r="BF46" i="3" s="1"/>
  <c r="AD244" i="2"/>
  <c r="BE46" i="3" s="1"/>
  <c r="AA244" i="2"/>
  <c r="BB46" i="3" s="1"/>
  <c r="EJ46" i="3" s="1"/>
  <c r="Z244" i="2"/>
  <c r="BA46" i="3" s="1"/>
  <c r="EI46" i="3" s="1"/>
  <c r="Y244" i="2"/>
  <c r="AZ46" i="3" s="1"/>
  <c r="EH46" i="3" s="1"/>
  <c r="X244" i="2"/>
  <c r="AY46" i="3" s="1"/>
  <c r="EG46" i="3" s="1"/>
  <c r="U244" i="2"/>
  <c r="AV46" i="3" s="1"/>
  <c r="T244" i="2"/>
  <c r="AU46" i="3" s="1"/>
  <c r="S244" i="2"/>
  <c r="AT46" i="3" s="1"/>
  <c r="R244" i="2"/>
  <c r="AS46" i="3" s="1"/>
  <c r="Q244" i="2"/>
  <c r="AR46" i="3" s="1"/>
  <c r="P244" i="2"/>
  <c r="AQ46" i="3" s="1"/>
  <c r="O244" i="2"/>
  <c r="AP46" i="3" s="1"/>
  <c r="N244" i="2"/>
  <c r="AO46" i="3" s="1"/>
  <c r="M244" i="2"/>
  <c r="AN46" i="3" s="1"/>
  <c r="L244" i="2"/>
  <c r="AM46" i="3" s="1"/>
  <c r="K244" i="2"/>
  <c r="AL46" i="3" s="1"/>
  <c r="J244" i="2"/>
  <c r="AK46" i="3" s="1"/>
  <c r="I244" i="2"/>
  <c r="AJ46" i="3" s="1"/>
  <c r="DT243" i="2"/>
  <c r="DS243" i="2"/>
  <c r="DZ241" i="2"/>
  <c r="DY241" i="2"/>
  <c r="DR241" i="2"/>
  <c r="DO241" i="2"/>
  <c r="DM241" i="2"/>
  <c r="EB240" i="2"/>
  <c r="DV240" i="2"/>
  <c r="DI240" i="2"/>
  <c r="AB237" i="2"/>
  <c r="CT43" i="3" s="1"/>
  <c r="X237" i="2"/>
  <c r="CP43" i="3" s="1"/>
  <c r="S237" i="2"/>
  <c r="CK43" i="3" s="1"/>
  <c r="O237" i="2"/>
  <c r="CG43" i="3" s="1"/>
  <c r="K237" i="2"/>
  <c r="CC43" i="3" s="1"/>
  <c r="AW236" i="2"/>
  <c r="AW237" i="2" s="1"/>
  <c r="AV236" i="2"/>
  <c r="AV237" i="2" s="1"/>
  <c r="AU236" i="2"/>
  <c r="AU237" i="2" s="1"/>
  <c r="AT236" i="2"/>
  <c r="AT237" i="2" s="1"/>
  <c r="AS236" i="2"/>
  <c r="AS237" i="2" s="1"/>
  <c r="AR236" i="2"/>
  <c r="AR237" i="2" s="1"/>
  <c r="AQ236" i="2"/>
  <c r="AQ237" i="2" s="1"/>
  <c r="AP236" i="2"/>
  <c r="AP237" i="2" s="1"/>
  <c r="AO236" i="2"/>
  <c r="AO237" i="2" s="1"/>
  <c r="AN236" i="2"/>
  <c r="AN237" i="2" s="1"/>
  <c r="AM236" i="2"/>
  <c r="AM237" i="2" s="1"/>
  <c r="AL236" i="2"/>
  <c r="AL237" i="2" s="1"/>
  <c r="AK236" i="2"/>
  <c r="AK237" i="2" s="1"/>
  <c r="AJ236" i="2"/>
  <c r="AJ237" i="2" s="1"/>
  <c r="AI236" i="2"/>
  <c r="AI237" i="2" s="1"/>
  <c r="AH236" i="2"/>
  <c r="AH237" i="2" s="1"/>
  <c r="AG236" i="2"/>
  <c r="AG237" i="2" s="1"/>
  <c r="AF236" i="2"/>
  <c r="AF237" i="2" s="1"/>
  <c r="AE236" i="2"/>
  <c r="AE237" i="2" s="1"/>
  <c r="AD236" i="2"/>
  <c r="AD237" i="2" s="1"/>
  <c r="AB236" i="2"/>
  <c r="AA236" i="2"/>
  <c r="AA237" i="2" s="1"/>
  <c r="Z236" i="2"/>
  <c r="Z237" i="2" s="1"/>
  <c r="Y236" i="2"/>
  <c r="Y237" i="2" s="1"/>
  <c r="X236" i="2"/>
  <c r="V236" i="2"/>
  <c r="V237" i="2" s="1"/>
  <c r="U236" i="2"/>
  <c r="U237" i="2" s="1"/>
  <c r="T236" i="2"/>
  <c r="T237" i="2" s="1"/>
  <c r="S236" i="2"/>
  <c r="R236" i="2"/>
  <c r="R237" i="2" s="1"/>
  <c r="Q236" i="2"/>
  <c r="Q237" i="2" s="1"/>
  <c r="P236" i="2"/>
  <c r="P237" i="2" s="1"/>
  <c r="O236" i="2"/>
  <c r="N236" i="2"/>
  <c r="N237" i="2" s="1"/>
  <c r="M236" i="2"/>
  <c r="M237" i="2" s="1"/>
  <c r="L236" i="2"/>
  <c r="L237" i="2" s="1"/>
  <c r="K236" i="2"/>
  <c r="J236" i="2"/>
  <c r="J237" i="2" s="1"/>
  <c r="J238" i="2" s="1"/>
  <c r="I236" i="2"/>
  <c r="I237" i="2" s="1"/>
  <c r="AW235" i="2"/>
  <c r="AV235" i="2"/>
  <c r="AU235" i="2"/>
  <c r="AT235" i="2"/>
  <c r="AS235" i="2"/>
  <c r="AR235" i="2"/>
  <c r="AQ235" i="2"/>
  <c r="AP235" i="2"/>
  <c r="AO235" i="2"/>
  <c r="AN235" i="2"/>
  <c r="AM235" i="2"/>
  <c r="AL235" i="2"/>
  <c r="AK235" i="2"/>
  <c r="AJ235" i="2"/>
  <c r="AI235" i="2"/>
  <c r="AH235" i="2"/>
  <c r="AG235" i="2"/>
  <c r="AF235" i="2"/>
  <c r="AE235" i="2"/>
  <c r="AD235" i="2"/>
  <c r="AC235" i="2"/>
  <c r="AB235" i="2"/>
  <c r="AA235" i="2"/>
  <c r="Z235" i="2"/>
  <c r="Y235" i="2"/>
  <c r="X235" i="2"/>
  <c r="V235" i="2"/>
  <c r="U235" i="2"/>
  <c r="T235" i="2"/>
  <c r="S235" i="2"/>
  <c r="R235" i="2"/>
  <c r="Q235" i="2"/>
  <c r="P235" i="2"/>
  <c r="O235" i="2"/>
  <c r="N235" i="2"/>
  <c r="M235" i="2"/>
  <c r="L235" i="2"/>
  <c r="K235" i="2"/>
  <c r="J235" i="2"/>
  <c r="I235" i="2"/>
  <c r="AW234" i="2"/>
  <c r="BX43" i="3" s="1"/>
  <c r="AV234" i="2"/>
  <c r="BW43" i="3" s="1"/>
  <c r="AU234" i="2"/>
  <c r="BV43" i="3" s="1"/>
  <c r="AT234" i="2"/>
  <c r="BU43" i="3" s="1"/>
  <c r="AS234" i="2"/>
  <c r="BT43" i="3" s="1"/>
  <c r="AR234" i="2"/>
  <c r="BS43" i="3" s="1"/>
  <c r="AQ234" i="2"/>
  <c r="BR43" i="3" s="1"/>
  <c r="AP234" i="2"/>
  <c r="BQ43" i="3" s="1"/>
  <c r="AO234" i="2"/>
  <c r="BP43" i="3" s="1"/>
  <c r="AN234" i="2"/>
  <c r="BO43" i="3" s="1"/>
  <c r="AM234" i="2"/>
  <c r="BN43" i="3" s="1"/>
  <c r="AL234" i="2"/>
  <c r="BM43" i="3" s="1"/>
  <c r="AK234" i="2"/>
  <c r="BL43" i="3" s="1"/>
  <c r="AJ234" i="2"/>
  <c r="BK43" i="3" s="1"/>
  <c r="AI234" i="2"/>
  <c r="BJ43" i="3" s="1"/>
  <c r="AH234" i="2"/>
  <c r="BI43" i="3" s="1"/>
  <c r="AG234" i="2"/>
  <c r="BH43" i="3" s="1"/>
  <c r="AF234" i="2"/>
  <c r="BG43" i="3" s="1"/>
  <c r="AE234" i="2"/>
  <c r="BF43" i="3" s="1"/>
  <c r="AD234" i="2"/>
  <c r="BE43" i="3" s="1"/>
  <c r="AC234" i="2"/>
  <c r="BD43" i="3" s="1"/>
  <c r="AB234" i="2"/>
  <c r="BC43" i="3" s="1"/>
  <c r="AA234" i="2"/>
  <c r="BB43" i="3" s="1"/>
  <c r="Z234" i="2"/>
  <c r="BA43" i="3" s="1"/>
  <c r="Y234" i="2"/>
  <c r="AZ43" i="3" s="1"/>
  <c r="X234" i="2"/>
  <c r="AY43" i="3" s="1"/>
  <c r="V234" i="2"/>
  <c r="AW43" i="3" s="1"/>
  <c r="U234" i="2"/>
  <c r="AV43" i="3" s="1"/>
  <c r="T234" i="2"/>
  <c r="AU43" i="3" s="1"/>
  <c r="S234" i="2"/>
  <c r="AT43" i="3" s="1"/>
  <c r="R234" i="2"/>
  <c r="AS43" i="3" s="1"/>
  <c r="Q234" i="2"/>
  <c r="AR43" i="3" s="1"/>
  <c r="P234" i="2"/>
  <c r="AQ43" i="3" s="1"/>
  <c r="O234" i="2"/>
  <c r="AP43" i="3" s="1"/>
  <c r="N234" i="2"/>
  <c r="AO43" i="3" s="1"/>
  <c r="M234" i="2"/>
  <c r="AN43" i="3" s="1"/>
  <c r="L234" i="2"/>
  <c r="AM43" i="3" s="1"/>
  <c r="K234" i="2"/>
  <c r="AL43" i="3" s="1"/>
  <c r="J234" i="2"/>
  <c r="AK43" i="3" s="1"/>
  <c r="I234" i="2"/>
  <c r="AJ43" i="3" s="1"/>
  <c r="DY233" i="2"/>
  <c r="DO233" i="2"/>
  <c r="DI232" i="2"/>
  <c r="DT231" i="2"/>
  <c r="DS230" i="2"/>
  <c r="EB226" i="2"/>
  <c r="DX226" i="2"/>
  <c r="EA225" i="2"/>
  <c r="EA263" i="2" s="1"/>
  <c r="DU225" i="2"/>
  <c r="DR225" i="2"/>
  <c r="DM225" i="2"/>
  <c r="DG225" i="2"/>
  <c r="AW220" i="2"/>
  <c r="AW221" i="2" s="1"/>
  <c r="AT220" i="2"/>
  <c r="AT221" i="2" s="1"/>
  <c r="AS220" i="2"/>
  <c r="AS221" i="2" s="1"/>
  <c r="AR220" i="2"/>
  <c r="AR221" i="2" s="1"/>
  <c r="AQ220" i="2"/>
  <c r="AQ221" i="2" s="1"/>
  <c r="AP220" i="2"/>
  <c r="AP221" i="2" s="1"/>
  <c r="AO220" i="2"/>
  <c r="AO221" i="2" s="1"/>
  <c r="AN220" i="2"/>
  <c r="AN221" i="2" s="1"/>
  <c r="AM220" i="2"/>
  <c r="AM221" i="2" s="1"/>
  <c r="AL220" i="2"/>
  <c r="AL221" i="2" s="1"/>
  <c r="AJ220" i="2"/>
  <c r="AJ221" i="2" s="1"/>
  <c r="AH220" i="2"/>
  <c r="AH221" i="2" s="1"/>
  <c r="AA220" i="2"/>
  <c r="AA221" i="2" s="1"/>
  <c r="Z220" i="2"/>
  <c r="Z221" i="2" s="1"/>
  <c r="Y220" i="2"/>
  <c r="Y221" i="2" s="1"/>
  <c r="S220" i="2"/>
  <c r="R220" i="2"/>
  <c r="R221" i="2" s="1"/>
  <c r="Q220" i="2"/>
  <c r="Q221" i="2" s="1"/>
  <c r="P220" i="2"/>
  <c r="O220" i="2"/>
  <c r="N220" i="2"/>
  <c r="N221" i="2" s="1"/>
  <c r="M220" i="2"/>
  <c r="M221" i="2" s="1"/>
  <c r="L220" i="2"/>
  <c r="K220" i="2"/>
  <c r="J220" i="2"/>
  <c r="J221" i="2" s="1"/>
  <c r="I220" i="2"/>
  <c r="I221" i="2" s="1"/>
  <c r="AW219" i="2"/>
  <c r="AV219" i="2"/>
  <c r="AT219" i="2"/>
  <c r="AS219" i="2"/>
  <c r="AR219" i="2"/>
  <c r="AQ219" i="2"/>
  <c r="AP219" i="2"/>
  <c r="AO219" i="2"/>
  <c r="AN219" i="2"/>
  <c r="AM219" i="2"/>
  <c r="AL219" i="2"/>
  <c r="AJ219" i="2"/>
  <c r="AH219" i="2"/>
  <c r="AE219" i="2"/>
  <c r="AA219" i="2"/>
  <c r="Z219" i="2"/>
  <c r="Y219" i="2"/>
  <c r="T219" i="2"/>
  <c r="S219" i="2"/>
  <c r="R219" i="2"/>
  <c r="Q219" i="2"/>
  <c r="P219" i="2"/>
  <c r="O219" i="2"/>
  <c r="N219" i="2"/>
  <c r="M219" i="2"/>
  <c r="L219" i="2"/>
  <c r="K219" i="2"/>
  <c r="J219" i="2"/>
  <c r="I219" i="2"/>
  <c r="AW218" i="2"/>
  <c r="BX40" i="3" s="1"/>
  <c r="FF40" i="3" s="1"/>
  <c r="AV218" i="2"/>
  <c r="BW40" i="3" s="1"/>
  <c r="AT218" i="2"/>
  <c r="BU40" i="3" s="1"/>
  <c r="AS218" i="2"/>
  <c r="BT40" i="3" s="1"/>
  <c r="AR218" i="2"/>
  <c r="BS40" i="3" s="1"/>
  <c r="AQ218" i="2"/>
  <c r="BR40" i="3" s="1"/>
  <c r="AP218" i="2"/>
  <c r="BQ40" i="3" s="1"/>
  <c r="AO218" i="2"/>
  <c r="BP40" i="3" s="1"/>
  <c r="AN218" i="2"/>
  <c r="BO40" i="3" s="1"/>
  <c r="AM218" i="2"/>
  <c r="BN40" i="3" s="1"/>
  <c r="AL218" i="2"/>
  <c r="BM40" i="3" s="1"/>
  <c r="AJ218" i="2"/>
  <c r="BK40" i="3" s="1"/>
  <c r="AH218" i="2"/>
  <c r="BI40" i="3" s="1"/>
  <c r="AE218" i="2"/>
  <c r="BF40" i="3" s="1"/>
  <c r="AA218" i="2"/>
  <c r="BB40" i="3" s="1"/>
  <c r="Z218" i="2"/>
  <c r="BA40" i="3" s="1"/>
  <c r="Y218" i="2"/>
  <c r="AZ40" i="3" s="1"/>
  <c r="EH40" i="3" s="1"/>
  <c r="T218" i="2"/>
  <c r="AU40" i="3" s="1"/>
  <c r="EC40" i="3" s="1"/>
  <c r="S218" i="2"/>
  <c r="AT40" i="3" s="1"/>
  <c r="EB40" i="3" s="1"/>
  <c r="R218" i="2"/>
  <c r="AS40" i="3" s="1"/>
  <c r="Q218" i="2"/>
  <c r="AR40" i="3" s="1"/>
  <c r="P218" i="2"/>
  <c r="AQ40" i="3" s="1"/>
  <c r="DY40" i="3" s="1"/>
  <c r="O218" i="2"/>
  <c r="AP40" i="3" s="1"/>
  <c r="DX40" i="3" s="1"/>
  <c r="N218" i="2"/>
  <c r="AO40" i="3" s="1"/>
  <c r="M218" i="2"/>
  <c r="AN40" i="3" s="1"/>
  <c r="L218" i="2"/>
  <c r="AM40" i="3" s="1"/>
  <c r="DU40" i="3" s="1"/>
  <c r="K218" i="2"/>
  <c r="AL40" i="3" s="1"/>
  <c r="DT40" i="3" s="1"/>
  <c r="J218" i="2"/>
  <c r="AK40" i="3" s="1"/>
  <c r="I218" i="2"/>
  <c r="AJ40" i="3" s="1"/>
  <c r="DY217" i="2"/>
  <c r="DX216" i="2"/>
  <c r="DV216" i="2"/>
  <c r="DW215" i="2"/>
  <c r="DT214" i="2"/>
  <c r="DN214" i="2"/>
  <c r="DM214" i="2"/>
  <c r="Q211" i="2"/>
  <c r="Q212" i="2" s="1"/>
  <c r="M211" i="2"/>
  <c r="M212" i="2" s="1"/>
  <c r="I211" i="2"/>
  <c r="I212" i="2" s="1"/>
  <c r="AW210" i="2"/>
  <c r="AW211" i="2" s="1"/>
  <c r="AV210" i="2"/>
  <c r="AV211" i="2" s="1"/>
  <c r="AU210" i="2"/>
  <c r="AT210" i="2"/>
  <c r="AT211" i="2" s="1"/>
  <c r="AS210" i="2"/>
  <c r="AS211" i="2" s="1"/>
  <c r="AR210" i="2"/>
  <c r="AR211" i="2" s="1"/>
  <c r="AQ210" i="2"/>
  <c r="AP210" i="2"/>
  <c r="AP211" i="2" s="1"/>
  <c r="AO210" i="2"/>
  <c r="AO211" i="2" s="1"/>
  <c r="AN210" i="2"/>
  <c r="AN211" i="2" s="1"/>
  <c r="AM210" i="2"/>
  <c r="AL210" i="2"/>
  <c r="AL211" i="2" s="1"/>
  <c r="AK210" i="2"/>
  <c r="AK211" i="2" s="1"/>
  <c r="AJ210" i="2"/>
  <c r="AJ211" i="2" s="1"/>
  <c r="AI210" i="2"/>
  <c r="AH210" i="2"/>
  <c r="AH211" i="2" s="1"/>
  <c r="AG210" i="2"/>
  <c r="AG211" i="2" s="1"/>
  <c r="AF210" i="2"/>
  <c r="AF211" i="2" s="1"/>
  <c r="AE210" i="2"/>
  <c r="AD210" i="2"/>
  <c r="AD211" i="2" s="1"/>
  <c r="AA210" i="2"/>
  <c r="AA211" i="2" s="1"/>
  <c r="Z210" i="2"/>
  <c r="Z211" i="2" s="1"/>
  <c r="Y210" i="2"/>
  <c r="X210" i="2"/>
  <c r="X211" i="2" s="1"/>
  <c r="S210" i="2"/>
  <c r="S211" i="2" s="1"/>
  <c r="R210" i="2"/>
  <c r="R211" i="2" s="1"/>
  <c r="Q210" i="2"/>
  <c r="P210" i="2"/>
  <c r="P211" i="2" s="1"/>
  <c r="O210" i="2"/>
  <c r="O211" i="2" s="1"/>
  <c r="N210" i="2"/>
  <c r="N211" i="2" s="1"/>
  <c r="M210" i="2"/>
  <c r="L210" i="2"/>
  <c r="L211" i="2" s="1"/>
  <c r="K210" i="2"/>
  <c r="K211" i="2" s="1"/>
  <c r="J210" i="2"/>
  <c r="J211" i="2" s="1"/>
  <c r="I210" i="2"/>
  <c r="AW209" i="2"/>
  <c r="AV209" i="2"/>
  <c r="AU209" i="2"/>
  <c r="AT209" i="2"/>
  <c r="AS209" i="2"/>
  <c r="AR209" i="2"/>
  <c r="AQ209" i="2"/>
  <c r="AP209" i="2"/>
  <c r="AO209" i="2"/>
  <c r="AN209" i="2"/>
  <c r="AM209" i="2"/>
  <c r="AL209" i="2"/>
  <c r="AK209" i="2"/>
  <c r="AJ209" i="2"/>
  <c r="AI209" i="2"/>
  <c r="AH209" i="2"/>
  <c r="AG209" i="2"/>
  <c r="AF209" i="2"/>
  <c r="AE209" i="2"/>
  <c r="AD209" i="2"/>
  <c r="AA209" i="2"/>
  <c r="Z209" i="2"/>
  <c r="Y209" i="2"/>
  <c r="X209" i="2"/>
  <c r="W209" i="2"/>
  <c r="U209" i="2"/>
  <c r="T209" i="2"/>
  <c r="S209" i="2"/>
  <c r="R209" i="2"/>
  <c r="Q209" i="2"/>
  <c r="P209" i="2"/>
  <c r="O209" i="2"/>
  <c r="N209" i="2"/>
  <c r="M209" i="2"/>
  <c r="L209" i="2"/>
  <c r="K209" i="2"/>
  <c r="J209" i="2"/>
  <c r="I209" i="2"/>
  <c r="AW208" i="2"/>
  <c r="BX41" i="3" s="1"/>
  <c r="AV208" i="2"/>
  <c r="BW41" i="3" s="1"/>
  <c r="AU208" i="2"/>
  <c r="BV41" i="3" s="1"/>
  <c r="AT208" i="2"/>
  <c r="BU41" i="3" s="1"/>
  <c r="AS208" i="2"/>
  <c r="BT41" i="3" s="1"/>
  <c r="AR208" i="2"/>
  <c r="BS41" i="3" s="1"/>
  <c r="AQ208" i="2"/>
  <c r="BR41" i="3" s="1"/>
  <c r="AP208" i="2"/>
  <c r="BQ41" i="3" s="1"/>
  <c r="AO208" i="2"/>
  <c r="BP41" i="3" s="1"/>
  <c r="AN208" i="2"/>
  <c r="BO41" i="3" s="1"/>
  <c r="AM208" i="2"/>
  <c r="BN41" i="3" s="1"/>
  <c r="AL208" i="2"/>
  <c r="BM41" i="3" s="1"/>
  <c r="AK208" i="2"/>
  <c r="BL41" i="3" s="1"/>
  <c r="AJ208" i="2"/>
  <c r="BK41" i="3" s="1"/>
  <c r="AI208" i="2"/>
  <c r="BJ41" i="3" s="1"/>
  <c r="AH208" i="2"/>
  <c r="BI41" i="3" s="1"/>
  <c r="AG208" i="2"/>
  <c r="BH41" i="3" s="1"/>
  <c r="AF208" i="2"/>
  <c r="BG41" i="3" s="1"/>
  <c r="AE208" i="2"/>
  <c r="BF41" i="3" s="1"/>
  <c r="AD208" i="2"/>
  <c r="BE41" i="3" s="1"/>
  <c r="AA208" i="2"/>
  <c r="BB41" i="3" s="1"/>
  <c r="EJ41" i="3" s="1"/>
  <c r="Z208" i="2"/>
  <c r="BA41" i="3" s="1"/>
  <c r="EI41" i="3" s="1"/>
  <c r="Y208" i="2"/>
  <c r="AZ41" i="3" s="1"/>
  <c r="EH41" i="3" s="1"/>
  <c r="X208" i="2"/>
  <c r="AY41" i="3" s="1"/>
  <c r="EG41" i="3" s="1"/>
  <c r="W208" i="2"/>
  <c r="AX41" i="3" s="1"/>
  <c r="U208" i="2"/>
  <c r="AV41" i="3" s="1"/>
  <c r="ED41" i="3" s="1"/>
  <c r="T208" i="2"/>
  <c r="AU41" i="3" s="1"/>
  <c r="EC41" i="3" s="1"/>
  <c r="S208" i="2"/>
  <c r="AT41" i="3" s="1"/>
  <c r="EB41" i="3" s="1"/>
  <c r="R208" i="2"/>
  <c r="AS41" i="3" s="1"/>
  <c r="EA41" i="3" s="1"/>
  <c r="Q208" i="2"/>
  <c r="AR41" i="3" s="1"/>
  <c r="DZ41" i="3" s="1"/>
  <c r="P208" i="2"/>
  <c r="AQ41" i="3" s="1"/>
  <c r="DY41" i="3" s="1"/>
  <c r="O208" i="2"/>
  <c r="AP41" i="3" s="1"/>
  <c r="DX41" i="3" s="1"/>
  <c r="N208" i="2"/>
  <c r="AO41" i="3" s="1"/>
  <c r="DW41" i="3" s="1"/>
  <c r="M208" i="2"/>
  <c r="AN41" i="3" s="1"/>
  <c r="DV41" i="3" s="1"/>
  <c r="L208" i="2"/>
  <c r="AM41" i="3" s="1"/>
  <c r="DU41" i="3" s="1"/>
  <c r="K208" i="2"/>
  <c r="AL41" i="3" s="1"/>
  <c r="DT41" i="3" s="1"/>
  <c r="J208" i="2"/>
  <c r="AK41" i="3" s="1"/>
  <c r="DS41" i="3" s="1"/>
  <c r="I208" i="2"/>
  <c r="AJ41" i="3" s="1"/>
  <c r="DR41" i="3" s="1"/>
  <c r="DY205" i="2"/>
  <c r="DY261" i="2" s="1"/>
  <c r="DN205" i="2"/>
  <c r="DN261" i="2" s="1"/>
  <c r="EA204" i="2"/>
  <c r="DV204" i="2"/>
  <c r="DV261" i="2" s="1"/>
  <c r="DG204" i="2"/>
  <c r="AT201" i="2"/>
  <c r="AP201" i="2"/>
  <c r="AL201" i="2"/>
  <c r="AH201" i="2"/>
  <c r="AD201" i="2"/>
  <c r="Y201" i="2"/>
  <c r="W201" i="2"/>
  <c r="W202" i="2" s="1"/>
  <c r="Q201" i="2"/>
  <c r="M201" i="2"/>
  <c r="I201" i="2"/>
  <c r="AW200" i="2"/>
  <c r="AW201" i="2" s="1"/>
  <c r="AV200" i="2"/>
  <c r="AV201" i="2" s="1"/>
  <c r="AT200" i="2"/>
  <c r="AS200" i="2"/>
  <c r="AS201" i="2" s="1"/>
  <c r="AR200" i="2"/>
  <c r="AR201" i="2" s="1"/>
  <c r="AQ200" i="2"/>
  <c r="AQ201" i="2" s="1"/>
  <c r="AP200" i="2"/>
  <c r="AO200" i="2"/>
  <c r="AO201" i="2" s="1"/>
  <c r="AN200" i="2"/>
  <c r="AN201" i="2" s="1"/>
  <c r="AM200" i="2"/>
  <c r="AM201" i="2" s="1"/>
  <c r="AL200" i="2"/>
  <c r="AK200" i="2"/>
  <c r="AK201" i="2" s="1"/>
  <c r="AJ200" i="2"/>
  <c r="AJ201" i="2" s="1"/>
  <c r="AI200" i="2"/>
  <c r="AI201" i="2" s="1"/>
  <c r="AH200" i="2"/>
  <c r="AG200" i="2"/>
  <c r="AG201" i="2" s="1"/>
  <c r="AF200" i="2"/>
  <c r="AF201" i="2" s="1"/>
  <c r="AE200" i="2"/>
  <c r="AE201" i="2" s="1"/>
  <c r="AD200" i="2"/>
  <c r="AB200" i="2"/>
  <c r="AB201" i="2" s="1"/>
  <c r="AA200" i="2"/>
  <c r="AA201" i="2" s="1"/>
  <c r="Z200" i="2"/>
  <c r="Z201" i="2" s="1"/>
  <c r="Y200" i="2"/>
  <c r="X200" i="2"/>
  <c r="X201" i="2" s="1"/>
  <c r="S200" i="2"/>
  <c r="S201" i="2" s="1"/>
  <c r="R200" i="2"/>
  <c r="R201" i="2" s="1"/>
  <c r="Q200" i="2"/>
  <c r="P200" i="2"/>
  <c r="P201" i="2" s="1"/>
  <c r="O200" i="2"/>
  <c r="O201" i="2" s="1"/>
  <c r="N200" i="2"/>
  <c r="N201" i="2" s="1"/>
  <c r="M200" i="2"/>
  <c r="L200" i="2"/>
  <c r="L201" i="2" s="1"/>
  <c r="K200" i="2"/>
  <c r="K201" i="2" s="1"/>
  <c r="J200" i="2"/>
  <c r="J201" i="2" s="1"/>
  <c r="I200" i="2"/>
  <c r="AW199" i="2"/>
  <c r="AV199" i="2"/>
  <c r="AT199" i="2"/>
  <c r="AS199" i="2"/>
  <c r="AR199" i="2"/>
  <c r="AQ199" i="2"/>
  <c r="AP199" i="2"/>
  <c r="AO199" i="2"/>
  <c r="AN199" i="2"/>
  <c r="AM199" i="2"/>
  <c r="AL199" i="2"/>
  <c r="AK199" i="2"/>
  <c r="AJ199" i="2"/>
  <c r="AI199" i="2"/>
  <c r="AH199" i="2"/>
  <c r="AG199" i="2"/>
  <c r="AF199" i="2"/>
  <c r="AE199" i="2"/>
  <c r="AD199" i="2"/>
  <c r="AB199" i="2"/>
  <c r="AA199" i="2"/>
  <c r="Z199" i="2"/>
  <c r="Y199" i="2"/>
  <c r="X199" i="2"/>
  <c r="V199" i="2"/>
  <c r="S199" i="2"/>
  <c r="R199" i="2"/>
  <c r="Q199" i="2"/>
  <c r="P199" i="2"/>
  <c r="O199" i="2"/>
  <c r="N199" i="2"/>
  <c r="M199" i="2"/>
  <c r="L199" i="2"/>
  <c r="K199" i="2"/>
  <c r="J199" i="2"/>
  <c r="I199" i="2"/>
  <c r="AW198" i="2"/>
  <c r="BX42" i="3" s="1"/>
  <c r="AV198" i="2"/>
  <c r="BW42" i="3" s="1"/>
  <c r="AT198" i="2"/>
  <c r="BU42" i="3" s="1"/>
  <c r="FC42" i="3" s="1"/>
  <c r="AS198" i="2"/>
  <c r="BT42" i="3" s="1"/>
  <c r="FB42" i="3" s="1"/>
  <c r="AR198" i="2"/>
  <c r="BS42" i="3" s="1"/>
  <c r="FA42" i="3" s="1"/>
  <c r="AQ198" i="2"/>
  <c r="BR42" i="3" s="1"/>
  <c r="EZ42" i="3" s="1"/>
  <c r="AP198" i="2"/>
  <c r="BQ42" i="3" s="1"/>
  <c r="EY42" i="3" s="1"/>
  <c r="AO198" i="2"/>
  <c r="BP42" i="3" s="1"/>
  <c r="EX42" i="3" s="1"/>
  <c r="AN198" i="2"/>
  <c r="BO42" i="3" s="1"/>
  <c r="EW42" i="3" s="1"/>
  <c r="AM198" i="2"/>
  <c r="BN42" i="3" s="1"/>
  <c r="EV42" i="3" s="1"/>
  <c r="AL198" i="2"/>
  <c r="BM42" i="3" s="1"/>
  <c r="EU42" i="3" s="1"/>
  <c r="AK198" i="2"/>
  <c r="BL42" i="3" s="1"/>
  <c r="ET42" i="3" s="1"/>
  <c r="AJ198" i="2"/>
  <c r="BK42" i="3" s="1"/>
  <c r="ES42" i="3" s="1"/>
  <c r="AI198" i="2"/>
  <c r="BJ42" i="3" s="1"/>
  <c r="ER42" i="3" s="1"/>
  <c r="AH198" i="2"/>
  <c r="BI42" i="3" s="1"/>
  <c r="EQ42" i="3" s="1"/>
  <c r="AG198" i="2"/>
  <c r="BH42" i="3" s="1"/>
  <c r="EP42" i="3" s="1"/>
  <c r="AF198" i="2"/>
  <c r="BG42" i="3" s="1"/>
  <c r="EO42" i="3" s="1"/>
  <c r="AE198" i="2"/>
  <c r="BF42" i="3" s="1"/>
  <c r="EN42" i="3" s="1"/>
  <c r="AD198" i="2"/>
  <c r="BE42" i="3" s="1"/>
  <c r="EM42" i="3" s="1"/>
  <c r="AB198" i="2"/>
  <c r="BC42" i="3" s="1"/>
  <c r="AA198" i="2"/>
  <c r="BB42" i="3" s="1"/>
  <c r="Z198" i="2"/>
  <c r="BA42" i="3" s="1"/>
  <c r="Y198" i="2"/>
  <c r="AZ42" i="3" s="1"/>
  <c r="EH42" i="3" s="1"/>
  <c r="X198" i="2"/>
  <c r="AY42" i="3" s="1"/>
  <c r="V198" i="2"/>
  <c r="AW42" i="3" s="1"/>
  <c r="S198" i="2"/>
  <c r="AT42" i="3" s="1"/>
  <c r="R198" i="2"/>
  <c r="AS42" i="3" s="1"/>
  <c r="Q198" i="2"/>
  <c r="AR42" i="3" s="1"/>
  <c r="P198" i="2"/>
  <c r="AQ42" i="3" s="1"/>
  <c r="O198" i="2"/>
  <c r="AP42" i="3" s="1"/>
  <c r="N198" i="2"/>
  <c r="AO42" i="3" s="1"/>
  <c r="M198" i="2"/>
  <c r="AN42" i="3" s="1"/>
  <c r="L198" i="2"/>
  <c r="AM42" i="3" s="1"/>
  <c r="K198" i="2"/>
  <c r="AL42" i="3" s="1"/>
  <c r="J198" i="2"/>
  <c r="AK42" i="3" s="1"/>
  <c r="I198" i="2"/>
  <c r="AJ42" i="3" s="1"/>
  <c r="DY197" i="2"/>
  <c r="DV197" i="2"/>
  <c r="DR197" i="2"/>
  <c r="DQ197" i="2"/>
  <c r="DO197" i="2"/>
  <c r="DG194" i="2"/>
  <c r="DL193" i="2"/>
  <c r="DT192" i="2"/>
  <c r="EB191" i="2"/>
  <c r="DX191" i="2"/>
  <c r="DU191" i="2"/>
  <c r="DP191" i="2"/>
  <c r="DI191" i="2"/>
  <c r="AA188" i="2"/>
  <c r="CS37" i="3" s="1"/>
  <c r="S188" i="2"/>
  <c r="CK37" i="3" s="1"/>
  <c r="O188" i="2"/>
  <c r="CG37" i="3" s="1"/>
  <c r="AW187" i="2"/>
  <c r="AW188" i="2" s="1"/>
  <c r="AV187" i="2"/>
  <c r="AV188" i="2" s="1"/>
  <c r="AT187" i="2"/>
  <c r="AT188" i="2" s="1"/>
  <c r="AS187" i="2"/>
  <c r="AS188" i="2" s="1"/>
  <c r="AR187" i="2"/>
  <c r="AR188" i="2" s="1"/>
  <c r="AQ187" i="2"/>
  <c r="AQ188" i="2" s="1"/>
  <c r="AP187" i="2"/>
  <c r="AP188" i="2" s="1"/>
  <c r="AO187" i="2"/>
  <c r="AO188" i="2" s="1"/>
  <c r="AN187" i="2"/>
  <c r="AN188" i="2" s="1"/>
  <c r="AM187" i="2"/>
  <c r="AM188" i="2" s="1"/>
  <c r="AL187" i="2"/>
  <c r="AL188" i="2" s="1"/>
  <c r="AK187" i="2"/>
  <c r="AK188" i="2" s="1"/>
  <c r="AJ187" i="2"/>
  <c r="AJ188" i="2" s="1"/>
  <c r="AI187" i="2"/>
  <c r="AI188" i="2" s="1"/>
  <c r="AH187" i="2"/>
  <c r="AH188" i="2" s="1"/>
  <c r="AG187" i="2"/>
  <c r="AG188" i="2" s="1"/>
  <c r="AF187" i="2"/>
  <c r="AF188" i="2" s="1"/>
  <c r="AE187" i="2"/>
  <c r="AE188" i="2" s="1"/>
  <c r="AD187" i="2"/>
  <c r="AD188" i="2" s="1"/>
  <c r="AB187" i="2"/>
  <c r="AB188" i="2" s="1"/>
  <c r="AA187" i="2"/>
  <c r="Z187" i="2"/>
  <c r="Z188" i="2" s="1"/>
  <c r="Y187" i="2"/>
  <c r="Y188" i="2" s="1"/>
  <c r="X187" i="2"/>
  <c r="X188" i="2" s="1"/>
  <c r="V187" i="2"/>
  <c r="U187" i="2"/>
  <c r="U188" i="2" s="1"/>
  <c r="T187" i="2"/>
  <c r="T188" i="2" s="1"/>
  <c r="S187" i="2"/>
  <c r="R187" i="2"/>
  <c r="Q187" i="2"/>
  <c r="Q188" i="2" s="1"/>
  <c r="P187" i="2"/>
  <c r="P188" i="2" s="1"/>
  <c r="O187" i="2"/>
  <c r="N187" i="2"/>
  <c r="M187" i="2"/>
  <c r="M188" i="2" s="1"/>
  <c r="L187" i="2"/>
  <c r="L188" i="2" s="1"/>
  <c r="J187" i="2"/>
  <c r="I187" i="2"/>
  <c r="I188" i="2" s="1"/>
  <c r="AW186" i="2"/>
  <c r="AV186" i="2"/>
  <c r="AU186" i="2"/>
  <c r="AT186" i="2"/>
  <c r="AS186" i="2"/>
  <c r="AR186" i="2"/>
  <c r="AQ186" i="2"/>
  <c r="AP186" i="2"/>
  <c r="AO186" i="2"/>
  <c r="AN186" i="2"/>
  <c r="AM186" i="2"/>
  <c r="AL186" i="2"/>
  <c r="AK186" i="2"/>
  <c r="AJ186" i="2"/>
  <c r="AI186" i="2"/>
  <c r="AH186" i="2"/>
  <c r="AG186" i="2"/>
  <c r="AF186" i="2"/>
  <c r="AE186" i="2"/>
  <c r="AD186" i="2"/>
  <c r="AC186" i="2"/>
  <c r="AB186" i="2"/>
  <c r="AA186" i="2"/>
  <c r="Z186" i="2"/>
  <c r="Y186" i="2"/>
  <c r="X186" i="2"/>
  <c r="V186" i="2"/>
  <c r="U186" i="2"/>
  <c r="T186" i="2"/>
  <c r="S186" i="2"/>
  <c r="R186" i="2"/>
  <c r="Q186" i="2"/>
  <c r="P186" i="2"/>
  <c r="O186" i="2"/>
  <c r="N186" i="2"/>
  <c r="M186" i="2"/>
  <c r="L186" i="2"/>
  <c r="K186" i="2"/>
  <c r="J186" i="2"/>
  <c r="I186" i="2"/>
  <c r="AW185" i="2"/>
  <c r="BX37" i="3" s="1"/>
  <c r="AV185" i="2"/>
  <c r="BW37" i="3" s="1"/>
  <c r="AU185" i="2"/>
  <c r="BV37" i="3" s="1"/>
  <c r="AT185" i="2"/>
  <c r="BU37" i="3" s="1"/>
  <c r="AS185" i="2"/>
  <c r="BT37" i="3" s="1"/>
  <c r="AR185" i="2"/>
  <c r="BS37" i="3" s="1"/>
  <c r="AQ185" i="2"/>
  <c r="BR37" i="3" s="1"/>
  <c r="AP185" i="2"/>
  <c r="BQ37" i="3" s="1"/>
  <c r="AO185" i="2"/>
  <c r="BP37" i="3" s="1"/>
  <c r="AN185" i="2"/>
  <c r="BO37" i="3" s="1"/>
  <c r="AM185" i="2"/>
  <c r="BN37" i="3" s="1"/>
  <c r="AL185" i="2"/>
  <c r="BM37" i="3" s="1"/>
  <c r="AK185" i="2"/>
  <c r="BL37" i="3" s="1"/>
  <c r="AJ185" i="2"/>
  <c r="BK37" i="3" s="1"/>
  <c r="AI185" i="2"/>
  <c r="BJ37" i="3" s="1"/>
  <c r="AH185" i="2"/>
  <c r="BI37" i="3" s="1"/>
  <c r="AG185" i="2"/>
  <c r="BH37" i="3" s="1"/>
  <c r="AF185" i="2"/>
  <c r="BG37" i="3" s="1"/>
  <c r="AE185" i="2"/>
  <c r="BF37" i="3" s="1"/>
  <c r="AD185" i="2"/>
  <c r="BE37" i="3" s="1"/>
  <c r="AC185" i="2"/>
  <c r="BD37" i="3" s="1"/>
  <c r="AB185" i="2"/>
  <c r="BC37" i="3" s="1"/>
  <c r="AA185" i="2"/>
  <c r="BB37" i="3" s="1"/>
  <c r="Z185" i="2"/>
  <c r="BA37" i="3" s="1"/>
  <c r="Y185" i="2"/>
  <c r="AZ37" i="3" s="1"/>
  <c r="X185" i="2"/>
  <c r="AY37" i="3" s="1"/>
  <c r="V185" i="2"/>
  <c r="AW37" i="3" s="1"/>
  <c r="U185" i="2"/>
  <c r="AV37" i="3" s="1"/>
  <c r="T185" i="2"/>
  <c r="AU37" i="3" s="1"/>
  <c r="S185" i="2"/>
  <c r="AT37" i="3" s="1"/>
  <c r="R185" i="2"/>
  <c r="AS37" i="3" s="1"/>
  <c r="Q185" i="2"/>
  <c r="AR37" i="3" s="1"/>
  <c r="P185" i="2"/>
  <c r="AQ37" i="3" s="1"/>
  <c r="O185" i="2"/>
  <c r="AP37" i="3" s="1"/>
  <c r="N185" i="2"/>
  <c r="AO37" i="3" s="1"/>
  <c r="M185" i="2"/>
  <c r="AN37" i="3" s="1"/>
  <c r="L185" i="2"/>
  <c r="AM37" i="3" s="1"/>
  <c r="K185" i="2"/>
  <c r="AL37" i="3" s="1"/>
  <c r="J185" i="2"/>
  <c r="AK37" i="3" s="1"/>
  <c r="I185" i="2"/>
  <c r="AJ37" i="3" s="1"/>
  <c r="DP184" i="2"/>
  <c r="DP182" i="2" s="1"/>
  <c r="DO184" i="2"/>
  <c r="DZ183" i="2"/>
  <c r="DT183" i="2"/>
  <c r="DO183" i="2"/>
  <c r="DM183" i="2"/>
  <c r="DO182" i="2"/>
  <c r="DO181" i="2"/>
  <c r="DR180" i="2"/>
  <c r="DN178" i="2"/>
  <c r="DX177" i="2"/>
  <c r="DV177" i="2"/>
  <c r="DU177" i="2"/>
  <c r="DG177" i="2"/>
  <c r="AW174" i="2"/>
  <c r="AW175" i="2" s="1"/>
  <c r="AS174" i="2"/>
  <c r="AS175" i="2" s="1"/>
  <c r="AO174" i="2"/>
  <c r="AO175" i="2" s="1"/>
  <c r="AK174" i="2"/>
  <c r="AK175" i="2" s="1"/>
  <c r="AG174" i="2"/>
  <c r="AG175" i="2" s="1"/>
  <c r="AW173" i="2"/>
  <c r="AV173" i="2"/>
  <c r="AV174" i="2" s="1"/>
  <c r="AT173" i="2"/>
  <c r="AT174" i="2" s="1"/>
  <c r="AS173" i="2"/>
  <c r="AR173" i="2"/>
  <c r="AQ173" i="2"/>
  <c r="AQ174" i="2" s="1"/>
  <c r="AP173" i="2"/>
  <c r="AP174" i="2" s="1"/>
  <c r="AO173" i="2"/>
  <c r="AN173" i="2"/>
  <c r="AM173" i="2"/>
  <c r="AM174" i="2" s="1"/>
  <c r="AL173" i="2"/>
  <c r="AL174" i="2" s="1"/>
  <c r="AK173" i="2"/>
  <c r="AJ173" i="2"/>
  <c r="AI173" i="2"/>
  <c r="AI174" i="2" s="1"/>
  <c r="AH173" i="2"/>
  <c r="AH174" i="2" s="1"/>
  <c r="AG173" i="2"/>
  <c r="AF173" i="2"/>
  <c r="AE173" i="2"/>
  <c r="AE174" i="2" s="1"/>
  <c r="AB173" i="2"/>
  <c r="AB174" i="2" s="1"/>
  <c r="AA173" i="2"/>
  <c r="Z173" i="2"/>
  <c r="Y173" i="2"/>
  <c r="Y174" i="2" s="1"/>
  <c r="X173" i="2"/>
  <c r="X174" i="2" s="1"/>
  <c r="S173" i="2"/>
  <c r="R173" i="2"/>
  <c r="Q173" i="2"/>
  <c r="Q174" i="2" s="1"/>
  <c r="P173" i="2"/>
  <c r="P174" i="2" s="1"/>
  <c r="O173" i="2"/>
  <c r="N173" i="2"/>
  <c r="M173" i="2"/>
  <c r="M174" i="2" s="1"/>
  <c r="L173" i="2"/>
  <c r="L174" i="2" s="1"/>
  <c r="K173" i="2"/>
  <c r="J173" i="2"/>
  <c r="I173" i="2"/>
  <c r="I174" i="2" s="1"/>
  <c r="AW172" i="2"/>
  <c r="AV172" i="2"/>
  <c r="AU172" i="2"/>
  <c r="AT172" i="2"/>
  <c r="AS172" i="2"/>
  <c r="AR172" i="2"/>
  <c r="AQ172" i="2"/>
  <c r="AP172" i="2"/>
  <c r="AO172" i="2"/>
  <c r="AN172" i="2"/>
  <c r="AM172" i="2"/>
  <c r="AL172" i="2"/>
  <c r="AK172" i="2"/>
  <c r="AJ172" i="2"/>
  <c r="AI172" i="2"/>
  <c r="AH172" i="2"/>
  <c r="AG172" i="2"/>
  <c r="AF172" i="2"/>
  <c r="AE172" i="2"/>
  <c r="AD172" i="2"/>
  <c r="AC172" i="2"/>
  <c r="AB172" i="2"/>
  <c r="AA172" i="2"/>
  <c r="Z172" i="2"/>
  <c r="Y172" i="2"/>
  <c r="X172" i="2"/>
  <c r="S172" i="2"/>
  <c r="R172" i="2"/>
  <c r="Q172" i="2"/>
  <c r="P172" i="2"/>
  <c r="O172" i="2"/>
  <c r="N172" i="2"/>
  <c r="M172" i="2"/>
  <c r="L172" i="2"/>
  <c r="K172" i="2"/>
  <c r="J172" i="2"/>
  <c r="I172" i="2"/>
  <c r="AW171" i="2"/>
  <c r="BX36" i="3" s="1"/>
  <c r="AV171" i="2"/>
  <c r="BW36" i="3" s="1"/>
  <c r="AU171" i="2"/>
  <c r="BV36" i="3" s="1"/>
  <c r="FD36" i="3" s="1"/>
  <c r="AT171" i="2"/>
  <c r="BU36" i="3" s="1"/>
  <c r="AS171" i="2"/>
  <c r="BT36" i="3" s="1"/>
  <c r="AR171" i="2"/>
  <c r="BS36" i="3" s="1"/>
  <c r="AQ171" i="2"/>
  <c r="BR36" i="3" s="1"/>
  <c r="EZ36" i="3" s="1"/>
  <c r="AP171" i="2"/>
  <c r="BQ36" i="3" s="1"/>
  <c r="AO171" i="2"/>
  <c r="BP36" i="3" s="1"/>
  <c r="AN171" i="2"/>
  <c r="BO36" i="3" s="1"/>
  <c r="AM171" i="2"/>
  <c r="BN36" i="3" s="1"/>
  <c r="EV36" i="3" s="1"/>
  <c r="AL171" i="2"/>
  <c r="BM36" i="3" s="1"/>
  <c r="AK171" i="2"/>
  <c r="BL36" i="3" s="1"/>
  <c r="AJ171" i="2"/>
  <c r="BK36" i="3" s="1"/>
  <c r="AI171" i="2"/>
  <c r="BJ36" i="3" s="1"/>
  <c r="ER36" i="3" s="1"/>
  <c r="AH171" i="2"/>
  <c r="BI36" i="3" s="1"/>
  <c r="AG171" i="2"/>
  <c r="BH36" i="3" s="1"/>
  <c r="AF171" i="2"/>
  <c r="BG36" i="3" s="1"/>
  <c r="AE171" i="2"/>
  <c r="BF36" i="3" s="1"/>
  <c r="EN36" i="3" s="1"/>
  <c r="AD171" i="2"/>
  <c r="BE36" i="3" s="1"/>
  <c r="AC171" i="2"/>
  <c r="BD36" i="3" s="1"/>
  <c r="AB171" i="2"/>
  <c r="BC36" i="3" s="1"/>
  <c r="AA171" i="2"/>
  <c r="BB36" i="3" s="1"/>
  <c r="EJ36" i="3" s="1"/>
  <c r="Z171" i="2"/>
  <c r="BA36" i="3" s="1"/>
  <c r="Y171" i="2"/>
  <c r="AZ36" i="3" s="1"/>
  <c r="X171" i="2"/>
  <c r="AY36" i="3" s="1"/>
  <c r="S171" i="2"/>
  <c r="AT36" i="3" s="1"/>
  <c r="R171" i="2"/>
  <c r="AS36" i="3" s="1"/>
  <c r="EA36" i="3" s="1"/>
  <c r="Q171" i="2"/>
  <c r="AR36" i="3" s="1"/>
  <c r="DZ36" i="3" s="1"/>
  <c r="P171" i="2"/>
  <c r="AQ36" i="3" s="1"/>
  <c r="O171" i="2"/>
  <c r="AP36" i="3" s="1"/>
  <c r="N171" i="2"/>
  <c r="AO36" i="3" s="1"/>
  <c r="DW36" i="3" s="1"/>
  <c r="M171" i="2"/>
  <c r="AN36" i="3" s="1"/>
  <c r="DV36" i="3" s="1"/>
  <c r="L171" i="2"/>
  <c r="AM36" i="3" s="1"/>
  <c r="K171" i="2"/>
  <c r="AL36" i="3" s="1"/>
  <c r="J171" i="2"/>
  <c r="AK36" i="3" s="1"/>
  <c r="DS36" i="3" s="1"/>
  <c r="I171" i="2"/>
  <c r="AJ36" i="3" s="1"/>
  <c r="DR36" i="3" s="1"/>
  <c r="DX170" i="2"/>
  <c r="DV170" i="2"/>
  <c r="DR170" i="2"/>
  <c r="DP170" i="2"/>
  <c r="DI169" i="2"/>
  <c r="DU166" i="2"/>
  <c r="DT165" i="2"/>
  <c r="DO165" i="2"/>
  <c r="DW164" i="2"/>
  <c r="DN164" i="2"/>
  <c r="AW159" i="2"/>
  <c r="AW160" i="2" s="1"/>
  <c r="AV159" i="2"/>
  <c r="AV160" i="2" s="1"/>
  <c r="AU159" i="2"/>
  <c r="AT159" i="2"/>
  <c r="AS159" i="2"/>
  <c r="AS160" i="2" s="1"/>
  <c r="AR159" i="2"/>
  <c r="AR160" i="2" s="1"/>
  <c r="AQ159" i="2"/>
  <c r="AP159" i="2"/>
  <c r="AO159" i="2"/>
  <c r="AO160" i="2" s="1"/>
  <c r="AN159" i="2"/>
  <c r="AN160" i="2" s="1"/>
  <c r="AM159" i="2"/>
  <c r="AL159" i="2"/>
  <c r="AK159" i="2"/>
  <c r="AK160" i="2" s="1"/>
  <c r="AJ159" i="2"/>
  <c r="AJ160" i="2" s="1"/>
  <c r="AI159" i="2"/>
  <c r="AH159" i="2"/>
  <c r="AG159" i="2"/>
  <c r="AG160" i="2" s="1"/>
  <c r="AF159" i="2"/>
  <c r="AF160" i="2" s="1"/>
  <c r="AE159" i="2"/>
  <c r="AD159" i="2"/>
  <c r="AC159" i="2"/>
  <c r="AC160" i="2" s="1"/>
  <c r="AB159" i="2"/>
  <c r="AB160" i="2" s="1"/>
  <c r="AA159" i="2"/>
  <c r="Z159" i="2"/>
  <c r="Y159" i="2"/>
  <c r="Y160" i="2" s="1"/>
  <c r="X159" i="2"/>
  <c r="X160" i="2" s="1"/>
  <c r="W159" i="2"/>
  <c r="V159" i="2"/>
  <c r="U159" i="2"/>
  <c r="U160" i="2" s="1"/>
  <c r="R159" i="2"/>
  <c r="R160" i="2" s="1"/>
  <c r="Q159" i="2"/>
  <c r="Q160" i="2" s="1"/>
  <c r="P159" i="2"/>
  <c r="P160" i="2" s="1"/>
  <c r="O159" i="2"/>
  <c r="N159" i="2"/>
  <c r="N160" i="2" s="1"/>
  <c r="M159" i="2"/>
  <c r="M160" i="2" s="1"/>
  <c r="L159" i="2"/>
  <c r="L160" i="2" s="1"/>
  <c r="J159" i="2"/>
  <c r="J160" i="2" s="1"/>
  <c r="I159" i="2"/>
  <c r="I160" i="2" s="1"/>
  <c r="AW158" i="2"/>
  <c r="AV158" i="2"/>
  <c r="AU158" i="2"/>
  <c r="AT158" i="2"/>
  <c r="AS158" i="2"/>
  <c r="AR158" i="2"/>
  <c r="AQ158" i="2"/>
  <c r="AP158" i="2"/>
  <c r="AO158" i="2"/>
  <c r="AN158" i="2"/>
  <c r="AM158" i="2"/>
  <c r="AL158" i="2"/>
  <c r="AK158" i="2"/>
  <c r="AJ158" i="2"/>
  <c r="AI158" i="2"/>
  <c r="AH158" i="2"/>
  <c r="AG158" i="2"/>
  <c r="AF158" i="2"/>
  <c r="AE158" i="2"/>
  <c r="AD158" i="2"/>
  <c r="AC158" i="2"/>
  <c r="AB158" i="2"/>
  <c r="AA158" i="2"/>
  <c r="Z158" i="2"/>
  <c r="Y158" i="2"/>
  <c r="X158" i="2"/>
  <c r="W158" i="2"/>
  <c r="V158" i="2"/>
  <c r="U158" i="2"/>
  <c r="R158" i="2"/>
  <c r="Q158" i="2"/>
  <c r="P158" i="2"/>
  <c r="O158" i="2"/>
  <c r="N158" i="2"/>
  <c r="M158" i="2"/>
  <c r="L158" i="2"/>
  <c r="K158" i="2"/>
  <c r="J158" i="2"/>
  <c r="I158" i="2"/>
  <c r="AW157" i="2"/>
  <c r="BX34" i="3" s="1"/>
  <c r="AV157" i="2"/>
  <c r="BW34" i="3" s="1"/>
  <c r="AU157" i="2"/>
  <c r="BV34" i="3" s="1"/>
  <c r="AT157" i="2"/>
  <c r="BU34" i="3" s="1"/>
  <c r="AS157" i="2"/>
  <c r="BT34" i="3" s="1"/>
  <c r="AR157" i="2"/>
  <c r="BS34" i="3" s="1"/>
  <c r="AQ157" i="2"/>
  <c r="BR34" i="3" s="1"/>
  <c r="AP157" i="2"/>
  <c r="BQ34" i="3" s="1"/>
  <c r="AO157" i="2"/>
  <c r="BP34" i="3" s="1"/>
  <c r="AN157" i="2"/>
  <c r="BO34" i="3" s="1"/>
  <c r="AM157" i="2"/>
  <c r="BN34" i="3" s="1"/>
  <c r="AL157" i="2"/>
  <c r="BM34" i="3" s="1"/>
  <c r="AK157" i="2"/>
  <c r="BL34" i="3" s="1"/>
  <c r="AJ157" i="2"/>
  <c r="BK34" i="3" s="1"/>
  <c r="AI157" i="2"/>
  <c r="BJ34" i="3" s="1"/>
  <c r="AH157" i="2"/>
  <c r="BI34" i="3" s="1"/>
  <c r="AG157" i="2"/>
  <c r="BH34" i="3" s="1"/>
  <c r="AF157" i="2"/>
  <c r="BG34" i="3" s="1"/>
  <c r="AE157" i="2"/>
  <c r="BF34" i="3" s="1"/>
  <c r="AD157" i="2"/>
  <c r="BE34" i="3" s="1"/>
  <c r="AC157" i="2"/>
  <c r="BD34" i="3" s="1"/>
  <c r="AB157" i="2"/>
  <c r="BC34" i="3" s="1"/>
  <c r="AA157" i="2"/>
  <c r="BB34" i="3" s="1"/>
  <c r="Z157" i="2"/>
  <c r="BA34" i="3" s="1"/>
  <c r="Y157" i="2"/>
  <c r="AZ34" i="3" s="1"/>
  <c r="X157" i="2"/>
  <c r="AY34" i="3" s="1"/>
  <c r="W157" i="2"/>
  <c r="AX34" i="3" s="1"/>
  <c r="V157" i="2"/>
  <c r="AW34" i="3" s="1"/>
  <c r="U157" i="2"/>
  <c r="AV34" i="3" s="1"/>
  <c r="R157" i="2"/>
  <c r="AS34" i="3" s="1"/>
  <c r="Q157" i="2"/>
  <c r="AR34" i="3" s="1"/>
  <c r="P157" i="2"/>
  <c r="AQ34" i="3" s="1"/>
  <c r="O157" i="2"/>
  <c r="AP34" i="3" s="1"/>
  <c r="N157" i="2"/>
  <c r="AO34" i="3" s="1"/>
  <c r="M157" i="2"/>
  <c r="AN34" i="3" s="1"/>
  <c r="L157" i="2"/>
  <c r="AM34" i="3" s="1"/>
  <c r="K157" i="2"/>
  <c r="AL34" i="3" s="1"/>
  <c r="J157" i="2"/>
  <c r="AK34" i="3" s="1"/>
  <c r="I157" i="2"/>
  <c r="AJ34" i="3" s="1"/>
  <c r="DY156" i="2"/>
  <c r="DV156" i="2"/>
  <c r="DP154" i="2"/>
  <c r="EB153" i="2"/>
  <c r="DU153" i="2"/>
  <c r="DN153" i="2"/>
  <c r="DW152" i="2"/>
  <c r="DT152" i="2"/>
  <c r="DO152" i="2"/>
  <c r="DO180" i="2" s="1"/>
  <c r="DG152" i="2"/>
  <c r="DZ150" i="2"/>
  <c r="DM150" i="2"/>
  <c r="EA149" i="2"/>
  <c r="AU146" i="2"/>
  <c r="AQ146" i="2"/>
  <c r="AW145" i="2"/>
  <c r="AW146" i="2" s="1"/>
  <c r="AV145" i="2"/>
  <c r="AV146" i="2" s="1"/>
  <c r="AU145" i="2"/>
  <c r="AT145" i="2"/>
  <c r="AS145" i="2"/>
  <c r="AS146" i="2" s="1"/>
  <c r="AR145" i="2"/>
  <c r="AR146" i="2" s="1"/>
  <c r="AQ145" i="2"/>
  <c r="AP145" i="2"/>
  <c r="AO145" i="2"/>
  <c r="AO146" i="2" s="1"/>
  <c r="AN145" i="2"/>
  <c r="AN146" i="2" s="1"/>
  <c r="AM145" i="2"/>
  <c r="AL145" i="2"/>
  <c r="AK145" i="2"/>
  <c r="AK146" i="2" s="1"/>
  <c r="AJ145" i="2"/>
  <c r="AJ146" i="2" s="1"/>
  <c r="AI145" i="2"/>
  <c r="AH145" i="2"/>
  <c r="AG145" i="2"/>
  <c r="AG146" i="2" s="1"/>
  <c r="AF145" i="2"/>
  <c r="AF146" i="2" s="1"/>
  <c r="AE145" i="2"/>
  <c r="AD145" i="2"/>
  <c r="AB145" i="2"/>
  <c r="AB146" i="2" s="1"/>
  <c r="AA145" i="2"/>
  <c r="AA146" i="2" s="1"/>
  <c r="Z145" i="2"/>
  <c r="Z146" i="2" s="1"/>
  <c r="Y145" i="2"/>
  <c r="Y146" i="2" s="1"/>
  <c r="X145" i="2"/>
  <c r="X146" i="2" s="1"/>
  <c r="U145" i="2"/>
  <c r="U146" i="2" s="1"/>
  <c r="R145" i="2"/>
  <c r="R146" i="2" s="1"/>
  <c r="Q145" i="2"/>
  <c r="Q146" i="2" s="1"/>
  <c r="P145" i="2"/>
  <c r="P146" i="2" s="1"/>
  <c r="O145" i="2"/>
  <c r="O146" i="2" s="1"/>
  <c r="N145" i="2"/>
  <c r="N146" i="2" s="1"/>
  <c r="M145" i="2"/>
  <c r="M146" i="2" s="1"/>
  <c r="L145" i="2"/>
  <c r="L146" i="2" s="1"/>
  <c r="K145" i="2"/>
  <c r="K146" i="2" s="1"/>
  <c r="J145" i="2"/>
  <c r="J146" i="2" s="1"/>
  <c r="I145" i="2"/>
  <c r="I146" i="2" s="1"/>
  <c r="AW144" i="2"/>
  <c r="AV144" i="2"/>
  <c r="AU144" i="2"/>
  <c r="AT144" i="2"/>
  <c r="AS144" i="2"/>
  <c r="AR144" i="2"/>
  <c r="AQ144" i="2"/>
  <c r="AP144" i="2"/>
  <c r="AO144" i="2"/>
  <c r="AN144" i="2"/>
  <c r="AM144" i="2"/>
  <c r="AL144" i="2"/>
  <c r="AK144" i="2"/>
  <c r="AJ144" i="2"/>
  <c r="AI144" i="2"/>
  <c r="AH144" i="2"/>
  <c r="AG144" i="2"/>
  <c r="AF144" i="2"/>
  <c r="AE144" i="2"/>
  <c r="AD144" i="2"/>
  <c r="AB144" i="2"/>
  <c r="AA144" i="2"/>
  <c r="Z144" i="2"/>
  <c r="Y144" i="2"/>
  <c r="X144" i="2"/>
  <c r="V144" i="2"/>
  <c r="U144" i="2"/>
  <c r="R144" i="2"/>
  <c r="Q144" i="2"/>
  <c r="P144" i="2"/>
  <c r="O144" i="2"/>
  <c r="N144" i="2"/>
  <c r="M144" i="2"/>
  <c r="L144" i="2"/>
  <c r="K144" i="2"/>
  <c r="J144" i="2"/>
  <c r="I144" i="2"/>
  <c r="AW143" i="2"/>
  <c r="BX33" i="3" s="1"/>
  <c r="FF33" i="3" s="1"/>
  <c r="AV143" i="2"/>
  <c r="BW33" i="3" s="1"/>
  <c r="AU143" i="2"/>
  <c r="BV33" i="3" s="1"/>
  <c r="AT143" i="2"/>
  <c r="BU33" i="3" s="1"/>
  <c r="FC33" i="3" s="1"/>
  <c r="AS143" i="2"/>
  <c r="BT33" i="3" s="1"/>
  <c r="FB33" i="3" s="1"/>
  <c r="AR143" i="2"/>
  <c r="BS33" i="3" s="1"/>
  <c r="AQ143" i="2"/>
  <c r="BR33" i="3" s="1"/>
  <c r="AP143" i="2"/>
  <c r="BQ33" i="3" s="1"/>
  <c r="EY33" i="3" s="1"/>
  <c r="AO143" i="2"/>
  <c r="BP33" i="3" s="1"/>
  <c r="EX33" i="3" s="1"/>
  <c r="AN143" i="2"/>
  <c r="BO33" i="3" s="1"/>
  <c r="AM143" i="2"/>
  <c r="BN33" i="3" s="1"/>
  <c r="AL143" i="2"/>
  <c r="BM33" i="3" s="1"/>
  <c r="EU33" i="3" s="1"/>
  <c r="AK143" i="2"/>
  <c r="BL33" i="3" s="1"/>
  <c r="ET33" i="3" s="1"/>
  <c r="AJ143" i="2"/>
  <c r="BK33" i="3" s="1"/>
  <c r="AI143" i="2"/>
  <c r="BJ33" i="3" s="1"/>
  <c r="AH143" i="2"/>
  <c r="BI33" i="3" s="1"/>
  <c r="EQ33" i="3" s="1"/>
  <c r="AG143" i="2"/>
  <c r="BH33" i="3" s="1"/>
  <c r="EP33" i="3" s="1"/>
  <c r="AF143" i="2"/>
  <c r="BG33" i="3" s="1"/>
  <c r="AE143" i="2"/>
  <c r="BF33" i="3" s="1"/>
  <c r="AD143" i="2"/>
  <c r="BE33" i="3" s="1"/>
  <c r="EM33" i="3" s="1"/>
  <c r="AB143" i="2"/>
  <c r="BC33" i="3" s="1"/>
  <c r="AA143" i="2"/>
  <c r="BB33" i="3" s="1"/>
  <c r="Z143" i="2"/>
  <c r="BA33" i="3" s="1"/>
  <c r="Y143" i="2"/>
  <c r="AZ33" i="3" s="1"/>
  <c r="EH33" i="3" s="1"/>
  <c r="X143" i="2"/>
  <c r="AY33" i="3" s="1"/>
  <c r="V143" i="2"/>
  <c r="AW33" i="3" s="1"/>
  <c r="U143" i="2"/>
  <c r="AV33" i="3" s="1"/>
  <c r="R143" i="2"/>
  <c r="AS33" i="3" s="1"/>
  <c r="Q143" i="2"/>
  <c r="AR33" i="3" s="1"/>
  <c r="P143" i="2"/>
  <c r="AQ33" i="3" s="1"/>
  <c r="O143" i="2"/>
  <c r="AP33" i="3" s="1"/>
  <c r="N143" i="2"/>
  <c r="AO33" i="3" s="1"/>
  <c r="M143" i="2"/>
  <c r="AN33" i="3" s="1"/>
  <c r="L143" i="2"/>
  <c r="AM33" i="3" s="1"/>
  <c r="K143" i="2"/>
  <c r="AL33" i="3" s="1"/>
  <c r="J143" i="2"/>
  <c r="AK33" i="3" s="1"/>
  <c r="I143" i="2"/>
  <c r="AJ33" i="3" s="1"/>
  <c r="DY142" i="2"/>
  <c r="DQ142" i="2"/>
  <c r="DO142" i="2"/>
  <c r="DN142" i="2"/>
  <c r="DG142" i="2"/>
  <c r="DX141" i="2"/>
  <c r="DV139" i="2"/>
  <c r="DI139" i="2"/>
  <c r="DZ138" i="2"/>
  <c r="ED137" i="2"/>
  <c r="DU137" i="2"/>
  <c r="EC136" i="2"/>
  <c r="EB136" i="2"/>
  <c r="DT136" i="2"/>
  <c r="AJ132" i="2"/>
  <c r="AW131" i="2"/>
  <c r="AS131" i="2"/>
  <c r="AO131" i="2"/>
  <c r="AK131" i="2"/>
  <c r="AG131" i="2"/>
  <c r="AC131" i="2"/>
  <c r="Y131" i="2"/>
  <c r="U131" i="2"/>
  <c r="Q131" i="2"/>
  <c r="M131" i="2"/>
  <c r="I131" i="2"/>
  <c r="AW130" i="2"/>
  <c r="AV130" i="2"/>
  <c r="AU130" i="2"/>
  <c r="AU131" i="2" s="1"/>
  <c r="AT130" i="2"/>
  <c r="AS130" i="2"/>
  <c r="AR130" i="2"/>
  <c r="AR131" i="2" s="1"/>
  <c r="DJ31" i="3" s="1"/>
  <c r="AQ130" i="2"/>
  <c r="AQ131" i="2" s="1"/>
  <c r="AP130" i="2"/>
  <c r="AO130" i="2"/>
  <c r="AN130" i="2"/>
  <c r="AN131" i="2" s="1"/>
  <c r="DF31" i="3" s="1"/>
  <c r="AM130" i="2"/>
  <c r="AM131" i="2" s="1"/>
  <c r="AL130" i="2"/>
  <c r="AK130" i="2"/>
  <c r="AJ130" i="2"/>
  <c r="AJ131" i="2" s="1"/>
  <c r="DB31" i="3" s="1"/>
  <c r="AI130" i="2"/>
  <c r="AI131" i="2" s="1"/>
  <c r="AH130" i="2"/>
  <c r="AG130" i="2"/>
  <c r="AF130" i="2"/>
  <c r="AF131" i="2" s="1"/>
  <c r="CX31" i="3" s="1"/>
  <c r="AE130" i="2"/>
  <c r="AE131" i="2" s="1"/>
  <c r="AD130" i="2"/>
  <c r="AC130" i="2"/>
  <c r="AB130" i="2"/>
  <c r="AB131" i="2" s="1"/>
  <c r="CT31" i="3" s="1"/>
  <c r="AA130" i="2"/>
  <c r="AA131" i="2" s="1"/>
  <c r="Z130" i="2"/>
  <c r="Y130" i="2"/>
  <c r="X130" i="2"/>
  <c r="X131" i="2" s="1"/>
  <c r="CP31" i="3" s="1"/>
  <c r="W130" i="2"/>
  <c r="W131" i="2" s="1"/>
  <c r="V130" i="2"/>
  <c r="U130" i="2"/>
  <c r="R130" i="2"/>
  <c r="Q130" i="2"/>
  <c r="P130" i="2"/>
  <c r="P131" i="2" s="1"/>
  <c r="CH31" i="3" s="1"/>
  <c r="O130" i="2"/>
  <c r="O131" i="2" s="1"/>
  <c r="N130" i="2"/>
  <c r="M130" i="2"/>
  <c r="L130" i="2"/>
  <c r="L131" i="2" s="1"/>
  <c r="CD31" i="3" s="1"/>
  <c r="J130" i="2"/>
  <c r="I130" i="2"/>
  <c r="AW129" i="2"/>
  <c r="AV129" i="2"/>
  <c r="AU129" i="2"/>
  <c r="AT129" i="2"/>
  <c r="AS129" i="2"/>
  <c r="AR129" i="2"/>
  <c r="AQ129" i="2"/>
  <c r="AP129" i="2"/>
  <c r="AO129" i="2"/>
  <c r="AN129" i="2"/>
  <c r="AM129" i="2"/>
  <c r="AL129" i="2"/>
  <c r="AK129" i="2"/>
  <c r="AJ129" i="2"/>
  <c r="AI129" i="2"/>
  <c r="AH129" i="2"/>
  <c r="AG129" i="2"/>
  <c r="AF129" i="2"/>
  <c r="AE129" i="2"/>
  <c r="AD129" i="2"/>
  <c r="AC129" i="2"/>
  <c r="AB129" i="2"/>
  <c r="AA129" i="2"/>
  <c r="Z129" i="2"/>
  <c r="Y129" i="2"/>
  <c r="X129" i="2"/>
  <c r="W129" i="2"/>
  <c r="V129" i="2"/>
  <c r="U129" i="2"/>
  <c r="T129" i="2"/>
  <c r="S129" i="2"/>
  <c r="R129" i="2"/>
  <c r="Q129" i="2"/>
  <c r="P129" i="2"/>
  <c r="O129" i="2"/>
  <c r="N129" i="2"/>
  <c r="M129" i="2"/>
  <c r="L129" i="2"/>
  <c r="K129" i="2"/>
  <c r="J129" i="2"/>
  <c r="I129" i="2"/>
  <c r="AW128" i="2"/>
  <c r="BX31" i="3" s="1"/>
  <c r="AV128" i="2"/>
  <c r="BW31" i="3" s="1"/>
  <c r="AU128" i="2"/>
  <c r="BV31" i="3" s="1"/>
  <c r="AT128" i="2"/>
  <c r="BU31" i="3" s="1"/>
  <c r="AS128" i="2"/>
  <c r="BT31" i="3" s="1"/>
  <c r="AR128" i="2"/>
  <c r="BS31" i="3" s="1"/>
  <c r="AQ128" i="2"/>
  <c r="BR31" i="3" s="1"/>
  <c r="AP128" i="2"/>
  <c r="BQ31" i="3" s="1"/>
  <c r="AO128" i="2"/>
  <c r="BP31" i="3" s="1"/>
  <c r="AN128" i="2"/>
  <c r="BO31" i="3" s="1"/>
  <c r="AM128" i="2"/>
  <c r="BN31" i="3" s="1"/>
  <c r="AL128" i="2"/>
  <c r="BM31" i="3" s="1"/>
  <c r="AK128" i="2"/>
  <c r="BL31" i="3" s="1"/>
  <c r="AJ128" i="2"/>
  <c r="BK31" i="3" s="1"/>
  <c r="AI128" i="2"/>
  <c r="BJ31" i="3" s="1"/>
  <c r="AH128" i="2"/>
  <c r="BI31" i="3" s="1"/>
  <c r="AG128" i="2"/>
  <c r="BH31" i="3" s="1"/>
  <c r="AF128" i="2"/>
  <c r="BG31" i="3" s="1"/>
  <c r="AE128" i="2"/>
  <c r="BF31" i="3" s="1"/>
  <c r="AD128" i="2"/>
  <c r="BE31" i="3" s="1"/>
  <c r="AC128" i="2"/>
  <c r="BD31" i="3" s="1"/>
  <c r="AB128" i="2"/>
  <c r="BC31" i="3" s="1"/>
  <c r="AA128" i="2"/>
  <c r="BB31" i="3" s="1"/>
  <c r="Z128" i="2"/>
  <c r="BA31" i="3" s="1"/>
  <c r="Y128" i="2"/>
  <c r="AZ31" i="3" s="1"/>
  <c r="X128" i="2"/>
  <c r="AY31" i="3" s="1"/>
  <c r="W128" i="2"/>
  <c r="AX31" i="3" s="1"/>
  <c r="V128" i="2"/>
  <c r="AW31" i="3" s="1"/>
  <c r="U128" i="2"/>
  <c r="AV31" i="3" s="1"/>
  <c r="T128" i="2"/>
  <c r="AU31" i="3" s="1"/>
  <c r="S128" i="2"/>
  <c r="AT31" i="3" s="1"/>
  <c r="R128" i="2"/>
  <c r="AS31" i="3" s="1"/>
  <c r="Q128" i="2"/>
  <c r="AR31" i="3" s="1"/>
  <c r="P128" i="2"/>
  <c r="AQ31" i="3" s="1"/>
  <c r="O128" i="2"/>
  <c r="AP31" i="3" s="1"/>
  <c r="N128" i="2"/>
  <c r="AO31" i="3" s="1"/>
  <c r="M128" i="2"/>
  <c r="AN31" i="3" s="1"/>
  <c r="L128" i="2"/>
  <c r="AM31" i="3" s="1"/>
  <c r="K128" i="2"/>
  <c r="AL31" i="3" s="1"/>
  <c r="J128" i="2"/>
  <c r="AK31" i="3" s="1"/>
  <c r="I128" i="2"/>
  <c r="AJ31" i="3" s="1"/>
  <c r="DU127" i="2"/>
  <c r="DM127" i="2"/>
  <c r="DY126" i="2"/>
  <c r="DV126" i="2"/>
  <c r="DO126" i="2"/>
  <c r="DZ125" i="2"/>
  <c r="DX124" i="2"/>
  <c r="DN124" i="2"/>
  <c r="DW122" i="2"/>
  <c r="DT122" i="2"/>
  <c r="DR122" i="2"/>
  <c r="DP122" i="2"/>
  <c r="AV118" i="2"/>
  <c r="AR118" i="2"/>
  <c r="AN118" i="2"/>
  <c r="AJ118" i="2"/>
  <c r="AF118" i="2"/>
  <c r="X118" i="2"/>
  <c r="AW117" i="2"/>
  <c r="AW118" i="2" s="1"/>
  <c r="AV117" i="2"/>
  <c r="AU117" i="2"/>
  <c r="AT117" i="2"/>
  <c r="AT118" i="2" s="1"/>
  <c r="AS117" i="2"/>
  <c r="AS118" i="2" s="1"/>
  <c r="AR117" i="2"/>
  <c r="AQ117" i="2"/>
  <c r="AP117" i="2"/>
  <c r="AP118" i="2" s="1"/>
  <c r="AO117" i="2"/>
  <c r="AO118" i="2" s="1"/>
  <c r="AN117" i="2"/>
  <c r="AM117" i="2"/>
  <c r="AL117" i="2"/>
  <c r="AL118" i="2" s="1"/>
  <c r="AK117" i="2"/>
  <c r="AK118" i="2" s="1"/>
  <c r="AJ117" i="2"/>
  <c r="AI117" i="2"/>
  <c r="AH117" i="2"/>
  <c r="AH118" i="2" s="1"/>
  <c r="AG117" i="2"/>
  <c r="AG118" i="2" s="1"/>
  <c r="AF117" i="2"/>
  <c r="AE117" i="2"/>
  <c r="AD117" i="2"/>
  <c r="AD118" i="2" s="1"/>
  <c r="AC117" i="2"/>
  <c r="AC118" i="2" s="1"/>
  <c r="AB117" i="2"/>
  <c r="AA117" i="2"/>
  <c r="Z117" i="2"/>
  <c r="Z118" i="2" s="1"/>
  <c r="Y117" i="2"/>
  <c r="Y118" i="2" s="1"/>
  <c r="X117" i="2"/>
  <c r="W117" i="2"/>
  <c r="U117" i="2"/>
  <c r="U118" i="2" s="1"/>
  <c r="R117" i="2"/>
  <c r="Q117" i="2"/>
  <c r="P117" i="2"/>
  <c r="O117" i="2"/>
  <c r="N117" i="2"/>
  <c r="M117" i="2"/>
  <c r="L117" i="2"/>
  <c r="K117" i="2"/>
  <c r="J117" i="2"/>
  <c r="I117" i="2"/>
  <c r="AW116" i="2"/>
  <c r="AV116" i="2"/>
  <c r="AU116" i="2"/>
  <c r="AT116" i="2"/>
  <c r="AS116" i="2"/>
  <c r="AR116" i="2"/>
  <c r="AQ116" i="2"/>
  <c r="AP116" i="2"/>
  <c r="AO116" i="2"/>
  <c r="AN116" i="2"/>
  <c r="AM116" i="2"/>
  <c r="AL116" i="2"/>
  <c r="AK116" i="2"/>
  <c r="AJ116" i="2"/>
  <c r="AI116" i="2"/>
  <c r="AH116" i="2"/>
  <c r="AG116" i="2"/>
  <c r="AF116" i="2"/>
  <c r="AE116" i="2"/>
  <c r="AD116" i="2"/>
  <c r="AC116" i="2"/>
  <c r="AB116" i="2"/>
  <c r="AA116" i="2"/>
  <c r="Z116" i="2"/>
  <c r="Y116" i="2"/>
  <c r="X116" i="2"/>
  <c r="W116" i="2"/>
  <c r="V116" i="2"/>
  <c r="U116" i="2"/>
  <c r="S116" i="2"/>
  <c r="R116" i="2"/>
  <c r="Q116" i="2"/>
  <c r="P116" i="2"/>
  <c r="O116" i="2"/>
  <c r="N116" i="2"/>
  <c r="M116" i="2"/>
  <c r="L116" i="2"/>
  <c r="K116" i="2"/>
  <c r="J116" i="2"/>
  <c r="I116" i="2"/>
  <c r="AW115" i="2"/>
  <c r="BX30" i="3" s="1"/>
  <c r="AV115" i="2"/>
  <c r="BW30" i="3" s="1"/>
  <c r="AU115" i="2"/>
  <c r="AT115" i="2"/>
  <c r="BU30" i="3" s="1"/>
  <c r="AS115" i="2"/>
  <c r="BT30" i="3" s="1"/>
  <c r="AR115" i="2"/>
  <c r="BS30" i="3" s="1"/>
  <c r="AQ115" i="2"/>
  <c r="AP115" i="2"/>
  <c r="BQ30" i="3" s="1"/>
  <c r="AO115" i="2"/>
  <c r="BP30" i="3" s="1"/>
  <c r="AN115" i="2"/>
  <c r="BO30" i="3" s="1"/>
  <c r="AM115" i="2"/>
  <c r="AL115" i="2"/>
  <c r="BM30" i="3" s="1"/>
  <c r="AK115" i="2"/>
  <c r="BL30" i="3" s="1"/>
  <c r="AJ115" i="2"/>
  <c r="BK30" i="3" s="1"/>
  <c r="AI115" i="2"/>
  <c r="BJ30" i="3" s="1"/>
  <c r="AH115" i="2"/>
  <c r="BI30" i="3" s="1"/>
  <c r="AG115" i="2"/>
  <c r="BH30" i="3" s="1"/>
  <c r="AF115" i="2"/>
  <c r="BG30" i="3" s="1"/>
  <c r="AE115" i="2"/>
  <c r="BF30" i="3" s="1"/>
  <c r="AD115" i="2"/>
  <c r="BE30" i="3" s="1"/>
  <c r="AC115" i="2"/>
  <c r="BD30" i="3" s="1"/>
  <c r="AB115" i="2"/>
  <c r="BC30" i="3" s="1"/>
  <c r="AA115" i="2"/>
  <c r="BB30" i="3" s="1"/>
  <c r="Z115" i="2"/>
  <c r="BA30" i="3" s="1"/>
  <c r="Y115" i="2"/>
  <c r="AZ30" i="3" s="1"/>
  <c r="X115" i="2"/>
  <c r="AY30" i="3" s="1"/>
  <c r="W115" i="2"/>
  <c r="AX30" i="3" s="1"/>
  <c r="V115" i="2"/>
  <c r="U115" i="2"/>
  <c r="AV30" i="3" s="1"/>
  <c r="S115" i="2"/>
  <c r="R115" i="2"/>
  <c r="AS30" i="3" s="1"/>
  <c r="Q115" i="2"/>
  <c r="AR30" i="3" s="1"/>
  <c r="P115" i="2"/>
  <c r="AQ30" i="3" s="1"/>
  <c r="O115" i="2"/>
  <c r="AP30" i="3" s="1"/>
  <c r="N115" i="2"/>
  <c r="AO30" i="3" s="1"/>
  <c r="M115" i="2"/>
  <c r="AN30" i="3" s="1"/>
  <c r="L115" i="2"/>
  <c r="AM30" i="3" s="1"/>
  <c r="K115" i="2"/>
  <c r="AL30" i="3" s="1"/>
  <c r="J115" i="2"/>
  <c r="AK30" i="3" s="1"/>
  <c r="I115" i="2"/>
  <c r="AJ30" i="3" s="1"/>
  <c r="DG114" i="2"/>
  <c r="DZ113" i="2"/>
  <c r="DR113" i="2"/>
  <c r="DY112" i="2"/>
  <c r="DX112" i="2"/>
  <c r="DV112" i="2"/>
  <c r="DU112" i="2"/>
  <c r="AW108" i="2"/>
  <c r="AV108" i="2"/>
  <c r="AV109" i="2" s="1"/>
  <c r="AT108" i="2"/>
  <c r="AT109" i="2" s="1"/>
  <c r="AS108" i="2"/>
  <c r="AS109" i="2" s="1"/>
  <c r="AR108" i="2"/>
  <c r="AR109" i="2" s="1"/>
  <c r="AQ108" i="2"/>
  <c r="AQ109" i="2" s="1"/>
  <c r="AP108" i="2"/>
  <c r="AP109" i="2" s="1"/>
  <c r="AO108" i="2"/>
  <c r="AO109" i="2" s="1"/>
  <c r="AN108" i="2"/>
  <c r="AN109" i="2" s="1"/>
  <c r="AM108" i="2"/>
  <c r="AM109" i="2" s="1"/>
  <c r="AL108" i="2"/>
  <c r="AL109" i="2" s="1"/>
  <c r="AK108" i="2"/>
  <c r="AK109" i="2" s="1"/>
  <c r="AJ108" i="2"/>
  <c r="AJ109" i="2" s="1"/>
  <c r="AI108" i="2"/>
  <c r="AI109" i="2" s="1"/>
  <c r="AH108" i="2"/>
  <c r="AH109" i="2" s="1"/>
  <c r="AG108" i="2"/>
  <c r="AG109" i="2" s="1"/>
  <c r="AF108" i="2"/>
  <c r="AF109" i="2" s="1"/>
  <c r="AE108" i="2"/>
  <c r="AE109" i="2" s="1"/>
  <c r="AD108" i="2"/>
  <c r="AD109" i="2" s="1"/>
  <c r="AC108" i="2"/>
  <c r="AC109" i="2" s="1"/>
  <c r="AB108" i="2"/>
  <c r="AB109" i="2" s="1"/>
  <c r="AA108" i="2"/>
  <c r="AA109" i="2" s="1"/>
  <c r="Z108" i="2"/>
  <c r="Z109" i="2" s="1"/>
  <c r="Y108" i="2"/>
  <c r="Y109" i="2" s="1"/>
  <c r="X108" i="2"/>
  <c r="X109" i="2" s="1"/>
  <c r="W108" i="2"/>
  <c r="W109" i="2" s="1"/>
  <c r="V108" i="2"/>
  <c r="V109" i="2" s="1"/>
  <c r="S108" i="2"/>
  <c r="R108" i="2"/>
  <c r="Q108" i="2"/>
  <c r="Q109" i="2" s="1"/>
  <c r="P108" i="2"/>
  <c r="P109" i="2" s="1"/>
  <c r="O108" i="2"/>
  <c r="N108" i="2"/>
  <c r="M108" i="2"/>
  <c r="M109" i="2" s="1"/>
  <c r="L108" i="2"/>
  <c r="L109" i="2" s="1"/>
  <c r="K108" i="2"/>
  <c r="J108" i="2"/>
  <c r="I108" i="2"/>
  <c r="I109" i="2" s="1"/>
  <c r="AW107" i="2"/>
  <c r="AV107" i="2"/>
  <c r="AT107" i="2"/>
  <c r="AS107" i="2"/>
  <c r="AR107" i="2"/>
  <c r="AQ107" i="2"/>
  <c r="AP107" i="2"/>
  <c r="AO107" i="2"/>
  <c r="AN107" i="2"/>
  <c r="AM107" i="2"/>
  <c r="AL107" i="2"/>
  <c r="AK107" i="2"/>
  <c r="AJ107" i="2"/>
  <c r="AI107" i="2"/>
  <c r="AH107" i="2"/>
  <c r="AG107" i="2"/>
  <c r="AF107" i="2"/>
  <c r="AE107" i="2"/>
  <c r="AD107" i="2"/>
  <c r="AC107" i="2"/>
  <c r="AB107" i="2"/>
  <c r="AA107" i="2"/>
  <c r="Z107" i="2"/>
  <c r="Y107" i="2"/>
  <c r="X107" i="2"/>
  <c r="W107" i="2"/>
  <c r="V107" i="2"/>
  <c r="U107" i="2"/>
  <c r="S107" i="2"/>
  <c r="R107" i="2"/>
  <c r="Q107" i="2"/>
  <c r="P107" i="2"/>
  <c r="O107" i="2"/>
  <c r="N107" i="2"/>
  <c r="M107" i="2"/>
  <c r="L107" i="2"/>
  <c r="K107" i="2"/>
  <c r="J107" i="2"/>
  <c r="I107" i="2"/>
  <c r="AW106" i="2"/>
  <c r="BX15" i="3" s="1"/>
  <c r="AV106" i="2"/>
  <c r="BW15" i="3" s="1"/>
  <c r="AT106" i="2"/>
  <c r="BU15" i="3" s="1"/>
  <c r="AS106" i="2"/>
  <c r="BT15" i="3" s="1"/>
  <c r="AR106" i="2"/>
  <c r="BS15" i="3" s="1"/>
  <c r="AQ106" i="2"/>
  <c r="BR15" i="3" s="1"/>
  <c r="AP106" i="2"/>
  <c r="BQ15" i="3" s="1"/>
  <c r="AO106" i="2"/>
  <c r="BP15" i="3" s="1"/>
  <c r="AN106" i="2"/>
  <c r="BO15" i="3" s="1"/>
  <c r="AM106" i="2"/>
  <c r="BN15" i="3" s="1"/>
  <c r="AL106" i="2"/>
  <c r="BM15" i="3" s="1"/>
  <c r="AK106" i="2"/>
  <c r="BL15" i="3" s="1"/>
  <c r="AJ106" i="2"/>
  <c r="BK15" i="3" s="1"/>
  <c r="AI106" i="2"/>
  <c r="BJ15" i="3" s="1"/>
  <c r="AH106" i="2"/>
  <c r="BI15" i="3" s="1"/>
  <c r="AG106" i="2"/>
  <c r="BH15" i="3" s="1"/>
  <c r="AF106" i="2"/>
  <c r="BG15" i="3" s="1"/>
  <c r="AE106" i="2"/>
  <c r="BF15" i="3" s="1"/>
  <c r="AD106" i="2"/>
  <c r="BE15" i="3" s="1"/>
  <c r="AC106" i="2"/>
  <c r="BD15" i="3" s="1"/>
  <c r="AB106" i="2"/>
  <c r="BC15" i="3" s="1"/>
  <c r="AA106" i="2"/>
  <c r="BB15" i="3" s="1"/>
  <c r="Z106" i="2"/>
  <c r="BA15" i="3" s="1"/>
  <c r="Y106" i="2"/>
  <c r="AZ15" i="3" s="1"/>
  <c r="X106" i="2"/>
  <c r="AY15" i="3" s="1"/>
  <c r="W106" i="2"/>
  <c r="AX15" i="3" s="1"/>
  <c r="V106" i="2"/>
  <c r="AW15" i="3" s="1"/>
  <c r="U106" i="2"/>
  <c r="AV15" i="3" s="1"/>
  <c r="S106" i="2"/>
  <c r="AT15" i="3" s="1"/>
  <c r="R106" i="2"/>
  <c r="AS15" i="3" s="1"/>
  <c r="Q106" i="2"/>
  <c r="AR15" i="3" s="1"/>
  <c r="P106" i="2"/>
  <c r="AQ15" i="3" s="1"/>
  <c r="O106" i="2"/>
  <c r="AP15" i="3" s="1"/>
  <c r="N106" i="2"/>
  <c r="AO15" i="3" s="1"/>
  <c r="M106" i="2"/>
  <c r="AN15" i="3" s="1"/>
  <c r="L106" i="2"/>
  <c r="AM15" i="3" s="1"/>
  <c r="K106" i="2"/>
  <c r="AL15" i="3" s="1"/>
  <c r="J106" i="2"/>
  <c r="AK15" i="3" s="1"/>
  <c r="I106" i="2"/>
  <c r="AJ15" i="3" s="1"/>
  <c r="DX105" i="2"/>
  <c r="DW105" i="2"/>
  <c r="DV105" i="2"/>
  <c r="EA104" i="2"/>
  <c r="DQ104" i="2"/>
  <c r="DP104" i="2"/>
  <c r="DM103" i="2"/>
  <c r="DN102" i="2"/>
  <c r="DY101" i="2"/>
  <c r="AV99" i="2"/>
  <c r="AR99" i="2"/>
  <c r="AN99" i="2"/>
  <c r="AJ99" i="2"/>
  <c r="AF99" i="2"/>
  <c r="AW98" i="2"/>
  <c r="AV98" i="2"/>
  <c r="AS98" i="2"/>
  <c r="AR98" i="2"/>
  <c r="AO98" i="2"/>
  <c r="AN98" i="2"/>
  <c r="AK98" i="2"/>
  <c r="AJ98" i="2"/>
  <c r="AG98" i="2"/>
  <c r="AF98" i="2"/>
  <c r="AW97" i="2"/>
  <c r="AV97" i="2"/>
  <c r="AU97" i="2"/>
  <c r="AU98" i="2" s="1"/>
  <c r="AT97" i="2"/>
  <c r="AT98" i="2" s="1"/>
  <c r="AS97" i="2"/>
  <c r="AR97" i="2"/>
  <c r="AQ97" i="2"/>
  <c r="AQ98" i="2" s="1"/>
  <c r="AP97" i="2"/>
  <c r="AP98" i="2" s="1"/>
  <c r="AO97" i="2"/>
  <c r="AN97" i="2"/>
  <c r="AM97" i="2"/>
  <c r="AM98" i="2" s="1"/>
  <c r="AL97" i="2"/>
  <c r="AL98" i="2" s="1"/>
  <c r="AK97" i="2"/>
  <c r="AJ97" i="2"/>
  <c r="AI97" i="2"/>
  <c r="AI98" i="2" s="1"/>
  <c r="AH97" i="2"/>
  <c r="AH98" i="2" s="1"/>
  <c r="AG97" i="2"/>
  <c r="AF97" i="2"/>
  <c r="AE97" i="2"/>
  <c r="AE98" i="2" s="1"/>
  <c r="AD97" i="2"/>
  <c r="AD98" i="2" s="1"/>
  <c r="AB97" i="2"/>
  <c r="AB98" i="2" s="1"/>
  <c r="AA97" i="2"/>
  <c r="AA98" i="2" s="1"/>
  <c r="Z97" i="2"/>
  <c r="Z98" i="2" s="1"/>
  <c r="Y97" i="2"/>
  <c r="Y98" i="2" s="1"/>
  <c r="X97" i="2"/>
  <c r="X98" i="2" s="1"/>
  <c r="S97" i="2"/>
  <c r="S98" i="2" s="1"/>
  <c r="R97" i="2"/>
  <c r="R98" i="2" s="1"/>
  <c r="Q97" i="2"/>
  <c r="Q98" i="2" s="1"/>
  <c r="P97" i="2"/>
  <c r="P98" i="2" s="1"/>
  <c r="O97" i="2"/>
  <c r="O98" i="2" s="1"/>
  <c r="N97" i="2"/>
  <c r="N98" i="2" s="1"/>
  <c r="M97" i="2"/>
  <c r="M98" i="2" s="1"/>
  <c r="L97" i="2"/>
  <c r="L98" i="2" s="1"/>
  <c r="K97" i="2"/>
  <c r="K98" i="2" s="1"/>
  <c r="J97" i="2"/>
  <c r="J98" i="2" s="1"/>
  <c r="I97" i="2"/>
  <c r="I98" i="2" s="1"/>
  <c r="AW96" i="2"/>
  <c r="AV96" i="2"/>
  <c r="AU96" i="2"/>
  <c r="AT96" i="2"/>
  <c r="AS96" i="2"/>
  <c r="AR96" i="2"/>
  <c r="AQ96" i="2"/>
  <c r="AP96" i="2"/>
  <c r="AO96" i="2"/>
  <c r="AN96" i="2"/>
  <c r="AM96" i="2"/>
  <c r="AL96" i="2"/>
  <c r="AK96" i="2"/>
  <c r="AJ96" i="2"/>
  <c r="AI96" i="2"/>
  <c r="AH96" i="2"/>
  <c r="AG96" i="2"/>
  <c r="AF96" i="2"/>
  <c r="AE96" i="2"/>
  <c r="AD96" i="2"/>
  <c r="AB96" i="2"/>
  <c r="AA96" i="2"/>
  <c r="Z96" i="2"/>
  <c r="Y96" i="2"/>
  <c r="X96" i="2"/>
  <c r="S96" i="2"/>
  <c r="R96" i="2"/>
  <c r="Q96" i="2"/>
  <c r="P96" i="2"/>
  <c r="O96" i="2"/>
  <c r="N96" i="2"/>
  <c r="M96" i="2"/>
  <c r="L96" i="2"/>
  <c r="K96" i="2"/>
  <c r="J96" i="2"/>
  <c r="I96" i="2"/>
  <c r="AW95" i="2"/>
  <c r="BX14" i="3" s="1"/>
  <c r="AV95" i="2"/>
  <c r="BW14" i="3" s="1"/>
  <c r="AU95" i="2"/>
  <c r="BV14" i="3" s="1"/>
  <c r="AT95" i="2"/>
  <c r="BU14" i="3" s="1"/>
  <c r="AS95" i="2"/>
  <c r="BT14" i="3" s="1"/>
  <c r="AR95" i="2"/>
  <c r="BS14" i="3" s="1"/>
  <c r="AQ95" i="2"/>
  <c r="BR14" i="3" s="1"/>
  <c r="AP95" i="2"/>
  <c r="BQ14" i="3" s="1"/>
  <c r="AO95" i="2"/>
  <c r="BP14" i="3" s="1"/>
  <c r="AN95" i="2"/>
  <c r="BO14" i="3" s="1"/>
  <c r="AM95" i="2"/>
  <c r="BN14" i="3" s="1"/>
  <c r="AL95" i="2"/>
  <c r="BM14" i="3" s="1"/>
  <c r="AK95" i="2"/>
  <c r="BL14" i="3" s="1"/>
  <c r="AJ95" i="2"/>
  <c r="BK14" i="3" s="1"/>
  <c r="AI95" i="2"/>
  <c r="BJ14" i="3" s="1"/>
  <c r="AH95" i="2"/>
  <c r="BI14" i="3" s="1"/>
  <c r="AG95" i="2"/>
  <c r="BH14" i="3" s="1"/>
  <c r="AF95" i="2"/>
  <c r="BG14" i="3" s="1"/>
  <c r="AE95" i="2"/>
  <c r="BF14" i="3" s="1"/>
  <c r="AD95" i="2"/>
  <c r="BE14" i="3" s="1"/>
  <c r="AB95" i="2"/>
  <c r="BC14" i="3" s="1"/>
  <c r="AA95" i="2"/>
  <c r="BB14" i="3" s="1"/>
  <c r="Z95" i="2"/>
  <c r="BA14" i="3" s="1"/>
  <c r="Y95" i="2"/>
  <c r="AZ14" i="3" s="1"/>
  <c r="X95" i="2"/>
  <c r="AY14" i="3" s="1"/>
  <c r="S95" i="2"/>
  <c r="AT14" i="3" s="1"/>
  <c r="R95" i="2"/>
  <c r="AS14" i="3" s="1"/>
  <c r="Q95" i="2"/>
  <c r="AR14" i="3" s="1"/>
  <c r="P95" i="2"/>
  <c r="AQ14" i="3" s="1"/>
  <c r="O95" i="2"/>
  <c r="AP14" i="3" s="1"/>
  <c r="N95" i="2"/>
  <c r="AO14" i="3" s="1"/>
  <c r="M95" i="2"/>
  <c r="AN14" i="3" s="1"/>
  <c r="L95" i="2"/>
  <c r="AM14" i="3" s="1"/>
  <c r="K95" i="2"/>
  <c r="AL14" i="3" s="1"/>
  <c r="J95" i="2"/>
  <c r="AK14" i="3" s="1"/>
  <c r="I95" i="2"/>
  <c r="AJ14" i="3" s="1"/>
  <c r="ED94" i="2"/>
  <c r="DV94" i="2"/>
  <c r="DU94" i="2"/>
  <c r="EB93" i="2"/>
  <c r="DO93" i="2"/>
  <c r="DG93" i="2"/>
  <c r="EA92" i="2"/>
  <c r="DZ91" i="2"/>
  <c r="DT91" i="2"/>
  <c r="DM91" i="2"/>
  <c r="DI91" i="2"/>
  <c r="EC90" i="2"/>
  <c r="DW90" i="2"/>
  <c r="DR90" i="2"/>
  <c r="AT87" i="2"/>
  <c r="DL12" i="3" s="1"/>
  <c r="AP87" i="2"/>
  <c r="DH12" i="3" s="1"/>
  <c r="AL87" i="2"/>
  <c r="DD12" i="3" s="1"/>
  <c r="AH87" i="2"/>
  <c r="CZ12" i="3" s="1"/>
  <c r="AD87" i="2"/>
  <c r="CV12" i="3" s="1"/>
  <c r="Z87" i="2"/>
  <c r="CR12" i="3" s="1"/>
  <c r="V87" i="2"/>
  <c r="CN12" i="3" s="1"/>
  <c r="AW86" i="2"/>
  <c r="AV86" i="2"/>
  <c r="AV87" i="2" s="1"/>
  <c r="AU86" i="2"/>
  <c r="AU87" i="2" s="1"/>
  <c r="AT86" i="2"/>
  <c r="AS86" i="2"/>
  <c r="AR86" i="2"/>
  <c r="AR87" i="2" s="1"/>
  <c r="AQ86" i="2"/>
  <c r="AQ87" i="2" s="1"/>
  <c r="AP86" i="2"/>
  <c r="AO86" i="2"/>
  <c r="AN86" i="2"/>
  <c r="AN87" i="2" s="1"/>
  <c r="AM86" i="2"/>
  <c r="AM87" i="2" s="1"/>
  <c r="AL86" i="2"/>
  <c r="AK86" i="2"/>
  <c r="AJ86" i="2"/>
  <c r="AJ87" i="2" s="1"/>
  <c r="AI86" i="2"/>
  <c r="AI87" i="2" s="1"/>
  <c r="AH86" i="2"/>
  <c r="AG86" i="2"/>
  <c r="AF86" i="2"/>
  <c r="AF87" i="2" s="1"/>
  <c r="AE86" i="2"/>
  <c r="AE87" i="2" s="1"/>
  <c r="AD86" i="2"/>
  <c r="AC86" i="2"/>
  <c r="AB86" i="2"/>
  <c r="AB87" i="2" s="1"/>
  <c r="AA86" i="2"/>
  <c r="AA87" i="2" s="1"/>
  <c r="Z86" i="2"/>
  <c r="Y86" i="2"/>
  <c r="X86" i="2"/>
  <c r="X87" i="2" s="1"/>
  <c r="W86" i="2"/>
  <c r="W87" i="2" s="1"/>
  <c r="V86" i="2"/>
  <c r="U86" i="2"/>
  <c r="S86" i="2"/>
  <c r="S87" i="2" s="1"/>
  <c r="R86" i="2"/>
  <c r="R87" i="2" s="1"/>
  <c r="Q86" i="2"/>
  <c r="Q87" i="2" s="1"/>
  <c r="P86" i="2"/>
  <c r="P87" i="2" s="1"/>
  <c r="O86" i="2"/>
  <c r="O87" i="2" s="1"/>
  <c r="N86" i="2"/>
  <c r="N87" i="2" s="1"/>
  <c r="M86" i="2"/>
  <c r="M87" i="2" s="1"/>
  <c r="L86" i="2"/>
  <c r="L87" i="2" s="1"/>
  <c r="K86" i="2"/>
  <c r="K87" i="2" s="1"/>
  <c r="J86" i="2"/>
  <c r="J87" i="2" s="1"/>
  <c r="I86" i="2"/>
  <c r="I87" i="2" s="1"/>
  <c r="AW85" i="2"/>
  <c r="AV85" i="2"/>
  <c r="AU85" i="2"/>
  <c r="AT85" i="2"/>
  <c r="AS85" i="2"/>
  <c r="AR85" i="2"/>
  <c r="AQ85" i="2"/>
  <c r="AP85" i="2"/>
  <c r="AO85" i="2"/>
  <c r="AN85" i="2"/>
  <c r="AM85" i="2"/>
  <c r="AL85" i="2"/>
  <c r="AK85" i="2"/>
  <c r="AJ85" i="2"/>
  <c r="AI85" i="2"/>
  <c r="AH85" i="2"/>
  <c r="AG85" i="2"/>
  <c r="AF85" i="2"/>
  <c r="AE85" i="2"/>
  <c r="AD85" i="2"/>
  <c r="AC85" i="2"/>
  <c r="AB85" i="2"/>
  <c r="AA85" i="2"/>
  <c r="Z85" i="2"/>
  <c r="Y85" i="2"/>
  <c r="X85" i="2"/>
  <c r="W85" i="2"/>
  <c r="V85" i="2"/>
  <c r="U85" i="2"/>
  <c r="T85" i="2"/>
  <c r="S85" i="2"/>
  <c r="R85" i="2"/>
  <c r="Q85" i="2"/>
  <c r="P85" i="2"/>
  <c r="O85" i="2"/>
  <c r="N85" i="2"/>
  <c r="M85" i="2"/>
  <c r="L85" i="2"/>
  <c r="K85" i="2"/>
  <c r="J85" i="2"/>
  <c r="I85" i="2"/>
  <c r="AW84" i="2"/>
  <c r="BX12" i="3" s="1"/>
  <c r="AV84" i="2"/>
  <c r="BW12" i="3" s="1"/>
  <c r="AU84" i="2"/>
  <c r="BV12" i="3" s="1"/>
  <c r="AT84" i="2"/>
  <c r="BU12" i="3" s="1"/>
  <c r="AS84" i="2"/>
  <c r="BT12" i="3" s="1"/>
  <c r="AR84" i="2"/>
  <c r="BS12" i="3" s="1"/>
  <c r="AQ84" i="2"/>
  <c r="BR12" i="3" s="1"/>
  <c r="AP84" i="2"/>
  <c r="BQ12" i="3" s="1"/>
  <c r="AO84" i="2"/>
  <c r="BP12" i="3" s="1"/>
  <c r="AN84" i="2"/>
  <c r="BO12" i="3" s="1"/>
  <c r="AM84" i="2"/>
  <c r="BN12" i="3" s="1"/>
  <c r="AL84" i="2"/>
  <c r="BM12" i="3" s="1"/>
  <c r="AK84" i="2"/>
  <c r="BL12" i="3" s="1"/>
  <c r="AJ84" i="2"/>
  <c r="BK12" i="3" s="1"/>
  <c r="AI84" i="2"/>
  <c r="BJ12" i="3" s="1"/>
  <c r="AH84" i="2"/>
  <c r="BI12" i="3" s="1"/>
  <c r="AG84" i="2"/>
  <c r="BH12" i="3" s="1"/>
  <c r="AF84" i="2"/>
  <c r="BG12" i="3" s="1"/>
  <c r="AE84" i="2"/>
  <c r="BF12" i="3" s="1"/>
  <c r="AD84" i="2"/>
  <c r="BE12" i="3" s="1"/>
  <c r="AC84" i="2"/>
  <c r="BD12" i="3" s="1"/>
  <c r="AB84" i="2"/>
  <c r="BC12" i="3" s="1"/>
  <c r="AA84" i="2"/>
  <c r="BB12" i="3" s="1"/>
  <c r="Z84" i="2"/>
  <c r="BA12" i="3" s="1"/>
  <c r="Y84" i="2"/>
  <c r="AZ12" i="3" s="1"/>
  <c r="X84" i="2"/>
  <c r="AY12" i="3" s="1"/>
  <c r="W84" i="2"/>
  <c r="AX12" i="3" s="1"/>
  <c r="V84" i="2"/>
  <c r="AW12" i="3" s="1"/>
  <c r="U84" i="2"/>
  <c r="AV12" i="3" s="1"/>
  <c r="T84" i="2"/>
  <c r="AU12" i="3" s="1"/>
  <c r="S84" i="2"/>
  <c r="AT12" i="3" s="1"/>
  <c r="R84" i="2"/>
  <c r="AS12" i="3" s="1"/>
  <c r="Q84" i="2"/>
  <c r="AR12" i="3" s="1"/>
  <c r="P84" i="2"/>
  <c r="AQ12" i="3" s="1"/>
  <c r="O84" i="2"/>
  <c r="AP12" i="3" s="1"/>
  <c r="N84" i="2"/>
  <c r="AO12" i="3" s="1"/>
  <c r="M84" i="2"/>
  <c r="AN12" i="3" s="1"/>
  <c r="L84" i="2"/>
  <c r="AM12" i="3" s="1"/>
  <c r="K84" i="2"/>
  <c r="AL12" i="3" s="1"/>
  <c r="J84" i="2"/>
  <c r="AK12" i="3" s="1"/>
  <c r="I84" i="2"/>
  <c r="AJ12" i="3" s="1"/>
  <c r="DX83" i="2"/>
  <c r="DU83" i="2"/>
  <c r="DN83" i="2"/>
  <c r="DI83" i="2"/>
  <c r="DZ82" i="2"/>
  <c r="DR80" i="2"/>
  <c r="DM80" i="2"/>
  <c r="AW75" i="2"/>
  <c r="AV75" i="2"/>
  <c r="AU75" i="2"/>
  <c r="AU76" i="2" s="1"/>
  <c r="AT75" i="2"/>
  <c r="AT76" i="2" s="1"/>
  <c r="AS75" i="2"/>
  <c r="AR75" i="2"/>
  <c r="AQ75" i="2"/>
  <c r="AQ76" i="2" s="1"/>
  <c r="AP75" i="2"/>
  <c r="AP76" i="2" s="1"/>
  <c r="AO75" i="2"/>
  <c r="AN75" i="2"/>
  <c r="AM75" i="2"/>
  <c r="AM76" i="2" s="1"/>
  <c r="AL75" i="2"/>
  <c r="AL76" i="2" s="1"/>
  <c r="AK75" i="2"/>
  <c r="AJ75" i="2"/>
  <c r="AI75" i="2"/>
  <c r="AI76" i="2" s="1"/>
  <c r="AH75" i="2"/>
  <c r="AH76" i="2" s="1"/>
  <c r="AG75" i="2"/>
  <c r="AF75" i="2"/>
  <c r="AE75" i="2"/>
  <c r="AE76" i="2" s="1"/>
  <c r="AD75" i="2"/>
  <c r="AD76" i="2" s="1"/>
  <c r="AB75" i="2"/>
  <c r="AB76" i="2" s="1"/>
  <c r="AA75" i="2"/>
  <c r="AA76" i="2" s="1"/>
  <c r="Z75" i="2"/>
  <c r="Z76" i="2" s="1"/>
  <c r="Y75" i="2"/>
  <c r="Y76" i="2" s="1"/>
  <c r="X75" i="2"/>
  <c r="X76" i="2" s="1"/>
  <c r="V75" i="2"/>
  <c r="S75" i="2"/>
  <c r="S76" i="2" s="1"/>
  <c r="R75" i="2"/>
  <c r="R76" i="2" s="1"/>
  <c r="Q75" i="2"/>
  <c r="P75" i="2"/>
  <c r="O75" i="2"/>
  <c r="O76" i="2" s="1"/>
  <c r="N75" i="2"/>
  <c r="N76" i="2" s="1"/>
  <c r="M75" i="2"/>
  <c r="L75" i="2"/>
  <c r="J75" i="2"/>
  <c r="J76" i="2" s="1"/>
  <c r="I75" i="2"/>
  <c r="AW74" i="2"/>
  <c r="AV74" i="2"/>
  <c r="AU74" i="2"/>
  <c r="AT74" i="2"/>
  <c r="AS74" i="2"/>
  <c r="AR74" i="2"/>
  <c r="AQ74" i="2"/>
  <c r="AP74" i="2"/>
  <c r="AO74" i="2"/>
  <c r="AN74" i="2"/>
  <c r="AM74" i="2"/>
  <c r="AL74" i="2"/>
  <c r="AK74" i="2"/>
  <c r="AJ74" i="2"/>
  <c r="AI74" i="2"/>
  <c r="AH74" i="2"/>
  <c r="AG74" i="2"/>
  <c r="AF74" i="2"/>
  <c r="AE74" i="2"/>
  <c r="AD74" i="2"/>
  <c r="AB74" i="2"/>
  <c r="AA74" i="2"/>
  <c r="Z74" i="2"/>
  <c r="Y74" i="2"/>
  <c r="X74" i="2"/>
  <c r="V74" i="2"/>
  <c r="U74" i="2"/>
  <c r="S74" i="2"/>
  <c r="R74" i="2"/>
  <c r="Q74" i="2"/>
  <c r="P74" i="2"/>
  <c r="O74" i="2"/>
  <c r="N74" i="2"/>
  <c r="M74" i="2"/>
  <c r="L74" i="2"/>
  <c r="K74" i="2"/>
  <c r="J74" i="2"/>
  <c r="I74" i="2"/>
  <c r="AW73" i="2"/>
  <c r="BX11" i="3" s="1"/>
  <c r="AV73" i="2"/>
  <c r="BW11" i="3" s="1"/>
  <c r="AU73" i="2"/>
  <c r="BV11" i="3" s="1"/>
  <c r="AT73" i="2"/>
  <c r="BU11" i="3" s="1"/>
  <c r="AS73" i="2"/>
  <c r="BT11" i="3" s="1"/>
  <c r="AR73" i="2"/>
  <c r="BS11" i="3" s="1"/>
  <c r="AQ73" i="2"/>
  <c r="BR11" i="3" s="1"/>
  <c r="AP73" i="2"/>
  <c r="BQ11" i="3" s="1"/>
  <c r="AO73" i="2"/>
  <c r="BP11" i="3" s="1"/>
  <c r="AN73" i="2"/>
  <c r="BO11" i="3" s="1"/>
  <c r="AM73" i="2"/>
  <c r="BN11" i="3" s="1"/>
  <c r="AL73" i="2"/>
  <c r="BM11" i="3" s="1"/>
  <c r="AK73" i="2"/>
  <c r="BL11" i="3" s="1"/>
  <c r="AJ73" i="2"/>
  <c r="BK11" i="3" s="1"/>
  <c r="AI73" i="2"/>
  <c r="BJ11" i="3" s="1"/>
  <c r="AH73" i="2"/>
  <c r="BI11" i="3" s="1"/>
  <c r="AG73" i="2"/>
  <c r="BH11" i="3" s="1"/>
  <c r="AF73" i="2"/>
  <c r="BG11" i="3" s="1"/>
  <c r="AE73" i="2"/>
  <c r="BF11" i="3" s="1"/>
  <c r="AD73" i="2"/>
  <c r="BE11" i="3" s="1"/>
  <c r="AB73" i="2"/>
  <c r="BC11" i="3" s="1"/>
  <c r="EK11" i="3" s="1"/>
  <c r="AA73" i="2"/>
  <c r="BB11" i="3" s="1"/>
  <c r="EJ11" i="3" s="1"/>
  <c r="Z73" i="2"/>
  <c r="BA11" i="3" s="1"/>
  <c r="EI11" i="3" s="1"/>
  <c r="Y73" i="2"/>
  <c r="AZ11" i="3" s="1"/>
  <c r="EH11" i="3" s="1"/>
  <c r="X73" i="2"/>
  <c r="AY11" i="3" s="1"/>
  <c r="EG11" i="3" s="1"/>
  <c r="V73" i="2"/>
  <c r="AW11" i="3" s="1"/>
  <c r="U73" i="2"/>
  <c r="AV11" i="3" s="1"/>
  <c r="S73" i="2"/>
  <c r="AT11" i="3" s="1"/>
  <c r="R73" i="2"/>
  <c r="AS11" i="3" s="1"/>
  <c r="Q73" i="2"/>
  <c r="AR11" i="3" s="1"/>
  <c r="P73" i="2"/>
  <c r="AQ11" i="3" s="1"/>
  <c r="O73" i="2"/>
  <c r="AP11" i="3" s="1"/>
  <c r="N73" i="2"/>
  <c r="AO11" i="3" s="1"/>
  <c r="M73" i="2"/>
  <c r="AN11" i="3" s="1"/>
  <c r="L73" i="2"/>
  <c r="AM11" i="3" s="1"/>
  <c r="K73" i="2"/>
  <c r="AL11" i="3" s="1"/>
  <c r="J73" i="2"/>
  <c r="AK11" i="3" s="1"/>
  <c r="I73" i="2"/>
  <c r="AJ11" i="3" s="1"/>
  <c r="ED72" i="2"/>
  <c r="EA72" i="2"/>
  <c r="DZ72" i="2"/>
  <c r="DT72" i="2"/>
  <c r="DR71" i="2"/>
  <c r="DN71" i="2"/>
  <c r="DY70" i="2"/>
  <c r="DM69" i="2"/>
  <c r="EB68" i="2"/>
  <c r="DQ68" i="2"/>
  <c r="DV67" i="2"/>
  <c r="DP67" i="2"/>
  <c r="DW65" i="2"/>
  <c r="DU65" i="2"/>
  <c r="DX64" i="2"/>
  <c r="DO64" i="2"/>
  <c r="AV61" i="2"/>
  <c r="DN9" i="3" s="1"/>
  <c r="AW60" i="2"/>
  <c r="AW61" i="2" s="1"/>
  <c r="AV60" i="2"/>
  <c r="AT60" i="2"/>
  <c r="AT61" i="2" s="1"/>
  <c r="AS60" i="2"/>
  <c r="AS61" i="2" s="1"/>
  <c r="AR60" i="2"/>
  <c r="AR61" i="2" s="1"/>
  <c r="AQ60" i="2"/>
  <c r="AQ61" i="2" s="1"/>
  <c r="AP60" i="2"/>
  <c r="AP61" i="2" s="1"/>
  <c r="AO60" i="2"/>
  <c r="AO61" i="2" s="1"/>
  <c r="AN60" i="2"/>
  <c r="AN61" i="2" s="1"/>
  <c r="AM60" i="2"/>
  <c r="AM61" i="2" s="1"/>
  <c r="AL60" i="2"/>
  <c r="AL61" i="2" s="1"/>
  <c r="AK60" i="2"/>
  <c r="AK61" i="2" s="1"/>
  <c r="AJ60" i="2"/>
  <c r="AJ61" i="2" s="1"/>
  <c r="AI60" i="2"/>
  <c r="AI61" i="2" s="1"/>
  <c r="AH60" i="2"/>
  <c r="AH61" i="2" s="1"/>
  <c r="AG60" i="2"/>
  <c r="AG61" i="2" s="1"/>
  <c r="AF60" i="2"/>
  <c r="AF61" i="2" s="1"/>
  <c r="AE60" i="2"/>
  <c r="AE61" i="2" s="1"/>
  <c r="AD60" i="2"/>
  <c r="AD61" i="2" s="1"/>
  <c r="AC60" i="2"/>
  <c r="AC61" i="2" s="1"/>
  <c r="AB60" i="2"/>
  <c r="AB61" i="2" s="1"/>
  <c r="AA60" i="2"/>
  <c r="AA61" i="2" s="1"/>
  <c r="Z60" i="2"/>
  <c r="Z61" i="2" s="1"/>
  <c r="Y60" i="2"/>
  <c r="Y61" i="2" s="1"/>
  <c r="X60" i="2"/>
  <c r="X61" i="2" s="1"/>
  <c r="W60" i="2"/>
  <c r="W61" i="2" s="1"/>
  <c r="V60" i="2"/>
  <c r="V61" i="2" s="1"/>
  <c r="U60" i="2"/>
  <c r="U61" i="2" s="1"/>
  <c r="T60" i="2"/>
  <c r="T61" i="2" s="1"/>
  <c r="S60" i="2"/>
  <c r="S61" i="2" s="1"/>
  <c r="R60" i="2"/>
  <c r="R61" i="2" s="1"/>
  <c r="Q60" i="2"/>
  <c r="Q61" i="2" s="1"/>
  <c r="P60" i="2"/>
  <c r="P61" i="2" s="1"/>
  <c r="O60" i="2"/>
  <c r="O61" i="2" s="1"/>
  <c r="N60" i="2"/>
  <c r="N61" i="2" s="1"/>
  <c r="M60" i="2"/>
  <c r="M61" i="2" s="1"/>
  <c r="L60" i="2"/>
  <c r="L61" i="2" s="1"/>
  <c r="K60" i="2"/>
  <c r="K61" i="2" s="1"/>
  <c r="J60" i="2"/>
  <c r="J61" i="2" s="1"/>
  <c r="I60" i="2"/>
  <c r="I61" i="2" s="1"/>
  <c r="AW59" i="2"/>
  <c r="AV59" i="2"/>
  <c r="AU59" i="2"/>
  <c r="AT59" i="2"/>
  <c r="AS59" i="2"/>
  <c r="AR59" i="2"/>
  <c r="AQ59" i="2"/>
  <c r="AP59" i="2"/>
  <c r="AO59" i="2"/>
  <c r="AN59" i="2"/>
  <c r="AM59" i="2"/>
  <c r="AL59" i="2"/>
  <c r="AK59" i="2"/>
  <c r="AJ59" i="2"/>
  <c r="AI59" i="2"/>
  <c r="AH59" i="2"/>
  <c r="AG59" i="2"/>
  <c r="AF59" i="2"/>
  <c r="AE59" i="2"/>
  <c r="AD59" i="2"/>
  <c r="AC59" i="2"/>
  <c r="AB59" i="2"/>
  <c r="AA59" i="2"/>
  <c r="Z59" i="2"/>
  <c r="Y59" i="2"/>
  <c r="X59" i="2"/>
  <c r="W59" i="2"/>
  <c r="V59" i="2"/>
  <c r="U59" i="2"/>
  <c r="T59" i="2"/>
  <c r="S59" i="2"/>
  <c r="R59" i="2"/>
  <c r="Q59" i="2"/>
  <c r="P59" i="2"/>
  <c r="O59" i="2"/>
  <c r="N59" i="2"/>
  <c r="M59" i="2"/>
  <c r="L59" i="2"/>
  <c r="K59" i="2"/>
  <c r="J59" i="2"/>
  <c r="I59" i="2"/>
  <c r="AW58" i="2"/>
  <c r="BX9" i="3" s="1"/>
  <c r="AV58" i="2"/>
  <c r="BW9" i="3" s="1"/>
  <c r="AU58" i="2"/>
  <c r="BV9" i="3" s="1"/>
  <c r="AT58" i="2"/>
  <c r="BU9" i="3" s="1"/>
  <c r="AS58" i="2"/>
  <c r="BT9" i="3" s="1"/>
  <c r="AR58" i="2"/>
  <c r="BS9" i="3" s="1"/>
  <c r="AQ58" i="2"/>
  <c r="BR9" i="3" s="1"/>
  <c r="AP58" i="2"/>
  <c r="BQ9" i="3" s="1"/>
  <c r="AO58" i="2"/>
  <c r="BP9" i="3" s="1"/>
  <c r="AN58" i="2"/>
  <c r="BO9" i="3" s="1"/>
  <c r="AM58" i="2"/>
  <c r="BN9" i="3" s="1"/>
  <c r="AL58" i="2"/>
  <c r="BM9" i="3" s="1"/>
  <c r="AK58" i="2"/>
  <c r="BL9" i="3" s="1"/>
  <c r="AJ58" i="2"/>
  <c r="BK9" i="3" s="1"/>
  <c r="AI58" i="2"/>
  <c r="BJ9" i="3" s="1"/>
  <c r="AH58" i="2"/>
  <c r="BI9" i="3" s="1"/>
  <c r="AG58" i="2"/>
  <c r="BH9" i="3" s="1"/>
  <c r="AF58" i="2"/>
  <c r="BG9" i="3" s="1"/>
  <c r="AE58" i="2"/>
  <c r="BF9" i="3" s="1"/>
  <c r="AD58" i="2"/>
  <c r="BE9" i="3" s="1"/>
  <c r="AC58" i="2"/>
  <c r="BD9" i="3" s="1"/>
  <c r="AB58" i="2"/>
  <c r="BC9" i="3" s="1"/>
  <c r="AA58" i="2"/>
  <c r="BB9" i="3" s="1"/>
  <c r="Z58" i="2"/>
  <c r="BA9" i="3" s="1"/>
  <c r="Y58" i="2"/>
  <c r="AZ9" i="3" s="1"/>
  <c r="X58" i="2"/>
  <c r="AY9" i="3" s="1"/>
  <c r="W58" i="2"/>
  <c r="AX9" i="3" s="1"/>
  <c r="V58" i="2"/>
  <c r="AW9" i="3" s="1"/>
  <c r="U58" i="2"/>
  <c r="AV9" i="3" s="1"/>
  <c r="T58" i="2"/>
  <c r="AU9" i="3" s="1"/>
  <c r="S58" i="2"/>
  <c r="AT9" i="3" s="1"/>
  <c r="R58" i="2"/>
  <c r="AS9" i="3" s="1"/>
  <c r="Q58" i="2"/>
  <c r="AR9" i="3" s="1"/>
  <c r="P58" i="2"/>
  <c r="AQ9" i="3" s="1"/>
  <c r="O58" i="2"/>
  <c r="AP9" i="3" s="1"/>
  <c r="N58" i="2"/>
  <c r="AO9" i="3" s="1"/>
  <c r="M58" i="2"/>
  <c r="AN9" i="3" s="1"/>
  <c r="L58" i="2"/>
  <c r="AM9" i="3" s="1"/>
  <c r="K58" i="2"/>
  <c r="AL9" i="3" s="1"/>
  <c r="J58" i="2"/>
  <c r="AK9" i="3" s="1"/>
  <c r="I58" i="2"/>
  <c r="AJ9" i="3" s="1"/>
  <c r="DN57" i="2"/>
  <c r="DT55" i="2"/>
  <c r="DY52" i="2"/>
  <c r="DV52" i="2"/>
  <c r="DZ51" i="2"/>
  <c r="DS51" i="2"/>
  <c r="DG51" i="2"/>
  <c r="EC50" i="2"/>
  <c r="DU50" i="2"/>
  <c r="DR50" i="2"/>
  <c r="DM50" i="2"/>
  <c r="DJ50" i="2"/>
  <c r="DX49" i="2"/>
  <c r="DP49" i="2"/>
  <c r="DO49" i="2"/>
  <c r="U46" i="2"/>
  <c r="U47" i="2" s="1"/>
  <c r="Q46" i="2"/>
  <c r="M46" i="2"/>
  <c r="AW45" i="2"/>
  <c r="AW46" i="2" s="1"/>
  <c r="AV45" i="2"/>
  <c r="AU45" i="2"/>
  <c r="AT45" i="2"/>
  <c r="AT46" i="2" s="1"/>
  <c r="AS45" i="2"/>
  <c r="AS46" i="2" s="1"/>
  <c r="AR45" i="2"/>
  <c r="AQ45" i="2"/>
  <c r="AP45" i="2"/>
  <c r="AP46" i="2" s="1"/>
  <c r="AO45" i="2"/>
  <c r="AO46" i="2" s="1"/>
  <c r="AN45" i="2"/>
  <c r="AM45" i="2"/>
  <c r="AL45" i="2"/>
  <c r="AL46" i="2" s="1"/>
  <c r="AK45" i="2"/>
  <c r="AK46" i="2" s="1"/>
  <c r="AJ45" i="2"/>
  <c r="AI45" i="2"/>
  <c r="AH45" i="2"/>
  <c r="AH46" i="2" s="1"/>
  <c r="AG45" i="2"/>
  <c r="AG46" i="2" s="1"/>
  <c r="AF45" i="2"/>
  <c r="AE45" i="2"/>
  <c r="AD45" i="2"/>
  <c r="AD46" i="2" s="1"/>
  <c r="AB45" i="2"/>
  <c r="AB46" i="2" s="1"/>
  <c r="AA45" i="2"/>
  <c r="AA46" i="2" s="1"/>
  <c r="Z45" i="2"/>
  <c r="Z46" i="2" s="1"/>
  <c r="Y45" i="2"/>
  <c r="Y46" i="2" s="1"/>
  <c r="X45" i="2"/>
  <c r="X46" i="2" s="1"/>
  <c r="V45" i="2"/>
  <c r="V46" i="2" s="1"/>
  <c r="U45" i="2"/>
  <c r="T45" i="2"/>
  <c r="S45" i="2"/>
  <c r="S46" i="2" s="1"/>
  <c r="R45" i="2"/>
  <c r="R46" i="2" s="1"/>
  <c r="Q45" i="2"/>
  <c r="P45" i="2"/>
  <c r="O45" i="2"/>
  <c r="O46" i="2" s="1"/>
  <c r="N45" i="2"/>
  <c r="N46" i="2" s="1"/>
  <c r="M45" i="2"/>
  <c r="L45" i="2"/>
  <c r="K45" i="2"/>
  <c r="K46" i="2" s="1"/>
  <c r="J45" i="2"/>
  <c r="J46" i="2" s="1"/>
  <c r="I45" i="2"/>
  <c r="AW44" i="2"/>
  <c r="AV44" i="2"/>
  <c r="AU44" i="2"/>
  <c r="AT44" i="2"/>
  <c r="AS44" i="2"/>
  <c r="AR44" i="2"/>
  <c r="AQ44" i="2"/>
  <c r="AP44" i="2"/>
  <c r="AO44" i="2"/>
  <c r="AN44" i="2"/>
  <c r="AM44" i="2"/>
  <c r="AL44" i="2"/>
  <c r="AK44" i="2"/>
  <c r="AJ44" i="2"/>
  <c r="AI44" i="2"/>
  <c r="AH44" i="2"/>
  <c r="AG44" i="2"/>
  <c r="AF44" i="2"/>
  <c r="AE44" i="2"/>
  <c r="AD44" i="2"/>
  <c r="AC44" i="2"/>
  <c r="AB44" i="2"/>
  <c r="AA44" i="2"/>
  <c r="Z44" i="2"/>
  <c r="Y44" i="2"/>
  <c r="X44" i="2"/>
  <c r="V44" i="2"/>
  <c r="U44" i="2"/>
  <c r="T44" i="2"/>
  <c r="S44" i="2"/>
  <c r="R44" i="2"/>
  <c r="Q44" i="2"/>
  <c r="P44" i="2"/>
  <c r="O44" i="2"/>
  <c r="N44" i="2"/>
  <c r="M44" i="2"/>
  <c r="L44" i="2"/>
  <c r="K44" i="2"/>
  <c r="J44" i="2"/>
  <c r="I44" i="2"/>
  <c r="AW43" i="2"/>
  <c r="BX8" i="3" s="1"/>
  <c r="FF8" i="3" s="1"/>
  <c r="AV43" i="2"/>
  <c r="BW8" i="3" s="1"/>
  <c r="FE8" i="3" s="1"/>
  <c r="AU43" i="2"/>
  <c r="BV8" i="3" s="1"/>
  <c r="FD8" i="3" s="1"/>
  <c r="AT43" i="2"/>
  <c r="BU8" i="3" s="1"/>
  <c r="AS43" i="2"/>
  <c r="BT8" i="3" s="1"/>
  <c r="FB8" i="3" s="1"/>
  <c r="AR43" i="2"/>
  <c r="BS8" i="3" s="1"/>
  <c r="FA8" i="3" s="1"/>
  <c r="AQ43" i="2"/>
  <c r="BR8" i="3" s="1"/>
  <c r="EZ8" i="3" s="1"/>
  <c r="AP43" i="2"/>
  <c r="BQ8" i="3" s="1"/>
  <c r="AO43" i="2"/>
  <c r="BP8" i="3" s="1"/>
  <c r="EX8" i="3" s="1"/>
  <c r="AN43" i="2"/>
  <c r="BO8" i="3" s="1"/>
  <c r="EW8" i="3" s="1"/>
  <c r="AM43" i="2"/>
  <c r="BN8" i="3" s="1"/>
  <c r="EV8" i="3" s="1"/>
  <c r="AL43" i="2"/>
  <c r="BM8" i="3" s="1"/>
  <c r="AK43" i="2"/>
  <c r="BL8" i="3" s="1"/>
  <c r="ET8" i="3" s="1"/>
  <c r="AJ43" i="2"/>
  <c r="BK8" i="3" s="1"/>
  <c r="ES8" i="3" s="1"/>
  <c r="AI43" i="2"/>
  <c r="BJ8" i="3" s="1"/>
  <c r="ER8" i="3" s="1"/>
  <c r="AH43" i="2"/>
  <c r="BI8" i="3" s="1"/>
  <c r="AG43" i="2"/>
  <c r="BH8" i="3" s="1"/>
  <c r="EP8" i="3" s="1"/>
  <c r="AF43" i="2"/>
  <c r="BG8" i="3" s="1"/>
  <c r="EO8" i="3" s="1"/>
  <c r="AE43" i="2"/>
  <c r="BF8" i="3" s="1"/>
  <c r="EN8" i="3" s="1"/>
  <c r="AD43" i="2"/>
  <c r="BE8" i="3" s="1"/>
  <c r="AC43" i="2"/>
  <c r="BD8" i="3" s="1"/>
  <c r="EL8" i="3" s="1"/>
  <c r="AB43" i="2"/>
  <c r="BC8" i="3" s="1"/>
  <c r="EK8" i="3" s="1"/>
  <c r="AA43" i="2"/>
  <c r="BB8" i="3" s="1"/>
  <c r="EJ8" i="3" s="1"/>
  <c r="Z43" i="2"/>
  <c r="BA8" i="3" s="1"/>
  <c r="Y43" i="2"/>
  <c r="AZ8" i="3" s="1"/>
  <c r="EH8" i="3" s="1"/>
  <c r="X43" i="2"/>
  <c r="AY8" i="3" s="1"/>
  <c r="EG8" i="3" s="1"/>
  <c r="V43" i="2"/>
  <c r="AW8" i="3" s="1"/>
  <c r="U43" i="2"/>
  <c r="T43" i="2"/>
  <c r="T46" i="2" s="1"/>
  <c r="T47" i="2" s="1"/>
  <c r="S43" i="2"/>
  <c r="AT8" i="3" s="1"/>
  <c r="R43" i="2"/>
  <c r="AS8" i="3" s="1"/>
  <c r="Q43" i="2"/>
  <c r="AR8" i="3" s="1"/>
  <c r="P43" i="2"/>
  <c r="AQ8" i="3" s="1"/>
  <c r="O43" i="2"/>
  <c r="AP8" i="3" s="1"/>
  <c r="N43" i="2"/>
  <c r="AO8" i="3" s="1"/>
  <c r="M43" i="2"/>
  <c r="AN8" i="3" s="1"/>
  <c r="L43" i="2"/>
  <c r="AM8" i="3" s="1"/>
  <c r="K43" i="2"/>
  <c r="AL8" i="3" s="1"/>
  <c r="J43" i="2"/>
  <c r="AK8" i="3" s="1"/>
  <c r="I43" i="2"/>
  <c r="AJ8" i="3" s="1"/>
  <c r="DI42" i="2"/>
  <c r="DV41" i="2"/>
  <c r="DN40" i="2"/>
  <c r="DR39" i="2"/>
  <c r="DM39" i="2"/>
  <c r="DJ37" i="2"/>
  <c r="EC36" i="2"/>
  <c r="DY36" i="2"/>
  <c r="ED35" i="2"/>
  <c r="EB35" i="2"/>
  <c r="DZ35" i="2"/>
  <c r="DX35" i="2"/>
  <c r="DU35" i="2"/>
  <c r="DT35" i="2"/>
  <c r="DQ35" i="2"/>
  <c r="DO35" i="2"/>
  <c r="R32" i="2"/>
  <c r="CJ6" i="3" s="1"/>
  <c r="N32" i="2"/>
  <c r="CF6" i="3" s="1"/>
  <c r="J32" i="2"/>
  <c r="CB6" i="3" s="1"/>
  <c r="AW31" i="2"/>
  <c r="AV31" i="2"/>
  <c r="AT31" i="2"/>
  <c r="AT32" i="2" s="1"/>
  <c r="AS31" i="2"/>
  <c r="AS32" i="2" s="1"/>
  <c r="AR31" i="2"/>
  <c r="AR32" i="2" s="1"/>
  <c r="AQ31" i="2"/>
  <c r="AQ32" i="2" s="1"/>
  <c r="AP31" i="2"/>
  <c r="AP32" i="2" s="1"/>
  <c r="AO31" i="2"/>
  <c r="AO32" i="2" s="1"/>
  <c r="AN31" i="2"/>
  <c r="AN32" i="2" s="1"/>
  <c r="AM31" i="2"/>
  <c r="AM32" i="2" s="1"/>
  <c r="AL31" i="2"/>
  <c r="AL32" i="2" s="1"/>
  <c r="AK31" i="2"/>
  <c r="AK32" i="2" s="1"/>
  <c r="AJ31" i="2"/>
  <c r="AJ32" i="2" s="1"/>
  <c r="AI31" i="2"/>
  <c r="AI32" i="2" s="1"/>
  <c r="AH31" i="2"/>
  <c r="AH32" i="2" s="1"/>
  <c r="AG31" i="2"/>
  <c r="AG32" i="2" s="1"/>
  <c r="AF31" i="2"/>
  <c r="AF32" i="2" s="1"/>
  <c r="AE31" i="2"/>
  <c r="AE32" i="2" s="1"/>
  <c r="AD31" i="2"/>
  <c r="AD32" i="2" s="1"/>
  <c r="AC31" i="2"/>
  <c r="AC32" i="2" s="1"/>
  <c r="AB31" i="2"/>
  <c r="AB32" i="2" s="1"/>
  <c r="AA31" i="2"/>
  <c r="AA32" i="2" s="1"/>
  <c r="Z31" i="2"/>
  <c r="Z32" i="2" s="1"/>
  <c r="Y31" i="2"/>
  <c r="Y32" i="2" s="1"/>
  <c r="X31" i="2"/>
  <c r="X32" i="2" s="1"/>
  <c r="W31" i="2"/>
  <c r="W32" i="2" s="1"/>
  <c r="V31" i="2"/>
  <c r="V32" i="2" s="1"/>
  <c r="T31" i="2"/>
  <c r="T32" i="2" s="1"/>
  <c r="S31" i="2"/>
  <c r="S32" i="2" s="1"/>
  <c r="R31" i="2"/>
  <c r="Q31" i="2"/>
  <c r="P31" i="2"/>
  <c r="P32" i="2" s="1"/>
  <c r="O31" i="2"/>
  <c r="O32" i="2" s="1"/>
  <c r="N31" i="2"/>
  <c r="M31" i="2"/>
  <c r="L31" i="2"/>
  <c r="L32" i="2" s="1"/>
  <c r="K31" i="2"/>
  <c r="K32" i="2" s="1"/>
  <c r="J31" i="2"/>
  <c r="I31" i="2"/>
  <c r="AW30" i="2"/>
  <c r="AV30" i="2"/>
  <c r="AU30" i="2"/>
  <c r="AT30" i="2"/>
  <c r="AS30" i="2"/>
  <c r="AR30" i="2"/>
  <c r="AQ30" i="2"/>
  <c r="AP30" i="2"/>
  <c r="AO30" i="2"/>
  <c r="AN30" i="2"/>
  <c r="AM30" i="2"/>
  <c r="AL30" i="2"/>
  <c r="AK30" i="2"/>
  <c r="AJ30" i="2"/>
  <c r="AI30" i="2"/>
  <c r="AH30" i="2"/>
  <c r="AG30" i="2"/>
  <c r="AF30" i="2"/>
  <c r="AE30" i="2"/>
  <c r="AD30" i="2"/>
  <c r="AC30" i="2"/>
  <c r="AB30" i="2"/>
  <c r="AA30" i="2"/>
  <c r="Z30" i="2"/>
  <c r="Y30" i="2"/>
  <c r="X30" i="2"/>
  <c r="W30" i="2"/>
  <c r="V30" i="2"/>
  <c r="T30" i="2"/>
  <c r="S30" i="2"/>
  <c r="R30" i="2"/>
  <c r="Q30" i="2"/>
  <c r="P30" i="2"/>
  <c r="O30" i="2"/>
  <c r="N30" i="2"/>
  <c r="M30" i="2"/>
  <c r="L30" i="2"/>
  <c r="K30" i="2"/>
  <c r="J30" i="2"/>
  <c r="I30" i="2"/>
  <c r="AW29" i="2"/>
  <c r="BX6" i="3" s="1"/>
  <c r="AV29" i="2"/>
  <c r="BW6" i="3" s="1"/>
  <c r="AU29" i="2"/>
  <c r="BV6" i="3" s="1"/>
  <c r="AT29" i="2"/>
  <c r="BU6" i="3" s="1"/>
  <c r="AS29" i="2"/>
  <c r="BT6" i="3" s="1"/>
  <c r="AR29" i="2"/>
  <c r="BS6" i="3" s="1"/>
  <c r="AQ29" i="2"/>
  <c r="BR6" i="3" s="1"/>
  <c r="AP29" i="2"/>
  <c r="BQ6" i="3" s="1"/>
  <c r="AO29" i="2"/>
  <c r="BP6" i="3" s="1"/>
  <c r="AN29" i="2"/>
  <c r="BO6" i="3" s="1"/>
  <c r="AM29" i="2"/>
  <c r="BN6" i="3" s="1"/>
  <c r="AL29" i="2"/>
  <c r="BM6" i="3" s="1"/>
  <c r="AK29" i="2"/>
  <c r="BL6" i="3" s="1"/>
  <c r="AJ29" i="2"/>
  <c r="BK6" i="3" s="1"/>
  <c r="AI29" i="2"/>
  <c r="BJ6" i="3" s="1"/>
  <c r="AH29" i="2"/>
  <c r="BI6" i="3" s="1"/>
  <c r="AG29" i="2"/>
  <c r="BH6" i="3" s="1"/>
  <c r="AF29" i="2"/>
  <c r="BG6" i="3" s="1"/>
  <c r="AE29" i="2"/>
  <c r="BF6" i="3" s="1"/>
  <c r="AD29" i="2"/>
  <c r="BE6" i="3" s="1"/>
  <c r="AC29" i="2"/>
  <c r="BD6" i="3" s="1"/>
  <c r="AB29" i="2"/>
  <c r="BC6" i="3" s="1"/>
  <c r="AA29" i="2"/>
  <c r="BB6" i="3" s="1"/>
  <c r="Z29" i="2"/>
  <c r="BA6" i="3" s="1"/>
  <c r="Y29" i="2"/>
  <c r="AZ6" i="3" s="1"/>
  <c r="X29" i="2"/>
  <c r="AY6" i="3" s="1"/>
  <c r="W29" i="2"/>
  <c r="AX6" i="3" s="1"/>
  <c r="V29" i="2"/>
  <c r="AW6" i="3" s="1"/>
  <c r="T29" i="2"/>
  <c r="AU6" i="3" s="1"/>
  <c r="S29" i="2"/>
  <c r="AT6" i="3" s="1"/>
  <c r="R29" i="2"/>
  <c r="AS6" i="3" s="1"/>
  <c r="Q29" i="2"/>
  <c r="AR6" i="3" s="1"/>
  <c r="P29" i="2"/>
  <c r="AQ6" i="3" s="1"/>
  <c r="O29" i="2"/>
  <c r="AP6" i="3" s="1"/>
  <c r="N29" i="2"/>
  <c r="AO6" i="3" s="1"/>
  <c r="M29" i="2"/>
  <c r="AN6" i="3" s="1"/>
  <c r="L29" i="2"/>
  <c r="AM6" i="3" s="1"/>
  <c r="K29" i="2"/>
  <c r="AL6" i="3" s="1"/>
  <c r="J29" i="2"/>
  <c r="AK6" i="3" s="1"/>
  <c r="I29" i="2"/>
  <c r="AJ6" i="3" s="1"/>
  <c r="DN25" i="2"/>
  <c r="DU24" i="2"/>
  <c r="DN24" i="2"/>
  <c r="DU23" i="2"/>
  <c r="DS23" i="2"/>
  <c r="DJ23" i="2"/>
  <c r="ED22" i="2"/>
  <c r="ED49" i="2" s="1"/>
  <c r="EB22" i="2"/>
  <c r="DZ22" i="2"/>
  <c r="DY22" i="2"/>
  <c r="DX22" i="2"/>
  <c r="DW22" i="2"/>
  <c r="DW177" i="2" s="1"/>
  <c r="DV22" i="2"/>
  <c r="DU22" i="2"/>
  <c r="DT22" i="2"/>
  <c r="DS22" i="2"/>
  <c r="DO22" i="2"/>
  <c r="DJ22" i="2"/>
  <c r="AQ19" i="2"/>
  <c r="AM19" i="2"/>
  <c r="AI19" i="2"/>
  <c r="AE19" i="2"/>
  <c r="Z19" i="2"/>
  <c r="V19" i="2"/>
  <c r="AW18" i="2"/>
  <c r="AW19" i="2" s="1"/>
  <c r="AV18" i="2"/>
  <c r="AV19" i="2" s="1"/>
  <c r="AT18" i="2"/>
  <c r="AT19" i="2" s="1"/>
  <c r="AS18" i="2"/>
  <c r="AS19" i="2" s="1"/>
  <c r="AR18" i="2"/>
  <c r="AQ18" i="2"/>
  <c r="AP18" i="2"/>
  <c r="AP19" i="2" s="1"/>
  <c r="AO18" i="2"/>
  <c r="AO19" i="2" s="1"/>
  <c r="AN18" i="2"/>
  <c r="AM18" i="2"/>
  <c r="AL18" i="2"/>
  <c r="AL19" i="2" s="1"/>
  <c r="AK18" i="2"/>
  <c r="AK19" i="2" s="1"/>
  <c r="AJ18" i="2"/>
  <c r="AI18" i="2"/>
  <c r="AH18" i="2"/>
  <c r="AH19" i="2" s="1"/>
  <c r="AG18" i="2"/>
  <c r="AG19" i="2" s="1"/>
  <c r="AF18" i="2"/>
  <c r="AE18" i="2"/>
  <c r="AD18" i="2"/>
  <c r="AD19" i="2" s="1"/>
  <c r="AB18" i="2"/>
  <c r="AB19" i="2" s="1"/>
  <c r="AA18" i="2"/>
  <c r="Z18" i="2"/>
  <c r="Y18" i="2"/>
  <c r="Y19" i="2" s="1"/>
  <c r="X18" i="2"/>
  <c r="X19" i="2" s="1"/>
  <c r="V18" i="2"/>
  <c r="U18" i="2"/>
  <c r="U19" i="2" s="1"/>
  <c r="T18" i="2"/>
  <c r="T19" i="2" s="1"/>
  <c r="S18" i="2"/>
  <c r="R18" i="2"/>
  <c r="Q18" i="2"/>
  <c r="Q19" i="2" s="1"/>
  <c r="P18" i="2"/>
  <c r="P19" i="2" s="1"/>
  <c r="O18" i="2"/>
  <c r="N18" i="2"/>
  <c r="M18" i="2"/>
  <c r="M19" i="2" s="1"/>
  <c r="L18" i="2"/>
  <c r="L19" i="2" s="1"/>
  <c r="K18" i="2"/>
  <c r="K19" i="2" s="1"/>
  <c r="J18" i="2"/>
  <c r="I18" i="2"/>
  <c r="I19" i="2" s="1"/>
  <c r="AW17" i="2"/>
  <c r="AV17" i="2"/>
  <c r="AU17" i="2"/>
  <c r="AT17" i="2"/>
  <c r="AS17" i="2"/>
  <c r="AR17" i="2"/>
  <c r="AQ17" i="2"/>
  <c r="AP17" i="2"/>
  <c r="AO17" i="2"/>
  <c r="AN17" i="2"/>
  <c r="AM17" i="2"/>
  <c r="AL17" i="2"/>
  <c r="AK17" i="2"/>
  <c r="AJ17" i="2"/>
  <c r="AI17" i="2"/>
  <c r="AH17" i="2"/>
  <c r="AG17" i="2"/>
  <c r="AF17" i="2"/>
  <c r="AE17" i="2"/>
  <c r="AD17" i="2"/>
  <c r="AB17" i="2"/>
  <c r="AA17" i="2"/>
  <c r="Z17" i="2"/>
  <c r="Y17" i="2"/>
  <c r="X17" i="2"/>
  <c r="W17" i="2"/>
  <c r="V17" i="2"/>
  <c r="U17" i="2"/>
  <c r="T17" i="2"/>
  <c r="S17" i="2"/>
  <c r="R17" i="2"/>
  <c r="Q17" i="2"/>
  <c r="P17" i="2"/>
  <c r="O17" i="2"/>
  <c r="N17" i="2"/>
  <c r="M17" i="2"/>
  <c r="L17" i="2"/>
  <c r="K17" i="2"/>
  <c r="J17" i="2"/>
  <c r="I17" i="2"/>
  <c r="AW16" i="2"/>
  <c r="BX5" i="3" s="1"/>
  <c r="AV16" i="2"/>
  <c r="BW5" i="3" s="1"/>
  <c r="AU16" i="2"/>
  <c r="BV5" i="3" s="1"/>
  <c r="AT16" i="2"/>
  <c r="BU5" i="3" s="1"/>
  <c r="AS16" i="2"/>
  <c r="BT5" i="3" s="1"/>
  <c r="AR16" i="2"/>
  <c r="BS5" i="3" s="1"/>
  <c r="AQ16" i="2"/>
  <c r="BR5" i="3" s="1"/>
  <c r="AP16" i="2"/>
  <c r="BQ5" i="3" s="1"/>
  <c r="AO16" i="2"/>
  <c r="BP5" i="3" s="1"/>
  <c r="AN16" i="2"/>
  <c r="BO5" i="3" s="1"/>
  <c r="AM16" i="2"/>
  <c r="BN5" i="3" s="1"/>
  <c r="AL16" i="2"/>
  <c r="BM5" i="3" s="1"/>
  <c r="AK16" i="2"/>
  <c r="BL5" i="3" s="1"/>
  <c r="AJ16" i="2"/>
  <c r="BK5" i="3" s="1"/>
  <c r="AI16" i="2"/>
  <c r="BJ5" i="3" s="1"/>
  <c r="AH16" i="2"/>
  <c r="BI5" i="3" s="1"/>
  <c r="AG16" i="2"/>
  <c r="BH5" i="3" s="1"/>
  <c r="AF16" i="2"/>
  <c r="BG5" i="3" s="1"/>
  <c r="AE16" i="2"/>
  <c r="BF5" i="3" s="1"/>
  <c r="AD16" i="2"/>
  <c r="BE5" i="3" s="1"/>
  <c r="AB16" i="2"/>
  <c r="BC5" i="3" s="1"/>
  <c r="AA16" i="2"/>
  <c r="BB5" i="3" s="1"/>
  <c r="Z16" i="2"/>
  <c r="BA5" i="3" s="1"/>
  <c r="Y16" i="2"/>
  <c r="AZ5" i="3" s="1"/>
  <c r="X16" i="2"/>
  <c r="AY5" i="3" s="1"/>
  <c r="W16" i="2"/>
  <c r="AX5" i="3" s="1"/>
  <c r="V16" i="2"/>
  <c r="AW5" i="3" s="1"/>
  <c r="U16" i="2"/>
  <c r="AV5" i="3" s="1"/>
  <c r="T16" i="2"/>
  <c r="AU5" i="3" s="1"/>
  <c r="S16" i="2"/>
  <c r="AT5" i="3" s="1"/>
  <c r="R16" i="2"/>
  <c r="AS5" i="3" s="1"/>
  <c r="Q16" i="2"/>
  <c r="AR5" i="3" s="1"/>
  <c r="P16" i="2"/>
  <c r="AQ5" i="3" s="1"/>
  <c r="O16" i="2"/>
  <c r="AP5" i="3" s="1"/>
  <c r="N16" i="2"/>
  <c r="AO5" i="3" s="1"/>
  <c r="M16" i="2"/>
  <c r="AN5" i="3" s="1"/>
  <c r="L16" i="2"/>
  <c r="AM5" i="3" s="1"/>
  <c r="K16" i="2"/>
  <c r="AL5" i="3" s="1"/>
  <c r="J16" i="2"/>
  <c r="AK5" i="3" s="1"/>
  <c r="I16" i="2"/>
  <c r="AJ5" i="3" s="1"/>
  <c r="DN14" i="2"/>
  <c r="DN11" i="2" s="1"/>
  <c r="DM11" i="2"/>
  <c r="DI8" i="2"/>
  <c r="DU7" i="2"/>
  <c r="DI7" i="2"/>
  <c r="DJ6" i="2"/>
  <c r="EB5" i="2"/>
  <c r="DV5" i="2"/>
  <c r="DJ5" i="2"/>
  <c r="EA4" i="2"/>
  <c r="DZ4" i="2"/>
  <c r="DY4" i="2"/>
  <c r="DX4" i="2"/>
  <c r="DW4" i="2"/>
  <c r="DT4" i="2"/>
  <c r="DR4" i="2"/>
  <c r="DO4" i="2"/>
  <c r="ED3" i="2"/>
  <c r="EC3" i="2"/>
  <c r="DZ3" i="2"/>
  <c r="DY3" i="2"/>
  <c r="DV3" i="2"/>
  <c r="DU3" i="2"/>
  <c r="DR3" i="2"/>
  <c r="DQ3" i="2"/>
  <c r="DN3" i="2"/>
  <c r="DM3" i="2"/>
  <c r="DJ3" i="2"/>
  <c r="DI3" i="2"/>
  <c r="DF3" i="2"/>
  <c r="DE3" i="2"/>
  <c r="DB3" i="2"/>
  <c r="DA3" i="2"/>
  <c r="CX3" i="2"/>
  <c r="CW3" i="2"/>
  <c r="CT3" i="2"/>
  <c r="CS3" i="2"/>
  <c r="CN3" i="2"/>
  <c r="EE3" i="2" s="1"/>
  <c r="CM3" i="2"/>
  <c r="CL3" i="2"/>
  <c r="CK3" i="2"/>
  <c r="EB3" i="2" s="1"/>
  <c r="CJ3" i="2"/>
  <c r="EA3" i="2" s="1"/>
  <c r="CI3" i="2"/>
  <c r="CH3" i="2"/>
  <c r="CG3" i="2"/>
  <c r="DX3" i="2" s="1"/>
  <c r="CF3" i="2"/>
  <c r="DW3" i="2" s="1"/>
  <c r="CE3" i="2"/>
  <c r="CD3" i="2"/>
  <c r="CC3" i="2"/>
  <c r="DT3" i="2" s="1"/>
  <c r="CB3" i="2"/>
  <c r="DS3" i="2" s="1"/>
  <c r="CA3" i="2"/>
  <c r="BZ3" i="2"/>
  <c r="BY3" i="2"/>
  <c r="DP3" i="2" s="1"/>
  <c r="BX3" i="2"/>
  <c r="DO3" i="2" s="1"/>
  <c r="BW3" i="2"/>
  <c r="BV3" i="2"/>
  <c r="BU3" i="2"/>
  <c r="DL3" i="2" s="1"/>
  <c r="BT3" i="2"/>
  <c r="DK3" i="2" s="1"/>
  <c r="BS3" i="2"/>
  <c r="BR3" i="2"/>
  <c r="BQ3" i="2"/>
  <c r="DH3" i="2" s="1"/>
  <c r="BP3" i="2"/>
  <c r="DG3" i="2" s="1"/>
  <c r="BO3" i="2"/>
  <c r="BN3" i="2"/>
  <c r="BM3" i="2"/>
  <c r="DD3" i="2" s="1"/>
  <c r="BL3" i="2"/>
  <c r="DC3" i="2" s="1"/>
  <c r="BK3" i="2"/>
  <c r="BJ3" i="2"/>
  <c r="BI3" i="2"/>
  <c r="CZ3" i="2" s="1"/>
  <c r="BH3" i="2"/>
  <c r="CY3" i="2" s="1"/>
  <c r="BG3" i="2"/>
  <c r="BF3" i="2"/>
  <c r="BE3" i="2"/>
  <c r="CV3" i="2" s="1"/>
  <c r="BD3" i="2"/>
  <c r="CU3" i="2" s="1"/>
  <c r="BC3" i="2"/>
  <c r="BB3" i="2"/>
  <c r="BA3" i="2"/>
  <c r="CR3" i="2" s="1"/>
  <c r="AZ3" i="2"/>
  <c r="CQ3" i="2" s="1"/>
  <c r="V379" i="1"/>
  <c r="U37" i="3" s="1"/>
  <c r="T379" i="1"/>
  <c r="W37" i="3" s="1"/>
  <c r="R379" i="1"/>
  <c r="I37" i="3" s="1"/>
  <c r="P379" i="1"/>
  <c r="S37" i="3" s="1"/>
  <c r="N379" i="1"/>
  <c r="M37" i="3" s="1"/>
  <c r="J379" i="1"/>
  <c r="E37" i="3" s="1"/>
  <c r="H379" i="1"/>
  <c r="Q37" i="3" s="1"/>
  <c r="F379" i="1"/>
  <c r="O37" i="3" s="1"/>
  <c r="V378" i="1"/>
  <c r="T37" i="3" s="1"/>
  <c r="T378" i="1"/>
  <c r="V37" i="3" s="1"/>
  <c r="R378" i="1"/>
  <c r="H37" i="3" s="1"/>
  <c r="P378" i="1"/>
  <c r="R37" i="3" s="1"/>
  <c r="N378" i="1"/>
  <c r="L37" i="3" s="1"/>
  <c r="J378" i="1"/>
  <c r="D37" i="3" s="1"/>
  <c r="H378" i="1"/>
  <c r="P37" i="3" s="1"/>
  <c r="F378" i="1"/>
  <c r="N37" i="3" s="1"/>
  <c r="Z377" i="1"/>
  <c r="W377" i="1"/>
  <c r="U377" i="1"/>
  <c r="S377" i="1"/>
  <c r="Q377" i="1"/>
  <c r="O377" i="1"/>
  <c r="K377" i="1"/>
  <c r="I377" i="1"/>
  <c r="G377" i="1"/>
  <c r="Z376" i="1"/>
  <c r="W376" i="1"/>
  <c r="U376" i="1"/>
  <c r="S376" i="1"/>
  <c r="Q376" i="1"/>
  <c r="O376" i="1"/>
  <c r="K376" i="1"/>
  <c r="I376" i="1"/>
  <c r="G376" i="1"/>
  <c r="Z375" i="1"/>
  <c r="W375" i="1"/>
  <c r="U375" i="1"/>
  <c r="S375" i="1"/>
  <c r="Q375" i="1"/>
  <c r="O375" i="1"/>
  <c r="K375" i="1"/>
  <c r="I375" i="1"/>
  <c r="G375" i="1"/>
  <c r="Z374" i="1"/>
  <c r="W374" i="1"/>
  <c r="S374" i="1"/>
  <c r="Q374" i="1"/>
  <c r="O374" i="1"/>
  <c r="K374" i="1"/>
  <c r="I374" i="1"/>
  <c r="G374" i="1"/>
  <c r="Z373" i="1"/>
  <c r="W373" i="1"/>
  <c r="U373" i="1"/>
  <c r="S373" i="1"/>
  <c r="Q373" i="1"/>
  <c r="O373" i="1"/>
  <c r="K373" i="1"/>
  <c r="I373" i="1"/>
  <c r="G373" i="1"/>
  <c r="Z372" i="1"/>
  <c r="W372" i="1"/>
  <c r="U372" i="1"/>
  <c r="S372" i="1"/>
  <c r="Q372" i="1"/>
  <c r="O372" i="1"/>
  <c r="K372" i="1"/>
  <c r="I372" i="1"/>
  <c r="G372" i="1"/>
  <c r="Z371" i="1"/>
  <c r="W371" i="1"/>
  <c r="U371" i="1"/>
  <c r="S371" i="1"/>
  <c r="Q371" i="1"/>
  <c r="O371" i="1"/>
  <c r="K371" i="1"/>
  <c r="I371" i="1"/>
  <c r="G371" i="1"/>
  <c r="Z370" i="1"/>
  <c r="W370" i="1"/>
  <c r="U370" i="1"/>
  <c r="S370" i="1"/>
  <c r="Q370" i="1"/>
  <c r="O370" i="1"/>
  <c r="K370" i="1"/>
  <c r="I370" i="1"/>
  <c r="G370" i="1"/>
  <c r="Z369" i="1"/>
  <c r="W369" i="1"/>
  <c r="S369" i="1"/>
  <c r="Q369" i="1"/>
  <c r="O369" i="1"/>
  <c r="K369" i="1"/>
  <c r="I369" i="1"/>
  <c r="G369" i="1"/>
  <c r="Z368" i="1"/>
  <c r="W368" i="1"/>
  <c r="S368" i="1"/>
  <c r="Q368" i="1"/>
  <c r="O368" i="1"/>
  <c r="K368" i="1"/>
  <c r="I368" i="1"/>
  <c r="G368" i="1"/>
  <c r="V366" i="1"/>
  <c r="U36" i="3" s="1"/>
  <c r="T366" i="1"/>
  <c r="W36" i="3" s="1"/>
  <c r="R366" i="1"/>
  <c r="I36" i="3" s="1"/>
  <c r="P366" i="1"/>
  <c r="S36" i="3" s="1"/>
  <c r="N366" i="1"/>
  <c r="M36" i="3" s="1"/>
  <c r="J366" i="1"/>
  <c r="E36" i="3" s="1"/>
  <c r="H366" i="1"/>
  <c r="Q36" i="3" s="1"/>
  <c r="F366" i="1"/>
  <c r="O36" i="3" s="1"/>
  <c r="V365" i="1"/>
  <c r="T36" i="3" s="1"/>
  <c r="T365" i="1"/>
  <c r="V36" i="3" s="1"/>
  <c r="R365" i="1"/>
  <c r="H36" i="3" s="1"/>
  <c r="P365" i="1"/>
  <c r="R36" i="3" s="1"/>
  <c r="N365" i="1"/>
  <c r="L36" i="3" s="1"/>
  <c r="J365" i="1"/>
  <c r="D36" i="3" s="1"/>
  <c r="H365" i="1"/>
  <c r="P36" i="3" s="1"/>
  <c r="F365" i="1"/>
  <c r="N36" i="3" s="1"/>
  <c r="Z364" i="1"/>
  <c r="W364" i="1"/>
  <c r="U364" i="1"/>
  <c r="S364" i="1"/>
  <c r="Q364" i="1"/>
  <c r="O364" i="1"/>
  <c r="K364" i="1"/>
  <c r="I364" i="1"/>
  <c r="G364" i="1"/>
  <c r="Z363" i="1"/>
  <c r="W363" i="1"/>
  <c r="U363" i="1"/>
  <c r="S363" i="1"/>
  <c r="Q363" i="1"/>
  <c r="O363" i="1"/>
  <c r="K363" i="1"/>
  <c r="I363" i="1"/>
  <c r="G363" i="1"/>
  <c r="Z362" i="1"/>
  <c r="W362" i="1"/>
  <c r="U362" i="1"/>
  <c r="S362" i="1"/>
  <c r="Q362" i="1"/>
  <c r="O362" i="1"/>
  <c r="K362" i="1"/>
  <c r="I362" i="1"/>
  <c r="G362" i="1"/>
  <c r="Z361" i="1"/>
  <c r="W361" i="1"/>
  <c r="U361" i="1"/>
  <c r="S361" i="1"/>
  <c r="Q361" i="1"/>
  <c r="O361" i="1"/>
  <c r="K361" i="1"/>
  <c r="I361" i="1"/>
  <c r="G361" i="1"/>
  <c r="Z360" i="1"/>
  <c r="W360" i="1"/>
  <c r="U360" i="1"/>
  <c r="S360" i="1"/>
  <c r="Q360" i="1"/>
  <c r="O360" i="1"/>
  <c r="K360" i="1"/>
  <c r="I360" i="1"/>
  <c r="G360" i="1"/>
  <c r="Z359" i="1"/>
  <c r="W359" i="1"/>
  <c r="U359" i="1"/>
  <c r="S359" i="1"/>
  <c r="Q359" i="1"/>
  <c r="O359" i="1"/>
  <c r="K359" i="1"/>
  <c r="I359" i="1"/>
  <c r="G359" i="1"/>
  <c r="Z358" i="1"/>
  <c r="W358" i="1"/>
  <c r="U358" i="1"/>
  <c r="S358" i="1"/>
  <c r="Q358" i="1"/>
  <c r="O358" i="1"/>
  <c r="K358" i="1"/>
  <c r="I358" i="1"/>
  <c r="G358" i="1"/>
  <c r="Z357" i="1"/>
  <c r="W357" i="1"/>
  <c r="U357" i="1"/>
  <c r="S357" i="1"/>
  <c r="Q357" i="1"/>
  <c r="O357" i="1"/>
  <c r="K357" i="1"/>
  <c r="I357" i="1"/>
  <c r="G357" i="1"/>
  <c r="Z356" i="1"/>
  <c r="W356" i="1"/>
  <c r="U356" i="1"/>
  <c r="S356" i="1"/>
  <c r="Q356" i="1"/>
  <c r="O356" i="1"/>
  <c r="K356" i="1"/>
  <c r="I356" i="1"/>
  <c r="G356" i="1"/>
  <c r="Z355" i="1"/>
  <c r="W355" i="1"/>
  <c r="U355" i="1"/>
  <c r="S355" i="1"/>
  <c r="Q355" i="1"/>
  <c r="O355" i="1"/>
  <c r="K355" i="1"/>
  <c r="I355" i="1"/>
  <c r="G355" i="1"/>
  <c r="Z354" i="1"/>
  <c r="W354" i="1"/>
  <c r="U354" i="1"/>
  <c r="S354" i="1"/>
  <c r="Q354" i="1"/>
  <c r="O354" i="1"/>
  <c r="K354" i="1"/>
  <c r="I354" i="1"/>
  <c r="G354" i="1"/>
  <c r="Z353" i="1"/>
  <c r="W353" i="1"/>
  <c r="U353" i="1"/>
  <c r="S353" i="1"/>
  <c r="Q353" i="1"/>
  <c r="O353" i="1"/>
  <c r="K353" i="1"/>
  <c r="I353" i="1"/>
  <c r="G353" i="1"/>
  <c r="Z352" i="1"/>
  <c r="W352" i="1"/>
  <c r="U352" i="1"/>
  <c r="S352" i="1"/>
  <c r="Q352" i="1"/>
  <c r="O352" i="1"/>
  <c r="K352" i="1"/>
  <c r="I352" i="1"/>
  <c r="G352" i="1"/>
  <c r="Z351" i="1"/>
  <c r="W351" i="1"/>
  <c r="U351" i="1"/>
  <c r="S351" i="1"/>
  <c r="Q351" i="1"/>
  <c r="O351" i="1"/>
  <c r="K351" i="1"/>
  <c r="I351" i="1"/>
  <c r="G351" i="1"/>
  <c r="Z350" i="1"/>
  <c r="W350" i="1"/>
  <c r="U350" i="1"/>
  <c r="S350" i="1"/>
  <c r="Q350" i="1"/>
  <c r="O350" i="1"/>
  <c r="K350" i="1"/>
  <c r="I350" i="1"/>
  <c r="G350" i="1"/>
  <c r="V348" i="1"/>
  <c r="U49" i="3" s="1"/>
  <c r="T348" i="1"/>
  <c r="W49" i="3" s="1"/>
  <c r="R348" i="1"/>
  <c r="I49" i="3" s="1"/>
  <c r="P348" i="1"/>
  <c r="S49" i="3" s="1"/>
  <c r="N348" i="1"/>
  <c r="M49" i="3" s="1"/>
  <c r="J348" i="1"/>
  <c r="E49" i="3" s="1"/>
  <c r="H348" i="1"/>
  <c r="Q49" i="3" s="1"/>
  <c r="F348" i="1"/>
  <c r="O49" i="3" s="1"/>
  <c r="V347" i="1"/>
  <c r="T49" i="3" s="1"/>
  <c r="T347" i="1"/>
  <c r="V49" i="3" s="1"/>
  <c r="R347" i="1"/>
  <c r="H49" i="3" s="1"/>
  <c r="P347" i="1"/>
  <c r="R49" i="3" s="1"/>
  <c r="N347" i="1"/>
  <c r="L49" i="3" s="1"/>
  <c r="J347" i="1"/>
  <c r="D49" i="3" s="1"/>
  <c r="H347" i="1"/>
  <c r="P49" i="3" s="1"/>
  <c r="F347" i="1"/>
  <c r="N49" i="3" s="1"/>
  <c r="Z346" i="1"/>
  <c r="W346" i="1"/>
  <c r="U346" i="1"/>
  <c r="S346" i="1"/>
  <c r="Q346" i="1"/>
  <c r="O346" i="1"/>
  <c r="K346" i="1"/>
  <c r="I346" i="1"/>
  <c r="G346" i="1"/>
  <c r="E346" i="1"/>
  <c r="Z345" i="1"/>
  <c r="W345" i="1"/>
  <c r="U345" i="1"/>
  <c r="S345" i="1"/>
  <c r="Q345" i="1"/>
  <c r="O345" i="1"/>
  <c r="K345" i="1"/>
  <c r="I345" i="1"/>
  <c r="G345" i="1"/>
  <c r="Z344" i="1"/>
  <c r="W344" i="1"/>
  <c r="U344" i="1"/>
  <c r="S344" i="1"/>
  <c r="Q344" i="1"/>
  <c r="O344" i="1"/>
  <c r="K344" i="1"/>
  <c r="I344" i="1"/>
  <c r="G344" i="1"/>
  <c r="Z343" i="1"/>
  <c r="W343" i="1"/>
  <c r="U343" i="1"/>
  <c r="S343" i="1"/>
  <c r="Q343" i="1"/>
  <c r="O343" i="1"/>
  <c r="K343" i="1"/>
  <c r="I343" i="1"/>
  <c r="G343" i="1"/>
  <c r="Z342" i="1"/>
  <c r="W342" i="1"/>
  <c r="U342" i="1"/>
  <c r="S342" i="1"/>
  <c r="Q342" i="1"/>
  <c r="O342" i="1"/>
  <c r="K342" i="1"/>
  <c r="I342" i="1"/>
  <c r="G342" i="1"/>
  <c r="Z341" i="1"/>
  <c r="W341" i="1"/>
  <c r="U341" i="1"/>
  <c r="S341" i="1"/>
  <c r="Q341" i="1"/>
  <c r="O341" i="1"/>
  <c r="K341" i="1"/>
  <c r="I341" i="1"/>
  <c r="G341" i="1"/>
  <c r="Z340" i="1"/>
  <c r="W340" i="1"/>
  <c r="U340" i="1"/>
  <c r="S340" i="1"/>
  <c r="Q340" i="1"/>
  <c r="O340" i="1"/>
  <c r="K340" i="1"/>
  <c r="I340" i="1"/>
  <c r="G340" i="1"/>
  <c r="Z339" i="1"/>
  <c r="W339" i="1"/>
  <c r="U339" i="1"/>
  <c r="S339" i="1"/>
  <c r="Q339" i="1"/>
  <c r="O339" i="1"/>
  <c r="K339" i="1"/>
  <c r="I339" i="1"/>
  <c r="G339" i="1"/>
  <c r="Z338" i="1"/>
  <c r="W338" i="1"/>
  <c r="U338" i="1"/>
  <c r="S338" i="1"/>
  <c r="Q338" i="1"/>
  <c r="O338" i="1"/>
  <c r="K338" i="1"/>
  <c r="I338" i="1"/>
  <c r="G338" i="1"/>
  <c r="Z337" i="1"/>
  <c r="W337" i="1"/>
  <c r="U337" i="1"/>
  <c r="S337" i="1"/>
  <c r="Q337" i="1"/>
  <c r="O337" i="1"/>
  <c r="K337" i="1"/>
  <c r="I337" i="1"/>
  <c r="G337" i="1"/>
  <c r="V335" i="1"/>
  <c r="U48" i="3" s="1"/>
  <c r="T335" i="1"/>
  <c r="W48" i="3" s="1"/>
  <c r="R335" i="1"/>
  <c r="I48" i="3" s="1"/>
  <c r="P335" i="1"/>
  <c r="S48" i="3" s="1"/>
  <c r="N335" i="1"/>
  <c r="M48" i="3" s="1"/>
  <c r="J335" i="1"/>
  <c r="E48" i="3" s="1"/>
  <c r="H335" i="1"/>
  <c r="Q48" i="3" s="1"/>
  <c r="F335" i="1"/>
  <c r="O48" i="3" s="1"/>
  <c r="V334" i="1"/>
  <c r="T48" i="3" s="1"/>
  <c r="T334" i="1"/>
  <c r="V48" i="3" s="1"/>
  <c r="R334" i="1"/>
  <c r="H48" i="3" s="1"/>
  <c r="P334" i="1"/>
  <c r="R48" i="3" s="1"/>
  <c r="N334" i="1"/>
  <c r="L48" i="3" s="1"/>
  <c r="J334" i="1"/>
  <c r="D48" i="3" s="1"/>
  <c r="H334" i="1"/>
  <c r="P48" i="3" s="1"/>
  <c r="F334" i="1"/>
  <c r="N48" i="3" s="1"/>
  <c r="Z333" i="1"/>
  <c r="W333" i="1"/>
  <c r="U333" i="1"/>
  <c r="S333" i="1"/>
  <c r="Q333" i="1"/>
  <c r="O333" i="1"/>
  <c r="K333" i="1"/>
  <c r="I333" i="1"/>
  <c r="G333" i="1"/>
  <c r="Z332" i="1"/>
  <c r="W332" i="1"/>
  <c r="U332" i="1"/>
  <c r="S332" i="1"/>
  <c r="Q332" i="1"/>
  <c r="O332" i="1"/>
  <c r="K332" i="1"/>
  <c r="I332" i="1"/>
  <c r="G332" i="1"/>
  <c r="Z331" i="1"/>
  <c r="W331" i="1"/>
  <c r="U331" i="1"/>
  <c r="S331" i="1"/>
  <c r="Q331" i="1"/>
  <c r="O331" i="1"/>
  <c r="K331" i="1"/>
  <c r="I331" i="1"/>
  <c r="G331" i="1"/>
  <c r="Z330" i="1"/>
  <c r="W330" i="1"/>
  <c r="U330" i="1"/>
  <c r="S330" i="1"/>
  <c r="Q330" i="1"/>
  <c r="O330" i="1"/>
  <c r="K330" i="1"/>
  <c r="I330" i="1"/>
  <c r="G330" i="1"/>
  <c r="Z329" i="1"/>
  <c r="W329" i="1"/>
  <c r="U329" i="1"/>
  <c r="S329" i="1"/>
  <c r="Q329" i="1"/>
  <c r="O329" i="1"/>
  <c r="K329" i="1"/>
  <c r="I329" i="1"/>
  <c r="G329" i="1"/>
  <c r="Z328" i="1"/>
  <c r="W328" i="1"/>
  <c r="U328" i="1"/>
  <c r="S328" i="1"/>
  <c r="Q328" i="1"/>
  <c r="O328" i="1"/>
  <c r="K328" i="1"/>
  <c r="I328" i="1"/>
  <c r="G328" i="1"/>
  <c r="Z327" i="1"/>
  <c r="W327" i="1"/>
  <c r="U327" i="1"/>
  <c r="S327" i="1"/>
  <c r="Q327" i="1"/>
  <c r="O327" i="1"/>
  <c r="K327" i="1"/>
  <c r="I327" i="1"/>
  <c r="G327" i="1"/>
  <c r="Z326" i="1"/>
  <c r="W326" i="1"/>
  <c r="U326" i="1"/>
  <c r="S326" i="1"/>
  <c r="Q326" i="1"/>
  <c r="O326" i="1"/>
  <c r="K326" i="1"/>
  <c r="I326" i="1"/>
  <c r="G326" i="1"/>
  <c r="Z325" i="1"/>
  <c r="W325" i="1"/>
  <c r="U325" i="1"/>
  <c r="S325" i="1"/>
  <c r="Q325" i="1"/>
  <c r="O325" i="1"/>
  <c r="K325" i="1"/>
  <c r="I325" i="1"/>
  <c r="G325" i="1"/>
  <c r="Z324" i="1"/>
  <c r="W324" i="1"/>
  <c r="U324" i="1"/>
  <c r="S324" i="1"/>
  <c r="Q324" i="1"/>
  <c r="O324" i="1"/>
  <c r="K324" i="1"/>
  <c r="I324" i="1"/>
  <c r="G324" i="1"/>
  <c r="V322" i="1"/>
  <c r="U47" i="3" s="1"/>
  <c r="T322" i="1"/>
  <c r="W47" i="3" s="1"/>
  <c r="R322" i="1"/>
  <c r="I47" i="3" s="1"/>
  <c r="P322" i="1"/>
  <c r="S47" i="3" s="1"/>
  <c r="N322" i="1"/>
  <c r="M47" i="3" s="1"/>
  <c r="J322" i="1"/>
  <c r="E47" i="3" s="1"/>
  <c r="H322" i="1"/>
  <c r="Q47" i="3" s="1"/>
  <c r="F322" i="1"/>
  <c r="O47" i="3" s="1"/>
  <c r="V321" i="1"/>
  <c r="T47" i="3" s="1"/>
  <c r="T321" i="1"/>
  <c r="V47" i="3" s="1"/>
  <c r="R321" i="1"/>
  <c r="H47" i="3" s="1"/>
  <c r="P321" i="1"/>
  <c r="R47" i="3" s="1"/>
  <c r="N321" i="1"/>
  <c r="L47" i="3" s="1"/>
  <c r="J321" i="1"/>
  <c r="D47" i="3" s="1"/>
  <c r="H321" i="1"/>
  <c r="P47" i="3" s="1"/>
  <c r="F321" i="1"/>
  <c r="N47" i="3" s="1"/>
  <c r="Z320" i="1"/>
  <c r="W320" i="1"/>
  <c r="U320" i="1"/>
  <c r="S320" i="1"/>
  <c r="Q320" i="1"/>
  <c r="O320" i="1"/>
  <c r="K320" i="1"/>
  <c r="I320" i="1"/>
  <c r="G320" i="1"/>
  <c r="Z319" i="1"/>
  <c r="W319" i="1"/>
  <c r="U319" i="1"/>
  <c r="Q319" i="1"/>
  <c r="O319" i="1"/>
  <c r="K319" i="1"/>
  <c r="I319" i="1"/>
  <c r="G319" i="1"/>
  <c r="Z318" i="1"/>
  <c r="W318" i="1"/>
  <c r="U318" i="1"/>
  <c r="Q318" i="1"/>
  <c r="O318" i="1"/>
  <c r="K318" i="1"/>
  <c r="I318" i="1"/>
  <c r="G318" i="1"/>
  <c r="Z317" i="1"/>
  <c r="W317" i="1"/>
  <c r="U317" i="1"/>
  <c r="Q317" i="1"/>
  <c r="O317" i="1"/>
  <c r="K317" i="1"/>
  <c r="I317" i="1"/>
  <c r="G317" i="1"/>
  <c r="Z316" i="1"/>
  <c r="W316" i="1"/>
  <c r="U316" i="1"/>
  <c r="S316" i="1"/>
  <c r="Q316" i="1"/>
  <c r="O316" i="1"/>
  <c r="K316" i="1"/>
  <c r="I316" i="1"/>
  <c r="G316" i="1"/>
  <c r="Z315" i="1"/>
  <c r="W315" i="1"/>
  <c r="U315" i="1"/>
  <c r="S315" i="1"/>
  <c r="Q315" i="1"/>
  <c r="O315" i="1"/>
  <c r="K315" i="1"/>
  <c r="I315" i="1"/>
  <c r="G315" i="1"/>
  <c r="Z314" i="1"/>
  <c r="W314" i="1"/>
  <c r="U314" i="1"/>
  <c r="Q314" i="1"/>
  <c r="O314" i="1"/>
  <c r="K314" i="1"/>
  <c r="I314" i="1"/>
  <c r="G314" i="1"/>
  <c r="Z313" i="1"/>
  <c r="W313" i="1"/>
  <c r="U313" i="1"/>
  <c r="S313" i="1"/>
  <c r="Q313" i="1"/>
  <c r="O313" i="1"/>
  <c r="K313" i="1"/>
  <c r="I313" i="1"/>
  <c r="G313" i="1"/>
  <c r="V311" i="1"/>
  <c r="U46" i="3" s="1"/>
  <c r="T311" i="1"/>
  <c r="W46" i="3" s="1"/>
  <c r="P311" i="1"/>
  <c r="S46" i="3" s="1"/>
  <c r="N311" i="1"/>
  <c r="M46" i="3" s="1"/>
  <c r="J311" i="1"/>
  <c r="E46" i="3" s="1"/>
  <c r="H311" i="1"/>
  <c r="Q46" i="3" s="1"/>
  <c r="F311" i="1"/>
  <c r="O46" i="3" s="1"/>
  <c r="V310" i="1"/>
  <c r="T46" i="3" s="1"/>
  <c r="T310" i="1"/>
  <c r="V46" i="3" s="1"/>
  <c r="P310" i="1"/>
  <c r="R46" i="3" s="1"/>
  <c r="N310" i="1"/>
  <c r="L46" i="3" s="1"/>
  <c r="J310" i="1"/>
  <c r="D46" i="3" s="1"/>
  <c r="H310" i="1"/>
  <c r="P46" i="3" s="1"/>
  <c r="F310" i="1"/>
  <c r="N46" i="3" s="1"/>
  <c r="Z309" i="1"/>
  <c r="W309" i="1"/>
  <c r="U309" i="1"/>
  <c r="Q309" i="1"/>
  <c r="O309" i="1"/>
  <c r="K309" i="1"/>
  <c r="I309" i="1"/>
  <c r="G309" i="1"/>
  <c r="Z308" i="1"/>
  <c r="W308" i="1"/>
  <c r="U308" i="1"/>
  <c r="Q308" i="1"/>
  <c r="O308" i="1"/>
  <c r="K308" i="1"/>
  <c r="I308" i="1"/>
  <c r="G308" i="1"/>
  <c r="Z307" i="1"/>
  <c r="W307" i="1"/>
  <c r="U307" i="1"/>
  <c r="Q307" i="1"/>
  <c r="O307" i="1"/>
  <c r="K307" i="1"/>
  <c r="I307" i="1"/>
  <c r="G307" i="1"/>
  <c r="Z306" i="1"/>
  <c r="W306" i="1"/>
  <c r="U306" i="1"/>
  <c r="Q306" i="1"/>
  <c r="O306" i="1"/>
  <c r="K306" i="1"/>
  <c r="I306" i="1"/>
  <c r="G306" i="1"/>
  <c r="Z305" i="1"/>
  <c r="W305" i="1"/>
  <c r="U305" i="1"/>
  <c r="Q305" i="1"/>
  <c r="O305" i="1"/>
  <c r="K305" i="1"/>
  <c r="I305" i="1"/>
  <c r="G305" i="1"/>
  <c r="V303" i="1"/>
  <c r="T303" i="1"/>
  <c r="W43" i="3" s="1"/>
  <c r="R303" i="1"/>
  <c r="I43" i="3" s="1"/>
  <c r="P303" i="1"/>
  <c r="S43" i="3" s="1"/>
  <c r="N303" i="1"/>
  <c r="M43" i="3" s="1"/>
  <c r="J303" i="1"/>
  <c r="E43" i="3" s="1"/>
  <c r="H303" i="1"/>
  <c r="Q43" i="3" s="1"/>
  <c r="F303" i="1"/>
  <c r="O43" i="3" s="1"/>
  <c r="D303" i="1"/>
  <c r="G43" i="3" s="1"/>
  <c r="V302" i="1"/>
  <c r="T43" i="3" s="1"/>
  <c r="T302" i="1"/>
  <c r="V43" i="3" s="1"/>
  <c r="R302" i="1"/>
  <c r="H43" i="3" s="1"/>
  <c r="P302" i="1"/>
  <c r="R43" i="3" s="1"/>
  <c r="N302" i="1"/>
  <c r="L43" i="3" s="1"/>
  <c r="J302" i="1"/>
  <c r="D43" i="3" s="1"/>
  <c r="H302" i="1"/>
  <c r="P43" i="3" s="1"/>
  <c r="F302" i="1"/>
  <c r="N43" i="3" s="1"/>
  <c r="D302" i="1"/>
  <c r="F43" i="3" s="1"/>
  <c r="Z301" i="1"/>
  <c r="W301" i="1"/>
  <c r="U301" i="1"/>
  <c r="S301" i="1"/>
  <c r="Q301" i="1"/>
  <c r="O301" i="1"/>
  <c r="K301" i="1"/>
  <c r="I301" i="1"/>
  <c r="G301" i="1"/>
  <c r="E301" i="1"/>
  <c r="Z300" i="1"/>
  <c r="W300" i="1"/>
  <c r="U300" i="1"/>
  <c r="S300" i="1"/>
  <c r="Q300" i="1"/>
  <c r="O300" i="1"/>
  <c r="K300" i="1"/>
  <c r="I300" i="1"/>
  <c r="G300" i="1"/>
  <c r="E300" i="1"/>
  <c r="Z299" i="1"/>
  <c r="W299" i="1"/>
  <c r="U299" i="1"/>
  <c r="S299" i="1"/>
  <c r="Q299" i="1"/>
  <c r="O299" i="1"/>
  <c r="K299" i="1"/>
  <c r="I299" i="1"/>
  <c r="G299" i="1"/>
  <c r="Z298" i="1"/>
  <c r="W298" i="1"/>
  <c r="U298" i="1"/>
  <c r="S298" i="1"/>
  <c r="Q298" i="1"/>
  <c r="O298" i="1"/>
  <c r="K298" i="1"/>
  <c r="I298" i="1"/>
  <c r="G298" i="1"/>
  <c r="Z297" i="1"/>
  <c r="W297" i="1"/>
  <c r="U297" i="1"/>
  <c r="S297" i="1"/>
  <c r="Q297" i="1"/>
  <c r="O297" i="1"/>
  <c r="K297" i="1"/>
  <c r="I297" i="1"/>
  <c r="G297" i="1"/>
  <c r="Z296" i="1"/>
  <c r="W296" i="1"/>
  <c r="U296" i="1"/>
  <c r="S296" i="1"/>
  <c r="Q296" i="1"/>
  <c r="O296" i="1"/>
  <c r="K296" i="1"/>
  <c r="I296" i="1"/>
  <c r="G296" i="1"/>
  <c r="Z295" i="1"/>
  <c r="W295" i="1"/>
  <c r="U295" i="1"/>
  <c r="S295" i="1"/>
  <c r="Q295" i="1"/>
  <c r="O295" i="1"/>
  <c r="K295" i="1"/>
  <c r="I295" i="1"/>
  <c r="G295" i="1"/>
  <c r="Z294" i="1"/>
  <c r="W294" i="1"/>
  <c r="U294" i="1"/>
  <c r="S294" i="1"/>
  <c r="Q294" i="1"/>
  <c r="O294" i="1"/>
  <c r="K294" i="1"/>
  <c r="I294" i="1"/>
  <c r="G294" i="1"/>
  <c r="E294" i="1"/>
  <c r="Z293" i="1"/>
  <c r="Y293" i="1"/>
  <c r="W293" i="1"/>
  <c r="U293" i="1"/>
  <c r="S293" i="1"/>
  <c r="Q293" i="1"/>
  <c r="O293" i="1"/>
  <c r="K293" i="1"/>
  <c r="I293" i="1"/>
  <c r="G293" i="1"/>
  <c r="Z292" i="1"/>
  <c r="W292" i="1"/>
  <c r="U292" i="1"/>
  <c r="S292" i="1"/>
  <c r="Q292" i="1"/>
  <c r="O292" i="1"/>
  <c r="K292" i="1"/>
  <c r="I292" i="1"/>
  <c r="G292" i="1"/>
  <c r="V290" i="1"/>
  <c r="T290" i="1"/>
  <c r="W40" i="3" s="1"/>
  <c r="P290" i="1"/>
  <c r="S40" i="3" s="1"/>
  <c r="N290" i="1"/>
  <c r="M40" i="3" s="1"/>
  <c r="J290" i="1"/>
  <c r="E40" i="3" s="1"/>
  <c r="H290" i="1"/>
  <c r="Q40" i="3" s="1"/>
  <c r="F290" i="1"/>
  <c r="O40" i="3" s="1"/>
  <c r="V289" i="1"/>
  <c r="T40" i="3" s="1"/>
  <c r="T289" i="1"/>
  <c r="V40" i="3" s="1"/>
  <c r="P289" i="1"/>
  <c r="R40" i="3" s="1"/>
  <c r="N289" i="1"/>
  <c r="L40" i="3" s="1"/>
  <c r="J289" i="1"/>
  <c r="D40" i="3" s="1"/>
  <c r="H289" i="1"/>
  <c r="P40" i="3" s="1"/>
  <c r="F289" i="1"/>
  <c r="N40" i="3" s="1"/>
  <c r="Z288" i="1"/>
  <c r="W288" i="1"/>
  <c r="U288" i="1"/>
  <c r="Q288" i="1"/>
  <c r="O288" i="1"/>
  <c r="K288" i="1"/>
  <c r="I288" i="1"/>
  <c r="G288" i="1"/>
  <c r="Z287" i="1"/>
  <c r="W287" i="1"/>
  <c r="U287" i="1"/>
  <c r="Q287" i="1"/>
  <c r="O287" i="1"/>
  <c r="K287" i="1"/>
  <c r="I287" i="1"/>
  <c r="G287" i="1"/>
  <c r="Z286" i="1"/>
  <c r="W286" i="1"/>
  <c r="U286" i="1"/>
  <c r="Q286" i="1"/>
  <c r="O286" i="1"/>
  <c r="K286" i="1"/>
  <c r="I286" i="1"/>
  <c r="G286" i="1"/>
  <c r="Z285" i="1"/>
  <c r="W285" i="1"/>
  <c r="U285" i="1"/>
  <c r="Q285" i="1"/>
  <c r="O285" i="1"/>
  <c r="K285" i="1"/>
  <c r="I285" i="1"/>
  <c r="G285" i="1"/>
  <c r="Z284" i="1"/>
  <c r="W284" i="1"/>
  <c r="U284" i="1"/>
  <c r="Q284" i="1"/>
  <c r="O284" i="1"/>
  <c r="K284" i="1"/>
  <c r="I284" i="1"/>
  <c r="G284" i="1"/>
  <c r="V282" i="1"/>
  <c r="U41" i="3" s="1"/>
  <c r="T282" i="1"/>
  <c r="W41" i="3" s="1"/>
  <c r="P282" i="1"/>
  <c r="S41" i="3" s="1"/>
  <c r="N282" i="1"/>
  <c r="M41" i="3" s="1"/>
  <c r="J282" i="1"/>
  <c r="E41" i="3" s="1"/>
  <c r="H282" i="1"/>
  <c r="Q41" i="3" s="1"/>
  <c r="F282" i="1"/>
  <c r="O41" i="3" s="1"/>
  <c r="V281" i="1"/>
  <c r="T41" i="3" s="1"/>
  <c r="T281" i="1"/>
  <c r="V41" i="3" s="1"/>
  <c r="P281" i="1"/>
  <c r="R41" i="3" s="1"/>
  <c r="N281" i="1"/>
  <c r="L41" i="3" s="1"/>
  <c r="J281" i="1"/>
  <c r="D41" i="3" s="1"/>
  <c r="H281" i="1"/>
  <c r="P41" i="3" s="1"/>
  <c r="F281" i="1"/>
  <c r="N41" i="3" s="1"/>
  <c r="Z280" i="1"/>
  <c r="W280" i="1"/>
  <c r="U280" i="1"/>
  <c r="Q280" i="1"/>
  <c r="O280" i="1"/>
  <c r="K280" i="1"/>
  <c r="I280" i="1"/>
  <c r="G280" i="1"/>
  <c r="Z279" i="1"/>
  <c r="W279" i="1"/>
  <c r="U279" i="1"/>
  <c r="Q279" i="1"/>
  <c r="O279" i="1"/>
  <c r="K279" i="1"/>
  <c r="I279" i="1"/>
  <c r="G279" i="1"/>
  <c r="Z278" i="1"/>
  <c r="W278" i="1"/>
  <c r="U278" i="1"/>
  <c r="Q278" i="1"/>
  <c r="O278" i="1"/>
  <c r="K278" i="1"/>
  <c r="I278" i="1"/>
  <c r="G278" i="1"/>
  <c r="Z277" i="1"/>
  <c r="W277" i="1"/>
  <c r="U277" i="1"/>
  <c r="Q277" i="1"/>
  <c r="O277" i="1"/>
  <c r="K277" i="1"/>
  <c r="I277" i="1"/>
  <c r="G277" i="1"/>
  <c r="Z276" i="1"/>
  <c r="W276" i="1"/>
  <c r="U276" i="1"/>
  <c r="Q276" i="1"/>
  <c r="O276" i="1"/>
  <c r="K276" i="1"/>
  <c r="I276" i="1"/>
  <c r="G276" i="1"/>
  <c r="Z275" i="1"/>
  <c r="W275" i="1"/>
  <c r="U275" i="1"/>
  <c r="S275" i="1"/>
  <c r="Q275" i="1"/>
  <c r="O275" i="1"/>
  <c r="K275" i="1"/>
  <c r="I275" i="1"/>
  <c r="G275" i="1"/>
  <c r="Z274" i="1"/>
  <c r="W274" i="1"/>
  <c r="U274" i="1"/>
  <c r="Q274" i="1"/>
  <c r="O274" i="1"/>
  <c r="K274" i="1"/>
  <c r="I274" i="1"/>
  <c r="G274" i="1"/>
  <c r="Z273" i="1"/>
  <c r="W273" i="1"/>
  <c r="U273" i="1"/>
  <c r="Q273" i="1"/>
  <c r="O273" i="1"/>
  <c r="K273" i="1"/>
  <c r="I273" i="1"/>
  <c r="G273" i="1"/>
  <c r="Z272" i="1"/>
  <c r="W272" i="1"/>
  <c r="U272" i="1"/>
  <c r="S272" i="1"/>
  <c r="Q272" i="1"/>
  <c r="O272" i="1"/>
  <c r="K272" i="1"/>
  <c r="I272" i="1"/>
  <c r="G272" i="1"/>
  <c r="Z271" i="1"/>
  <c r="W271" i="1"/>
  <c r="U271" i="1"/>
  <c r="S271" i="1"/>
  <c r="Q271" i="1"/>
  <c r="O271" i="1"/>
  <c r="K271" i="1"/>
  <c r="I271" i="1"/>
  <c r="G271" i="1"/>
  <c r="V269" i="1"/>
  <c r="U42" i="3" s="1"/>
  <c r="T269" i="1"/>
  <c r="W42" i="3" s="1"/>
  <c r="R269" i="1"/>
  <c r="I42" i="3" s="1"/>
  <c r="P269" i="1"/>
  <c r="S42" i="3" s="1"/>
  <c r="N269" i="1"/>
  <c r="M42" i="3" s="1"/>
  <c r="J269" i="1"/>
  <c r="E42" i="3" s="1"/>
  <c r="H269" i="1"/>
  <c r="Q42" i="3" s="1"/>
  <c r="F269" i="1"/>
  <c r="O42" i="3" s="1"/>
  <c r="V268" i="1"/>
  <c r="T42" i="3" s="1"/>
  <c r="T268" i="1"/>
  <c r="V42" i="3" s="1"/>
  <c r="R268" i="1"/>
  <c r="H42" i="3" s="1"/>
  <c r="P268" i="1"/>
  <c r="R42" i="3" s="1"/>
  <c r="N268" i="1"/>
  <c r="L42" i="3" s="1"/>
  <c r="J268" i="1"/>
  <c r="D42" i="3" s="1"/>
  <c r="H268" i="1"/>
  <c r="P42" i="3" s="1"/>
  <c r="F268" i="1"/>
  <c r="N42" i="3" s="1"/>
  <c r="Z267" i="1"/>
  <c r="W267" i="1"/>
  <c r="U267" i="1"/>
  <c r="S267" i="1"/>
  <c r="Q267" i="1"/>
  <c r="O267" i="1"/>
  <c r="K267" i="1"/>
  <c r="I267" i="1"/>
  <c r="G267" i="1"/>
  <c r="Z266" i="1"/>
  <c r="W266" i="1"/>
  <c r="U266" i="1"/>
  <c r="S266" i="1"/>
  <c r="Q266" i="1"/>
  <c r="O266" i="1"/>
  <c r="K266" i="1"/>
  <c r="I266" i="1"/>
  <c r="G266" i="1"/>
  <c r="Z265" i="1"/>
  <c r="W265" i="1"/>
  <c r="U265" i="1"/>
  <c r="S265" i="1"/>
  <c r="Q265" i="1"/>
  <c r="O265" i="1"/>
  <c r="K265" i="1"/>
  <c r="I265" i="1"/>
  <c r="G265" i="1"/>
  <c r="Z264" i="1"/>
  <c r="W264" i="1"/>
  <c r="U264" i="1"/>
  <c r="S264" i="1"/>
  <c r="Q264" i="1"/>
  <c r="O264" i="1"/>
  <c r="K264" i="1"/>
  <c r="I264" i="1"/>
  <c r="G264" i="1"/>
  <c r="Z263" i="1"/>
  <c r="W263" i="1"/>
  <c r="U263" i="1"/>
  <c r="S263" i="1"/>
  <c r="Q263" i="1"/>
  <c r="O263" i="1"/>
  <c r="K263" i="1"/>
  <c r="I263" i="1"/>
  <c r="G263" i="1"/>
  <c r="Z262" i="1"/>
  <c r="W262" i="1"/>
  <c r="U262" i="1"/>
  <c r="S262" i="1"/>
  <c r="Q262" i="1"/>
  <c r="O262" i="1"/>
  <c r="K262" i="1"/>
  <c r="I262" i="1"/>
  <c r="G262" i="1"/>
  <c r="Z261" i="1"/>
  <c r="W261" i="1"/>
  <c r="U261" i="1"/>
  <c r="S261" i="1"/>
  <c r="Q261" i="1"/>
  <c r="O261" i="1"/>
  <c r="K261" i="1"/>
  <c r="I261" i="1"/>
  <c r="G261" i="1"/>
  <c r="Z260" i="1"/>
  <c r="W260" i="1"/>
  <c r="U260" i="1"/>
  <c r="S260" i="1"/>
  <c r="Q260" i="1"/>
  <c r="O260" i="1"/>
  <c r="K260" i="1"/>
  <c r="I260" i="1"/>
  <c r="G260" i="1"/>
  <c r="Z259" i="1"/>
  <c r="W259" i="1"/>
  <c r="U259" i="1"/>
  <c r="S259" i="1"/>
  <c r="Q259" i="1"/>
  <c r="O259" i="1"/>
  <c r="K259" i="1"/>
  <c r="I259" i="1"/>
  <c r="G259" i="1"/>
  <c r="Z258" i="1"/>
  <c r="W258" i="1"/>
  <c r="U258" i="1"/>
  <c r="S258" i="1"/>
  <c r="Q258" i="1"/>
  <c r="O258" i="1"/>
  <c r="K258" i="1"/>
  <c r="I258" i="1"/>
  <c r="G258" i="1"/>
  <c r="V256" i="1"/>
  <c r="U34" i="3" s="1"/>
  <c r="R256" i="1"/>
  <c r="I34" i="3" s="1"/>
  <c r="P256" i="1"/>
  <c r="S34" i="3" s="1"/>
  <c r="N256" i="1"/>
  <c r="M34" i="3" s="1"/>
  <c r="L256" i="1"/>
  <c r="K34" i="3" s="1"/>
  <c r="J256" i="1"/>
  <c r="E34" i="3" s="1"/>
  <c r="H256" i="1"/>
  <c r="Q34" i="3" s="1"/>
  <c r="F256" i="1"/>
  <c r="O34" i="3" s="1"/>
  <c r="D256" i="1"/>
  <c r="G34" i="3" s="1"/>
  <c r="V255" i="1"/>
  <c r="T34" i="3" s="1"/>
  <c r="R255" i="1"/>
  <c r="H34" i="3" s="1"/>
  <c r="P255" i="1"/>
  <c r="R34" i="3" s="1"/>
  <c r="N255" i="1"/>
  <c r="L34" i="3" s="1"/>
  <c r="L255" i="1"/>
  <c r="J34" i="3" s="1"/>
  <c r="J255" i="1"/>
  <c r="D34" i="3" s="1"/>
  <c r="H255" i="1"/>
  <c r="P34" i="3" s="1"/>
  <c r="F255" i="1"/>
  <c r="N34" i="3" s="1"/>
  <c r="D255" i="1"/>
  <c r="F34" i="3" s="1"/>
  <c r="Z254" i="1"/>
  <c r="W254" i="1"/>
  <c r="S254" i="1"/>
  <c r="Q254" i="1"/>
  <c r="O254" i="1"/>
  <c r="M254" i="1"/>
  <c r="K254" i="1"/>
  <c r="I254" i="1"/>
  <c r="G254" i="1"/>
  <c r="E254" i="1"/>
  <c r="Z253" i="1"/>
  <c r="W253" i="1"/>
  <c r="S253" i="1"/>
  <c r="Q253" i="1"/>
  <c r="O253" i="1"/>
  <c r="M253" i="1"/>
  <c r="K253" i="1"/>
  <c r="I253" i="1"/>
  <c r="G253" i="1"/>
  <c r="E253" i="1"/>
  <c r="Z252" i="1"/>
  <c r="W252" i="1"/>
  <c r="S252" i="1"/>
  <c r="Q252" i="1"/>
  <c r="O252" i="1"/>
  <c r="M252" i="1"/>
  <c r="K252" i="1"/>
  <c r="I252" i="1"/>
  <c r="G252" i="1"/>
  <c r="E252" i="1"/>
  <c r="Z251" i="1"/>
  <c r="W251" i="1"/>
  <c r="S251" i="1"/>
  <c r="Q251" i="1"/>
  <c r="O251" i="1"/>
  <c r="M251" i="1"/>
  <c r="K251" i="1"/>
  <c r="I251" i="1"/>
  <c r="G251" i="1"/>
  <c r="E251" i="1"/>
  <c r="Z250" i="1"/>
  <c r="W250" i="1"/>
  <c r="S250" i="1"/>
  <c r="Q250" i="1"/>
  <c r="O250" i="1"/>
  <c r="M250" i="1"/>
  <c r="K250" i="1"/>
  <c r="I250" i="1"/>
  <c r="G250" i="1"/>
  <c r="E250" i="1"/>
  <c r="Z249" i="1"/>
  <c r="W249" i="1"/>
  <c r="S249" i="1"/>
  <c r="Q249" i="1"/>
  <c r="O249" i="1"/>
  <c r="M249" i="1"/>
  <c r="K249" i="1"/>
  <c r="I249" i="1"/>
  <c r="G249" i="1"/>
  <c r="E249" i="1"/>
  <c r="Z248" i="1"/>
  <c r="W248" i="1"/>
  <c r="S248" i="1"/>
  <c r="Q248" i="1"/>
  <c r="O248" i="1"/>
  <c r="M248" i="1"/>
  <c r="K248" i="1"/>
  <c r="I248" i="1"/>
  <c r="G248" i="1"/>
  <c r="E248" i="1"/>
  <c r="Z247" i="1"/>
  <c r="W247" i="1"/>
  <c r="S247" i="1"/>
  <c r="Q247" i="1"/>
  <c r="O247" i="1"/>
  <c r="M247" i="1"/>
  <c r="K247" i="1"/>
  <c r="I247" i="1"/>
  <c r="G247" i="1"/>
  <c r="E247" i="1"/>
  <c r="Z246" i="1"/>
  <c r="W246" i="1"/>
  <c r="S246" i="1"/>
  <c r="Q246" i="1"/>
  <c r="O246" i="1"/>
  <c r="M246" i="1"/>
  <c r="K246" i="1"/>
  <c r="I246" i="1"/>
  <c r="G246" i="1"/>
  <c r="E246" i="1"/>
  <c r="Z245" i="1"/>
  <c r="W245" i="1"/>
  <c r="S245" i="1"/>
  <c r="Q245" i="1"/>
  <c r="O245" i="1"/>
  <c r="M245" i="1"/>
  <c r="K245" i="1"/>
  <c r="I245" i="1"/>
  <c r="G245" i="1"/>
  <c r="E245" i="1"/>
  <c r="Z244" i="1"/>
  <c r="W244" i="1"/>
  <c r="S244" i="1"/>
  <c r="Q244" i="1"/>
  <c r="O244" i="1"/>
  <c r="M244" i="1"/>
  <c r="K244" i="1"/>
  <c r="I244" i="1"/>
  <c r="G244" i="1"/>
  <c r="E244" i="1"/>
  <c r="Z243" i="1"/>
  <c r="W243" i="1"/>
  <c r="U243" i="1"/>
  <c r="S243" i="1"/>
  <c r="Q243" i="1"/>
  <c r="O243" i="1"/>
  <c r="M243" i="1"/>
  <c r="K243" i="1"/>
  <c r="I243" i="1"/>
  <c r="G243" i="1"/>
  <c r="E243" i="1"/>
  <c r="V241" i="1"/>
  <c r="U33" i="3" s="1"/>
  <c r="T241" i="1"/>
  <c r="W33" i="3" s="1"/>
  <c r="R241" i="1"/>
  <c r="I33" i="3" s="1"/>
  <c r="P241" i="1"/>
  <c r="S33" i="3" s="1"/>
  <c r="N241" i="1"/>
  <c r="M33" i="3" s="1"/>
  <c r="J241" i="1"/>
  <c r="E33" i="3" s="1"/>
  <c r="H241" i="1"/>
  <c r="Q33" i="3" s="1"/>
  <c r="F241" i="1"/>
  <c r="O33" i="3" s="1"/>
  <c r="D241" i="1"/>
  <c r="G33" i="3" s="1"/>
  <c r="V240" i="1"/>
  <c r="T33" i="3" s="1"/>
  <c r="T240" i="1"/>
  <c r="V33" i="3" s="1"/>
  <c r="R240" i="1"/>
  <c r="H33" i="3" s="1"/>
  <c r="P240" i="1"/>
  <c r="R33" i="3" s="1"/>
  <c r="N240" i="1"/>
  <c r="L33" i="3" s="1"/>
  <c r="J240" i="1"/>
  <c r="D33" i="3" s="1"/>
  <c r="H240" i="1"/>
  <c r="P33" i="3" s="1"/>
  <c r="F240" i="1"/>
  <c r="N33" i="3" s="1"/>
  <c r="D240" i="1"/>
  <c r="F33" i="3" s="1"/>
  <c r="Z239" i="1"/>
  <c r="W239" i="1"/>
  <c r="U239" i="1"/>
  <c r="S239" i="1"/>
  <c r="Q239" i="1"/>
  <c r="O239" i="1"/>
  <c r="K239" i="1"/>
  <c r="I239" i="1"/>
  <c r="G239" i="1"/>
  <c r="E239" i="1"/>
  <c r="Z238" i="1"/>
  <c r="W238" i="1"/>
  <c r="U238" i="1"/>
  <c r="S238" i="1"/>
  <c r="Q238" i="1"/>
  <c r="O238" i="1"/>
  <c r="K238" i="1"/>
  <c r="I238" i="1"/>
  <c r="G238" i="1"/>
  <c r="E238" i="1"/>
  <c r="Z237" i="1"/>
  <c r="W237" i="1"/>
  <c r="U237" i="1"/>
  <c r="S237" i="1"/>
  <c r="Q237" i="1"/>
  <c r="O237" i="1"/>
  <c r="K237" i="1"/>
  <c r="I237" i="1"/>
  <c r="G237" i="1"/>
  <c r="E237" i="1"/>
  <c r="Z236" i="1"/>
  <c r="W236" i="1"/>
  <c r="U236" i="1"/>
  <c r="S236" i="1"/>
  <c r="Q236" i="1"/>
  <c r="O236" i="1"/>
  <c r="K236" i="1"/>
  <c r="I236" i="1"/>
  <c r="G236" i="1"/>
  <c r="E236" i="1"/>
  <c r="Z235" i="1"/>
  <c r="W235" i="1"/>
  <c r="U235" i="1"/>
  <c r="S235" i="1"/>
  <c r="Q235" i="1"/>
  <c r="O235" i="1"/>
  <c r="K235" i="1"/>
  <c r="I235" i="1"/>
  <c r="G235" i="1"/>
  <c r="E235" i="1"/>
  <c r="Z234" i="1"/>
  <c r="W234" i="1"/>
  <c r="U234" i="1"/>
  <c r="S234" i="1"/>
  <c r="Q234" i="1"/>
  <c r="O234" i="1"/>
  <c r="K234" i="1"/>
  <c r="I234" i="1"/>
  <c r="G234" i="1"/>
  <c r="E234" i="1"/>
  <c r="Z233" i="1"/>
  <c r="W233" i="1"/>
  <c r="U233" i="1"/>
  <c r="S233" i="1"/>
  <c r="Q233" i="1"/>
  <c r="O233" i="1"/>
  <c r="K233" i="1"/>
  <c r="I233" i="1"/>
  <c r="G233" i="1"/>
  <c r="E233" i="1"/>
  <c r="Z232" i="1"/>
  <c r="W232" i="1"/>
  <c r="U232" i="1"/>
  <c r="S232" i="1"/>
  <c r="Q232" i="1"/>
  <c r="O232" i="1"/>
  <c r="K232" i="1"/>
  <c r="I232" i="1"/>
  <c r="G232" i="1"/>
  <c r="E232" i="1"/>
  <c r="Z231" i="1"/>
  <c r="W231" i="1"/>
  <c r="U231" i="1"/>
  <c r="S231" i="1"/>
  <c r="Q231" i="1"/>
  <c r="O231" i="1"/>
  <c r="K231" i="1"/>
  <c r="I231" i="1"/>
  <c r="G231" i="1"/>
  <c r="E231" i="1"/>
  <c r="Z230" i="1"/>
  <c r="W230" i="1"/>
  <c r="U230" i="1"/>
  <c r="S230" i="1"/>
  <c r="Q230" i="1"/>
  <c r="O230" i="1"/>
  <c r="K230" i="1"/>
  <c r="I230" i="1"/>
  <c r="G230" i="1"/>
  <c r="E230" i="1"/>
  <c r="Z229" i="1"/>
  <c r="W229" i="1"/>
  <c r="U229" i="1"/>
  <c r="S229" i="1"/>
  <c r="Q229" i="1"/>
  <c r="O229" i="1"/>
  <c r="K229" i="1"/>
  <c r="I229" i="1"/>
  <c r="G229" i="1"/>
  <c r="E229" i="1"/>
  <c r="Z228" i="1"/>
  <c r="W228" i="1"/>
  <c r="U228" i="1"/>
  <c r="S228" i="1"/>
  <c r="Q228" i="1"/>
  <c r="O228" i="1"/>
  <c r="K228" i="1"/>
  <c r="I228" i="1"/>
  <c r="G228" i="1"/>
  <c r="E228" i="1"/>
  <c r="Z227" i="1"/>
  <c r="W227" i="1"/>
  <c r="U227" i="1"/>
  <c r="S227" i="1"/>
  <c r="Q227" i="1"/>
  <c r="O227" i="1"/>
  <c r="K227" i="1"/>
  <c r="I227" i="1"/>
  <c r="G227" i="1"/>
  <c r="E227" i="1"/>
  <c r="Z226" i="1"/>
  <c r="W226" i="1"/>
  <c r="U226" i="1"/>
  <c r="S226" i="1"/>
  <c r="Q226" i="1"/>
  <c r="O226" i="1"/>
  <c r="K226" i="1"/>
  <c r="I226" i="1"/>
  <c r="G226" i="1"/>
  <c r="E226" i="1"/>
  <c r="Z225" i="1"/>
  <c r="W225" i="1"/>
  <c r="U225" i="1"/>
  <c r="S225" i="1"/>
  <c r="Q225" i="1"/>
  <c r="O225" i="1"/>
  <c r="K225" i="1"/>
  <c r="I225" i="1"/>
  <c r="G225" i="1"/>
  <c r="E225" i="1"/>
  <c r="Z224" i="1"/>
  <c r="V223" i="1"/>
  <c r="U31" i="3" s="1"/>
  <c r="R223" i="1"/>
  <c r="I31" i="3" s="1"/>
  <c r="P223" i="1"/>
  <c r="S31" i="3" s="1"/>
  <c r="N223" i="1"/>
  <c r="M31" i="3" s="1"/>
  <c r="L223" i="1"/>
  <c r="K31" i="3" s="1"/>
  <c r="J223" i="1"/>
  <c r="E31" i="3" s="1"/>
  <c r="H223" i="1"/>
  <c r="Q31" i="3" s="1"/>
  <c r="F223" i="1"/>
  <c r="O31" i="3" s="1"/>
  <c r="D223" i="1"/>
  <c r="G31" i="3" s="1"/>
  <c r="V222" i="1"/>
  <c r="T31" i="3" s="1"/>
  <c r="R222" i="1"/>
  <c r="H31" i="3" s="1"/>
  <c r="P222" i="1"/>
  <c r="R31" i="3" s="1"/>
  <c r="N222" i="1"/>
  <c r="L31" i="3" s="1"/>
  <c r="L222" i="1"/>
  <c r="J31" i="3" s="1"/>
  <c r="J222" i="1"/>
  <c r="D31" i="3" s="1"/>
  <c r="H222" i="1"/>
  <c r="P31" i="3" s="1"/>
  <c r="F222" i="1"/>
  <c r="N31" i="3" s="1"/>
  <c r="D222" i="1"/>
  <c r="F31" i="3" s="1"/>
  <c r="Z221" i="1"/>
  <c r="W221" i="1"/>
  <c r="S221" i="1"/>
  <c r="Q221" i="1"/>
  <c r="O221" i="1"/>
  <c r="M221" i="1"/>
  <c r="K221" i="1"/>
  <c r="I221" i="1"/>
  <c r="G221" i="1"/>
  <c r="E221" i="1"/>
  <c r="Z220" i="1"/>
  <c r="W220" i="1"/>
  <c r="S220" i="1"/>
  <c r="Q220" i="1"/>
  <c r="O220" i="1"/>
  <c r="M220" i="1"/>
  <c r="K220" i="1"/>
  <c r="I220" i="1"/>
  <c r="G220" i="1"/>
  <c r="E220" i="1"/>
  <c r="Z219" i="1"/>
  <c r="W219" i="1"/>
  <c r="S219" i="1"/>
  <c r="Q219" i="1"/>
  <c r="O219" i="1"/>
  <c r="M219" i="1"/>
  <c r="K219" i="1"/>
  <c r="I219" i="1"/>
  <c r="G219" i="1"/>
  <c r="E219" i="1"/>
  <c r="Z218" i="1"/>
  <c r="W218" i="1"/>
  <c r="S218" i="1"/>
  <c r="Q218" i="1"/>
  <c r="O218" i="1"/>
  <c r="M218" i="1"/>
  <c r="K218" i="1"/>
  <c r="I218" i="1"/>
  <c r="G218" i="1"/>
  <c r="E218" i="1"/>
  <c r="Z217" i="1"/>
  <c r="Y217" i="1"/>
  <c r="W217" i="1"/>
  <c r="S217" i="1"/>
  <c r="Q217" i="1"/>
  <c r="O217" i="1"/>
  <c r="M217" i="1"/>
  <c r="K217" i="1"/>
  <c r="I217" i="1"/>
  <c r="G217" i="1"/>
  <c r="E217" i="1"/>
  <c r="Z216" i="1"/>
  <c r="W216" i="1"/>
  <c r="S216" i="1"/>
  <c r="Q216" i="1"/>
  <c r="O216" i="1"/>
  <c r="M216" i="1"/>
  <c r="K216" i="1"/>
  <c r="I216" i="1"/>
  <c r="G216" i="1"/>
  <c r="E216" i="1"/>
  <c r="Z215" i="1"/>
  <c r="W215" i="1"/>
  <c r="S215" i="1"/>
  <c r="Q215" i="1"/>
  <c r="O215" i="1"/>
  <c r="M215" i="1"/>
  <c r="K215" i="1"/>
  <c r="I215" i="1"/>
  <c r="G215" i="1"/>
  <c r="E215" i="1"/>
  <c r="Z214" i="1"/>
  <c r="W214" i="1"/>
  <c r="U214" i="1"/>
  <c r="S214" i="1"/>
  <c r="Q214" i="1"/>
  <c r="O214" i="1"/>
  <c r="M214" i="1"/>
  <c r="K214" i="1"/>
  <c r="I214" i="1"/>
  <c r="G214" i="1"/>
  <c r="E214" i="1"/>
  <c r="Z213" i="1"/>
  <c r="W213" i="1"/>
  <c r="S213" i="1"/>
  <c r="Q213" i="1"/>
  <c r="O213" i="1"/>
  <c r="M213" i="1"/>
  <c r="K213" i="1"/>
  <c r="I213" i="1"/>
  <c r="G213" i="1"/>
  <c r="E213" i="1"/>
  <c r="Z212" i="1"/>
  <c r="W212" i="1"/>
  <c r="S212" i="1"/>
  <c r="Q212" i="1"/>
  <c r="O212" i="1"/>
  <c r="M212" i="1"/>
  <c r="K212" i="1"/>
  <c r="I212" i="1"/>
  <c r="G212" i="1"/>
  <c r="E212" i="1"/>
  <c r="V210" i="1"/>
  <c r="U30" i="3" s="1"/>
  <c r="T210" i="1"/>
  <c r="W30" i="3" s="1"/>
  <c r="R210" i="1"/>
  <c r="I30" i="3" s="1"/>
  <c r="P210" i="1"/>
  <c r="S30" i="3" s="1"/>
  <c r="N210" i="1"/>
  <c r="M30" i="3" s="1"/>
  <c r="J210" i="1"/>
  <c r="E30" i="3" s="1"/>
  <c r="H210" i="1"/>
  <c r="Q30" i="3" s="1"/>
  <c r="F210" i="1"/>
  <c r="O30" i="3" s="1"/>
  <c r="D210" i="1"/>
  <c r="G30" i="3" s="1"/>
  <c r="V209" i="1"/>
  <c r="T30" i="3" s="1"/>
  <c r="T209" i="1"/>
  <c r="V30" i="3" s="1"/>
  <c r="R209" i="1"/>
  <c r="H30" i="3" s="1"/>
  <c r="P209" i="1"/>
  <c r="R30" i="3" s="1"/>
  <c r="N209" i="1"/>
  <c r="L30" i="3" s="1"/>
  <c r="J209" i="1"/>
  <c r="D30" i="3" s="1"/>
  <c r="H209" i="1"/>
  <c r="P30" i="3" s="1"/>
  <c r="F209" i="1"/>
  <c r="N30" i="3" s="1"/>
  <c r="D209" i="1"/>
  <c r="F30" i="3" s="1"/>
  <c r="Z208" i="1"/>
  <c r="W208" i="1"/>
  <c r="U208" i="1"/>
  <c r="S208" i="1"/>
  <c r="Q208" i="1"/>
  <c r="O208" i="1"/>
  <c r="K208" i="1"/>
  <c r="I208" i="1"/>
  <c r="G208" i="1"/>
  <c r="E208" i="1"/>
  <c r="Z207" i="1"/>
  <c r="W207" i="1"/>
  <c r="U207" i="1"/>
  <c r="S207" i="1"/>
  <c r="Q207" i="1"/>
  <c r="O207" i="1"/>
  <c r="K207" i="1"/>
  <c r="I207" i="1"/>
  <c r="G207" i="1"/>
  <c r="E207" i="1"/>
  <c r="Z206" i="1"/>
  <c r="W206" i="1"/>
  <c r="U206" i="1"/>
  <c r="S206" i="1"/>
  <c r="Q206" i="1"/>
  <c r="O206" i="1"/>
  <c r="K206" i="1"/>
  <c r="I206" i="1"/>
  <c r="G206" i="1"/>
  <c r="E206" i="1"/>
  <c r="Z205" i="1"/>
  <c r="W205" i="1"/>
  <c r="U205" i="1"/>
  <c r="S205" i="1"/>
  <c r="Q205" i="1"/>
  <c r="O205" i="1"/>
  <c r="K205" i="1"/>
  <c r="I205" i="1"/>
  <c r="G205" i="1"/>
  <c r="E205" i="1"/>
  <c r="Z204" i="1"/>
  <c r="W204" i="1"/>
  <c r="U204" i="1"/>
  <c r="S204" i="1"/>
  <c r="Q204" i="1"/>
  <c r="O204" i="1"/>
  <c r="K204" i="1"/>
  <c r="I204" i="1"/>
  <c r="G204" i="1"/>
  <c r="E204" i="1"/>
  <c r="Z203" i="1"/>
  <c r="W203" i="1"/>
  <c r="U203" i="1"/>
  <c r="S203" i="1"/>
  <c r="Q203" i="1"/>
  <c r="O203" i="1"/>
  <c r="K203" i="1"/>
  <c r="I203" i="1"/>
  <c r="G203" i="1"/>
  <c r="E203" i="1"/>
  <c r="Z202" i="1"/>
  <c r="W202" i="1"/>
  <c r="U202" i="1"/>
  <c r="S202" i="1"/>
  <c r="Q202" i="1"/>
  <c r="O202" i="1"/>
  <c r="K202" i="1"/>
  <c r="I202" i="1"/>
  <c r="G202" i="1"/>
  <c r="E202" i="1"/>
  <c r="Z201" i="1"/>
  <c r="W201" i="1"/>
  <c r="U201" i="1"/>
  <c r="S201" i="1"/>
  <c r="Q201" i="1"/>
  <c r="O201" i="1"/>
  <c r="K201" i="1"/>
  <c r="I201" i="1"/>
  <c r="G201" i="1"/>
  <c r="E201" i="1"/>
  <c r="Z200" i="1"/>
  <c r="W200" i="1"/>
  <c r="U200" i="1"/>
  <c r="S200" i="1"/>
  <c r="Q200" i="1"/>
  <c r="O200" i="1"/>
  <c r="K200" i="1"/>
  <c r="I200" i="1"/>
  <c r="G200" i="1"/>
  <c r="E200" i="1"/>
  <c r="Z199" i="1"/>
  <c r="W199" i="1"/>
  <c r="U199" i="1"/>
  <c r="S199" i="1"/>
  <c r="Q199" i="1"/>
  <c r="O199" i="1"/>
  <c r="K199" i="1"/>
  <c r="I199" i="1"/>
  <c r="G199" i="1"/>
  <c r="E199" i="1"/>
  <c r="Z198" i="1"/>
  <c r="W198" i="1"/>
  <c r="U198" i="1"/>
  <c r="S198" i="1"/>
  <c r="Q198" i="1"/>
  <c r="O198" i="1"/>
  <c r="K198" i="1"/>
  <c r="I198" i="1"/>
  <c r="G198" i="1"/>
  <c r="E198" i="1"/>
  <c r="V196" i="1"/>
  <c r="U53" i="3" s="1"/>
  <c r="T196" i="1"/>
  <c r="W53" i="3" s="1"/>
  <c r="R196" i="1"/>
  <c r="I53" i="3" s="1"/>
  <c r="P196" i="1"/>
  <c r="S53" i="3" s="1"/>
  <c r="N196" i="1"/>
  <c r="M53" i="3" s="1"/>
  <c r="L196" i="1"/>
  <c r="K53" i="3" s="1"/>
  <c r="J196" i="1"/>
  <c r="E53" i="3" s="1"/>
  <c r="H196" i="1"/>
  <c r="Q53" i="3" s="1"/>
  <c r="F196" i="1"/>
  <c r="O53" i="3" s="1"/>
  <c r="D196" i="1"/>
  <c r="G53" i="3" s="1"/>
  <c r="V195" i="1"/>
  <c r="T53" i="3" s="1"/>
  <c r="T195" i="1"/>
  <c r="V53" i="3" s="1"/>
  <c r="R195" i="1"/>
  <c r="H53" i="3" s="1"/>
  <c r="P195" i="1"/>
  <c r="R53" i="3" s="1"/>
  <c r="N195" i="1"/>
  <c r="L53" i="3" s="1"/>
  <c r="L195" i="1"/>
  <c r="J53" i="3" s="1"/>
  <c r="J195" i="1"/>
  <c r="D53" i="3" s="1"/>
  <c r="H195" i="1"/>
  <c r="P53" i="3" s="1"/>
  <c r="F195" i="1"/>
  <c r="N53" i="3" s="1"/>
  <c r="D195" i="1"/>
  <c r="F53" i="3" s="1"/>
  <c r="Z194" i="1"/>
  <c r="W194" i="1"/>
  <c r="U194" i="1"/>
  <c r="S194" i="1"/>
  <c r="Q194" i="1"/>
  <c r="O194" i="1"/>
  <c r="M194" i="1"/>
  <c r="K194" i="1"/>
  <c r="I194" i="1"/>
  <c r="G194" i="1"/>
  <c r="E194" i="1"/>
  <c r="Z193" i="1"/>
  <c r="W193" i="1"/>
  <c r="U193" i="1"/>
  <c r="S193" i="1"/>
  <c r="Q193" i="1"/>
  <c r="O193" i="1"/>
  <c r="M193" i="1"/>
  <c r="K193" i="1"/>
  <c r="I193" i="1"/>
  <c r="G193" i="1"/>
  <c r="E193" i="1"/>
  <c r="Z192" i="1"/>
  <c r="W192" i="1"/>
  <c r="U192" i="1"/>
  <c r="S192" i="1"/>
  <c r="Q192" i="1"/>
  <c r="O192" i="1"/>
  <c r="M192" i="1"/>
  <c r="K192" i="1"/>
  <c r="I192" i="1"/>
  <c r="G192" i="1"/>
  <c r="E192" i="1"/>
  <c r="Z191" i="1"/>
  <c r="W191" i="1"/>
  <c r="U191" i="1"/>
  <c r="S191" i="1"/>
  <c r="Q191" i="1"/>
  <c r="O191" i="1"/>
  <c r="M191" i="1"/>
  <c r="K191" i="1"/>
  <c r="I191" i="1"/>
  <c r="G191" i="1"/>
  <c r="E191" i="1"/>
  <c r="Z190" i="1"/>
  <c r="W190" i="1"/>
  <c r="U190" i="1"/>
  <c r="S190" i="1"/>
  <c r="Q190" i="1"/>
  <c r="O190" i="1"/>
  <c r="M190" i="1"/>
  <c r="K190" i="1"/>
  <c r="I190" i="1"/>
  <c r="G190" i="1"/>
  <c r="E190" i="1"/>
  <c r="Z189" i="1"/>
  <c r="W189" i="1"/>
  <c r="U189" i="1"/>
  <c r="S189" i="1"/>
  <c r="Q189" i="1"/>
  <c r="O189" i="1"/>
  <c r="M189" i="1"/>
  <c r="K189" i="1"/>
  <c r="I189" i="1"/>
  <c r="G189" i="1"/>
  <c r="E189" i="1"/>
  <c r="Z188" i="1"/>
  <c r="W188" i="1"/>
  <c r="U188" i="1"/>
  <c r="S188" i="1"/>
  <c r="Q188" i="1"/>
  <c r="O188" i="1"/>
  <c r="M188" i="1"/>
  <c r="K188" i="1"/>
  <c r="I188" i="1"/>
  <c r="G188" i="1"/>
  <c r="E188" i="1"/>
  <c r="Z187" i="1"/>
  <c r="W187" i="1"/>
  <c r="U187" i="1"/>
  <c r="S187" i="1"/>
  <c r="Q187" i="1"/>
  <c r="O187" i="1"/>
  <c r="M187" i="1"/>
  <c r="K187" i="1"/>
  <c r="I187" i="1"/>
  <c r="G187" i="1"/>
  <c r="E187" i="1"/>
  <c r="Z186" i="1"/>
  <c r="W186" i="1"/>
  <c r="U186" i="1"/>
  <c r="S186" i="1"/>
  <c r="Q186" i="1"/>
  <c r="O186" i="1"/>
  <c r="M186" i="1"/>
  <c r="K186" i="1"/>
  <c r="I186" i="1"/>
  <c r="G186" i="1"/>
  <c r="E186" i="1"/>
  <c r="Z185" i="1"/>
  <c r="W185" i="1"/>
  <c r="U185" i="1"/>
  <c r="S185" i="1"/>
  <c r="Q185" i="1"/>
  <c r="O185" i="1"/>
  <c r="M185" i="1"/>
  <c r="K185" i="1"/>
  <c r="I185" i="1"/>
  <c r="G185" i="1"/>
  <c r="E185" i="1"/>
  <c r="X183" i="1"/>
  <c r="Y52" i="3" s="1"/>
  <c r="V183" i="1"/>
  <c r="U52" i="3" s="1"/>
  <c r="T183" i="1"/>
  <c r="W52" i="3" s="1"/>
  <c r="R183" i="1"/>
  <c r="I52" i="3" s="1"/>
  <c r="P183" i="1"/>
  <c r="S52" i="3" s="1"/>
  <c r="N183" i="1"/>
  <c r="M52" i="3" s="1"/>
  <c r="J183" i="1"/>
  <c r="E52" i="3" s="1"/>
  <c r="H183" i="1"/>
  <c r="Q52" i="3" s="1"/>
  <c r="F183" i="1"/>
  <c r="O52" i="3" s="1"/>
  <c r="X182" i="1"/>
  <c r="X52" i="3" s="1"/>
  <c r="V182" i="1"/>
  <c r="T52" i="3" s="1"/>
  <c r="T182" i="1"/>
  <c r="V52" i="3" s="1"/>
  <c r="R182" i="1"/>
  <c r="H52" i="3" s="1"/>
  <c r="P182" i="1"/>
  <c r="R52" i="3" s="1"/>
  <c r="N182" i="1"/>
  <c r="L52" i="3" s="1"/>
  <c r="J182" i="1"/>
  <c r="D52" i="3" s="1"/>
  <c r="H182" i="1"/>
  <c r="P52" i="3" s="1"/>
  <c r="F182" i="1"/>
  <c r="N52" i="3" s="1"/>
  <c r="Z181" i="1"/>
  <c r="Y181" i="1"/>
  <c r="W181" i="1"/>
  <c r="U181" i="1"/>
  <c r="S181" i="1"/>
  <c r="Q181" i="1"/>
  <c r="O181" i="1"/>
  <c r="K181" i="1"/>
  <c r="I181" i="1"/>
  <c r="G181" i="1"/>
  <c r="Z180" i="1"/>
  <c r="Y180" i="1"/>
  <c r="W180" i="1"/>
  <c r="U180" i="1"/>
  <c r="S180" i="1"/>
  <c r="Q180" i="1"/>
  <c r="O180" i="1"/>
  <c r="K180" i="1"/>
  <c r="I180" i="1"/>
  <c r="G180" i="1"/>
  <c r="Z179" i="1"/>
  <c r="Y179" i="1"/>
  <c r="W179" i="1"/>
  <c r="U179" i="1"/>
  <c r="S179" i="1"/>
  <c r="Q179" i="1"/>
  <c r="O179" i="1"/>
  <c r="K179" i="1"/>
  <c r="I179" i="1"/>
  <c r="G179" i="1"/>
  <c r="Z178" i="1"/>
  <c r="Y178" i="1"/>
  <c r="W178" i="1"/>
  <c r="U178" i="1"/>
  <c r="Q178" i="1"/>
  <c r="O178" i="1"/>
  <c r="K178" i="1"/>
  <c r="I178" i="1"/>
  <c r="G178" i="1"/>
  <c r="Z177" i="1"/>
  <c r="W177" i="1"/>
  <c r="U177" i="1"/>
  <c r="S177" i="1"/>
  <c r="Q177" i="1"/>
  <c r="O177" i="1"/>
  <c r="K177" i="1"/>
  <c r="I177" i="1"/>
  <c r="G177" i="1"/>
  <c r="Z176" i="1"/>
  <c r="Y176" i="1"/>
  <c r="W176" i="1"/>
  <c r="U176" i="1"/>
  <c r="Q176" i="1"/>
  <c r="O176" i="1"/>
  <c r="K176" i="1"/>
  <c r="I176" i="1"/>
  <c r="G176" i="1"/>
  <c r="Z175" i="1"/>
  <c r="W175" i="1"/>
  <c r="U175" i="1"/>
  <c r="Q175" i="1"/>
  <c r="O175" i="1"/>
  <c r="K175" i="1"/>
  <c r="I175" i="1"/>
  <c r="G175" i="1"/>
  <c r="Z174" i="1"/>
  <c r="W174" i="1"/>
  <c r="U174" i="1"/>
  <c r="Q174" i="1"/>
  <c r="O174" i="1"/>
  <c r="K174" i="1"/>
  <c r="I174" i="1"/>
  <c r="G174" i="1"/>
  <c r="E174" i="1"/>
  <c r="G52" i="3" s="1"/>
  <c r="Z173" i="1"/>
  <c r="Y173" i="1"/>
  <c r="W173" i="1"/>
  <c r="U173" i="1"/>
  <c r="S173" i="1"/>
  <c r="Q173" i="1"/>
  <c r="O173" i="1"/>
  <c r="K173" i="1"/>
  <c r="I173" i="1"/>
  <c r="G173" i="1"/>
  <c r="Z172" i="1"/>
  <c r="Y172" i="1"/>
  <c r="W172" i="1"/>
  <c r="U172" i="1"/>
  <c r="S172" i="1"/>
  <c r="Q172" i="1"/>
  <c r="O172" i="1"/>
  <c r="K172" i="1"/>
  <c r="I172" i="1"/>
  <c r="G172" i="1"/>
  <c r="Z171" i="1"/>
  <c r="Y171" i="1"/>
  <c r="W171" i="1"/>
  <c r="U171" i="1"/>
  <c r="S171" i="1"/>
  <c r="Q171" i="1"/>
  <c r="O171" i="1"/>
  <c r="K171" i="1"/>
  <c r="I171" i="1"/>
  <c r="G171" i="1"/>
  <c r="X169" i="1"/>
  <c r="Y51" i="3" s="1"/>
  <c r="V169" i="1"/>
  <c r="U51" i="3" s="1"/>
  <c r="T169" i="1"/>
  <c r="W51" i="3" s="1"/>
  <c r="P169" i="1"/>
  <c r="S51" i="3" s="1"/>
  <c r="N169" i="1"/>
  <c r="M51" i="3" s="1"/>
  <c r="J169" i="1"/>
  <c r="E51" i="3" s="1"/>
  <c r="H169" i="1"/>
  <c r="Q51" i="3" s="1"/>
  <c r="F169" i="1"/>
  <c r="O51" i="3" s="1"/>
  <c r="X168" i="1"/>
  <c r="X51" i="3" s="1"/>
  <c r="V168" i="1"/>
  <c r="T51" i="3" s="1"/>
  <c r="T168" i="1"/>
  <c r="V51" i="3" s="1"/>
  <c r="P168" i="1"/>
  <c r="R51" i="3" s="1"/>
  <c r="N168" i="1"/>
  <c r="L51" i="3" s="1"/>
  <c r="J168" i="1"/>
  <c r="D51" i="3" s="1"/>
  <c r="H168" i="1"/>
  <c r="P51" i="3" s="1"/>
  <c r="F168" i="1"/>
  <c r="N51" i="3" s="1"/>
  <c r="Z167" i="1"/>
  <c r="Y167" i="1"/>
  <c r="W167" i="1"/>
  <c r="U167" i="1"/>
  <c r="Q167" i="1"/>
  <c r="O167" i="1"/>
  <c r="K167" i="1"/>
  <c r="I167" i="1"/>
  <c r="G167" i="1"/>
  <c r="Z166" i="1"/>
  <c r="Y166" i="1"/>
  <c r="W166" i="1"/>
  <c r="U166" i="1"/>
  <c r="Q166" i="1"/>
  <c r="O166" i="1"/>
  <c r="K166" i="1"/>
  <c r="I166" i="1"/>
  <c r="G166" i="1"/>
  <c r="Z165" i="1"/>
  <c r="Y165" i="1"/>
  <c r="W165" i="1"/>
  <c r="U165" i="1"/>
  <c r="Q165" i="1"/>
  <c r="O165" i="1"/>
  <c r="K165" i="1"/>
  <c r="I165" i="1"/>
  <c r="G165" i="1"/>
  <c r="Z164" i="1"/>
  <c r="Y164" i="1"/>
  <c r="W164" i="1"/>
  <c r="U164" i="1"/>
  <c r="Q164" i="1"/>
  <c r="O164" i="1"/>
  <c r="K164" i="1"/>
  <c r="I164" i="1"/>
  <c r="G164" i="1"/>
  <c r="Z163" i="1"/>
  <c r="Y163" i="1"/>
  <c r="W163" i="1"/>
  <c r="U163" i="1"/>
  <c r="Q163" i="1"/>
  <c r="O163" i="1"/>
  <c r="K163" i="1"/>
  <c r="I163" i="1"/>
  <c r="G163" i="1"/>
  <c r="Z162" i="1"/>
  <c r="Y162" i="1"/>
  <c r="W162" i="1"/>
  <c r="U162" i="1"/>
  <c r="Q162" i="1"/>
  <c r="O162" i="1"/>
  <c r="K162" i="1"/>
  <c r="I162" i="1"/>
  <c r="G162" i="1"/>
  <c r="Z161" i="1"/>
  <c r="Y161" i="1"/>
  <c r="W161" i="1"/>
  <c r="U161" i="1"/>
  <c r="Q161" i="1"/>
  <c r="O161" i="1"/>
  <c r="K161" i="1"/>
  <c r="I161" i="1"/>
  <c r="G161" i="1"/>
  <c r="Z160" i="1"/>
  <c r="Y160" i="1"/>
  <c r="W160" i="1"/>
  <c r="U160" i="1"/>
  <c r="Q160" i="1"/>
  <c r="O160" i="1"/>
  <c r="K160" i="1"/>
  <c r="I160" i="1"/>
  <c r="G160" i="1"/>
  <c r="Z159" i="1"/>
  <c r="Y159" i="1"/>
  <c r="W159" i="1"/>
  <c r="U159" i="1"/>
  <c r="Q159" i="1"/>
  <c r="O159" i="1"/>
  <c r="K159" i="1"/>
  <c r="I159" i="1"/>
  <c r="G159" i="1"/>
  <c r="Z158" i="1"/>
  <c r="Y158" i="1"/>
  <c r="W158" i="1"/>
  <c r="U158" i="1"/>
  <c r="Q158" i="1"/>
  <c r="O158" i="1"/>
  <c r="K158" i="1"/>
  <c r="I158" i="1"/>
  <c r="G158" i="1"/>
  <c r="V156" i="1"/>
  <c r="U57" i="3" s="1"/>
  <c r="T156" i="1"/>
  <c r="W57" i="3" s="1"/>
  <c r="R156" i="1"/>
  <c r="I57" i="3" s="1"/>
  <c r="P156" i="1"/>
  <c r="S57" i="3" s="1"/>
  <c r="N156" i="1"/>
  <c r="M57" i="3" s="1"/>
  <c r="L156" i="1"/>
  <c r="K57" i="3" s="1"/>
  <c r="J156" i="1"/>
  <c r="E57" i="3" s="1"/>
  <c r="H156" i="1"/>
  <c r="Q57" i="3" s="1"/>
  <c r="F156" i="1"/>
  <c r="O57" i="3" s="1"/>
  <c r="D156" i="1"/>
  <c r="G57" i="3" s="1"/>
  <c r="V155" i="1"/>
  <c r="T57" i="3" s="1"/>
  <c r="T155" i="1"/>
  <c r="V57" i="3" s="1"/>
  <c r="R155" i="1"/>
  <c r="H57" i="3" s="1"/>
  <c r="P155" i="1"/>
  <c r="R57" i="3" s="1"/>
  <c r="N155" i="1"/>
  <c r="L57" i="3" s="1"/>
  <c r="L155" i="1"/>
  <c r="J57" i="3" s="1"/>
  <c r="J155" i="1"/>
  <c r="D57" i="3" s="1"/>
  <c r="AI56" i="3" s="1"/>
  <c r="H155" i="1"/>
  <c r="P57" i="3" s="1"/>
  <c r="F155" i="1"/>
  <c r="N57" i="3" s="1"/>
  <c r="D155" i="1"/>
  <c r="F57" i="3" s="1"/>
  <c r="Z154" i="1"/>
  <c r="W154" i="1"/>
  <c r="S154" i="1"/>
  <c r="Q154" i="1"/>
  <c r="O154" i="1"/>
  <c r="M154" i="1"/>
  <c r="K154" i="1"/>
  <c r="I154" i="1"/>
  <c r="G154" i="1"/>
  <c r="E154" i="1"/>
  <c r="Z153" i="1"/>
  <c r="W153" i="1"/>
  <c r="U153" i="1"/>
  <c r="S153" i="1"/>
  <c r="Q153" i="1"/>
  <c r="O153" i="1"/>
  <c r="M153" i="1"/>
  <c r="K153" i="1"/>
  <c r="I153" i="1"/>
  <c r="G153" i="1"/>
  <c r="E153" i="1"/>
  <c r="Z152" i="1"/>
  <c r="W152" i="1"/>
  <c r="S152" i="1"/>
  <c r="Q152" i="1"/>
  <c r="O152" i="1"/>
  <c r="K152" i="1"/>
  <c r="I152" i="1"/>
  <c r="G152" i="1"/>
  <c r="E152" i="1"/>
  <c r="Z151" i="1"/>
  <c r="W151" i="1"/>
  <c r="U151" i="1"/>
  <c r="S151" i="1"/>
  <c r="Q151" i="1"/>
  <c r="O151" i="1"/>
  <c r="M151" i="1"/>
  <c r="K151" i="1"/>
  <c r="I151" i="1"/>
  <c r="G151" i="1"/>
  <c r="E151" i="1"/>
  <c r="Z150" i="1"/>
  <c r="W150" i="1"/>
  <c r="S150" i="1"/>
  <c r="Q150" i="1"/>
  <c r="O150" i="1"/>
  <c r="M150" i="1"/>
  <c r="K150" i="1"/>
  <c r="I150" i="1"/>
  <c r="G150" i="1"/>
  <c r="E150" i="1"/>
  <c r="R148" i="1"/>
  <c r="I55" i="3" s="1"/>
  <c r="P148" i="1"/>
  <c r="S55" i="3" s="1"/>
  <c r="N148" i="1"/>
  <c r="M55" i="3" s="1"/>
  <c r="L148" i="1"/>
  <c r="K55" i="3" s="1"/>
  <c r="J148" i="1"/>
  <c r="E55" i="3" s="1"/>
  <c r="H148" i="1"/>
  <c r="Q55" i="3" s="1"/>
  <c r="F148" i="1"/>
  <c r="O55" i="3" s="1"/>
  <c r="D148" i="1"/>
  <c r="G55" i="3" s="1"/>
  <c r="R147" i="1"/>
  <c r="H55" i="3" s="1"/>
  <c r="P147" i="1"/>
  <c r="R55" i="3" s="1"/>
  <c r="N147" i="1"/>
  <c r="L55" i="3" s="1"/>
  <c r="L147" i="1"/>
  <c r="J55" i="3" s="1"/>
  <c r="J147" i="1"/>
  <c r="D55" i="3" s="1"/>
  <c r="H147" i="1"/>
  <c r="P55" i="3" s="1"/>
  <c r="F147" i="1"/>
  <c r="N55" i="3" s="1"/>
  <c r="D147" i="1"/>
  <c r="F55" i="3" s="1"/>
  <c r="Z146" i="1"/>
  <c r="Q146" i="1"/>
  <c r="O146" i="1"/>
  <c r="K146" i="1"/>
  <c r="I146" i="1"/>
  <c r="G146" i="1"/>
  <c r="E146" i="1"/>
  <c r="Z145" i="1"/>
  <c r="S145" i="1"/>
  <c r="Q145" i="1"/>
  <c r="O145" i="1"/>
  <c r="K145" i="1"/>
  <c r="I145" i="1"/>
  <c r="G145" i="1"/>
  <c r="E145" i="1"/>
  <c r="Z144" i="1"/>
  <c r="S144" i="1"/>
  <c r="Q144" i="1"/>
  <c r="O144" i="1"/>
  <c r="K144" i="1"/>
  <c r="I144" i="1"/>
  <c r="G144" i="1"/>
  <c r="E144" i="1"/>
  <c r="Z143" i="1"/>
  <c r="S143" i="1"/>
  <c r="Q143" i="1"/>
  <c r="O143" i="1"/>
  <c r="K143" i="1"/>
  <c r="I143" i="1"/>
  <c r="G143" i="1"/>
  <c r="E143" i="1"/>
  <c r="Z142" i="1"/>
  <c r="Q142" i="1"/>
  <c r="O142" i="1"/>
  <c r="K142" i="1"/>
  <c r="I142" i="1"/>
  <c r="G142" i="1"/>
  <c r="E142" i="1"/>
  <c r="Z141" i="1"/>
  <c r="S141" i="1"/>
  <c r="Q141" i="1"/>
  <c r="O141" i="1"/>
  <c r="K141" i="1"/>
  <c r="I141" i="1"/>
  <c r="G141" i="1"/>
  <c r="E141" i="1"/>
  <c r="Z140" i="1"/>
  <c r="S140" i="1"/>
  <c r="Q140" i="1"/>
  <c r="O140" i="1"/>
  <c r="M140" i="1"/>
  <c r="K140" i="1"/>
  <c r="I140" i="1"/>
  <c r="G140" i="1"/>
  <c r="E140" i="1"/>
  <c r="Z139" i="1"/>
  <c r="S139" i="1"/>
  <c r="Q139" i="1"/>
  <c r="O139" i="1"/>
  <c r="K139" i="1"/>
  <c r="I139" i="1"/>
  <c r="G139" i="1"/>
  <c r="E139" i="1"/>
  <c r="Z138" i="1"/>
  <c r="Q138" i="1"/>
  <c r="O138" i="1"/>
  <c r="K138" i="1"/>
  <c r="I138" i="1"/>
  <c r="G138" i="1"/>
  <c r="E138" i="1"/>
  <c r="Z137" i="1"/>
  <c r="S137" i="1"/>
  <c r="Q137" i="1"/>
  <c r="O137" i="1"/>
  <c r="M137" i="1"/>
  <c r="K137" i="1"/>
  <c r="I137" i="1"/>
  <c r="G137" i="1"/>
  <c r="E137" i="1"/>
  <c r="V135" i="1"/>
  <c r="T135" i="1"/>
  <c r="R135" i="1"/>
  <c r="P135" i="1"/>
  <c r="J135" i="1"/>
  <c r="H135" i="1"/>
  <c r="F135" i="1"/>
  <c r="D135" i="1"/>
  <c r="V134" i="1"/>
  <c r="T134" i="1"/>
  <c r="R134" i="1"/>
  <c r="P134" i="1"/>
  <c r="J134" i="1"/>
  <c r="H134" i="1"/>
  <c r="F134" i="1"/>
  <c r="D134" i="1"/>
  <c r="Z133" i="1"/>
  <c r="E133" i="1"/>
  <c r="Z132" i="1"/>
  <c r="E132" i="1"/>
  <c r="Z131" i="1"/>
  <c r="E131" i="1"/>
  <c r="Z130" i="1"/>
  <c r="E130" i="1"/>
  <c r="Z129" i="1"/>
  <c r="E129" i="1"/>
  <c r="Z128" i="1"/>
  <c r="E128" i="1"/>
  <c r="Z127" i="1"/>
  <c r="E127" i="1"/>
  <c r="Z126" i="1"/>
  <c r="E126" i="1"/>
  <c r="Z125" i="1"/>
  <c r="E125" i="1"/>
  <c r="Z124" i="1"/>
  <c r="E124" i="1"/>
  <c r="V122" i="1"/>
  <c r="U61" i="3" s="1"/>
  <c r="R122" i="1"/>
  <c r="I61" i="3" s="1"/>
  <c r="P122" i="1"/>
  <c r="S61" i="3" s="1"/>
  <c r="N122" i="1"/>
  <c r="M61" i="3" s="1"/>
  <c r="J122" i="1"/>
  <c r="E61" i="3" s="1"/>
  <c r="H122" i="1"/>
  <c r="Q61" i="3" s="1"/>
  <c r="F122" i="1"/>
  <c r="O61" i="3" s="1"/>
  <c r="D122" i="1"/>
  <c r="G61" i="3" s="1"/>
  <c r="V121" i="1"/>
  <c r="T61" i="3" s="1"/>
  <c r="R121" i="1"/>
  <c r="H61" i="3" s="1"/>
  <c r="P121" i="1"/>
  <c r="R61" i="3" s="1"/>
  <c r="N121" i="1"/>
  <c r="L61" i="3" s="1"/>
  <c r="J121" i="1"/>
  <c r="D61" i="3" s="1"/>
  <c r="H121" i="1"/>
  <c r="P61" i="3" s="1"/>
  <c r="F121" i="1"/>
  <c r="N61" i="3" s="1"/>
  <c r="AH60" i="3" s="1"/>
  <c r="D121" i="1"/>
  <c r="F61" i="3" s="1"/>
  <c r="Z120" i="1"/>
  <c r="W120" i="1"/>
  <c r="S120" i="1"/>
  <c r="Q120" i="1"/>
  <c r="O120" i="1"/>
  <c r="K120" i="1"/>
  <c r="I120" i="1"/>
  <c r="G120" i="1"/>
  <c r="E120" i="1"/>
  <c r="Z119" i="1"/>
  <c r="W119" i="1"/>
  <c r="S119" i="1"/>
  <c r="Q119" i="1"/>
  <c r="O119" i="1"/>
  <c r="K119" i="1"/>
  <c r="I119" i="1"/>
  <c r="G119" i="1"/>
  <c r="E119" i="1"/>
  <c r="Z118" i="1"/>
  <c r="W118" i="1"/>
  <c r="S118" i="1"/>
  <c r="Q118" i="1"/>
  <c r="O118" i="1"/>
  <c r="K118" i="1"/>
  <c r="I118" i="1"/>
  <c r="G118" i="1"/>
  <c r="E118" i="1"/>
  <c r="Z117" i="1"/>
  <c r="W117" i="1"/>
  <c r="S117" i="1"/>
  <c r="Q117" i="1"/>
  <c r="O117" i="1"/>
  <c r="K117" i="1"/>
  <c r="I117" i="1"/>
  <c r="G117" i="1"/>
  <c r="E117" i="1"/>
  <c r="Z116" i="1"/>
  <c r="W116" i="1"/>
  <c r="S116" i="1"/>
  <c r="Q116" i="1"/>
  <c r="O116" i="1"/>
  <c r="K116" i="1"/>
  <c r="I116" i="1"/>
  <c r="G116" i="1"/>
  <c r="E116" i="1"/>
  <c r="R114" i="1"/>
  <c r="I59" i="3" s="1"/>
  <c r="P114" i="1"/>
  <c r="S59" i="3" s="1"/>
  <c r="N114" i="1"/>
  <c r="M59" i="3" s="1"/>
  <c r="J114" i="1"/>
  <c r="E59" i="3" s="1"/>
  <c r="H114" i="1"/>
  <c r="Q59" i="3" s="1"/>
  <c r="F114" i="1"/>
  <c r="O59" i="3" s="1"/>
  <c r="D114" i="1"/>
  <c r="G59" i="3" s="1"/>
  <c r="R113" i="1"/>
  <c r="H59" i="3" s="1"/>
  <c r="P113" i="1"/>
  <c r="R59" i="3" s="1"/>
  <c r="N113" i="1"/>
  <c r="L59" i="3" s="1"/>
  <c r="J113" i="1"/>
  <c r="D59" i="3" s="1"/>
  <c r="H113" i="1"/>
  <c r="P59" i="3" s="1"/>
  <c r="F113" i="1"/>
  <c r="N59" i="3" s="1"/>
  <c r="D113" i="1"/>
  <c r="F59" i="3" s="1"/>
  <c r="Z112" i="1"/>
  <c r="S112" i="1"/>
  <c r="Q112" i="1"/>
  <c r="O112" i="1"/>
  <c r="K112" i="1"/>
  <c r="I112" i="1"/>
  <c r="G112" i="1"/>
  <c r="E112" i="1"/>
  <c r="Z111" i="1"/>
  <c r="S111" i="1"/>
  <c r="Q111" i="1"/>
  <c r="O111" i="1"/>
  <c r="K111" i="1"/>
  <c r="I111" i="1"/>
  <c r="G111" i="1"/>
  <c r="E111" i="1"/>
  <c r="Z110" i="1"/>
  <c r="S110" i="1"/>
  <c r="Q110" i="1"/>
  <c r="O110" i="1"/>
  <c r="K110" i="1"/>
  <c r="I110" i="1"/>
  <c r="G110" i="1"/>
  <c r="E110" i="1"/>
  <c r="Z109" i="1"/>
  <c r="S109" i="1"/>
  <c r="Q109" i="1"/>
  <c r="O109" i="1"/>
  <c r="K109" i="1"/>
  <c r="I109" i="1"/>
  <c r="G109" i="1"/>
  <c r="E109" i="1"/>
  <c r="Z108" i="1"/>
  <c r="Q108" i="1"/>
  <c r="O108" i="1"/>
  <c r="K108" i="1"/>
  <c r="I108" i="1"/>
  <c r="G108" i="1"/>
  <c r="E108" i="1"/>
  <c r="Z107" i="1"/>
  <c r="Q107" i="1"/>
  <c r="O107" i="1"/>
  <c r="K107" i="1"/>
  <c r="I107" i="1"/>
  <c r="G107" i="1"/>
  <c r="E107" i="1"/>
  <c r="Z106" i="1"/>
  <c r="Q106" i="1"/>
  <c r="O106" i="1"/>
  <c r="K106" i="1"/>
  <c r="I106" i="1"/>
  <c r="G106" i="1"/>
  <c r="E106" i="1"/>
  <c r="Z105" i="1"/>
  <c r="S105" i="1"/>
  <c r="Q105" i="1"/>
  <c r="O105" i="1"/>
  <c r="K105" i="1"/>
  <c r="I105" i="1"/>
  <c r="G105" i="1"/>
  <c r="E105" i="1"/>
  <c r="Z104" i="1"/>
  <c r="Q104" i="1"/>
  <c r="O104" i="1"/>
  <c r="K104" i="1"/>
  <c r="I104" i="1"/>
  <c r="G104" i="1"/>
  <c r="V102" i="1"/>
  <c r="T102" i="1"/>
  <c r="R102" i="1"/>
  <c r="P102" i="1"/>
  <c r="N102" i="1"/>
  <c r="J102" i="1"/>
  <c r="H102" i="1"/>
  <c r="F102" i="1"/>
  <c r="V101" i="1"/>
  <c r="T101" i="1"/>
  <c r="R101" i="1"/>
  <c r="P101" i="1"/>
  <c r="N101" i="1"/>
  <c r="J101" i="1"/>
  <c r="H101" i="1"/>
  <c r="F101" i="1"/>
  <c r="V93" i="1"/>
  <c r="U28" i="3" s="1"/>
  <c r="R93" i="1"/>
  <c r="I28" i="3" s="1"/>
  <c r="P93" i="1"/>
  <c r="S28" i="3" s="1"/>
  <c r="N93" i="1"/>
  <c r="M28" i="3" s="1"/>
  <c r="J93" i="1"/>
  <c r="E28" i="3" s="1"/>
  <c r="H93" i="1"/>
  <c r="Q28" i="3" s="1"/>
  <c r="F93" i="1"/>
  <c r="O28" i="3" s="1"/>
  <c r="V92" i="1"/>
  <c r="T28" i="3" s="1"/>
  <c r="R92" i="1"/>
  <c r="H28" i="3" s="1"/>
  <c r="P92" i="1"/>
  <c r="R28" i="3" s="1"/>
  <c r="N92" i="1"/>
  <c r="L28" i="3" s="1"/>
  <c r="J92" i="1"/>
  <c r="D28" i="3" s="1"/>
  <c r="H92" i="1"/>
  <c r="P28" i="3" s="1"/>
  <c r="F92" i="1"/>
  <c r="N28" i="3" s="1"/>
  <c r="Z91" i="1"/>
  <c r="W91" i="1"/>
  <c r="S91" i="1"/>
  <c r="Q91" i="1"/>
  <c r="O91" i="1"/>
  <c r="K91" i="1"/>
  <c r="I91" i="1"/>
  <c r="G91" i="1"/>
  <c r="Z90" i="1"/>
  <c r="W90" i="1"/>
  <c r="S90" i="1"/>
  <c r="Q90" i="1"/>
  <c r="O90" i="1"/>
  <c r="K90" i="1"/>
  <c r="I90" i="1"/>
  <c r="G90" i="1"/>
  <c r="Z89" i="1"/>
  <c r="W89" i="1"/>
  <c r="S89" i="1"/>
  <c r="Q89" i="1"/>
  <c r="O89" i="1"/>
  <c r="K89" i="1"/>
  <c r="I89" i="1"/>
  <c r="G89" i="1"/>
  <c r="V87" i="1"/>
  <c r="U27" i="3" s="1"/>
  <c r="T87" i="1"/>
  <c r="W27" i="3" s="1"/>
  <c r="R87" i="1"/>
  <c r="I27" i="3" s="1"/>
  <c r="P87" i="1"/>
  <c r="S27" i="3" s="1"/>
  <c r="N87" i="1"/>
  <c r="M27" i="3" s="1"/>
  <c r="J87" i="1"/>
  <c r="E27" i="3" s="1"/>
  <c r="H87" i="1"/>
  <c r="Q27" i="3" s="1"/>
  <c r="F87" i="1"/>
  <c r="O27" i="3" s="1"/>
  <c r="V86" i="1"/>
  <c r="T27" i="3" s="1"/>
  <c r="T86" i="1"/>
  <c r="V27" i="3" s="1"/>
  <c r="R86" i="1"/>
  <c r="H27" i="3" s="1"/>
  <c r="P86" i="1"/>
  <c r="R27" i="3" s="1"/>
  <c r="N86" i="1"/>
  <c r="L27" i="3" s="1"/>
  <c r="J86" i="1"/>
  <c r="D27" i="3" s="1"/>
  <c r="H86" i="1"/>
  <c r="P27" i="3" s="1"/>
  <c r="F86" i="1"/>
  <c r="N27" i="3" s="1"/>
  <c r="Z85" i="1"/>
  <c r="W85" i="1"/>
  <c r="U85" i="1"/>
  <c r="S85" i="1"/>
  <c r="Q85" i="1"/>
  <c r="O85" i="1"/>
  <c r="K85" i="1"/>
  <c r="I85" i="1"/>
  <c r="G85" i="1"/>
  <c r="Z84" i="1"/>
  <c r="W84" i="1"/>
  <c r="U84" i="1"/>
  <c r="S84" i="1"/>
  <c r="Q84" i="1"/>
  <c r="O84" i="1"/>
  <c r="K84" i="1"/>
  <c r="I84" i="1"/>
  <c r="G84" i="1"/>
  <c r="Z83" i="1"/>
  <c r="W83" i="1"/>
  <c r="U83" i="1"/>
  <c r="S83" i="1"/>
  <c r="Q83" i="1"/>
  <c r="O83" i="1"/>
  <c r="K83" i="1"/>
  <c r="I83" i="1"/>
  <c r="G83" i="1"/>
  <c r="Z82" i="1"/>
  <c r="W82" i="1"/>
  <c r="U82" i="1"/>
  <c r="S82" i="1"/>
  <c r="Q82" i="1"/>
  <c r="O82" i="1"/>
  <c r="K82" i="1"/>
  <c r="I82" i="1"/>
  <c r="G82" i="1"/>
  <c r="V80" i="1"/>
  <c r="U25" i="3" s="1"/>
  <c r="R80" i="1"/>
  <c r="I25" i="3" s="1"/>
  <c r="P80" i="1"/>
  <c r="S25" i="3" s="1"/>
  <c r="N80" i="1"/>
  <c r="M25" i="3" s="1"/>
  <c r="J80" i="1"/>
  <c r="E25" i="3" s="1"/>
  <c r="H80" i="1"/>
  <c r="Q25" i="3" s="1"/>
  <c r="F80" i="1"/>
  <c r="O25" i="3" s="1"/>
  <c r="V79" i="1"/>
  <c r="T25" i="3" s="1"/>
  <c r="R79" i="1"/>
  <c r="H25" i="3" s="1"/>
  <c r="P79" i="1"/>
  <c r="R25" i="3" s="1"/>
  <c r="N79" i="1"/>
  <c r="L25" i="3" s="1"/>
  <c r="J79" i="1"/>
  <c r="D25" i="3" s="1"/>
  <c r="H79" i="1"/>
  <c r="P25" i="3" s="1"/>
  <c r="F79" i="1"/>
  <c r="N25" i="3" s="1"/>
  <c r="Z78" i="1"/>
  <c r="W78" i="1"/>
  <c r="S78" i="1"/>
  <c r="Q78" i="1"/>
  <c r="O78" i="1"/>
  <c r="K78" i="1"/>
  <c r="I78" i="1"/>
  <c r="G78" i="1"/>
  <c r="Z77" i="1"/>
  <c r="W77" i="1"/>
  <c r="S77" i="1"/>
  <c r="Q77" i="1"/>
  <c r="O77" i="1"/>
  <c r="K77" i="1"/>
  <c r="I77" i="1"/>
  <c r="G77" i="1"/>
  <c r="Z76" i="1"/>
  <c r="W76" i="1"/>
  <c r="S76" i="1"/>
  <c r="Q76" i="1"/>
  <c r="O76" i="1"/>
  <c r="K76" i="1"/>
  <c r="I76" i="1"/>
  <c r="G76" i="1"/>
  <c r="V74" i="1"/>
  <c r="U24" i="3" s="1"/>
  <c r="T74" i="1"/>
  <c r="W24" i="3" s="1"/>
  <c r="R74" i="1"/>
  <c r="I24" i="3" s="1"/>
  <c r="P74" i="1"/>
  <c r="S24" i="3" s="1"/>
  <c r="N74" i="1"/>
  <c r="M24" i="3" s="1"/>
  <c r="J74" i="1"/>
  <c r="E24" i="3" s="1"/>
  <c r="H74" i="1"/>
  <c r="Q24" i="3" s="1"/>
  <c r="F74" i="1"/>
  <c r="O24" i="3" s="1"/>
  <c r="V73" i="1"/>
  <c r="T24" i="3" s="1"/>
  <c r="T73" i="1"/>
  <c r="V24" i="3" s="1"/>
  <c r="R73" i="1"/>
  <c r="H24" i="3" s="1"/>
  <c r="P73" i="1"/>
  <c r="R24" i="3" s="1"/>
  <c r="N73" i="1"/>
  <c r="L24" i="3" s="1"/>
  <c r="J73" i="1"/>
  <c r="D24" i="3" s="1"/>
  <c r="H73" i="1"/>
  <c r="P24" i="3" s="1"/>
  <c r="F73" i="1"/>
  <c r="N24" i="3" s="1"/>
  <c r="Z72" i="1"/>
  <c r="W72" i="1"/>
  <c r="U72" i="1"/>
  <c r="S72" i="1"/>
  <c r="Q72" i="1"/>
  <c r="O72" i="1"/>
  <c r="K72" i="1"/>
  <c r="I72" i="1"/>
  <c r="G72" i="1"/>
  <c r="Z71" i="1"/>
  <c r="W71" i="1"/>
  <c r="U71" i="1"/>
  <c r="S71" i="1"/>
  <c r="Q71" i="1"/>
  <c r="O71" i="1"/>
  <c r="K71" i="1"/>
  <c r="I71" i="1"/>
  <c r="G71" i="1"/>
  <c r="Z70" i="1"/>
  <c r="W70" i="1"/>
  <c r="U70" i="1"/>
  <c r="S70" i="1"/>
  <c r="Q70" i="1"/>
  <c r="O70" i="1"/>
  <c r="K70" i="1"/>
  <c r="I70" i="1"/>
  <c r="G70" i="1"/>
  <c r="Z69" i="1"/>
  <c r="W69" i="1"/>
  <c r="U69" i="1"/>
  <c r="S69" i="1"/>
  <c r="Q69" i="1"/>
  <c r="O69" i="1"/>
  <c r="K69" i="1"/>
  <c r="I69" i="1"/>
  <c r="G69" i="1"/>
  <c r="Z68" i="1"/>
  <c r="W68" i="1"/>
  <c r="U68" i="1"/>
  <c r="S68" i="1"/>
  <c r="Q68" i="1"/>
  <c r="O68" i="1"/>
  <c r="K68" i="1"/>
  <c r="I68" i="1"/>
  <c r="G68" i="1"/>
  <c r="V66" i="1"/>
  <c r="U15" i="3" s="1"/>
  <c r="R66" i="1"/>
  <c r="I15" i="3" s="1"/>
  <c r="P66" i="1"/>
  <c r="S15" i="3" s="1"/>
  <c r="N66" i="1"/>
  <c r="M15" i="3" s="1"/>
  <c r="L66" i="1"/>
  <c r="K15" i="3" s="1"/>
  <c r="J66" i="1"/>
  <c r="E15" i="3" s="1"/>
  <c r="H66" i="1"/>
  <c r="Q15" i="3" s="1"/>
  <c r="F66" i="1"/>
  <c r="O15" i="3" s="1"/>
  <c r="D66" i="1"/>
  <c r="G15" i="3" s="1"/>
  <c r="V65" i="1"/>
  <c r="T15" i="3" s="1"/>
  <c r="R65" i="1"/>
  <c r="H15" i="3" s="1"/>
  <c r="P65" i="1"/>
  <c r="R15" i="3" s="1"/>
  <c r="N65" i="1"/>
  <c r="L15" i="3" s="1"/>
  <c r="L65" i="1"/>
  <c r="J15" i="3" s="1"/>
  <c r="J65" i="1"/>
  <c r="D15" i="3" s="1"/>
  <c r="H65" i="1"/>
  <c r="P15" i="3" s="1"/>
  <c r="F65" i="1"/>
  <c r="N15" i="3" s="1"/>
  <c r="D65" i="1"/>
  <c r="F15" i="3" s="1"/>
  <c r="Z64" i="1"/>
  <c r="W64" i="1"/>
  <c r="S64" i="1"/>
  <c r="Q64" i="1"/>
  <c r="O64" i="1"/>
  <c r="M64" i="1"/>
  <c r="K64" i="1"/>
  <c r="I64" i="1"/>
  <c r="G64" i="1"/>
  <c r="E64" i="1"/>
  <c r="Z63" i="1"/>
  <c r="W63" i="1"/>
  <c r="S63" i="1"/>
  <c r="Q63" i="1"/>
  <c r="O63" i="1"/>
  <c r="M63" i="1"/>
  <c r="K63" i="1"/>
  <c r="I63" i="1"/>
  <c r="G63" i="1"/>
  <c r="E63" i="1"/>
  <c r="Z62" i="1"/>
  <c r="W62" i="1"/>
  <c r="S62" i="1"/>
  <c r="Q62" i="1"/>
  <c r="O62" i="1"/>
  <c r="M62" i="1"/>
  <c r="K62" i="1"/>
  <c r="I62" i="1"/>
  <c r="G62" i="1"/>
  <c r="E62" i="1"/>
  <c r="Z61" i="1"/>
  <c r="W61" i="1"/>
  <c r="S61" i="1"/>
  <c r="Q61" i="1"/>
  <c r="O61" i="1"/>
  <c r="M61" i="1"/>
  <c r="K61" i="1"/>
  <c r="I61" i="1"/>
  <c r="G61" i="1"/>
  <c r="E61" i="1"/>
  <c r="Z60" i="1"/>
  <c r="W60" i="1"/>
  <c r="S60" i="1"/>
  <c r="Q60" i="1"/>
  <c r="O60" i="1"/>
  <c r="M60" i="1"/>
  <c r="K60" i="1"/>
  <c r="I60" i="1"/>
  <c r="G60" i="1"/>
  <c r="E60" i="1"/>
  <c r="V58" i="1"/>
  <c r="U14" i="3" s="1"/>
  <c r="T58" i="1"/>
  <c r="W14" i="3" s="1"/>
  <c r="R58" i="1"/>
  <c r="I14" i="3" s="1"/>
  <c r="P58" i="1"/>
  <c r="S14" i="3" s="1"/>
  <c r="N58" i="1"/>
  <c r="M14" i="3" s="1"/>
  <c r="J58" i="1"/>
  <c r="E14" i="3" s="1"/>
  <c r="H58" i="1"/>
  <c r="Q14" i="3" s="1"/>
  <c r="F58" i="1"/>
  <c r="O14" i="3" s="1"/>
  <c r="V57" i="1"/>
  <c r="T14" i="3" s="1"/>
  <c r="T57" i="1"/>
  <c r="V14" i="3" s="1"/>
  <c r="R57" i="1"/>
  <c r="H14" i="3" s="1"/>
  <c r="P57" i="1"/>
  <c r="R14" i="3" s="1"/>
  <c r="N57" i="1"/>
  <c r="L14" i="3" s="1"/>
  <c r="J57" i="1"/>
  <c r="D14" i="3" s="1"/>
  <c r="H57" i="1"/>
  <c r="P14" i="3" s="1"/>
  <c r="F57" i="1"/>
  <c r="N14" i="3" s="1"/>
  <c r="Z56" i="1"/>
  <c r="W56" i="1"/>
  <c r="U56" i="1"/>
  <c r="S56" i="1"/>
  <c r="Q56" i="1"/>
  <c r="O56" i="1"/>
  <c r="K56" i="1"/>
  <c r="I56" i="1"/>
  <c r="G56" i="1"/>
  <c r="E56" i="1"/>
  <c r="Z55" i="1"/>
  <c r="W55" i="1"/>
  <c r="U55" i="1"/>
  <c r="S55" i="1"/>
  <c r="Q55" i="1"/>
  <c r="O55" i="1"/>
  <c r="K55" i="1"/>
  <c r="I55" i="1"/>
  <c r="G55" i="1"/>
  <c r="Z54" i="1"/>
  <c r="W54" i="1"/>
  <c r="U54" i="1"/>
  <c r="S54" i="1"/>
  <c r="Q54" i="1"/>
  <c r="O54" i="1"/>
  <c r="K54" i="1"/>
  <c r="I54" i="1"/>
  <c r="G54" i="1"/>
  <c r="Z53" i="1"/>
  <c r="W53" i="1"/>
  <c r="U53" i="1"/>
  <c r="S53" i="1"/>
  <c r="Q53" i="1"/>
  <c r="O53" i="1"/>
  <c r="K53" i="1"/>
  <c r="I53" i="1"/>
  <c r="G53" i="1"/>
  <c r="Z52" i="1"/>
  <c r="W52" i="1"/>
  <c r="U52" i="1"/>
  <c r="S52" i="1"/>
  <c r="Q52" i="1"/>
  <c r="O52" i="1"/>
  <c r="K52" i="1"/>
  <c r="I52" i="1"/>
  <c r="G52" i="1"/>
  <c r="V50" i="1"/>
  <c r="U9" i="3" s="1"/>
  <c r="R50" i="1"/>
  <c r="I9" i="3" s="1"/>
  <c r="P50" i="1"/>
  <c r="S9" i="3" s="1"/>
  <c r="N50" i="1"/>
  <c r="M9" i="3" s="1"/>
  <c r="L50" i="1"/>
  <c r="K9" i="3" s="1"/>
  <c r="J50" i="1"/>
  <c r="E9" i="3" s="1"/>
  <c r="H50" i="1"/>
  <c r="Q9" i="3" s="1"/>
  <c r="F50" i="1"/>
  <c r="O9" i="3" s="1"/>
  <c r="D50" i="1"/>
  <c r="G9" i="3" s="1"/>
  <c r="V49" i="1"/>
  <c r="T9" i="3" s="1"/>
  <c r="R49" i="1"/>
  <c r="H9" i="3" s="1"/>
  <c r="P49" i="1"/>
  <c r="R9" i="3" s="1"/>
  <c r="N49" i="1"/>
  <c r="L9" i="3" s="1"/>
  <c r="L49" i="1"/>
  <c r="J9" i="3" s="1"/>
  <c r="J49" i="1"/>
  <c r="D9" i="3" s="1"/>
  <c r="H49" i="1"/>
  <c r="P9" i="3" s="1"/>
  <c r="F49" i="1"/>
  <c r="N9" i="3" s="1"/>
  <c r="D49" i="1"/>
  <c r="F9" i="3" s="1"/>
  <c r="Z48" i="1"/>
  <c r="W48" i="1"/>
  <c r="S48" i="1"/>
  <c r="Q48" i="1"/>
  <c r="O48" i="1"/>
  <c r="M48" i="1"/>
  <c r="K48" i="1"/>
  <c r="I48" i="1"/>
  <c r="G48" i="1"/>
  <c r="E48" i="1"/>
  <c r="Z47" i="1"/>
  <c r="W47" i="1"/>
  <c r="S47" i="1"/>
  <c r="Q47" i="1"/>
  <c r="O47" i="1"/>
  <c r="M47" i="1"/>
  <c r="K47" i="1"/>
  <c r="I47" i="1"/>
  <c r="G47" i="1"/>
  <c r="E47" i="1"/>
  <c r="Z46" i="1"/>
  <c r="W46" i="1"/>
  <c r="S46" i="1"/>
  <c r="Q46" i="1"/>
  <c r="O46" i="1"/>
  <c r="M46" i="1"/>
  <c r="K46" i="1"/>
  <c r="I46" i="1"/>
  <c r="G46" i="1"/>
  <c r="E46" i="1"/>
  <c r="Z45" i="1"/>
  <c r="W45" i="1"/>
  <c r="S45" i="1"/>
  <c r="Q45" i="1"/>
  <c r="O45" i="1"/>
  <c r="M45" i="1"/>
  <c r="K45" i="1"/>
  <c r="I45" i="1"/>
  <c r="G45" i="1"/>
  <c r="E45" i="1"/>
  <c r="Z44" i="1"/>
  <c r="W44" i="1"/>
  <c r="S44" i="1"/>
  <c r="Q44" i="1"/>
  <c r="O44" i="1"/>
  <c r="M44" i="1"/>
  <c r="K44" i="1"/>
  <c r="I44" i="1"/>
  <c r="G44" i="1"/>
  <c r="E44" i="1"/>
  <c r="V42" i="1"/>
  <c r="T42" i="1"/>
  <c r="W8" i="3" s="1"/>
  <c r="R42" i="1"/>
  <c r="I8" i="3" s="1"/>
  <c r="P42" i="1"/>
  <c r="S8" i="3" s="1"/>
  <c r="N42" i="1"/>
  <c r="M8" i="3" s="1"/>
  <c r="J42" i="1"/>
  <c r="E8" i="3" s="1"/>
  <c r="H42" i="1"/>
  <c r="Q8" i="3" s="1"/>
  <c r="F42" i="1"/>
  <c r="O8" i="3" s="1"/>
  <c r="D42" i="1"/>
  <c r="G8" i="3" s="1"/>
  <c r="V41" i="1"/>
  <c r="T8" i="3" s="1"/>
  <c r="T41" i="1"/>
  <c r="V8" i="3" s="1"/>
  <c r="R41" i="1"/>
  <c r="H8" i="3" s="1"/>
  <c r="P41" i="1"/>
  <c r="R8" i="3" s="1"/>
  <c r="N41" i="1"/>
  <c r="L8" i="3" s="1"/>
  <c r="J41" i="1"/>
  <c r="D8" i="3" s="1"/>
  <c r="H41" i="1"/>
  <c r="P8" i="3" s="1"/>
  <c r="F41" i="1"/>
  <c r="N8" i="3" s="1"/>
  <c r="D41" i="1"/>
  <c r="F8" i="3" s="1"/>
  <c r="Z40" i="1"/>
  <c r="W40" i="1"/>
  <c r="U40" i="1"/>
  <c r="S40" i="1"/>
  <c r="Q40" i="1"/>
  <c r="O40" i="1"/>
  <c r="K40" i="1"/>
  <c r="I40" i="1"/>
  <c r="G40" i="1"/>
  <c r="E40" i="1"/>
  <c r="Z39" i="1"/>
  <c r="W39" i="1"/>
  <c r="U39" i="1"/>
  <c r="S39" i="1"/>
  <c r="Q39" i="1"/>
  <c r="O39" i="1"/>
  <c r="K39" i="1"/>
  <c r="I39" i="1"/>
  <c r="G39" i="1"/>
  <c r="E39" i="1"/>
  <c r="Z38" i="1"/>
  <c r="W38" i="1"/>
  <c r="U38" i="1"/>
  <c r="S38" i="1"/>
  <c r="Q38" i="1"/>
  <c r="O38" i="1"/>
  <c r="K38" i="1"/>
  <c r="I38" i="1"/>
  <c r="G38" i="1"/>
  <c r="E38" i="1"/>
  <c r="Z37" i="1"/>
  <c r="W37" i="1"/>
  <c r="U37" i="1"/>
  <c r="S37" i="1"/>
  <c r="Q37" i="1"/>
  <c r="O37" i="1"/>
  <c r="K37" i="1"/>
  <c r="I37" i="1"/>
  <c r="G37" i="1"/>
  <c r="Z36" i="1"/>
  <c r="W36" i="1"/>
  <c r="U36" i="1"/>
  <c r="S36" i="1"/>
  <c r="Q36" i="1"/>
  <c r="O36" i="1"/>
  <c r="K36" i="1"/>
  <c r="I36" i="1"/>
  <c r="G36" i="1"/>
  <c r="E36" i="1"/>
  <c r="V34" i="1"/>
  <c r="R34" i="1"/>
  <c r="I12" i="3" s="1"/>
  <c r="P34" i="1"/>
  <c r="S12" i="3" s="1"/>
  <c r="N34" i="1"/>
  <c r="M12" i="3" s="1"/>
  <c r="L34" i="1"/>
  <c r="K12" i="3" s="1"/>
  <c r="J34" i="1"/>
  <c r="E12" i="3" s="1"/>
  <c r="H34" i="1"/>
  <c r="Q12" i="3" s="1"/>
  <c r="F34" i="1"/>
  <c r="O12" i="3" s="1"/>
  <c r="D34" i="1"/>
  <c r="G12" i="3" s="1"/>
  <c r="V33" i="1"/>
  <c r="T12" i="3" s="1"/>
  <c r="R33" i="1"/>
  <c r="H12" i="3" s="1"/>
  <c r="P33" i="1"/>
  <c r="R12" i="3" s="1"/>
  <c r="N33" i="1"/>
  <c r="L12" i="3" s="1"/>
  <c r="L33" i="1"/>
  <c r="J12" i="3" s="1"/>
  <c r="J33" i="1"/>
  <c r="D12" i="3" s="1"/>
  <c r="H33" i="1"/>
  <c r="P12" i="3" s="1"/>
  <c r="F33" i="1"/>
  <c r="N12" i="3" s="1"/>
  <c r="D33" i="1"/>
  <c r="F12" i="3" s="1"/>
  <c r="Z32" i="1"/>
  <c r="W32" i="1"/>
  <c r="S32" i="1"/>
  <c r="Q32" i="1"/>
  <c r="O32" i="1"/>
  <c r="M32" i="1"/>
  <c r="K32" i="1"/>
  <c r="I32" i="1"/>
  <c r="G32" i="1"/>
  <c r="E32" i="1"/>
  <c r="Z31" i="1"/>
  <c r="W31" i="1"/>
  <c r="U31" i="1"/>
  <c r="S31" i="1"/>
  <c r="Q31" i="1"/>
  <c r="O31" i="1"/>
  <c r="M31" i="1"/>
  <c r="K31" i="1"/>
  <c r="I31" i="1"/>
  <c r="G31" i="1"/>
  <c r="E31" i="1"/>
  <c r="Z30" i="1"/>
  <c r="W30" i="1"/>
  <c r="S30" i="1"/>
  <c r="Q30" i="1"/>
  <c r="O30" i="1"/>
  <c r="M30" i="1"/>
  <c r="K30" i="1"/>
  <c r="I30" i="1"/>
  <c r="G30" i="1"/>
  <c r="E30" i="1"/>
  <c r="Z29" i="1"/>
  <c r="W29" i="1"/>
  <c r="S29" i="1"/>
  <c r="Q29" i="1"/>
  <c r="O29" i="1"/>
  <c r="M29" i="1"/>
  <c r="K29" i="1"/>
  <c r="I29" i="1"/>
  <c r="G29" i="1"/>
  <c r="E29" i="1"/>
  <c r="Z28" i="1"/>
  <c r="W28" i="1"/>
  <c r="S28" i="1"/>
  <c r="Q28" i="1"/>
  <c r="O28" i="1"/>
  <c r="M28" i="1"/>
  <c r="K28" i="1"/>
  <c r="I28" i="1"/>
  <c r="G28" i="1"/>
  <c r="E28" i="1"/>
  <c r="V26" i="1"/>
  <c r="U11" i="3" s="1"/>
  <c r="T26" i="1"/>
  <c r="W11" i="3" s="1"/>
  <c r="R26" i="1"/>
  <c r="I11" i="3" s="1"/>
  <c r="P26" i="1"/>
  <c r="S11" i="3" s="1"/>
  <c r="N26" i="1"/>
  <c r="M11" i="3" s="1"/>
  <c r="J26" i="1"/>
  <c r="E11" i="3" s="1"/>
  <c r="H26" i="1"/>
  <c r="Q11" i="3" s="1"/>
  <c r="F26" i="1"/>
  <c r="O11" i="3" s="1"/>
  <c r="D26" i="1"/>
  <c r="G11" i="3" s="1"/>
  <c r="V25" i="1"/>
  <c r="T11" i="3" s="1"/>
  <c r="T25" i="1"/>
  <c r="V11" i="3" s="1"/>
  <c r="R25" i="1"/>
  <c r="H11" i="3" s="1"/>
  <c r="P25" i="1"/>
  <c r="R11" i="3" s="1"/>
  <c r="N25" i="1"/>
  <c r="L11" i="3" s="1"/>
  <c r="J25" i="1"/>
  <c r="D11" i="3" s="1"/>
  <c r="H25" i="1"/>
  <c r="P11" i="3" s="1"/>
  <c r="F25" i="1"/>
  <c r="N11" i="3" s="1"/>
  <c r="D25" i="1"/>
  <c r="F11" i="3" s="1"/>
  <c r="Z24" i="1"/>
  <c r="W24" i="1"/>
  <c r="U24" i="1"/>
  <c r="S24" i="1"/>
  <c r="Q24" i="1"/>
  <c r="O24" i="1"/>
  <c r="K24" i="1"/>
  <c r="I24" i="1"/>
  <c r="G24" i="1"/>
  <c r="E24" i="1"/>
  <c r="Z23" i="1"/>
  <c r="W23" i="1"/>
  <c r="U23" i="1"/>
  <c r="S23" i="1"/>
  <c r="Q23" i="1"/>
  <c r="O23" i="1"/>
  <c r="K23" i="1"/>
  <c r="I23" i="1"/>
  <c r="G23" i="1"/>
  <c r="Z22" i="1"/>
  <c r="W22" i="1"/>
  <c r="U22" i="1"/>
  <c r="S22" i="1"/>
  <c r="Q22" i="1"/>
  <c r="O22" i="1"/>
  <c r="K22" i="1"/>
  <c r="I22" i="1"/>
  <c r="G22" i="1"/>
  <c r="E22" i="1"/>
  <c r="Z21" i="1"/>
  <c r="W21" i="1"/>
  <c r="U21" i="1"/>
  <c r="S21" i="1"/>
  <c r="Q21" i="1"/>
  <c r="O21" i="1"/>
  <c r="K21" i="1"/>
  <c r="I21" i="1"/>
  <c r="G21" i="1"/>
  <c r="Z20" i="1"/>
  <c r="W20" i="1"/>
  <c r="U20" i="1"/>
  <c r="S20" i="1"/>
  <c r="Q20" i="1"/>
  <c r="O20" i="1"/>
  <c r="K20" i="1"/>
  <c r="I20" i="1"/>
  <c r="G20" i="1"/>
  <c r="E20" i="1"/>
  <c r="V18" i="1"/>
  <c r="U6" i="3" s="1"/>
  <c r="R18" i="1"/>
  <c r="I6" i="3" s="1"/>
  <c r="P18" i="1"/>
  <c r="S6" i="3" s="1"/>
  <c r="N18" i="1"/>
  <c r="M6" i="3" s="1"/>
  <c r="L18" i="1"/>
  <c r="K6" i="3" s="1"/>
  <c r="J18" i="1"/>
  <c r="E6" i="3" s="1"/>
  <c r="H18" i="1"/>
  <c r="Q6" i="3" s="1"/>
  <c r="F18" i="1"/>
  <c r="O6" i="3" s="1"/>
  <c r="D18" i="1"/>
  <c r="G6" i="3" s="1"/>
  <c r="V17" i="1"/>
  <c r="T6" i="3" s="1"/>
  <c r="R17" i="1"/>
  <c r="H6" i="3" s="1"/>
  <c r="P17" i="1"/>
  <c r="R6" i="3" s="1"/>
  <c r="N17" i="1"/>
  <c r="L6" i="3" s="1"/>
  <c r="L17" i="1"/>
  <c r="J6" i="3" s="1"/>
  <c r="J17" i="1"/>
  <c r="D6" i="3" s="1"/>
  <c r="H17" i="1"/>
  <c r="P6" i="3" s="1"/>
  <c r="F17" i="1"/>
  <c r="N6" i="3" s="1"/>
  <c r="D17" i="1"/>
  <c r="F6" i="3" s="1"/>
  <c r="Z16" i="1"/>
  <c r="W16" i="1"/>
  <c r="S16" i="1"/>
  <c r="Q16" i="1"/>
  <c r="O16" i="1"/>
  <c r="M16" i="1"/>
  <c r="K16" i="1"/>
  <c r="I16" i="1"/>
  <c r="G16" i="1"/>
  <c r="E16" i="1"/>
  <c r="W15" i="1"/>
  <c r="S15" i="1"/>
  <c r="Q15" i="1"/>
  <c r="O15" i="1"/>
  <c r="M15" i="1"/>
  <c r="K15" i="1"/>
  <c r="I15" i="1"/>
  <c r="G15" i="1"/>
  <c r="E15" i="1"/>
  <c r="W14" i="1"/>
  <c r="S14" i="1"/>
  <c r="Q14" i="1"/>
  <c r="O14" i="1"/>
  <c r="M14" i="1"/>
  <c r="K14" i="1"/>
  <c r="I14" i="1"/>
  <c r="G14" i="1"/>
  <c r="E14" i="1"/>
  <c r="W13" i="1"/>
  <c r="U13" i="1"/>
  <c r="S13" i="1"/>
  <c r="Q13" i="1"/>
  <c r="O13" i="1"/>
  <c r="M13" i="1"/>
  <c r="K13" i="1"/>
  <c r="I13" i="1"/>
  <c r="G13" i="1"/>
  <c r="E13" i="1"/>
  <c r="W12" i="1"/>
  <c r="S12" i="1"/>
  <c r="Q12" i="1"/>
  <c r="O12" i="1"/>
  <c r="K12" i="1"/>
  <c r="I12" i="1"/>
  <c r="G12" i="1"/>
  <c r="E12" i="1"/>
  <c r="V10" i="1"/>
  <c r="U5" i="3" s="1"/>
  <c r="T10" i="1"/>
  <c r="W5" i="3" s="1"/>
  <c r="R10" i="1"/>
  <c r="I5" i="3" s="1"/>
  <c r="P10" i="1"/>
  <c r="S5" i="3" s="1"/>
  <c r="N10" i="1"/>
  <c r="M5" i="3" s="1"/>
  <c r="J10" i="1"/>
  <c r="E5" i="3" s="1"/>
  <c r="H10" i="1"/>
  <c r="Q5" i="3" s="1"/>
  <c r="F10" i="1"/>
  <c r="O5" i="3" s="1"/>
  <c r="D10" i="1"/>
  <c r="G5" i="3" s="1"/>
  <c r="V9" i="1"/>
  <c r="T5" i="3" s="1"/>
  <c r="T9" i="1"/>
  <c r="V5" i="3" s="1"/>
  <c r="R9" i="1"/>
  <c r="H5" i="3" s="1"/>
  <c r="P9" i="1"/>
  <c r="R5" i="3" s="1"/>
  <c r="N9" i="1"/>
  <c r="L5" i="3" s="1"/>
  <c r="J9" i="1"/>
  <c r="D5" i="3" s="1"/>
  <c r="H9" i="1"/>
  <c r="P5" i="3" s="1"/>
  <c r="F9" i="1"/>
  <c r="N5" i="3" s="1"/>
  <c r="D9" i="1"/>
  <c r="F5" i="3" s="1"/>
  <c r="W8" i="1"/>
  <c r="U8" i="1"/>
  <c r="S8" i="1"/>
  <c r="Q8" i="1"/>
  <c r="O8" i="1"/>
  <c r="K8" i="1"/>
  <c r="I8" i="1"/>
  <c r="G8" i="1"/>
  <c r="W7" i="1"/>
  <c r="U7" i="1"/>
  <c r="S7" i="1"/>
  <c r="Q7" i="1"/>
  <c r="O7" i="1"/>
  <c r="K7" i="1"/>
  <c r="I7" i="1"/>
  <c r="G7" i="1"/>
  <c r="W6" i="1"/>
  <c r="U6" i="1"/>
  <c r="S6" i="1"/>
  <c r="Q6" i="1"/>
  <c r="O6" i="1"/>
  <c r="K6" i="1"/>
  <c r="I6" i="1"/>
  <c r="G6" i="1"/>
  <c r="W5" i="1"/>
  <c r="U5" i="1"/>
  <c r="S5" i="1"/>
  <c r="Q5" i="1"/>
  <c r="O5" i="1"/>
  <c r="K5" i="1"/>
  <c r="I5" i="1"/>
  <c r="G5" i="1"/>
  <c r="E5" i="1"/>
  <c r="W4" i="1"/>
  <c r="U4" i="1"/>
  <c r="S4" i="1"/>
  <c r="Q4" i="1"/>
  <c r="O4" i="1"/>
  <c r="K4" i="1"/>
  <c r="I4" i="1"/>
  <c r="G4" i="1"/>
  <c r="E4" i="1"/>
  <c r="GU55" i="3" l="1"/>
  <c r="AN349" i="2"/>
  <c r="AV349" i="2"/>
  <c r="AW349" i="2"/>
  <c r="AM349" i="2"/>
  <c r="AM350" i="2" s="1"/>
  <c r="AO349" i="2"/>
  <c r="DZ14" i="3"/>
  <c r="FC14" i="3"/>
  <c r="EN33" i="3"/>
  <c r="EV33" i="3"/>
  <c r="DT36" i="3"/>
  <c r="DS5" i="3"/>
  <c r="EA5" i="3"/>
  <c r="EN5" i="3"/>
  <c r="EV5" i="3"/>
  <c r="EZ5" i="3"/>
  <c r="DY8" i="3"/>
  <c r="DR14" i="3"/>
  <c r="EM14" i="3"/>
  <c r="EU14" i="3"/>
  <c r="ER33" i="3"/>
  <c r="FD33" i="3"/>
  <c r="DX36" i="3"/>
  <c r="EO33" i="3"/>
  <c r="ES33" i="3"/>
  <c r="EW33" i="3"/>
  <c r="FA33" i="3"/>
  <c r="FE33" i="3"/>
  <c r="DU36" i="3"/>
  <c r="DY36" i="3"/>
  <c r="DW5" i="3"/>
  <c r="ER5" i="3"/>
  <c r="FD5" i="3"/>
  <c r="DU8" i="3"/>
  <c r="DV14" i="3"/>
  <c r="EQ14" i="3"/>
  <c r="EY14" i="3"/>
  <c r="EZ33" i="3"/>
  <c r="EB36" i="3"/>
  <c r="EC5" i="3"/>
  <c r="EH59" i="3"/>
  <c r="ED55" i="3"/>
  <c r="EJ59" i="3"/>
  <c r="FE59" i="3"/>
  <c r="DU5" i="3"/>
  <c r="DY5" i="3"/>
  <c r="HG5" i="3" s="1"/>
  <c r="EP5" i="3"/>
  <c r="ET5" i="3"/>
  <c r="EX5" i="3"/>
  <c r="FB5" i="3"/>
  <c r="FF5" i="3"/>
  <c r="DS8" i="3"/>
  <c r="DW8" i="3"/>
  <c r="EA8" i="3"/>
  <c r="EE8" i="3"/>
  <c r="EJ33" i="3"/>
  <c r="EH36" i="3"/>
  <c r="EL36" i="3"/>
  <c r="EP36" i="3"/>
  <c r="ET36" i="3"/>
  <c r="EX36" i="3"/>
  <c r="FB36" i="3"/>
  <c r="FF36" i="3"/>
  <c r="EE42" i="3"/>
  <c r="EJ42" i="3"/>
  <c r="EJ40" i="3"/>
  <c r="EE52" i="3"/>
  <c r="DU55" i="3"/>
  <c r="CN4" i="3"/>
  <c r="EH5" i="3"/>
  <c r="DR11" i="3"/>
  <c r="DV11" i="3"/>
  <c r="DZ11" i="3"/>
  <c r="EG14" i="3"/>
  <c r="EK14" i="3"/>
  <c r="FF14" i="3"/>
  <c r="DR33" i="3"/>
  <c r="DV33" i="3"/>
  <c r="DZ33" i="3"/>
  <c r="EN41" i="3"/>
  <c r="ER41" i="3"/>
  <c r="EV41" i="3"/>
  <c r="EZ41" i="3"/>
  <c r="FD41" i="3"/>
  <c r="EN40" i="3"/>
  <c r="EV40" i="3"/>
  <c r="EZ40" i="3"/>
  <c r="DR46" i="3"/>
  <c r="DV46" i="3"/>
  <c r="DZ46" i="3"/>
  <c r="ED46" i="3"/>
  <c r="EP46" i="3"/>
  <c r="ET46" i="3"/>
  <c r="EX46" i="3"/>
  <c r="FB46" i="3"/>
  <c r="FF46" i="3"/>
  <c r="DS52" i="3"/>
  <c r="DW52" i="3"/>
  <c r="EA52" i="3"/>
  <c r="EO4" i="3"/>
  <c r="GF4" i="3" s="1"/>
  <c r="HW4" i="3" s="1"/>
  <c r="EP11" i="3"/>
  <c r="ET11" i="3"/>
  <c r="EX11" i="3"/>
  <c r="FB11" i="3"/>
  <c r="FF11" i="3"/>
  <c r="DS30" i="3"/>
  <c r="DW30" i="3"/>
  <c r="EA30" i="3"/>
  <c r="DS42" i="3"/>
  <c r="DW42" i="3"/>
  <c r="EA42" i="3"/>
  <c r="EM52" i="3"/>
  <c r="EQ52" i="3"/>
  <c r="EU52" i="3"/>
  <c r="EY52" i="3"/>
  <c r="FC52" i="3"/>
  <c r="EE5" i="3"/>
  <c r="EI5" i="3"/>
  <c r="DS11" i="3"/>
  <c r="DW11" i="3"/>
  <c r="EA11" i="3"/>
  <c r="EH14" i="3"/>
  <c r="EF30" i="3"/>
  <c r="EJ30" i="3"/>
  <c r="EN30" i="3"/>
  <c r="ER30" i="3"/>
  <c r="DS33" i="3"/>
  <c r="DW33" i="3"/>
  <c r="EA33" i="3"/>
  <c r="EO41" i="3"/>
  <c r="EW41" i="3"/>
  <c r="FA41" i="3"/>
  <c r="FE41" i="3"/>
  <c r="EW40" i="3"/>
  <c r="FA40" i="3"/>
  <c r="DS46" i="3"/>
  <c r="DW46" i="3"/>
  <c r="EA46" i="3"/>
  <c r="EM46" i="3"/>
  <c r="EQ46" i="3"/>
  <c r="EU46" i="3"/>
  <c r="EY46" i="3"/>
  <c r="FC46" i="3"/>
  <c r="EM48" i="3"/>
  <c r="EQ48" i="3"/>
  <c r="EU48" i="3"/>
  <c r="EY48" i="3"/>
  <c r="FC48" i="3"/>
  <c r="DT52" i="3"/>
  <c r="DX52" i="3"/>
  <c r="EB52" i="3"/>
  <c r="EE55" i="3"/>
  <c r="DH4" i="3"/>
  <c r="EM11" i="3"/>
  <c r="EQ11" i="3"/>
  <c r="EU11" i="3"/>
  <c r="EY11" i="3"/>
  <c r="FC11" i="3"/>
  <c r="DT30" i="3"/>
  <c r="DX30" i="3"/>
  <c r="DT42" i="3"/>
  <c r="HB42" i="3" s="1"/>
  <c r="DX42" i="3"/>
  <c r="EB42" i="3"/>
  <c r="FE42" i="3"/>
  <c r="ES40" i="3"/>
  <c r="EP59" i="3"/>
  <c r="ET59" i="3"/>
  <c r="EX59" i="3"/>
  <c r="FB59" i="3"/>
  <c r="IJ59" i="3" s="1"/>
  <c r="CH4" i="3"/>
  <c r="EB4" i="3"/>
  <c r="FS4" i="3" s="1"/>
  <c r="HJ4" i="3" s="1"/>
  <c r="DR5" i="3"/>
  <c r="DV5" i="3"/>
  <c r="DZ5" i="3"/>
  <c r="EM5" i="3"/>
  <c r="EQ5" i="3"/>
  <c r="EU5" i="3"/>
  <c r="EY5" i="3"/>
  <c r="FC5" i="3"/>
  <c r="DT8" i="3"/>
  <c r="DX8" i="3"/>
  <c r="EB8" i="3"/>
  <c r="EE11" i="3"/>
  <c r="DU14" i="3"/>
  <c r="DY14" i="3"/>
  <c r="EP14" i="3"/>
  <c r="ET14" i="3"/>
  <c r="EX14" i="3"/>
  <c r="FB14" i="3"/>
  <c r="EG33" i="3"/>
  <c r="EK33" i="3"/>
  <c r="EI36" i="3"/>
  <c r="EM36" i="3"/>
  <c r="EQ36" i="3"/>
  <c r="EU36" i="3"/>
  <c r="EY36" i="3"/>
  <c r="FC36" i="3"/>
  <c r="EG42" i="3"/>
  <c r="EK42" i="3"/>
  <c r="FE40" i="3"/>
  <c r="DS48" i="3"/>
  <c r="DW48" i="3"/>
  <c r="EA48" i="3"/>
  <c r="FE51" i="3"/>
  <c r="EI55" i="3"/>
  <c r="CT4" i="3"/>
  <c r="ES4" i="3"/>
  <c r="GJ4" i="3" s="1"/>
  <c r="IA4" i="3" s="1"/>
  <c r="DK4" i="3"/>
  <c r="FB4" i="3"/>
  <c r="GS4" i="3" s="1"/>
  <c r="IJ4" i="3" s="1"/>
  <c r="FF4" i="3"/>
  <c r="GW4" i="3" s="1"/>
  <c r="IN4" i="3" s="1"/>
  <c r="DX5" i="3"/>
  <c r="CI4" i="3"/>
  <c r="DJ4" i="3"/>
  <c r="EC4" i="3"/>
  <c r="FT4" i="3" s="1"/>
  <c r="HK4" i="3" s="1"/>
  <c r="EW4" i="3"/>
  <c r="GN4" i="3" s="1"/>
  <c r="IE4" i="3" s="1"/>
  <c r="EP4" i="3"/>
  <c r="GG4" i="3" s="1"/>
  <c r="HX4" i="3" s="1"/>
  <c r="CY4" i="3"/>
  <c r="DC4" i="3"/>
  <c r="DV4" i="3"/>
  <c r="FM4" i="3" s="1"/>
  <c r="HD4" i="3" s="1"/>
  <c r="DT5" i="3"/>
  <c r="EO11" i="3"/>
  <c r="ES11" i="3"/>
  <c r="EW11" i="3"/>
  <c r="FA11" i="3"/>
  <c r="FE11" i="3"/>
  <c r="FE18" i="3" s="1"/>
  <c r="DR30" i="3"/>
  <c r="DV30" i="3"/>
  <c r="DZ30" i="3"/>
  <c r="DR42" i="3"/>
  <c r="DV42" i="3"/>
  <c r="DZ42" i="3"/>
  <c r="EN47" i="3"/>
  <c r="ER47" i="3"/>
  <c r="EV47" i="3"/>
  <c r="EZ47" i="3"/>
  <c r="FD47" i="3"/>
  <c r="EP52" i="3"/>
  <c r="HX52" i="3" s="1"/>
  <c r="ET52" i="3"/>
  <c r="EX52" i="3"/>
  <c r="FB52" i="3"/>
  <c r="DY55" i="3"/>
  <c r="EO55" i="3"/>
  <c r="ES55" i="3"/>
  <c r="EW55" i="3"/>
  <c r="FA55" i="3"/>
  <c r="FE55" i="3"/>
  <c r="EA59" i="3"/>
  <c r="EN59" i="3"/>
  <c r="ER59" i="3"/>
  <c r="EV59" i="3"/>
  <c r="EZ59" i="3"/>
  <c r="EG4" i="3"/>
  <c r="FX4" i="3" s="1"/>
  <c r="HO4" i="3" s="1"/>
  <c r="CP4" i="3"/>
  <c r="CM4" i="3"/>
  <c r="DU4" i="3"/>
  <c r="FL4" i="3" s="1"/>
  <c r="HC4" i="3" s="1"/>
  <c r="EL4" i="3"/>
  <c r="GC4" i="3" s="1"/>
  <c r="HT4" i="3" s="1"/>
  <c r="FE4" i="3"/>
  <c r="GV4" i="3" s="1"/>
  <c r="IM4" i="3" s="1"/>
  <c r="EB5" i="3"/>
  <c r="EF5" i="3"/>
  <c r="EJ5" i="3"/>
  <c r="EO5" i="3"/>
  <c r="ES5" i="3"/>
  <c r="EW5" i="3"/>
  <c r="FA5" i="3"/>
  <c r="FE5" i="3"/>
  <c r="DR8" i="3"/>
  <c r="DV8" i="3"/>
  <c r="DZ8" i="3"/>
  <c r="DT11" i="3"/>
  <c r="DX11" i="3"/>
  <c r="EB11" i="3"/>
  <c r="DS14" i="3"/>
  <c r="DW14" i="3"/>
  <c r="EA14" i="3"/>
  <c r="EI14" i="3"/>
  <c r="EN14" i="3"/>
  <c r="ER14" i="3"/>
  <c r="EV14" i="3"/>
  <c r="EZ14" i="3"/>
  <c r="EG30" i="3"/>
  <c r="EK30" i="3"/>
  <c r="EO30" i="3"/>
  <c r="ES30" i="3"/>
  <c r="EW30" i="3"/>
  <c r="FA30" i="3"/>
  <c r="FE30" i="3"/>
  <c r="DT33" i="3"/>
  <c r="DX33" i="3"/>
  <c r="ED33" i="3"/>
  <c r="EI33" i="3"/>
  <c r="EG36" i="3"/>
  <c r="EK36" i="3"/>
  <c r="EO36" i="3"/>
  <c r="ES36" i="3"/>
  <c r="EW36" i="3"/>
  <c r="FA36" i="3"/>
  <c r="FE36" i="3"/>
  <c r="EI42" i="3"/>
  <c r="EP41" i="3"/>
  <c r="ET41" i="3"/>
  <c r="EX41" i="3"/>
  <c r="FB41" i="3"/>
  <c r="FF41" i="3"/>
  <c r="EX40" i="3"/>
  <c r="FB40" i="3"/>
  <c r="DT46" i="3"/>
  <c r="DX46" i="3"/>
  <c r="EB46" i="3"/>
  <c r="EN46" i="3"/>
  <c r="ER46" i="3"/>
  <c r="HZ46" i="3" s="1"/>
  <c r="EV46" i="3"/>
  <c r="EZ46" i="3"/>
  <c r="FD46" i="3"/>
  <c r="EN48" i="3"/>
  <c r="ER48" i="3"/>
  <c r="EV48" i="3"/>
  <c r="EZ48" i="3"/>
  <c r="FD48" i="3"/>
  <c r="ED47" i="3"/>
  <c r="EH47" i="3"/>
  <c r="DU52" i="3"/>
  <c r="DY52" i="3"/>
  <c r="EC52" i="3"/>
  <c r="DU51" i="3"/>
  <c r="DY51" i="3"/>
  <c r="ED51" i="3"/>
  <c r="EG55" i="3"/>
  <c r="DS59" i="3"/>
  <c r="DW59" i="3"/>
  <c r="CB4" i="3"/>
  <c r="CJ4" i="3"/>
  <c r="DD4" i="3"/>
  <c r="EG5" i="3"/>
  <c r="EG17" i="3" s="1"/>
  <c r="EK5" i="3"/>
  <c r="EK17" i="3" s="1"/>
  <c r="EN11" i="3"/>
  <c r="ER11" i="3"/>
  <c r="EV11" i="3"/>
  <c r="EZ11" i="3"/>
  <c r="FD11" i="3"/>
  <c r="DU30" i="3"/>
  <c r="DY30" i="3"/>
  <c r="ED30" i="3"/>
  <c r="EH30" i="3"/>
  <c r="EL30" i="3"/>
  <c r="EP30" i="3"/>
  <c r="HX30" i="3" s="1"/>
  <c r="ET30" i="3"/>
  <c r="EX30" i="3"/>
  <c r="FB30" i="3"/>
  <c r="FF30" i="3"/>
  <c r="DU33" i="3"/>
  <c r="DY33" i="3"/>
  <c r="EE33" i="3"/>
  <c r="DU42" i="3"/>
  <c r="HC42" i="3" s="1"/>
  <c r="DY42" i="3"/>
  <c r="FF42" i="3"/>
  <c r="EM41" i="3"/>
  <c r="EQ41" i="3"/>
  <c r="EU41" i="3"/>
  <c r="EY41" i="3"/>
  <c r="FC41" i="3"/>
  <c r="EU40" i="3"/>
  <c r="EY40" i="3"/>
  <c r="FC40" i="3"/>
  <c r="DR52" i="3"/>
  <c r="DV52" i="3"/>
  <c r="DZ52" i="3"/>
  <c r="EO52" i="3"/>
  <c r="ES52" i="3"/>
  <c r="EW52" i="3"/>
  <c r="FA52" i="3"/>
  <c r="DR51" i="3"/>
  <c r="DV51" i="3"/>
  <c r="DZ51" i="3"/>
  <c r="EC55" i="3"/>
  <c r="EN55" i="3"/>
  <c r="ER55" i="3"/>
  <c r="EV55" i="3"/>
  <c r="EZ55" i="3"/>
  <c r="FD55" i="3"/>
  <c r="IL55" i="3" s="1"/>
  <c r="DZ59" i="3"/>
  <c r="EM59" i="3"/>
  <c r="EQ59" i="3"/>
  <c r="EU59" i="3"/>
  <c r="EY59" i="3"/>
  <c r="FC59" i="3"/>
  <c r="FG27" i="3"/>
  <c r="FG60" i="3"/>
  <c r="FG56" i="3"/>
  <c r="CR4" i="3"/>
  <c r="CZ4" i="3"/>
  <c r="ER4" i="3"/>
  <c r="GI4" i="3" s="1"/>
  <c r="HZ4" i="3" s="1"/>
  <c r="G17" i="3"/>
  <c r="E18" i="3"/>
  <c r="I18" i="3"/>
  <c r="M17" i="3"/>
  <c r="U17" i="3"/>
  <c r="AI11" i="3"/>
  <c r="AI8" i="3"/>
  <c r="AI24" i="3"/>
  <c r="AH56" i="3"/>
  <c r="AI42" i="3"/>
  <c r="Q17" i="3"/>
  <c r="Q18" i="3"/>
  <c r="S18" i="3"/>
  <c r="E17" i="3"/>
  <c r="AH8" i="3"/>
  <c r="AI48" i="3"/>
  <c r="FK5" i="3"/>
  <c r="CC5" i="3"/>
  <c r="K20" i="2"/>
  <c r="FX5" i="3"/>
  <c r="CP5" i="3"/>
  <c r="X20" i="2"/>
  <c r="GB5" i="3"/>
  <c r="CT5" i="3"/>
  <c r="AB20" i="2"/>
  <c r="GG5" i="3"/>
  <c r="HX5" i="3" s="1"/>
  <c r="CY5" i="3"/>
  <c r="AG20" i="2"/>
  <c r="GK5" i="3"/>
  <c r="DC5" i="3"/>
  <c r="AK20" i="2"/>
  <c r="GO5" i="3"/>
  <c r="DG5" i="3"/>
  <c r="AO20" i="2"/>
  <c r="GS5" i="3"/>
  <c r="DK5" i="3"/>
  <c r="AS20" i="2"/>
  <c r="CD6" i="3"/>
  <c r="L33" i="2"/>
  <c r="CH6" i="3"/>
  <c r="P33" i="2"/>
  <c r="CL6" i="3"/>
  <c r="T33" i="2"/>
  <c r="CQ6" i="3"/>
  <c r="Y33" i="2"/>
  <c r="CU6" i="3"/>
  <c r="AC33" i="2"/>
  <c r="CY6" i="3"/>
  <c r="AG33" i="2"/>
  <c r="DC6" i="3"/>
  <c r="AK33" i="2"/>
  <c r="DG6" i="3"/>
  <c r="AO33" i="2"/>
  <c r="DK6" i="3"/>
  <c r="AS33" i="2"/>
  <c r="CR8" i="3"/>
  <c r="FZ8" i="3"/>
  <c r="Z47" i="2"/>
  <c r="CD9" i="3"/>
  <c r="L62" i="2"/>
  <c r="CH9" i="3"/>
  <c r="P62" i="2"/>
  <c r="CL9" i="3"/>
  <c r="T62" i="2"/>
  <c r="CP9" i="3"/>
  <c r="X62" i="2"/>
  <c r="CT9" i="3"/>
  <c r="AB62" i="2"/>
  <c r="CX9" i="3"/>
  <c r="AF62" i="2"/>
  <c r="DB9" i="3"/>
  <c r="AJ62" i="2"/>
  <c r="DF9" i="3"/>
  <c r="AN62" i="2"/>
  <c r="DJ9" i="3"/>
  <c r="AR62" i="2"/>
  <c r="DO9" i="3"/>
  <c r="AW62" i="2"/>
  <c r="CG11" i="3"/>
  <c r="FO11" i="3"/>
  <c r="O77" i="2"/>
  <c r="CK11" i="3"/>
  <c r="FS11" i="3"/>
  <c r="S77" i="2"/>
  <c r="FZ11" i="3"/>
  <c r="HQ11" i="3" s="1"/>
  <c r="CR11" i="3"/>
  <c r="Z77" i="2"/>
  <c r="GE11" i="3"/>
  <c r="CW11" i="3"/>
  <c r="AE77" i="2"/>
  <c r="GI11" i="3"/>
  <c r="HZ11" i="3" s="1"/>
  <c r="DA11" i="3"/>
  <c r="AI77" i="2"/>
  <c r="GM11" i="3"/>
  <c r="DE11" i="3"/>
  <c r="AM77" i="2"/>
  <c r="GQ11" i="3"/>
  <c r="DI11" i="3"/>
  <c r="AQ77" i="2"/>
  <c r="GU11" i="3"/>
  <c r="DM11" i="3"/>
  <c r="AU77" i="2"/>
  <c r="K88" i="2"/>
  <c r="CG12" i="3"/>
  <c r="O88" i="2"/>
  <c r="CK12" i="3"/>
  <c r="S88" i="2"/>
  <c r="CP12" i="3"/>
  <c r="X88" i="2"/>
  <c r="CT12" i="3"/>
  <c r="AB88" i="2"/>
  <c r="CX12" i="3"/>
  <c r="AF88" i="2"/>
  <c r="DB12" i="3"/>
  <c r="AJ88" i="2"/>
  <c r="DF12" i="3"/>
  <c r="AN88" i="2"/>
  <c r="DJ12" i="3"/>
  <c r="AR88" i="2"/>
  <c r="DN12" i="3"/>
  <c r="AV88" i="2"/>
  <c r="CB14" i="3"/>
  <c r="J99" i="2"/>
  <c r="CF14" i="3"/>
  <c r="N99" i="2"/>
  <c r="CJ14" i="3"/>
  <c r="R99" i="2"/>
  <c r="FZ14" i="3"/>
  <c r="CR14" i="3"/>
  <c r="Z99" i="2"/>
  <c r="CW14" i="3"/>
  <c r="GE14" i="3"/>
  <c r="AE99" i="2"/>
  <c r="DA14" i="3"/>
  <c r="GI14" i="3"/>
  <c r="AI99" i="2"/>
  <c r="GM14" i="3"/>
  <c r="DE14" i="3"/>
  <c r="AM99" i="2"/>
  <c r="GQ14" i="3"/>
  <c r="DI14" i="3"/>
  <c r="AQ99" i="2"/>
  <c r="DM14" i="3"/>
  <c r="AU99" i="2"/>
  <c r="CA15" i="3"/>
  <c r="I110" i="2"/>
  <c r="CE15" i="3"/>
  <c r="M110" i="2"/>
  <c r="CI15" i="3"/>
  <c r="Q110" i="2"/>
  <c r="CO15" i="3"/>
  <c r="W110" i="2"/>
  <c r="CS15" i="3"/>
  <c r="AA110" i="2"/>
  <c r="CW15" i="3"/>
  <c r="AE110" i="2"/>
  <c r="DA15" i="3"/>
  <c r="AI110" i="2"/>
  <c r="DE15" i="3"/>
  <c r="AM110" i="2"/>
  <c r="DI15" i="3"/>
  <c r="AQ110" i="2"/>
  <c r="DN15" i="3"/>
  <c r="AV110" i="2"/>
  <c r="DN12" i="2"/>
  <c r="DN90" i="2" s="1"/>
  <c r="FL5" i="3"/>
  <c r="CD5" i="3"/>
  <c r="L20" i="2"/>
  <c r="FP5" i="3"/>
  <c r="CH5" i="3"/>
  <c r="P20" i="2"/>
  <c r="FT5" i="3"/>
  <c r="HK5" i="3" s="1"/>
  <c r="CL5" i="3"/>
  <c r="T20" i="2"/>
  <c r="FY5" i="3"/>
  <c r="CQ5" i="3"/>
  <c r="Y20" i="2"/>
  <c r="GD5" i="3"/>
  <c r="CV5" i="3"/>
  <c r="AD20" i="2"/>
  <c r="GH5" i="3"/>
  <c r="CZ5" i="3"/>
  <c r="AH20" i="2"/>
  <c r="GL5" i="3"/>
  <c r="DD5" i="3"/>
  <c r="AL20" i="2"/>
  <c r="GP5" i="3"/>
  <c r="DH5" i="3"/>
  <c r="AP20" i="2"/>
  <c r="GT5" i="3"/>
  <c r="DL5" i="3"/>
  <c r="AT20" i="2"/>
  <c r="CN6" i="3"/>
  <c r="V33" i="2"/>
  <c r="CR6" i="3"/>
  <c r="Z33" i="2"/>
  <c r="CV6" i="3"/>
  <c r="AD33" i="2"/>
  <c r="CZ6" i="3"/>
  <c r="AH33" i="2"/>
  <c r="DD6" i="3"/>
  <c r="AL33" i="2"/>
  <c r="DH6" i="3"/>
  <c r="AP33" i="2"/>
  <c r="DL6" i="3"/>
  <c r="AT33" i="2"/>
  <c r="FJ8" i="3"/>
  <c r="CB8" i="3"/>
  <c r="J47" i="2"/>
  <c r="CF8" i="3"/>
  <c r="FN8" i="3"/>
  <c r="HE8" i="3" s="1"/>
  <c r="N47" i="2"/>
  <c r="FR8" i="3"/>
  <c r="CJ8" i="3"/>
  <c r="R47" i="2"/>
  <c r="CN8" i="3"/>
  <c r="FV8" i="3"/>
  <c r="V47" i="2"/>
  <c r="CS8" i="3"/>
  <c r="GA8" i="3"/>
  <c r="HR8" i="3" s="1"/>
  <c r="AA47" i="2"/>
  <c r="CA9" i="3"/>
  <c r="I62" i="2"/>
  <c r="CE9" i="3"/>
  <c r="M62" i="2"/>
  <c r="CI9" i="3"/>
  <c r="Q62" i="2"/>
  <c r="CM9" i="3"/>
  <c r="U62" i="2"/>
  <c r="CQ9" i="3"/>
  <c r="Y62" i="2"/>
  <c r="CU9" i="3"/>
  <c r="AC62" i="2"/>
  <c r="CY9" i="3"/>
  <c r="AG62" i="2"/>
  <c r="DC9" i="3"/>
  <c r="AK62" i="2"/>
  <c r="DG9" i="3"/>
  <c r="AO62" i="2"/>
  <c r="DK9" i="3"/>
  <c r="AS62" i="2"/>
  <c r="CS11" i="3"/>
  <c r="GA11" i="3"/>
  <c r="HR11" i="3" s="1"/>
  <c r="AA77" i="2"/>
  <c r="CD12" i="3"/>
  <c r="L88" i="2"/>
  <c r="CH12" i="3"/>
  <c r="P88" i="2"/>
  <c r="CC14" i="3"/>
  <c r="K99" i="2"/>
  <c r="CG14" i="3"/>
  <c r="O99" i="2"/>
  <c r="CK14" i="3"/>
  <c r="S99" i="2"/>
  <c r="GA14" i="3"/>
  <c r="CS14" i="3"/>
  <c r="AA99" i="2"/>
  <c r="CP15" i="3"/>
  <c r="X110" i="2"/>
  <c r="CT15" i="3"/>
  <c r="AB110" i="2"/>
  <c r="CX15" i="3"/>
  <c r="AF110" i="2"/>
  <c r="DB15" i="3"/>
  <c r="AJ110" i="2"/>
  <c r="DF15" i="3"/>
  <c r="AN110" i="2"/>
  <c r="DJ15" i="3"/>
  <c r="AR110" i="2"/>
  <c r="CA5" i="3"/>
  <c r="I20" i="2"/>
  <c r="CE5" i="3"/>
  <c r="M20" i="2"/>
  <c r="CI5" i="3"/>
  <c r="Q20" i="2"/>
  <c r="CM5" i="3"/>
  <c r="U20" i="2"/>
  <c r="DN5" i="3"/>
  <c r="AV20" i="2"/>
  <c r="CO6" i="3"/>
  <c r="W33" i="2"/>
  <c r="CS6" i="3"/>
  <c r="AA33" i="2"/>
  <c r="CW6" i="3"/>
  <c r="AE33" i="2"/>
  <c r="DA6" i="3"/>
  <c r="AI33" i="2"/>
  <c r="DE6" i="3"/>
  <c r="AM33" i="2"/>
  <c r="DI6" i="3"/>
  <c r="AQ33" i="2"/>
  <c r="CC8" i="3"/>
  <c r="FK8" i="3"/>
  <c r="K47" i="2"/>
  <c r="CG8" i="3"/>
  <c r="FO8" i="3"/>
  <c r="O47" i="2"/>
  <c r="CK8" i="3"/>
  <c r="FS8" i="3"/>
  <c r="S47" i="2"/>
  <c r="FX8" i="3"/>
  <c r="HO8" i="3" s="1"/>
  <c r="CP8" i="3"/>
  <c r="X47" i="2"/>
  <c r="GB8" i="3"/>
  <c r="HS8" i="3" s="1"/>
  <c r="CT8" i="3"/>
  <c r="AB47" i="2"/>
  <c r="CY8" i="3"/>
  <c r="GG8" i="3"/>
  <c r="HX8" i="3" s="1"/>
  <c r="AG47" i="2"/>
  <c r="GK8" i="3"/>
  <c r="IB8" i="3" s="1"/>
  <c r="DC8" i="3"/>
  <c r="AK47" i="2"/>
  <c r="DG8" i="3"/>
  <c r="GO8" i="3"/>
  <c r="IF8" i="3" s="1"/>
  <c r="AO47" i="2"/>
  <c r="GS8" i="3"/>
  <c r="IJ8" i="3" s="1"/>
  <c r="DK8" i="3"/>
  <c r="AS47" i="2"/>
  <c r="DO8" i="3"/>
  <c r="GW8" i="3"/>
  <c r="IN8" i="3" s="1"/>
  <c r="AW47" i="2"/>
  <c r="CB9" i="3"/>
  <c r="J62" i="2"/>
  <c r="CF9" i="3"/>
  <c r="N62" i="2"/>
  <c r="CJ9" i="3"/>
  <c r="R62" i="2"/>
  <c r="CN9" i="3"/>
  <c r="V62" i="2"/>
  <c r="CR9" i="3"/>
  <c r="Z62" i="2"/>
  <c r="CV9" i="3"/>
  <c r="AD62" i="2"/>
  <c r="CZ9" i="3"/>
  <c r="AH62" i="2"/>
  <c r="DD9" i="3"/>
  <c r="AL62" i="2"/>
  <c r="DH9" i="3"/>
  <c r="AP62" i="2"/>
  <c r="DL9" i="3"/>
  <c r="AT62" i="2"/>
  <c r="CP11" i="3"/>
  <c r="FX11" i="3"/>
  <c r="HO11" i="3" s="1"/>
  <c r="X77" i="2"/>
  <c r="GB11" i="3"/>
  <c r="HS11" i="3" s="1"/>
  <c r="CT11" i="3"/>
  <c r="AB77" i="2"/>
  <c r="CA12" i="3"/>
  <c r="I88" i="2"/>
  <c r="CE12" i="3"/>
  <c r="M88" i="2"/>
  <c r="CI12" i="3"/>
  <c r="Q88" i="2"/>
  <c r="FL14" i="3"/>
  <c r="CD14" i="3"/>
  <c r="L99" i="2"/>
  <c r="FP14" i="3"/>
  <c r="CH14" i="3"/>
  <c r="P99" i="2"/>
  <c r="FX14" i="3"/>
  <c r="CP14" i="3"/>
  <c r="X99" i="2"/>
  <c r="GB14" i="3"/>
  <c r="CT14" i="3"/>
  <c r="AB99" i="2"/>
  <c r="CQ15" i="3"/>
  <c r="Y110" i="2"/>
  <c r="CU15" i="3"/>
  <c r="AC110" i="2"/>
  <c r="CY15" i="3"/>
  <c r="AG110" i="2"/>
  <c r="DC15" i="3"/>
  <c r="AK110" i="2"/>
  <c r="DG15" i="3"/>
  <c r="AO110" i="2"/>
  <c r="DK15" i="3"/>
  <c r="AS110" i="2"/>
  <c r="DO5" i="3"/>
  <c r="AW20" i="2"/>
  <c r="CC6" i="3"/>
  <c r="K33" i="2"/>
  <c r="CG6" i="3"/>
  <c r="O33" i="2"/>
  <c r="CK6" i="3"/>
  <c r="S33" i="2"/>
  <c r="CP6" i="3"/>
  <c r="X33" i="2"/>
  <c r="CT6" i="3"/>
  <c r="AB33" i="2"/>
  <c r="CX6" i="3"/>
  <c r="AF33" i="2"/>
  <c r="DB6" i="3"/>
  <c r="AJ33" i="2"/>
  <c r="DF6" i="3"/>
  <c r="AN33" i="2"/>
  <c r="DJ6" i="3"/>
  <c r="AR33" i="2"/>
  <c r="CQ8" i="3"/>
  <c r="FY8" i="3"/>
  <c r="HP8" i="3" s="1"/>
  <c r="Y47" i="2"/>
  <c r="GD8" i="3"/>
  <c r="CV8" i="3"/>
  <c r="AD47" i="2"/>
  <c r="CZ8" i="3"/>
  <c r="GH8" i="3"/>
  <c r="AH47" i="2"/>
  <c r="GL8" i="3"/>
  <c r="DD8" i="3"/>
  <c r="AL47" i="2"/>
  <c r="DH8" i="3"/>
  <c r="GP8" i="3"/>
  <c r="AP47" i="2"/>
  <c r="GT8" i="3"/>
  <c r="DL8" i="3"/>
  <c r="AT47" i="2"/>
  <c r="CC9" i="3"/>
  <c r="K62" i="2"/>
  <c r="CG9" i="3"/>
  <c r="O62" i="2"/>
  <c r="CK9" i="3"/>
  <c r="S62" i="2"/>
  <c r="CO9" i="3"/>
  <c r="W62" i="2"/>
  <c r="CS9" i="3"/>
  <c r="AA62" i="2"/>
  <c r="CW9" i="3"/>
  <c r="AE62" i="2"/>
  <c r="DA9" i="3"/>
  <c r="AI62" i="2"/>
  <c r="DE9" i="3"/>
  <c r="AM62" i="2"/>
  <c r="DI9" i="3"/>
  <c r="AQ62" i="2"/>
  <c r="CB11" i="3"/>
  <c r="FJ11" i="3"/>
  <c r="J77" i="2"/>
  <c r="CF11" i="3"/>
  <c r="FN11" i="3"/>
  <c r="N77" i="2"/>
  <c r="CJ11" i="3"/>
  <c r="FR11" i="3"/>
  <c r="R77" i="2"/>
  <c r="CQ11" i="3"/>
  <c r="Y77" i="2"/>
  <c r="GD11" i="3"/>
  <c r="CV11" i="3"/>
  <c r="AD77" i="2"/>
  <c r="GH11" i="3"/>
  <c r="CZ11" i="3"/>
  <c r="AH77" i="2"/>
  <c r="GL11" i="3"/>
  <c r="IC11" i="3" s="1"/>
  <c r="DD11" i="3"/>
  <c r="AL77" i="2"/>
  <c r="GP11" i="3"/>
  <c r="DH11" i="3"/>
  <c r="AP77" i="2"/>
  <c r="GT11" i="3"/>
  <c r="DL11" i="3"/>
  <c r="AT77" i="2"/>
  <c r="CB12" i="3"/>
  <c r="J88" i="2"/>
  <c r="CF12" i="3"/>
  <c r="N88" i="2"/>
  <c r="CJ12" i="3"/>
  <c r="R88" i="2"/>
  <c r="CO12" i="3"/>
  <c r="W88" i="2"/>
  <c r="CS12" i="3"/>
  <c r="AA88" i="2"/>
  <c r="CW12" i="3"/>
  <c r="AE88" i="2"/>
  <c r="DA12" i="3"/>
  <c r="AI88" i="2"/>
  <c r="DE12" i="3"/>
  <c r="AM88" i="2"/>
  <c r="DI12" i="3"/>
  <c r="AQ88" i="2"/>
  <c r="DM12" i="3"/>
  <c r="AU88" i="2"/>
  <c r="FI14" i="3"/>
  <c r="CA14" i="3"/>
  <c r="I99" i="2"/>
  <c r="FM14" i="3"/>
  <c r="HD14" i="3" s="1"/>
  <c r="CE14" i="3"/>
  <c r="M99" i="2"/>
  <c r="FQ14" i="3"/>
  <c r="HH14" i="3" s="1"/>
  <c r="CI14" i="3"/>
  <c r="Q99" i="2"/>
  <c r="FY14" i="3"/>
  <c r="CQ14" i="3"/>
  <c r="Y99" i="2"/>
  <c r="GD14" i="3"/>
  <c r="HU14" i="3" s="1"/>
  <c r="CV14" i="3"/>
  <c r="AD99" i="2"/>
  <c r="GH14" i="3"/>
  <c r="CZ14" i="3"/>
  <c r="AH99" i="2"/>
  <c r="GL14" i="3"/>
  <c r="DD14" i="3"/>
  <c r="AL99" i="2"/>
  <c r="GP14" i="3"/>
  <c r="IG14" i="3" s="1"/>
  <c r="DH14" i="3"/>
  <c r="AP99" i="2"/>
  <c r="GT14" i="3"/>
  <c r="IK14" i="3" s="1"/>
  <c r="DL14" i="3"/>
  <c r="AT99" i="2"/>
  <c r="CD15" i="3"/>
  <c r="L110" i="2"/>
  <c r="CH15" i="3"/>
  <c r="P110" i="2"/>
  <c r="CN15" i="3"/>
  <c r="V110" i="2"/>
  <c r="CR15" i="3"/>
  <c r="Z110" i="2"/>
  <c r="CV15" i="3"/>
  <c r="AD110" i="2"/>
  <c r="CZ15" i="3"/>
  <c r="AH110" i="2"/>
  <c r="DD15" i="3"/>
  <c r="AL110" i="2"/>
  <c r="DH15" i="3"/>
  <c r="AP110" i="2"/>
  <c r="DL15" i="3"/>
  <c r="AT110" i="2"/>
  <c r="P17" i="3"/>
  <c r="AI14" i="3"/>
  <c r="H17" i="3"/>
  <c r="D18" i="3"/>
  <c r="H18" i="3"/>
  <c r="AH24" i="3"/>
  <c r="Z27" i="3"/>
  <c r="AH59" i="3"/>
  <c r="Z59" i="3"/>
  <c r="AI55" i="3"/>
  <c r="Z57" i="3"/>
  <c r="Z52" i="3"/>
  <c r="Z31" i="3"/>
  <c r="Z33" i="3"/>
  <c r="AH42" i="3"/>
  <c r="Z41" i="3"/>
  <c r="Z43" i="3"/>
  <c r="Z46" i="3"/>
  <c r="Z49" i="3"/>
  <c r="J19" i="2"/>
  <c r="N19" i="2"/>
  <c r="R19" i="2"/>
  <c r="FV5" i="3"/>
  <c r="CN5" i="3"/>
  <c r="CR5" i="3"/>
  <c r="FZ5" i="3"/>
  <c r="CW5" i="3"/>
  <c r="GE5" i="3"/>
  <c r="DA5" i="3"/>
  <c r="GI5" i="3"/>
  <c r="HZ5" i="3" s="1"/>
  <c r="DE5" i="3"/>
  <c r="GM5" i="3"/>
  <c r="ID5" i="3" s="1"/>
  <c r="DI5" i="3"/>
  <c r="GQ5" i="3"/>
  <c r="V20" i="2"/>
  <c r="Z20" i="2"/>
  <c r="AE20" i="2"/>
  <c r="AI20" i="2"/>
  <c r="AM20" i="2"/>
  <c r="AQ20" i="2"/>
  <c r="I32" i="2"/>
  <c r="FI5" i="3" s="1"/>
  <c r="M32" i="2"/>
  <c r="Q32" i="2"/>
  <c r="FQ5" i="3" s="1"/>
  <c r="AW32" i="2"/>
  <c r="L46" i="2"/>
  <c r="P46" i="2"/>
  <c r="AF46" i="2"/>
  <c r="AJ46" i="2"/>
  <c r="AN46" i="2"/>
  <c r="AR46" i="2"/>
  <c r="AV46" i="2"/>
  <c r="I76" i="2"/>
  <c r="M76" i="2"/>
  <c r="Q76" i="2"/>
  <c r="AG76" i="2"/>
  <c r="AK76" i="2"/>
  <c r="AO76" i="2"/>
  <c r="AS76" i="2"/>
  <c r="AW76" i="2"/>
  <c r="GG14" i="3"/>
  <c r="CY14" i="3"/>
  <c r="GK14" i="3"/>
  <c r="DC14" i="3"/>
  <c r="DG14" i="3"/>
  <c r="GO14" i="3"/>
  <c r="DK14" i="3"/>
  <c r="GS14" i="3"/>
  <c r="DO14" i="3"/>
  <c r="J109" i="2"/>
  <c r="FJ14" i="3" s="1"/>
  <c r="N109" i="2"/>
  <c r="R109" i="2"/>
  <c r="AW30" i="3"/>
  <c r="EE30" i="3" s="1"/>
  <c r="I118" i="2"/>
  <c r="M118" i="2"/>
  <c r="Q118" i="2"/>
  <c r="GJ30" i="3"/>
  <c r="DB30" i="3"/>
  <c r="AJ119" i="2"/>
  <c r="CO31" i="3"/>
  <c r="W132" i="2"/>
  <c r="CS31" i="3"/>
  <c r="AA132" i="2"/>
  <c r="CW31" i="3"/>
  <c r="AE132" i="2"/>
  <c r="DA31" i="3"/>
  <c r="AI132" i="2"/>
  <c r="DE31" i="3"/>
  <c r="AM132" i="2"/>
  <c r="DI31" i="3"/>
  <c r="AQ132" i="2"/>
  <c r="DM31" i="3"/>
  <c r="AU132" i="2"/>
  <c r="CE31" i="3"/>
  <c r="M132" i="2"/>
  <c r="CU31" i="3"/>
  <c r="AC132" i="2"/>
  <c r="DK31" i="3"/>
  <c r="AS132" i="2"/>
  <c r="FI33" i="3"/>
  <c r="GZ33" i="3" s="1"/>
  <c r="CA33" i="3"/>
  <c r="I147" i="2"/>
  <c r="FM33" i="3"/>
  <c r="CE33" i="3"/>
  <c r="M147" i="2"/>
  <c r="FQ33" i="3"/>
  <c r="CI33" i="3"/>
  <c r="Q147" i="2"/>
  <c r="CQ33" i="3"/>
  <c r="FY33" i="3"/>
  <c r="HP33" i="3" s="1"/>
  <c r="Y147" i="2"/>
  <c r="CM34" i="3"/>
  <c r="U161" i="2"/>
  <c r="CQ34" i="3"/>
  <c r="Y161" i="2"/>
  <c r="CU34" i="3"/>
  <c r="AC161" i="2"/>
  <c r="CY34" i="3"/>
  <c r="AG161" i="2"/>
  <c r="DC34" i="3"/>
  <c r="AK161" i="2"/>
  <c r="DG34" i="3"/>
  <c r="AO161" i="2"/>
  <c r="DK34" i="3"/>
  <c r="AS161" i="2"/>
  <c r="DO34" i="3"/>
  <c r="AW161" i="2"/>
  <c r="CD37" i="3"/>
  <c r="L189" i="2"/>
  <c r="CH37" i="3"/>
  <c r="P189" i="2"/>
  <c r="CL37" i="3"/>
  <c r="T189" i="2"/>
  <c r="CQ37" i="3"/>
  <c r="Y189" i="2"/>
  <c r="GD36" i="3"/>
  <c r="CV37" i="3"/>
  <c r="AD189" i="2"/>
  <c r="CZ37" i="3"/>
  <c r="AH189" i="2"/>
  <c r="DD37" i="3"/>
  <c r="AL189" i="2"/>
  <c r="DH37" i="3"/>
  <c r="AP189" i="2"/>
  <c r="DL37" i="3"/>
  <c r="AT189" i="2"/>
  <c r="FK42" i="3"/>
  <c r="CC42" i="3"/>
  <c r="K202" i="2"/>
  <c r="FO42" i="3"/>
  <c r="CG42" i="3"/>
  <c r="O202" i="2"/>
  <c r="FS42" i="3"/>
  <c r="CK42" i="3"/>
  <c r="S202" i="2"/>
  <c r="CS42" i="3"/>
  <c r="GA42" i="3"/>
  <c r="AA202" i="2"/>
  <c r="GF42" i="3"/>
  <c r="HW42" i="3" s="1"/>
  <c r="CX42" i="3"/>
  <c r="AF202" i="2"/>
  <c r="GJ42" i="3"/>
  <c r="DB42" i="3"/>
  <c r="AJ202" i="2"/>
  <c r="DF42" i="3"/>
  <c r="GN42" i="3"/>
  <c r="IE42" i="3" s="1"/>
  <c r="AN202" i="2"/>
  <c r="DJ42" i="3"/>
  <c r="GR42" i="3"/>
  <c r="II42" i="3" s="1"/>
  <c r="AR202" i="2"/>
  <c r="GW42" i="3"/>
  <c r="DO42" i="3"/>
  <c r="AW202" i="2"/>
  <c r="CB41" i="3"/>
  <c r="FJ41" i="3"/>
  <c r="HA41" i="3" s="1"/>
  <c r="J212" i="2"/>
  <c r="FN41" i="3"/>
  <c r="HE41" i="3" s="1"/>
  <c r="CF41" i="3"/>
  <c r="N212" i="2"/>
  <c r="FR41" i="3"/>
  <c r="HI41" i="3" s="1"/>
  <c r="CJ41" i="3"/>
  <c r="R212" i="2"/>
  <c r="FZ41" i="3"/>
  <c r="HQ41" i="3" s="1"/>
  <c r="CR41" i="3"/>
  <c r="Z212" i="2"/>
  <c r="GF41" i="3"/>
  <c r="CX41" i="3"/>
  <c r="AF212" i="2"/>
  <c r="GJ41" i="3"/>
  <c r="DB41" i="3"/>
  <c r="AJ212" i="2"/>
  <c r="GN41" i="3"/>
  <c r="DF41" i="3"/>
  <c r="AN212" i="2"/>
  <c r="GR41" i="3"/>
  <c r="DJ41" i="3"/>
  <c r="AR212" i="2"/>
  <c r="GV41" i="3"/>
  <c r="DN41" i="3"/>
  <c r="AV212" i="2"/>
  <c r="FY40" i="3"/>
  <c r="HP40" i="3" s="1"/>
  <c r="CQ40" i="3"/>
  <c r="Y222" i="2"/>
  <c r="GJ40" i="3"/>
  <c r="DB40" i="3"/>
  <c r="AJ222" i="2"/>
  <c r="GO40" i="3"/>
  <c r="DG40" i="3"/>
  <c r="AO222" i="2"/>
  <c r="GS40" i="3"/>
  <c r="DK40" i="3"/>
  <c r="AS222" i="2"/>
  <c r="CF43" i="3"/>
  <c r="N238" i="2"/>
  <c r="CJ43" i="3"/>
  <c r="R238" i="2"/>
  <c r="CN43" i="3"/>
  <c r="V238" i="2"/>
  <c r="CS43" i="3"/>
  <c r="AA238" i="2"/>
  <c r="CX43" i="3"/>
  <c r="AF238" i="2"/>
  <c r="DB43" i="3"/>
  <c r="AJ238" i="2"/>
  <c r="DF43" i="3"/>
  <c r="AN238" i="2"/>
  <c r="DJ43" i="3"/>
  <c r="AR238" i="2"/>
  <c r="DN43" i="3"/>
  <c r="AV238" i="2"/>
  <c r="CA46" i="3"/>
  <c r="I248" i="2"/>
  <c r="CE46" i="3"/>
  <c r="M248" i="2"/>
  <c r="CI46" i="3"/>
  <c r="Q248" i="2"/>
  <c r="CM46" i="3"/>
  <c r="U248" i="2"/>
  <c r="CS46" i="3"/>
  <c r="AA248" i="2"/>
  <c r="CY46" i="3"/>
  <c r="AG248" i="2"/>
  <c r="DD46" i="3"/>
  <c r="GL46" i="3"/>
  <c r="AL248" i="2"/>
  <c r="GP46" i="3"/>
  <c r="DH46" i="3"/>
  <c r="AP248" i="2"/>
  <c r="GT46" i="3"/>
  <c r="IK46" i="3" s="1"/>
  <c r="DL46" i="3"/>
  <c r="AT248" i="2"/>
  <c r="CD48" i="3"/>
  <c r="L259" i="2"/>
  <c r="CH48" i="3"/>
  <c r="P259" i="2"/>
  <c r="CP48" i="3"/>
  <c r="X259" i="2"/>
  <c r="GD48" i="3"/>
  <c r="CV48" i="3"/>
  <c r="AD259" i="2"/>
  <c r="GH48" i="3"/>
  <c r="CZ48" i="3"/>
  <c r="AH259" i="2"/>
  <c r="GL48" i="3"/>
  <c r="DD48" i="3"/>
  <c r="AL259" i="2"/>
  <c r="GP48" i="3"/>
  <c r="DH48" i="3"/>
  <c r="AP259" i="2"/>
  <c r="GT48" i="3"/>
  <c r="DL48" i="3"/>
  <c r="AT259" i="2"/>
  <c r="CR49" i="3"/>
  <c r="Z273" i="2"/>
  <c r="W17" i="3"/>
  <c r="Z5" i="3"/>
  <c r="AH11" i="3"/>
  <c r="K18" i="3"/>
  <c r="U8" i="3"/>
  <c r="U12" i="3"/>
  <c r="D17" i="3"/>
  <c r="Z14" i="3"/>
  <c r="V17" i="3"/>
  <c r="F18" i="3"/>
  <c r="J18" i="3"/>
  <c r="T18" i="3"/>
  <c r="Z15" i="3"/>
  <c r="AI59" i="3"/>
  <c r="AI60" i="3"/>
  <c r="AH30" i="3"/>
  <c r="AH40" i="3"/>
  <c r="AH47" i="3"/>
  <c r="Z48" i="3"/>
  <c r="AH36" i="3"/>
  <c r="O19" i="2"/>
  <c r="S19" i="2"/>
  <c r="AA19" i="2"/>
  <c r="AF19" i="2"/>
  <c r="AJ19" i="2"/>
  <c r="AN19" i="2"/>
  <c r="AR19" i="2"/>
  <c r="EL17" i="3"/>
  <c r="EL16" i="3"/>
  <c r="EL18" i="3"/>
  <c r="EL19" i="3"/>
  <c r="I46" i="2"/>
  <c r="FM8" i="3"/>
  <c r="CE8" i="3"/>
  <c r="FQ8" i="3"/>
  <c r="CI8" i="3"/>
  <c r="AV62" i="2"/>
  <c r="V76" i="2"/>
  <c r="V88" i="2"/>
  <c r="Z88" i="2"/>
  <c r="AD88" i="2"/>
  <c r="AH88" i="2"/>
  <c r="AL88" i="2"/>
  <c r="AP88" i="2"/>
  <c r="AT88" i="2"/>
  <c r="AG99" i="2"/>
  <c r="AK99" i="2"/>
  <c r="AO99" i="2"/>
  <c r="AS99" i="2"/>
  <c r="AW99" i="2"/>
  <c r="K109" i="2"/>
  <c r="O109" i="2"/>
  <c r="S109" i="2"/>
  <c r="FS14" i="3" s="1"/>
  <c r="BN30" i="3"/>
  <c r="EV30" i="3" s="1"/>
  <c r="AM118" i="2"/>
  <c r="BR30" i="3"/>
  <c r="EZ30" i="3" s="1"/>
  <c r="AQ118" i="2"/>
  <c r="BV30" i="3"/>
  <c r="FD30" i="3" s="1"/>
  <c r="AU118" i="2"/>
  <c r="J118" i="2"/>
  <c r="N118" i="2"/>
  <c r="R118" i="2"/>
  <c r="FY30" i="3"/>
  <c r="CQ30" i="3"/>
  <c r="Y119" i="2"/>
  <c r="GC30" i="3"/>
  <c r="HT30" i="3" s="1"/>
  <c r="CU30" i="3"/>
  <c r="AC119" i="2"/>
  <c r="GG30" i="3"/>
  <c r="CY30" i="3"/>
  <c r="AG119" i="2"/>
  <c r="GK30" i="3"/>
  <c r="DC30" i="3"/>
  <c r="AK119" i="2"/>
  <c r="DG30" i="3"/>
  <c r="GO30" i="3"/>
  <c r="AO119" i="2"/>
  <c r="DK30" i="3"/>
  <c r="GS30" i="3"/>
  <c r="AS119" i="2"/>
  <c r="GW30" i="3"/>
  <c r="DO30" i="3"/>
  <c r="AW119" i="2"/>
  <c r="FX30" i="3"/>
  <c r="HO30" i="3" s="1"/>
  <c r="CP30" i="3"/>
  <c r="X119" i="2"/>
  <c r="GN30" i="3"/>
  <c r="DF30" i="3"/>
  <c r="AN119" i="2"/>
  <c r="J131" i="2"/>
  <c r="N131" i="2"/>
  <c r="R131" i="2"/>
  <c r="CI31" i="3"/>
  <c r="Q132" i="2"/>
  <c r="CY31" i="3"/>
  <c r="AG132" i="2"/>
  <c r="DO31" i="3"/>
  <c r="AW132" i="2"/>
  <c r="X132" i="2"/>
  <c r="AN132" i="2"/>
  <c r="FJ33" i="3"/>
  <c r="CB33" i="3"/>
  <c r="J147" i="2"/>
  <c r="CF33" i="3"/>
  <c r="FN33" i="3"/>
  <c r="N147" i="2"/>
  <c r="FR33" i="3"/>
  <c r="CJ33" i="3"/>
  <c r="R147" i="2"/>
  <c r="CR33" i="3"/>
  <c r="Z147" i="2"/>
  <c r="CD34" i="3"/>
  <c r="L161" i="2"/>
  <c r="CH34" i="3"/>
  <c r="P161" i="2"/>
  <c r="CA37" i="3"/>
  <c r="I189" i="2"/>
  <c r="CE37" i="3"/>
  <c r="M189" i="2"/>
  <c r="CI37" i="3"/>
  <c r="Q189" i="2"/>
  <c r="CM37" i="3"/>
  <c r="U189" i="2"/>
  <c r="CR37" i="3"/>
  <c r="Z189" i="2"/>
  <c r="CW37" i="3"/>
  <c r="AE189" i="2"/>
  <c r="DA37" i="3"/>
  <c r="AI189" i="2"/>
  <c r="DE37" i="3"/>
  <c r="AM189" i="2"/>
  <c r="DI37" i="3"/>
  <c r="AQ189" i="2"/>
  <c r="DN37" i="3"/>
  <c r="AV189" i="2"/>
  <c r="CD42" i="3"/>
  <c r="FL42" i="3"/>
  <c r="L202" i="2"/>
  <c r="CH42" i="3"/>
  <c r="FP42" i="3"/>
  <c r="P202" i="2"/>
  <c r="FX42" i="3"/>
  <c r="CP42" i="3"/>
  <c r="X202" i="2"/>
  <c r="GB42" i="3"/>
  <c r="CT42" i="3"/>
  <c r="AB202" i="2"/>
  <c r="GG42" i="3"/>
  <c r="HX42" i="3" s="1"/>
  <c r="CY42" i="3"/>
  <c r="AG202" i="2"/>
  <c r="GK42" i="3"/>
  <c r="IB42" i="3" s="1"/>
  <c r="DC42" i="3"/>
  <c r="AK202" i="2"/>
  <c r="GO42" i="3"/>
  <c r="IF42" i="3" s="1"/>
  <c r="DG42" i="3"/>
  <c r="AO202" i="2"/>
  <c r="GS42" i="3"/>
  <c r="DK42" i="3"/>
  <c r="AS202" i="2"/>
  <c r="FK41" i="3"/>
  <c r="HB41" i="3" s="1"/>
  <c r="CC41" i="3"/>
  <c r="K212" i="2"/>
  <c r="FO41" i="3"/>
  <c r="CG41" i="3"/>
  <c r="O212" i="2"/>
  <c r="FS41" i="3"/>
  <c r="HJ41" i="3" s="1"/>
  <c r="CK41" i="3"/>
  <c r="S212" i="2"/>
  <c r="GA41" i="3"/>
  <c r="HR41" i="3" s="1"/>
  <c r="CS41" i="3"/>
  <c r="AA212" i="2"/>
  <c r="GG41" i="3"/>
  <c r="CY41" i="3"/>
  <c r="AG212" i="2"/>
  <c r="GK41" i="3"/>
  <c r="DC41" i="3"/>
  <c r="AK212" i="2"/>
  <c r="GO41" i="3"/>
  <c r="DG41" i="3"/>
  <c r="AO212" i="2"/>
  <c r="GS41" i="3"/>
  <c r="DK41" i="3"/>
  <c r="AS212" i="2"/>
  <c r="GW41" i="3"/>
  <c r="DO41" i="3"/>
  <c r="AW212" i="2"/>
  <c r="CA40" i="3"/>
  <c r="FI40" i="3"/>
  <c r="I222" i="2"/>
  <c r="CE40" i="3"/>
  <c r="FM40" i="3"/>
  <c r="M222" i="2"/>
  <c r="CI40" i="3"/>
  <c r="FQ40" i="3"/>
  <c r="Q222" i="2"/>
  <c r="FZ40" i="3"/>
  <c r="CR40" i="3"/>
  <c r="Z222" i="2"/>
  <c r="GL40" i="3"/>
  <c r="DD40" i="3"/>
  <c r="AL222" i="2"/>
  <c r="GP40" i="3"/>
  <c r="DH40" i="3"/>
  <c r="AP222" i="2"/>
  <c r="GT40" i="3"/>
  <c r="DL40" i="3"/>
  <c r="AT222" i="2"/>
  <c r="CY43" i="3"/>
  <c r="AG238" i="2"/>
  <c r="DC43" i="3"/>
  <c r="AK238" i="2"/>
  <c r="DG43" i="3"/>
  <c r="AO238" i="2"/>
  <c r="DK43" i="3"/>
  <c r="AS238" i="2"/>
  <c r="DO43" i="3"/>
  <c r="AW238" i="2"/>
  <c r="FJ46" i="3"/>
  <c r="HA46" i="3" s="1"/>
  <c r="FN46" i="3"/>
  <c r="CF46" i="3"/>
  <c r="N248" i="2"/>
  <c r="FR46" i="3"/>
  <c r="CJ46" i="3"/>
  <c r="R248" i="2"/>
  <c r="CP46" i="3"/>
  <c r="X248" i="2"/>
  <c r="GD46" i="3"/>
  <c r="CV46" i="3"/>
  <c r="AD248" i="2"/>
  <c r="GH46" i="3"/>
  <c r="CZ46" i="3"/>
  <c r="AH248" i="2"/>
  <c r="GM46" i="3"/>
  <c r="DE46" i="3"/>
  <c r="AM248" i="2"/>
  <c r="GQ46" i="3"/>
  <c r="DI46" i="3"/>
  <c r="AQ248" i="2"/>
  <c r="GU46" i="3"/>
  <c r="DM46" i="3"/>
  <c r="AU248" i="2"/>
  <c r="G18" i="3"/>
  <c r="U18" i="3"/>
  <c r="O17" i="3"/>
  <c r="S17" i="3"/>
  <c r="AH5" i="3"/>
  <c r="O18" i="3"/>
  <c r="M18" i="3"/>
  <c r="Z11" i="3"/>
  <c r="Z8" i="3"/>
  <c r="L17" i="3"/>
  <c r="T17" i="3"/>
  <c r="N18" i="3"/>
  <c r="L18" i="3"/>
  <c r="Z24" i="3"/>
  <c r="Z25" i="3"/>
  <c r="AH27" i="3"/>
  <c r="AH51" i="3"/>
  <c r="AH52" i="3"/>
  <c r="Z53" i="3"/>
  <c r="AI30" i="3"/>
  <c r="AH33" i="3"/>
  <c r="Z42" i="3"/>
  <c r="Z40" i="3"/>
  <c r="U40" i="3"/>
  <c r="U43" i="3"/>
  <c r="AI47" i="3"/>
  <c r="AI36" i="3"/>
  <c r="Z37" i="3"/>
  <c r="IH5" i="3"/>
  <c r="J33" i="2"/>
  <c r="N33" i="2"/>
  <c r="R33" i="2"/>
  <c r="EI8" i="3"/>
  <c r="EM8" i="3"/>
  <c r="EQ8" i="3"/>
  <c r="EU8" i="3"/>
  <c r="EY8" i="3"/>
  <c r="FC8" i="3"/>
  <c r="M47" i="2"/>
  <c r="Q47" i="2"/>
  <c r="DU11" i="3"/>
  <c r="DY11" i="3"/>
  <c r="ED11" i="3"/>
  <c r="ER19" i="3"/>
  <c r="T87" i="2"/>
  <c r="T88" i="2" s="1"/>
  <c r="DT14" i="3"/>
  <c r="DX14" i="3"/>
  <c r="EB14" i="3"/>
  <c r="EJ14" i="3"/>
  <c r="EJ18" i="3" s="1"/>
  <c r="EO14" i="3"/>
  <c r="ES14" i="3"/>
  <c r="EW14" i="3"/>
  <c r="FA14" i="3"/>
  <c r="FA20" i="3" s="1"/>
  <c r="FE14" i="3"/>
  <c r="AT30" i="3"/>
  <c r="EB30" i="3" s="1"/>
  <c r="K118" i="2"/>
  <c r="O118" i="2"/>
  <c r="CM30" i="3"/>
  <c r="FU30" i="3"/>
  <c r="U119" i="2"/>
  <c r="CR30" i="3"/>
  <c r="Z119" i="2"/>
  <c r="CV30" i="3"/>
  <c r="AD119" i="2"/>
  <c r="CZ30" i="3"/>
  <c r="AH119" i="2"/>
  <c r="DD30" i="3"/>
  <c r="AL119" i="2"/>
  <c r="DH30" i="3"/>
  <c r="AP119" i="2"/>
  <c r="DL30" i="3"/>
  <c r="AT119" i="2"/>
  <c r="L118" i="2"/>
  <c r="AB118" i="2"/>
  <c r="GR30" i="3"/>
  <c r="II30" i="3" s="1"/>
  <c r="DJ30" i="3"/>
  <c r="AR119" i="2"/>
  <c r="CG31" i="3"/>
  <c r="O132" i="2"/>
  <c r="CM31" i="3"/>
  <c r="U132" i="2"/>
  <c r="DC31" i="3"/>
  <c r="AK132" i="2"/>
  <c r="L132" i="2"/>
  <c r="AB132" i="2"/>
  <c r="AR132" i="2"/>
  <c r="CC33" i="3"/>
  <c r="K147" i="2"/>
  <c r="CG33" i="3"/>
  <c r="O147" i="2"/>
  <c r="FU33" i="3"/>
  <c r="HL33" i="3" s="1"/>
  <c r="CM33" i="3"/>
  <c r="U147" i="2"/>
  <c r="CS33" i="3"/>
  <c r="AA147" i="2"/>
  <c r="GF33" i="3"/>
  <c r="CX33" i="3"/>
  <c r="AF147" i="2"/>
  <c r="GJ33" i="3"/>
  <c r="IA33" i="3" s="1"/>
  <c r="DB33" i="3"/>
  <c r="AJ147" i="2"/>
  <c r="GN33" i="3"/>
  <c r="DF33" i="3"/>
  <c r="AN147" i="2"/>
  <c r="GR33" i="3"/>
  <c r="II33" i="3" s="1"/>
  <c r="DJ33" i="3"/>
  <c r="AR147" i="2"/>
  <c r="DN33" i="3"/>
  <c r="GV33" i="3"/>
  <c r="IM33" i="3" s="1"/>
  <c r="AV147" i="2"/>
  <c r="CA34" i="3"/>
  <c r="I161" i="2"/>
  <c r="CE34" i="3"/>
  <c r="M161" i="2"/>
  <c r="CI34" i="3"/>
  <c r="Q161" i="2"/>
  <c r="FL36" i="3"/>
  <c r="HC36" i="3" s="1"/>
  <c r="CD36" i="3"/>
  <c r="L175" i="2"/>
  <c r="FP36" i="3"/>
  <c r="CH36" i="3"/>
  <c r="P175" i="2"/>
  <c r="FX36" i="3"/>
  <c r="CP36" i="3"/>
  <c r="X175" i="2"/>
  <c r="GB36" i="3"/>
  <c r="HS36" i="3" s="1"/>
  <c r="CT36" i="3"/>
  <c r="AB175" i="2"/>
  <c r="GH36" i="3"/>
  <c r="CZ36" i="3"/>
  <c r="AH175" i="2"/>
  <c r="GL36" i="3"/>
  <c r="DD36" i="3"/>
  <c r="AL175" i="2"/>
  <c r="GP36" i="3"/>
  <c r="DH36" i="3"/>
  <c r="AP175" i="2"/>
  <c r="GT36" i="3"/>
  <c r="DL36" i="3"/>
  <c r="AT175" i="2"/>
  <c r="CX37" i="3"/>
  <c r="AF189" i="2"/>
  <c r="DB37" i="3"/>
  <c r="AJ189" i="2"/>
  <c r="DF37" i="3"/>
  <c r="AN189" i="2"/>
  <c r="DJ37" i="3"/>
  <c r="AR189" i="2"/>
  <c r="DO37" i="3"/>
  <c r="AW189" i="2"/>
  <c r="FL41" i="3"/>
  <c r="HC41" i="3" s="1"/>
  <c r="CD41" i="3"/>
  <c r="L212" i="2"/>
  <c r="FP41" i="3"/>
  <c r="HG41" i="3" s="1"/>
  <c r="CH41" i="3"/>
  <c r="P212" i="2"/>
  <c r="CP41" i="3"/>
  <c r="FX41" i="3"/>
  <c r="HO41" i="3" s="1"/>
  <c r="X212" i="2"/>
  <c r="CV41" i="3"/>
  <c r="GD41" i="3"/>
  <c r="AD212" i="2"/>
  <c r="CZ41" i="3"/>
  <c r="GH41" i="3"/>
  <c r="AH212" i="2"/>
  <c r="DD41" i="3"/>
  <c r="GL41" i="3"/>
  <c r="AL212" i="2"/>
  <c r="DH41" i="3"/>
  <c r="GP41" i="3"/>
  <c r="AP212" i="2"/>
  <c r="DL41" i="3"/>
  <c r="GT41" i="3"/>
  <c r="AT212" i="2"/>
  <c r="FJ40" i="3"/>
  <c r="J222" i="2"/>
  <c r="CF40" i="3"/>
  <c r="FN40" i="3"/>
  <c r="N222" i="2"/>
  <c r="CJ40" i="3"/>
  <c r="FR40" i="3"/>
  <c r="R222" i="2"/>
  <c r="GA40" i="3"/>
  <c r="HR40" i="3" s="1"/>
  <c r="CS40" i="3"/>
  <c r="AA222" i="2"/>
  <c r="DE40" i="3"/>
  <c r="GM40" i="3"/>
  <c r="ID40" i="3" s="1"/>
  <c r="AM222" i="2"/>
  <c r="DI40" i="3"/>
  <c r="GQ40" i="3"/>
  <c r="AQ222" i="2"/>
  <c r="DO40" i="3"/>
  <c r="GW40" i="3"/>
  <c r="IN40" i="3" s="1"/>
  <c r="AW222" i="2"/>
  <c r="CD43" i="3"/>
  <c r="L238" i="2"/>
  <c r="CH43" i="3"/>
  <c r="P238" i="2"/>
  <c r="CL43" i="3"/>
  <c r="T238" i="2"/>
  <c r="CQ43" i="3"/>
  <c r="Y238" i="2"/>
  <c r="CV43" i="3"/>
  <c r="AD238" i="2"/>
  <c r="CZ43" i="3"/>
  <c r="AH238" i="2"/>
  <c r="DD43" i="3"/>
  <c r="AL238" i="2"/>
  <c r="DH43" i="3"/>
  <c r="AP238" i="2"/>
  <c r="DL43" i="3"/>
  <c r="AT238" i="2"/>
  <c r="FK46" i="3"/>
  <c r="CC46" i="3"/>
  <c r="K248" i="2"/>
  <c r="FO46" i="3"/>
  <c r="CG46" i="3"/>
  <c r="O248" i="2"/>
  <c r="FS46" i="3"/>
  <c r="HJ46" i="3" s="1"/>
  <c r="CK46" i="3"/>
  <c r="S248" i="2"/>
  <c r="FY46" i="3"/>
  <c r="HP46" i="3" s="1"/>
  <c r="CQ46" i="3"/>
  <c r="Y248" i="2"/>
  <c r="GE46" i="3"/>
  <c r="CW46" i="3"/>
  <c r="AE248" i="2"/>
  <c r="DB46" i="3"/>
  <c r="AJ248" i="2"/>
  <c r="DF46" i="3"/>
  <c r="AN248" i="2"/>
  <c r="DJ46" i="3"/>
  <c r="AR248" i="2"/>
  <c r="DN46" i="3"/>
  <c r="AV248" i="2"/>
  <c r="CQ52" i="3"/>
  <c r="FY52" i="3"/>
  <c r="HP52" i="3" s="1"/>
  <c r="Y286" i="2"/>
  <c r="I17" i="3"/>
  <c r="AI5" i="3"/>
  <c r="Z9" i="3"/>
  <c r="N17" i="3"/>
  <c r="R17" i="3"/>
  <c r="AH14" i="3"/>
  <c r="P18" i="3"/>
  <c r="R18" i="3"/>
  <c r="AI27" i="3"/>
  <c r="AH55" i="3"/>
  <c r="Z55" i="3"/>
  <c r="Z51" i="3"/>
  <c r="AI52" i="3"/>
  <c r="Z30" i="3"/>
  <c r="AI33" i="3"/>
  <c r="AH41" i="3"/>
  <c r="AH46" i="3"/>
  <c r="Z47" i="3"/>
  <c r="AH48" i="3"/>
  <c r="Z36" i="3"/>
  <c r="AV32" i="2"/>
  <c r="AE46" i="2"/>
  <c r="AI46" i="2"/>
  <c r="AM46" i="2"/>
  <c r="AQ46" i="2"/>
  <c r="AU46" i="2"/>
  <c r="L76" i="2"/>
  <c r="P76" i="2"/>
  <c r="AF76" i="2"/>
  <c r="AJ76" i="2"/>
  <c r="AN76" i="2"/>
  <c r="AR76" i="2"/>
  <c r="AV76" i="2"/>
  <c r="U87" i="2"/>
  <c r="Y87" i="2"/>
  <c r="AC87" i="2"/>
  <c r="AG87" i="2"/>
  <c r="AK87" i="2"/>
  <c r="AO87" i="2"/>
  <c r="AS87" i="2"/>
  <c r="AW87" i="2"/>
  <c r="CX14" i="3"/>
  <c r="GF14" i="3"/>
  <c r="DB14" i="3"/>
  <c r="GJ14" i="3"/>
  <c r="DF14" i="3"/>
  <c r="GN14" i="3"/>
  <c r="GR14" i="3"/>
  <c r="DJ14" i="3"/>
  <c r="DN14" i="3"/>
  <c r="GV14" i="3"/>
  <c r="AW109" i="2"/>
  <c r="W118" i="2"/>
  <c r="AA118" i="2"/>
  <c r="AE118" i="2"/>
  <c r="AI118" i="2"/>
  <c r="P118" i="2"/>
  <c r="GF30" i="3"/>
  <c r="CX30" i="3"/>
  <c r="AF119" i="2"/>
  <c r="DN30" i="3"/>
  <c r="AV119" i="2"/>
  <c r="V131" i="2"/>
  <c r="Z131" i="2"/>
  <c r="FZ30" i="3" s="1"/>
  <c r="AD131" i="2"/>
  <c r="AH131" i="2"/>
  <c r="GH30" i="3" s="1"/>
  <c r="AL131" i="2"/>
  <c r="AP131" i="2"/>
  <c r="GP30" i="3" s="1"/>
  <c r="AT131" i="2"/>
  <c r="CA31" i="3"/>
  <c r="I132" i="2"/>
  <c r="CQ31" i="3"/>
  <c r="Y132" i="2"/>
  <c r="DG31" i="3"/>
  <c r="AO132" i="2"/>
  <c r="P132" i="2"/>
  <c r="AF132" i="2"/>
  <c r="CD33" i="3"/>
  <c r="FL33" i="3"/>
  <c r="L147" i="2"/>
  <c r="FP33" i="3"/>
  <c r="CH33" i="3"/>
  <c r="P147" i="2"/>
  <c r="FX33" i="3"/>
  <c r="CP33" i="3"/>
  <c r="X147" i="2"/>
  <c r="GB33" i="3"/>
  <c r="CT33" i="3"/>
  <c r="AB147" i="2"/>
  <c r="GG33" i="3"/>
  <c r="HX33" i="3" s="1"/>
  <c r="CY33" i="3"/>
  <c r="AG147" i="2"/>
  <c r="GK33" i="3"/>
  <c r="IB33" i="3" s="1"/>
  <c r="DC33" i="3"/>
  <c r="AK147" i="2"/>
  <c r="GO33" i="3"/>
  <c r="IF33" i="3" s="1"/>
  <c r="DG33" i="3"/>
  <c r="AO147" i="2"/>
  <c r="GS33" i="3"/>
  <c r="IJ33" i="3" s="1"/>
  <c r="DK33" i="3"/>
  <c r="AS147" i="2"/>
  <c r="GW33" i="3"/>
  <c r="IN33" i="3" s="1"/>
  <c r="DO33" i="3"/>
  <c r="AW147" i="2"/>
  <c r="CB34" i="3"/>
  <c r="J161" i="2"/>
  <c r="CF34" i="3"/>
  <c r="N161" i="2"/>
  <c r="CJ34" i="3"/>
  <c r="R161" i="2"/>
  <c r="CP34" i="3"/>
  <c r="X161" i="2"/>
  <c r="CT34" i="3"/>
  <c r="AB161" i="2"/>
  <c r="CX34" i="3"/>
  <c r="AF161" i="2"/>
  <c r="DB34" i="3"/>
  <c r="AJ161" i="2"/>
  <c r="DF34" i="3"/>
  <c r="AN161" i="2"/>
  <c r="DJ34" i="3"/>
  <c r="AR161" i="2"/>
  <c r="DN34" i="3"/>
  <c r="AV161" i="2"/>
  <c r="CA36" i="3"/>
  <c r="FI36" i="3"/>
  <c r="GZ36" i="3" s="1"/>
  <c r="I175" i="2"/>
  <c r="CE36" i="3"/>
  <c r="FM36" i="3"/>
  <c r="HD36" i="3" s="1"/>
  <c r="M175" i="2"/>
  <c r="CI36" i="3"/>
  <c r="FQ36" i="3"/>
  <c r="Q175" i="2"/>
  <c r="CQ36" i="3"/>
  <c r="FY36" i="3"/>
  <c r="Y175" i="2"/>
  <c r="CW36" i="3"/>
  <c r="GE36" i="3"/>
  <c r="HV36" i="3" s="1"/>
  <c r="AE175" i="2"/>
  <c r="DA36" i="3"/>
  <c r="GI36" i="3"/>
  <c r="HZ36" i="3" s="1"/>
  <c r="AI175" i="2"/>
  <c r="DE36" i="3"/>
  <c r="GM36" i="3"/>
  <c r="AM175" i="2"/>
  <c r="DI36" i="3"/>
  <c r="GQ36" i="3"/>
  <c r="IH36" i="3" s="1"/>
  <c r="AQ175" i="2"/>
  <c r="DN36" i="3"/>
  <c r="GV36" i="3"/>
  <c r="AV175" i="2"/>
  <c r="CP37" i="3"/>
  <c r="X189" i="2"/>
  <c r="CT37" i="3"/>
  <c r="AB189" i="2"/>
  <c r="CY37" i="3"/>
  <c r="AG189" i="2"/>
  <c r="DC37" i="3"/>
  <c r="AK189" i="2"/>
  <c r="DG37" i="3"/>
  <c r="AO189" i="2"/>
  <c r="DK37" i="3"/>
  <c r="AS189" i="2"/>
  <c r="CB42" i="3"/>
  <c r="FJ42" i="3"/>
  <c r="J202" i="2"/>
  <c r="CF42" i="3"/>
  <c r="FN42" i="3"/>
  <c r="N202" i="2"/>
  <c r="CJ42" i="3"/>
  <c r="FR42" i="3"/>
  <c r="R202" i="2"/>
  <c r="FZ42" i="3"/>
  <c r="CR42" i="3"/>
  <c r="Z202" i="2"/>
  <c r="GE42" i="3"/>
  <c r="HV42" i="3" s="1"/>
  <c r="CW42" i="3"/>
  <c r="AE202" i="2"/>
  <c r="GI42" i="3"/>
  <c r="HZ42" i="3" s="1"/>
  <c r="DA42" i="3"/>
  <c r="AI202" i="2"/>
  <c r="GM42" i="3"/>
  <c r="ID42" i="3" s="1"/>
  <c r="DE42" i="3"/>
  <c r="AM202" i="2"/>
  <c r="GQ42" i="3"/>
  <c r="IH42" i="3" s="1"/>
  <c r="DI42" i="3"/>
  <c r="AQ202" i="2"/>
  <c r="GV42" i="3"/>
  <c r="DN42" i="3"/>
  <c r="AV202" i="2"/>
  <c r="GH40" i="3"/>
  <c r="CZ40" i="3"/>
  <c r="AH222" i="2"/>
  <c r="GN40" i="3"/>
  <c r="DF40" i="3"/>
  <c r="AN222" i="2"/>
  <c r="GR40" i="3"/>
  <c r="DJ40" i="3"/>
  <c r="AR222" i="2"/>
  <c r="CA43" i="3"/>
  <c r="I238" i="2"/>
  <c r="CE43" i="3"/>
  <c r="M238" i="2"/>
  <c r="CI43" i="3"/>
  <c r="Q238" i="2"/>
  <c r="CM43" i="3"/>
  <c r="U238" i="2"/>
  <c r="CR43" i="3"/>
  <c r="Z238" i="2"/>
  <c r="CW43" i="3"/>
  <c r="AE238" i="2"/>
  <c r="DA43" i="3"/>
  <c r="AI238" i="2"/>
  <c r="DE43" i="3"/>
  <c r="AM238" i="2"/>
  <c r="DI43" i="3"/>
  <c r="AQ238" i="2"/>
  <c r="DM43" i="3"/>
  <c r="AU238" i="2"/>
  <c r="CD46" i="3"/>
  <c r="L248" i="2"/>
  <c r="CH46" i="3"/>
  <c r="P248" i="2"/>
  <c r="FZ46" i="3"/>
  <c r="CR46" i="3"/>
  <c r="Z248" i="2"/>
  <c r="CX46" i="3"/>
  <c r="AF248" i="2"/>
  <c r="DC46" i="3"/>
  <c r="AK248" i="2"/>
  <c r="DG46" i="3"/>
  <c r="AO248" i="2"/>
  <c r="DK46" i="3"/>
  <c r="AS248" i="2"/>
  <c r="DO46" i="3"/>
  <c r="AW248" i="2"/>
  <c r="FK48" i="3"/>
  <c r="HB48" i="3" s="1"/>
  <c r="CC48" i="3"/>
  <c r="K259" i="2"/>
  <c r="FO48" i="3"/>
  <c r="CG48" i="3"/>
  <c r="O259" i="2"/>
  <c r="FS48" i="3"/>
  <c r="HJ48" i="3" s="1"/>
  <c r="CK48" i="3"/>
  <c r="S259" i="2"/>
  <c r="FJ47" i="3"/>
  <c r="J273" i="2"/>
  <c r="CF49" i="3"/>
  <c r="FN47" i="3"/>
  <c r="N273" i="2"/>
  <c r="CJ49" i="3"/>
  <c r="FR47" i="3"/>
  <c r="R273" i="2"/>
  <c r="CQ49" i="3"/>
  <c r="Y273" i="2"/>
  <c r="CV49" i="3"/>
  <c r="GD47" i="3"/>
  <c r="AD273" i="2"/>
  <c r="CZ49" i="3"/>
  <c r="AH273" i="2"/>
  <c r="DD49" i="3"/>
  <c r="AL273" i="2"/>
  <c r="DH49" i="3"/>
  <c r="AP273" i="2"/>
  <c r="DL49" i="3"/>
  <c r="GT47" i="3"/>
  <c r="AT273" i="2"/>
  <c r="CY52" i="3"/>
  <c r="GG52" i="3"/>
  <c r="AG286" i="2"/>
  <c r="DC52" i="3"/>
  <c r="GK52" i="3"/>
  <c r="AK286" i="2"/>
  <c r="DG52" i="3"/>
  <c r="GO52" i="3"/>
  <c r="AO286" i="2"/>
  <c r="DK52" i="3"/>
  <c r="GS52" i="3"/>
  <c r="IJ52" i="3" s="1"/>
  <c r="AS286" i="2"/>
  <c r="HH36" i="3"/>
  <c r="DS40" i="3"/>
  <c r="DW40" i="3"/>
  <c r="EA40" i="3"/>
  <c r="EI40" i="3"/>
  <c r="EP48" i="3"/>
  <c r="ET48" i="3"/>
  <c r="EX48" i="3"/>
  <c r="FB48" i="3"/>
  <c r="FF48" i="3"/>
  <c r="Y258" i="2"/>
  <c r="AE258" i="2"/>
  <c r="AI258" i="2"/>
  <c r="AM258" i="2"/>
  <c r="AQ258" i="2"/>
  <c r="AX49" i="3"/>
  <c r="EF48" i="3" s="1"/>
  <c r="X272" i="2"/>
  <c r="FX48" i="3" s="1"/>
  <c r="HO48" i="3" s="1"/>
  <c r="AB272" i="2"/>
  <c r="GE52" i="3"/>
  <c r="CW52" i="3"/>
  <c r="AE286" i="2"/>
  <c r="GI52" i="3"/>
  <c r="DA52" i="3"/>
  <c r="AI286" i="2"/>
  <c r="GM52" i="3"/>
  <c r="DE52" i="3"/>
  <c r="AM286" i="2"/>
  <c r="GQ52" i="3"/>
  <c r="DI52" i="3"/>
  <c r="AQ286" i="2"/>
  <c r="GV52" i="3"/>
  <c r="DN52" i="3"/>
  <c r="CE52" i="3"/>
  <c r="FM52" i="3"/>
  <c r="CF53" i="3"/>
  <c r="N312" i="2"/>
  <c r="CJ53" i="3"/>
  <c r="R312" i="2"/>
  <c r="CP53" i="3"/>
  <c r="X312" i="2"/>
  <c r="CT53" i="3"/>
  <c r="AB312" i="2"/>
  <c r="CX53" i="3"/>
  <c r="AF312" i="2"/>
  <c r="DB53" i="3"/>
  <c r="AJ312" i="2"/>
  <c r="DF53" i="3"/>
  <c r="AN312" i="2"/>
  <c r="DJ53" i="3"/>
  <c r="AR312" i="2"/>
  <c r="DO53" i="3"/>
  <c r="AW312" i="2"/>
  <c r="CA55" i="3"/>
  <c r="I323" i="2"/>
  <c r="CE55" i="3"/>
  <c r="M323" i="2"/>
  <c r="GA55" i="3"/>
  <c r="HR55" i="3" s="1"/>
  <c r="CS55" i="3"/>
  <c r="AA323" i="2"/>
  <c r="CY55" i="3"/>
  <c r="AG323" i="2"/>
  <c r="DC55" i="3"/>
  <c r="AK323" i="2"/>
  <c r="DG55" i="3"/>
  <c r="AO323" i="2"/>
  <c r="DK55" i="3"/>
  <c r="AS323" i="2"/>
  <c r="FJ59" i="3"/>
  <c r="HA59" i="3" s="1"/>
  <c r="CB59" i="3"/>
  <c r="J350" i="2"/>
  <c r="FN59" i="3"/>
  <c r="CF59" i="3"/>
  <c r="N350" i="2"/>
  <c r="FY59" i="3"/>
  <c r="HP59" i="3" s="1"/>
  <c r="CQ59" i="3"/>
  <c r="Y350" i="2"/>
  <c r="GE59" i="3"/>
  <c r="CW59" i="3"/>
  <c r="AE350" i="2"/>
  <c r="DA59" i="3"/>
  <c r="GI59" i="3"/>
  <c r="AI350" i="2"/>
  <c r="DE59" i="3"/>
  <c r="DI59" i="3"/>
  <c r="GQ59" i="3"/>
  <c r="AQ350" i="2"/>
  <c r="DM59" i="3"/>
  <c r="AU350" i="2"/>
  <c r="CO61" i="3"/>
  <c r="W361" i="2"/>
  <c r="CS61" i="3"/>
  <c r="AA361" i="2"/>
  <c r="CW61" i="3"/>
  <c r="AE361" i="2"/>
  <c r="DA61" i="3"/>
  <c r="AI361" i="2"/>
  <c r="DE61" i="3"/>
  <c r="AM361" i="2"/>
  <c r="DI61" i="3"/>
  <c r="AQ361" i="2"/>
  <c r="DN61" i="3"/>
  <c r="AV361" i="2"/>
  <c r="DP24" i="3"/>
  <c r="GX24" i="3"/>
  <c r="M372" i="2"/>
  <c r="GX27" i="3"/>
  <c r="DP27" i="3"/>
  <c r="M387" i="2"/>
  <c r="GX60" i="3"/>
  <c r="M403" i="2"/>
  <c r="GX56" i="3"/>
  <c r="M419" i="2"/>
  <c r="EI30" i="3"/>
  <c r="EM30" i="3"/>
  <c r="EQ30" i="3"/>
  <c r="EU30" i="3"/>
  <c r="EY30" i="3"/>
  <c r="FC30" i="3"/>
  <c r="AV131" i="2"/>
  <c r="HW33" i="3"/>
  <c r="AD146" i="2"/>
  <c r="AH146" i="2"/>
  <c r="AL146" i="2"/>
  <c r="AP146" i="2"/>
  <c r="AT146" i="2"/>
  <c r="V160" i="2"/>
  <c r="Z160" i="2"/>
  <c r="FZ33" i="3" s="1"/>
  <c r="AD160" i="2"/>
  <c r="AH160" i="2"/>
  <c r="AL160" i="2"/>
  <c r="AP160" i="2"/>
  <c r="AT160" i="2"/>
  <c r="J174" i="2"/>
  <c r="N174" i="2"/>
  <c r="R174" i="2"/>
  <c r="Z174" i="2"/>
  <c r="AF174" i="2"/>
  <c r="AJ174" i="2"/>
  <c r="AN174" i="2"/>
  <c r="AR174" i="2"/>
  <c r="DO178" i="2"/>
  <c r="J188" i="2"/>
  <c r="N188" i="2"/>
  <c r="R188" i="2"/>
  <c r="V188" i="2"/>
  <c r="HF41" i="3"/>
  <c r="K221" i="2"/>
  <c r="O221" i="2"/>
  <c r="S221" i="2"/>
  <c r="HF48" i="3"/>
  <c r="CA48" i="3"/>
  <c r="CE48" i="3"/>
  <c r="CI48" i="3"/>
  <c r="FZ48" i="3"/>
  <c r="HQ48" i="3" s="1"/>
  <c r="CR48" i="3"/>
  <c r="GF48" i="3"/>
  <c r="CX48" i="3"/>
  <c r="DB48" i="3"/>
  <c r="GN48" i="3"/>
  <c r="DF48" i="3"/>
  <c r="DJ48" i="3"/>
  <c r="DN48" i="3"/>
  <c r="AM49" i="3"/>
  <c r="DU46" i="3" s="1"/>
  <c r="L272" i="2"/>
  <c r="AQ49" i="3"/>
  <c r="DY48" i="3" s="1"/>
  <c r="P272" i="2"/>
  <c r="AU49" i="3"/>
  <c r="EC46" i="3" s="1"/>
  <c r="T272" i="2"/>
  <c r="BG49" i="3"/>
  <c r="EO46" i="3" s="1"/>
  <c r="AF272" i="2"/>
  <c r="GF46" i="3" s="1"/>
  <c r="BK49" i="3"/>
  <c r="ES47" i="3" s="1"/>
  <c r="AJ272" i="2"/>
  <c r="BO49" i="3"/>
  <c r="AN272" i="2"/>
  <c r="GN46" i="3" s="1"/>
  <c r="BS49" i="3"/>
  <c r="FA47" i="3" s="1"/>
  <c r="AR272" i="2"/>
  <c r="BW49" i="3"/>
  <c r="FE47" i="3" s="1"/>
  <c r="AV272" i="2"/>
  <c r="GV46" i="3" s="1"/>
  <c r="I272" i="2"/>
  <c r="FI46" i="3" s="1"/>
  <c r="Q272" i="2"/>
  <c r="AG272" i="2"/>
  <c r="AO272" i="2"/>
  <c r="GO46" i="3" s="1"/>
  <c r="AW272" i="2"/>
  <c r="J285" i="2"/>
  <c r="N285" i="2"/>
  <c r="R285" i="2"/>
  <c r="GF52" i="3"/>
  <c r="CX52" i="3"/>
  <c r="GJ52" i="3"/>
  <c r="IA52" i="3" s="1"/>
  <c r="DB52" i="3"/>
  <c r="GN52" i="3"/>
  <c r="DF52" i="3"/>
  <c r="DJ52" i="3"/>
  <c r="GR52" i="3"/>
  <c r="FP52" i="3"/>
  <c r="CH52" i="3"/>
  <c r="AL285" i="2"/>
  <c r="AT285" i="2"/>
  <c r="CS51" i="3"/>
  <c r="GA51" i="3"/>
  <c r="AA297" i="2"/>
  <c r="CC53" i="3"/>
  <c r="K312" i="2"/>
  <c r="CG53" i="3"/>
  <c r="O312" i="2"/>
  <c r="CK53" i="3"/>
  <c r="S312" i="2"/>
  <c r="CQ53" i="3"/>
  <c r="Y312" i="2"/>
  <c r="CU53" i="3"/>
  <c r="AC312" i="2"/>
  <c r="CY53" i="3"/>
  <c r="AG312" i="2"/>
  <c r="DC53" i="3"/>
  <c r="AK312" i="2"/>
  <c r="DG53" i="3"/>
  <c r="AO312" i="2"/>
  <c r="DK53" i="3"/>
  <c r="AS312" i="2"/>
  <c r="CF55" i="3"/>
  <c r="N323" i="2"/>
  <c r="FX55" i="3"/>
  <c r="CP55" i="3"/>
  <c r="X323" i="2"/>
  <c r="CV55" i="3"/>
  <c r="AD323" i="2"/>
  <c r="CZ55" i="3"/>
  <c r="AH323" i="2"/>
  <c r="DD55" i="3"/>
  <c r="AL323" i="2"/>
  <c r="DH55" i="3"/>
  <c r="AP323" i="2"/>
  <c r="DL55" i="3"/>
  <c r="AT323" i="2"/>
  <c r="CD57" i="3"/>
  <c r="L337" i="2"/>
  <c r="CH57" i="3"/>
  <c r="P337" i="2"/>
  <c r="CL57" i="3"/>
  <c r="T337" i="2"/>
  <c r="CP57" i="3"/>
  <c r="X337" i="2"/>
  <c r="CT57" i="3"/>
  <c r="AB337" i="2"/>
  <c r="CX57" i="3"/>
  <c r="AF337" i="2"/>
  <c r="DB57" i="3"/>
  <c r="AJ337" i="2"/>
  <c r="DF57" i="3"/>
  <c r="AN337" i="2"/>
  <c r="DJ57" i="3"/>
  <c r="AR337" i="2"/>
  <c r="DN57" i="3"/>
  <c r="AV337" i="2"/>
  <c r="FK59" i="3"/>
  <c r="HB59" i="3" s="1"/>
  <c r="CC59" i="3"/>
  <c r="K350" i="2"/>
  <c r="CI59" i="3"/>
  <c r="Q350" i="2"/>
  <c r="CR59" i="3"/>
  <c r="Z350" i="2"/>
  <c r="GF59" i="3"/>
  <c r="HW59" i="3" s="1"/>
  <c r="CX59" i="3"/>
  <c r="AF350" i="2"/>
  <c r="GJ59" i="3"/>
  <c r="IA59" i="3" s="1"/>
  <c r="DB59" i="3"/>
  <c r="AJ350" i="2"/>
  <c r="GN59" i="3"/>
  <c r="IE59" i="3" s="1"/>
  <c r="DF59" i="3"/>
  <c r="AN350" i="2"/>
  <c r="GR59" i="3"/>
  <c r="II59" i="3" s="1"/>
  <c r="DJ59" i="3"/>
  <c r="AR350" i="2"/>
  <c r="DN59" i="3"/>
  <c r="GV59" i="3"/>
  <c r="IM59" i="3" s="1"/>
  <c r="AV350" i="2"/>
  <c r="CB61" i="3"/>
  <c r="J361" i="2"/>
  <c r="CF61" i="3"/>
  <c r="N361" i="2"/>
  <c r="CJ61" i="3"/>
  <c r="R361" i="2"/>
  <c r="CP61" i="3"/>
  <c r="X361" i="2"/>
  <c r="CT61" i="3"/>
  <c r="AB361" i="2"/>
  <c r="CX61" i="3"/>
  <c r="AF361" i="2"/>
  <c r="DB61" i="3"/>
  <c r="AJ361" i="2"/>
  <c r="DF61" i="3"/>
  <c r="AN361" i="2"/>
  <c r="DJ61" i="3"/>
  <c r="AR361" i="2"/>
  <c r="DO61" i="3"/>
  <c r="AW361" i="2"/>
  <c r="DP57" i="3"/>
  <c r="M427" i="2"/>
  <c r="AE146" i="2"/>
  <c r="AI146" i="2"/>
  <c r="AM146" i="2"/>
  <c r="GQ33" i="3"/>
  <c r="DI33" i="3"/>
  <c r="DM33" i="3"/>
  <c r="O160" i="2"/>
  <c r="FO33" i="3" s="1"/>
  <c r="HF33" i="3" s="1"/>
  <c r="W160" i="2"/>
  <c r="AA160" i="2"/>
  <c r="GA33" i="3" s="1"/>
  <c r="AE160" i="2"/>
  <c r="AI160" i="2"/>
  <c r="AM160" i="2"/>
  <c r="AQ160" i="2"/>
  <c r="AU160" i="2"/>
  <c r="ID36" i="3"/>
  <c r="K174" i="2"/>
  <c r="O174" i="2"/>
  <c r="S174" i="2"/>
  <c r="AA174" i="2"/>
  <c r="CY36" i="3"/>
  <c r="GG36" i="3"/>
  <c r="DC36" i="3"/>
  <c r="GK36" i="3"/>
  <c r="DG36" i="3"/>
  <c r="GO36" i="3"/>
  <c r="DK36" i="3"/>
  <c r="GS36" i="3"/>
  <c r="GW36" i="3"/>
  <c r="DO36" i="3"/>
  <c r="DO179" i="2"/>
  <c r="IA42" i="3"/>
  <c r="CA42" i="3"/>
  <c r="FI42" i="3"/>
  <c r="CE42" i="3"/>
  <c r="FM42" i="3"/>
  <c r="CI42" i="3"/>
  <c r="FQ42" i="3"/>
  <c r="FY42" i="3"/>
  <c r="HP42" i="3" s="1"/>
  <c r="CQ42" i="3"/>
  <c r="GD42" i="3"/>
  <c r="HU42" i="3" s="1"/>
  <c r="CV42" i="3"/>
  <c r="GH42" i="3"/>
  <c r="HY42" i="3" s="1"/>
  <c r="CZ42" i="3"/>
  <c r="GL42" i="3"/>
  <c r="IC42" i="3" s="1"/>
  <c r="DD42" i="3"/>
  <c r="GP42" i="3"/>
  <c r="IG42" i="3" s="1"/>
  <c r="DH42" i="3"/>
  <c r="GT42" i="3"/>
  <c r="IK42" i="3" s="1"/>
  <c r="DL42" i="3"/>
  <c r="I202" i="2"/>
  <c r="M202" i="2"/>
  <c r="Q202" i="2"/>
  <c r="Y202" i="2"/>
  <c r="AD202" i="2"/>
  <c r="AH202" i="2"/>
  <c r="AL202" i="2"/>
  <c r="AP202" i="2"/>
  <c r="AT202" i="2"/>
  <c r="FI41" i="3"/>
  <c r="GZ41" i="3" s="1"/>
  <c r="CA41" i="3"/>
  <c r="FM41" i="3"/>
  <c r="HD41" i="3" s="1"/>
  <c r="CE41" i="3"/>
  <c r="FQ41" i="3"/>
  <c r="HH41" i="3" s="1"/>
  <c r="CI41" i="3"/>
  <c r="FU41" i="3"/>
  <c r="HL41" i="3" s="1"/>
  <c r="Y211" i="2"/>
  <c r="AE211" i="2"/>
  <c r="AI211" i="2"/>
  <c r="AM211" i="2"/>
  <c r="AQ211" i="2"/>
  <c r="AU211" i="2"/>
  <c r="L221" i="2"/>
  <c r="P221" i="2"/>
  <c r="K238" i="2"/>
  <c r="O238" i="2"/>
  <c r="S238" i="2"/>
  <c r="HQ46" i="3"/>
  <c r="ES46" i="3"/>
  <c r="FJ48" i="3"/>
  <c r="CB48" i="3"/>
  <c r="CF48" i="3"/>
  <c r="FN48" i="3"/>
  <c r="CJ48" i="3"/>
  <c r="FR48" i="3"/>
  <c r="HI48" i="3" s="1"/>
  <c r="FW48" i="3"/>
  <c r="CS48" i="3"/>
  <c r="CY48" i="3"/>
  <c r="GG48" i="3"/>
  <c r="DC48" i="3"/>
  <c r="DG48" i="3"/>
  <c r="GO48" i="3"/>
  <c r="DK48" i="3"/>
  <c r="GW48" i="3"/>
  <c r="DO48" i="3"/>
  <c r="CC49" i="3"/>
  <c r="K273" i="2"/>
  <c r="CG49" i="3"/>
  <c r="O273" i="2"/>
  <c r="CK49" i="3"/>
  <c r="S273" i="2"/>
  <c r="CW49" i="3"/>
  <c r="AE273" i="2"/>
  <c r="DA49" i="3"/>
  <c r="AI273" i="2"/>
  <c r="DE49" i="3"/>
  <c r="AM273" i="2"/>
  <c r="DI49" i="3"/>
  <c r="AQ273" i="2"/>
  <c r="DM49" i="3"/>
  <c r="AU273" i="2"/>
  <c r="K285" i="2"/>
  <c r="O285" i="2"/>
  <c r="S285" i="2"/>
  <c r="FZ52" i="3"/>
  <c r="CR52" i="3"/>
  <c r="Z286" i="2"/>
  <c r="CA52" i="3"/>
  <c r="FI52" i="3"/>
  <c r="CI52" i="3"/>
  <c r="FQ52" i="3"/>
  <c r="X285" i="2"/>
  <c r="AW285" i="2"/>
  <c r="AF286" i="2"/>
  <c r="AN286" i="2"/>
  <c r="AK51" i="3"/>
  <c r="DS51" i="3" s="1"/>
  <c r="J296" i="2"/>
  <c r="AO51" i="3"/>
  <c r="DW51" i="3" s="1"/>
  <c r="N296" i="2"/>
  <c r="AS51" i="3"/>
  <c r="EA51" i="3" s="1"/>
  <c r="R296" i="2"/>
  <c r="BC51" i="3"/>
  <c r="EK51" i="3" s="1"/>
  <c r="FL51" i="3"/>
  <c r="CD51" i="3"/>
  <c r="L297" i="2"/>
  <c r="CH51" i="3"/>
  <c r="FP51" i="3"/>
  <c r="P297" i="2"/>
  <c r="X296" i="2"/>
  <c r="GE51" i="3"/>
  <c r="CW51" i="3"/>
  <c r="AE297" i="2"/>
  <c r="GI51" i="3"/>
  <c r="DA51" i="3"/>
  <c r="AI297" i="2"/>
  <c r="DE51" i="3"/>
  <c r="GM51" i="3"/>
  <c r="AM297" i="2"/>
  <c r="DI51" i="3"/>
  <c r="GQ51" i="3"/>
  <c r="AQ297" i="2"/>
  <c r="DM51" i="3"/>
  <c r="AU297" i="2"/>
  <c r="CN53" i="3"/>
  <c r="FV51" i="3"/>
  <c r="V312" i="2"/>
  <c r="CR53" i="3"/>
  <c r="Z312" i="2"/>
  <c r="CV53" i="3"/>
  <c r="AD312" i="2"/>
  <c r="CZ53" i="3"/>
  <c r="AH312" i="2"/>
  <c r="DD53" i="3"/>
  <c r="AL312" i="2"/>
  <c r="DH53" i="3"/>
  <c r="AP312" i="2"/>
  <c r="DL53" i="3"/>
  <c r="AT312" i="2"/>
  <c r="CC55" i="3"/>
  <c r="FK55" i="3"/>
  <c r="HB55" i="3" s="1"/>
  <c r="K323" i="2"/>
  <c r="CQ55" i="3"/>
  <c r="Y323" i="2"/>
  <c r="GE55" i="3"/>
  <c r="CW55" i="3"/>
  <c r="AE323" i="2"/>
  <c r="GI55" i="3"/>
  <c r="DA55" i="3"/>
  <c r="AI323" i="2"/>
  <c r="GM55" i="3"/>
  <c r="DE55" i="3"/>
  <c r="AM323" i="2"/>
  <c r="GQ55" i="3"/>
  <c r="DI55" i="3"/>
  <c r="AQ323" i="2"/>
  <c r="CD59" i="3"/>
  <c r="L350" i="2"/>
  <c r="GG59" i="3"/>
  <c r="CY59" i="3"/>
  <c r="AG350" i="2"/>
  <c r="GK59" i="3"/>
  <c r="DC59" i="3"/>
  <c r="AK350" i="2"/>
  <c r="GO59" i="3"/>
  <c r="DG59" i="3"/>
  <c r="AO350" i="2"/>
  <c r="GS59" i="3"/>
  <c r="DK59" i="3"/>
  <c r="AS350" i="2"/>
  <c r="DO59" i="3"/>
  <c r="GW59" i="3"/>
  <c r="IN59" i="3" s="1"/>
  <c r="AW350" i="2"/>
  <c r="CC61" i="3"/>
  <c r="K361" i="2"/>
  <c r="CG61" i="3"/>
  <c r="O361" i="2"/>
  <c r="CK61" i="3"/>
  <c r="S361" i="2"/>
  <c r="CQ61" i="3"/>
  <c r="Y361" i="2"/>
  <c r="GC59" i="3"/>
  <c r="CU61" i="3"/>
  <c r="AC361" i="2"/>
  <c r="CY61" i="3"/>
  <c r="AG361" i="2"/>
  <c r="DC61" i="3"/>
  <c r="AK361" i="2"/>
  <c r="DG61" i="3"/>
  <c r="AO361" i="2"/>
  <c r="DK61" i="3"/>
  <c r="AS361" i="2"/>
  <c r="DP25" i="3"/>
  <c r="M380" i="2"/>
  <c r="DP28" i="3"/>
  <c r="M395" i="2"/>
  <c r="DP61" i="3"/>
  <c r="M411" i="2"/>
  <c r="AQ147" i="2"/>
  <c r="AU147" i="2"/>
  <c r="HG36" i="3"/>
  <c r="DO177" i="2"/>
  <c r="O189" i="2"/>
  <c r="S189" i="2"/>
  <c r="AA189" i="2"/>
  <c r="IJ42" i="3"/>
  <c r="DR40" i="3"/>
  <c r="DV40" i="3"/>
  <c r="DZ40" i="3"/>
  <c r="EQ40" i="3"/>
  <c r="X238" i="2"/>
  <c r="AB238" i="2"/>
  <c r="DR48" i="3"/>
  <c r="DV48" i="3"/>
  <c r="DZ48" i="3"/>
  <c r="ED48" i="3"/>
  <c r="FA48" i="3"/>
  <c r="I259" i="2"/>
  <c r="M259" i="2"/>
  <c r="Q259" i="2"/>
  <c r="AA272" i="2"/>
  <c r="GA46" i="3" s="1"/>
  <c r="HR46" i="3" s="1"/>
  <c r="M272" i="2"/>
  <c r="AK272" i="2"/>
  <c r="GK48" i="3" s="1"/>
  <c r="AS272" i="2"/>
  <c r="GS48" i="3" s="1"/>
  <c r="FV52" i="3"/>
  <c r="CN52" i="3"/>
  <c r="V286" i="2"/>
  <c r="FL52" i="3"/>
  <c r="CD52" i="3"/>
  <c r="AH285" i="2"/>
  <c r="AP285" i="2"/>
  <c r="I286" i="2"/>
  <c r="Q286" i="2"/>
  <c r="AL51" i="3"/>
  <c r="DT51" i="3" s="1"/>
  <c r="K296" i="2"/>
  <c r="AP51" i="3"/>
  <c r="DX51" i="3" s="1"/>
  <c r="O296" i="2"/>
  <c r="AT51" i="3"/>
  <c r="EB51" i="3" s="1"/>
  <c r="S296" i="2"/>
  <c r="BD51" i="3"/>
  <c r="EL51" i="3" s="1"/>
  <c r="BH51" i="3"/>
  <c r="EP51" i="3" s="1"/>
  <c r="AG296" i="2"/>
  <c r="BL51" i="3"/>
  <c r="ET51" i="3" s="1"/>
  <c r="AK296" i="2"/>
  <c r="BP51" i="3"/>
  <c r="EX51" i="3" s="1"/>
  <c r="AO296" i="2"/>
  <c r="BT51" i="3"/>
  <c r="FB51" i="3" s="1"/>
  <c r="AS296" i="2"/>
  <c r="BX51" i="3"/>
  <c r="FF51" i="3" s="1"/>
  <c r="AW296" i="2"/>
  <c r="FI51" i="3"/>
  <c r="CA51" i="3"/>
  <c r="I297" i="2"/>
  <c r="FM51" i="3"/>
  <c r="CE51" i="3"/>
  <c r="M297" i="2"/>
  <c r="FQ51" i="3"/>
  <c r="CI51" i="3"/>
  <c r="Q297" i="2"/>
  <c r="Y296" i="2"/>
  <c r="CX51" i="3"/>
  <c r="GF51" i="3"/>
  <c r="HW51" i="3" s="1"/>
  <c r="AF297" i="2"/>
  <c r="GJ51" i="3"/>
  <c r="IA51" i="3" s="1"/>
  <c r="DB51" i="3"/>
  <c r="AJ297" i="2"/>
  <c r="GN51" i="3"/>
  <c r="IE51" i="3" s="1"/>
  <c r="DF51" i="3"/>
  <c r="AN297" i="2"/>
  <c r="DJ51" i="3"/>
  <c r="GR51" i="3"/>
  <c r="II51" i="3" s="1"/>
  <c r="AR297" i="2"/>
  <c r="DN51" i="3"/>
  <c r="GV51" i="3"/>
  <c r="IM51" i="3" s="1"/>
  <c r="AV297" i="2"/>
  <c r="CO53" i="3"/>
  <c r="W312" i="2"/>
  <c r="CS53" i="3"/>
  <c r="AA312" i="2"/>
  <c r="CW53" i="3"/>
  <c r="AE312" i="2"/>
  <c r="DA53" i="3"/>
  <c r="AI312" i="2"/>
  <c r="DE53" i="3"/>
  <c r="AM312" i="2"/>
  <c r="DI53" i="3"/>
  <c r="AQ312" i="2"/>
  <c r="DN53" i="3"/>
  <c r="AV312" i="2"/>
  <c r="FL55" i="3"/>
  <c r="CD55" i="3"/>
  <c r="L323" i="2"/>
  <c r="CI55" i="3"/>
  <c r="Q323" i="2"/>
  <c r="CR55" i="3"/>
  <c r="Z323" i="2"/>
  <c r="GF55" i="3"/>
  <c r="CX55" i="3"/>
  <c r="AF323" i="2"/>
  <c r="DB55" i="3"/>
  <c r="GJ55" i="3"/>
  <c r="AJ323" i="2"/>
  <c r="DF55" i="3"/>
  <c r="GN55" i="3"/>
  <c r="AN323" i="2"/>
  <c r="GR55" i="3"/>
  <c r="DJ55" i="3"/>
  <c r="AR323" i="2"/>
  <c r="DO55" i="3"/>
  <c r="AW323" i="2"/>
  <c r="CA59" i="3"/>
  <c r="I350" i="2"/>
  <c r="CE59" i="3"/>
  <c r="M350" i="2"/>
  <c r="FX59" i="3"/>
  <c r="HO59" i="3" s="1"/>
  <c r="CP59" i="3"/>
  <c r="X350" i="2"/>
  <c r="CV59" i="3"/>
  <c r="AD350" i="2"/>
  <c r="CZ59" i="3"/>
  <c r="AH350" i="2"/>
  <c r="DD59" i="3"/>
  <c r="AL350" i="2"/>
  <c r="DH59" i="3"/>
  <c r="AP350" i="2"/>
  <c r="DL59" i="3"/>
  <c r="AT350" i="2"/>
  <c r="L312" i="2"/>
  <c r="P312" i="2"/>
  <c r="FT55" i="3"/>
  <c r="J336" i="2"/>
  <c r="N336" i="2"/>
  <c r="FN55" i="3" s="1"/>
  <c r="R336" i="2"/>
  <c r="V336" i="2"/>
  <c r="Z336" i="2"/>
  <c r="AD336" i="2"/>
  <c r="GD55" i="3" s="1"/>
  <c r="AH336" i="2"/>
  <c r="GH55" i="3" s="1"/>
  <c r="AL336" i="2"/>
  <c r="GL55" i="3" s="1"/>
  <c r="AP336" i="2"/>
  <c r="AT336" i="2"/>
  <c r="GT55" i="3" s="1"/>
  <c r="CJ59" i="3"/>
  <c r="FR59" i="3"/>
  <c r="R350" i="2"/>
  <c r="L360" i="2"/>
  <c r="FL59" i="3" s="1"/>
  <c r="P360" i="2"/>
  <c r="EF4" i="3"/>
  <c r="FW4" i="3" s="1"/>
  <c r="HN4" i="3" s="1"/>
  <c r="EV4" i="3"/>
  <c r="GM4" i="3" s="1"/>
  <c r="ID4" i="3" s="1"/>
  <c r="FZ51" i="3"/>
  <c r="CR51" i="3"/>
  <c r="GD51" i="3"/>
  <c r="CZ51" i="3"/>
  <c r="GH51" i="3"/>
  <c r="DD51" i="3"/>
  <c r="GL51" i="3"/>
  <c r="DH51" i="3"/>
  <c r="GP51" i="3"/>
  <c r="DL51" i="3"/>
  <c r="GT51" i="3"/>
  <c r="I312" i="2"/>
  <c r="M312" i="2"/>
  <c r="Q312" i="2"/>
  <c r="P322" i="2"/>
  <c r="AV322" i="2"/>
  <c r="CS59" i="3"/>
  <c r="GA59" i="3"/>
  <c r="AA350" i="2"/>
  <c r="I360" i="2"/>
  <c r="FI59" i="3" s="1"/>
  <c r="M360" i="2"/>
  <c r="Q360" i="2"/>
  <c r="V360" i="2"/>
  <c r="Z360" i="2"/>
  <c r="FZ59" i="3" s="1"/>
  <c r="AD360" i="2"/>
  <c r="GD59" i="3" s="1"/>
  <c r="AH360" i="2"/>
  <c r="GH59" i="3" s="1"/>
  <c r="AL360" i="2"/>
  <c r="AP360" i="2"/>
  <c r="GP59" i="3" s="1"/>
  <c r="AT360" i="2"/>
  <c r="GT59" i="3" s="1"/>
  <c r="F17" i="3"/>
  <c r="EI52" i="3"/>
  <c r="EN52" i="3"/>
  <c r="ER52" i="3"/>
  <c r="EV52" i="3"/>
  <c r="EZ52" i="3"/>
  <c r="HC51" i="3"/>
  <c r="HG51" i="3"/>
  <c r="EI51" i="3"/>
  <c r="EM51" i="3"/>
  <c r="EQ51" i="3"/>
  <c r="EU51" i="3"/>
  <c r="EY51" i="3"/>
  <c r="FC51" i="3"/>
  <c r="Z297" i="2"/>
  <c r="AH297" i="2"/>
  <c r="AL297" i="2"/>
  <c r="AP297" i="2"/>
  <c r="AT297" i="2"/>
  <c r="DR55" i="3"/>
  <c r="DV55" i="3"/>
  <c r="EA55" i="3"/>
  <c r="EM55" i="3"/>
  <c r="EQ55" i="3"/>
  <c r="EU55" i="3"/>
  <c r="EY55" i="3"/>
  <c r="FC55" i="3"/>
  <c r="K337" i="2"/>
  <c r="O337" i="2"/>
  <c r="S337" i="2"/>
  <c r="W337" i="2"/>
  <c r="AA337" i="2"/>
  <c r="AE337" i="2"/>
  <c r="AI337" i="2"/>
  <c r="AM337" i="2"/>
  <c r="AQ337" i="2"/>
  <c r="AU337" i="2"/>
  <c r="DU59" i="3"/>
  <c r="EI59" i="3"/>
  <c r="FG24" i="3"/>
  <c r="DR4" i="3"/>
  <c r="FI4" i="3" s="1"/>
  <c r="GZ4" i="3" s="1"/>
  <c r="DX4" i="3"/>
  <c r="FO4" i="3" s="1"/>
  <c r="HF4" i="3" s="1"/>
  <c r="EH4" i="3"/>
  <c r="FY4" i="3" s="1"/>
  <c r="HP4" i="3" s="1"/>
  <c r="EN4" i="3"/>
  <c r="GE4" i="3" s="1"/>
  <c r="HV4" i="3" s="1"/>
  <c r="EX4" i="3"/>
  <c r="GO4" i="3" s="1"/>
  <c r="IF4" i="3" s="1"/>
  <c r="FD4" i="3"/>
  <c r="GU4" i="3" s="1"/>
  <c r="IL4" i="3" s="1"/>
  <c r="Z12" i="3"/>
  <c r="EJ52" i="3"/>
  <c r="FE52" i="3"/>
  <c r="AA285" i="2"/>
  <c r="EE51" i="3"/>
  <c r="EJ51" i="3"/>
  <c r="EN51" i="3"/>
  <c r="ER51" i="3"/>
  <c r="EV51" i="3"/>
  <c r="EZ51" i="3"/>
  <c r="DS55" i="3"/>
  <c r="DW55" i="3"/>
  <c r="EH55" i="3"/>
  <c r="R322" i="2"/>
  <c r="I336" i="2"/>
  <c r="M336" i="2"/>
  <c r="FM55" i="3" s="1"/>
  <c r="Q336" i="2"/>
  <c r="U336" i="2"/>
  <c r="Y336" i="2"/>
  <c r="AC336" i="2"/>
  <c r="AG336" i="2"/>
  <c r="AK336" i="2"/>
  <c r="AO336" i="2"/>
  <c r="AS336" i="2"/>
  <c r="GS55" i="3" s="1"/>
  <c r="IJ55" i="3" s="1"/>
  <c r="AW336" i="2"/>
  <c r="GW55" i="3" s="1"/>
  <c r="IN55" i="3" s="1"/>
  <c r="DR59" i="3"/>
  <c r="DV59" i="3"/>
  <c r="EE59" i="3"/>
  <c r="CF4" i="3"/>
  <c r="CV4" i="3"/>
  <c r="DL4" i="3"/>
  <c r="DT4" i="3"/>
  <c r="FK4" i="3" s="1"/>
  <c r="HB4" i="3" s="1"/>
  <c r="EJ4" i="3"/>
  <c r="GA4" i="3" s="1"/>
  <c r="HR4" i="3" s="1"/>
  <c r="EZ4" i="3"/>
  <c r="GQ4" i="3" s="1"/>
  <c r="IH4" i="3" s="1"/>
  <c r="Z6" i="3"/>
  <c r="Z28" i="3"/>
  <c r="EG47" i="3"/>
  <c r="EM47" i="3"/>
  <c r="HU47" i="3" s="1"/>
  <c r="EQ47" i="3"/>
  <c r="EU47" i="3"/>
  <c r="EY47" i="3"/>
  <c r="FC47" i="3"/>
  <c r="FI47" i="3"/>
  <c r="FM47" i="3"/>
  <c r="FQ47" i="3"/>
  <c r="FU47" i="3"/>
  <c r="FY47" i="3"/>
  <c r="HP47" i="3" s="1"/>
  <c r="GG47" i="3"/>
  <c r="GK47" i="3"/>
  <c r="GS47" i="3"/>
  <c r="GW47" i="3"/>
  <c r="Z34" i="3"/>
  <c r="DT47" i="3"/>
  <c r="DX47" i="3"/>
  <c r="FX47" i="3"/>
  <c r="GJ47" i="3"/>
  <c r="DR47" i="3"/>
  <c r="DV47" i="3"/>
  <c r="DZ47" i="3"/>
  <c r="FV47" i="3"/>
  <c r="FZ47" i="3"/>
  <c r="HQ47" i="3" s="1"/>
  <c r="GH47" i="3"/>
  <c r="GL47" i="3"/>
  <c r="DS47" i="3"/>
  <c r="DW47" i="3"/>
  <c r="HE47" i="3" s="1"/>
  <c r="EA47" i="3"/>
  <c r="HI47" i="3" s="1"/>
  <c r="EE47" i="3"/>
  <c r="GA47" i="3"/>
  <c r="FK47" i="3"/>
  <c r="FO47" i="3"/>
  <c r="FS47" i="3"/>
  <c r="EJ47" i="3"/>
  <c r="EP47" i="3"/>
  <c r="ET47" i="3"/>
  <c r="EX47" i="3"/>
  <c r="FB47" i="3"/>
  <c r="FF47" i="3"/>
  <c r="FL47" i="3"/>
  <c r="FP47" i="3"/>
  <c r="GF47" i="3"/>
  <c r="GN47" i="3"/>
  <c r="GR47" i="3"/>
  <c r="GV47" i="3"/>
  <c r="EB47" i="3"/>
  <c r="GP47" i="3"/>
  <c r="GE47" i="3"/>
  <c r="GI47" i="3"/>
  <c r="GM47" i="3"/>
  <c r="GQ47" i="3"/>
  <c r="GU47" i="3"/>
  <c r="Z61" i="3"/>
  <c r="H32" i="4"/>
  <c r="H52" i="4"/>
  <c r="H22" i="4"/>
  <c r="H97" i="4"/>
  <c r="H77" i="4"/>
  <c r="H37" i="4"/>
  <c r="H62" i="4"/>
  <c r="H42" i="4"/>
  <c r="Z60" i="3"/>
  <c r="N52" i="4"/>
  <c r="N77" i="4"/>
  <c r="GM59" i="3" l="1"/>
  <c r="EO18" i="3"/>
  <c r="IE52" i="3"/>
  <c r="IC5" i="3"/>
  <c r="EH18" i="3"/>
  <c r="IC46" i="3"/>
  <c r="IA40" i="3"/>
  <c r="HU36" i="3"/>
  <c r="HF8" i="3"/>
  <c r="GZ14" i="3"/>
  <c r="HD40" i="3"/>
  <c r="ID55" i="3"/>
  <c r="EH16" i="3"/>
  <c r="EG20" i="3"/>
  <c r="IJ36" i="3"/>
  <c r="IK36" i="3"/>
  <c r="IE33" i="3"/>
  <c r="IJ14" i="3"/>
  <c r="EG19" i="3"/>
  <c r="HH51" i="3"/>
  <c r="HZ47" i="3"/>
  <c r="IH33" i="3"/>
  <c r="FE19" i="3"/>
  <c r="EO16" i="3"/>
  <c r="HV5" i="3"/>
  <c r="HQ8" i="3"/>
  <c r="IL46" i="3"/>
  <c r="HE46" i="3"/>
  <c r="EG18" i="3"/>
  <c r="HP14" i="3"/>
  <c r="HG14" i="3"/>
  <c r="DZ17" i="3"/>
  <c r="EX19" i="3"/>
  <c r="IO24" i="3"/>
  <c r="HF42" i="3"/>
  <c r="IG46" i="3"/>
  <c r="HI46" i="3"/>
  <c r="HA33" i="3"/>
  <c r="HH33" i="3"/>
  <c r="IB52" i="3"/>
  <c r="HO33" i="3"/>
  <c r="IK11" i="3"/>
  <c r="IB47" i="3"/>
  <c r="HR47" i="3"/>
  <c r="HM47" i="3"/>
  <c r="HH47" i="3"/>
  <c r="HY47" i="3"/>
  <c r="HY59" i="3"/>
  <c r="IC40" i="3"/>
  <c r="IN30" i="3"/>
  <c r="HV46" i="3"/>
  <c r="IJ40" i="3"/>
  <c r="IM41" i="3"/>
  <c r="HW41" i="3"/>
  <c r="HD33" i="3"/>
  <c r="HO14" i="3"/>
  <c r="EH20" i="3"/>
  <c r="FB18" i="3"/>
  <c r="HV52" i="3"/>
  <c r="HQ52" i="3"/>
  <c r="II52" i="3"/>
  <c r="EE19" i="3"/>
  <c r="HM8" i="3"/>
  <c r="IN36" i="3"/>
  <c r="FE17" i="3"/>
  <c r="EV18" i="3"/>
  <c r="HE59" i="3"/>
  <c r="II55" i="3"/>
  <c r="GZ42" i="3"/>
  <c r="FE20" i="3"/>
  <c r="EO19" i="3"/>
  <c r="HE42" i="3"/>
  <c r="HI8" i="3"/>
  <c r="HX59" i="3"/>
  <c r="HI42" i="3"/>
  <c r="IC48" i="3"/>
  <c r="HX14" i="3"/>
  <c r="EX17" i="3"/>
  <c r="HR59" i="3"/>
  <c r="ES19" i="3"/>
  <c r="ES18" i="3"/>
  <c r="HU11" i="3"/>
  <c r="EP16" i="3"/>
  <c r="ID52" i="3"/>
  <c r="EO47" i="3"/>
  <c r="HW47" i="3" s="1"/>
  <c r="EO48" i="3"/>
  <c r="EK19" i="3"/>
  <c r="IH40" i="3"/>
  <c r="IK59" i="3"/>
  <c r="HU59" i="3"/>
  <c r="HM52" i="3"/>
  <c r="IH55" i="3"/>
  <c r="HA48" i="3"/>
  <c r="HZ59" i="3"/>
  <c r="HE40" i="3"/>
  <c r="IE40" i="3"/>
  <c r="IM36" i="3"/>
  <c r="HW30" i="3"/>
  <c r="FE16" i="3"/>
  <c r="EO20" i="3"/>
  <c r="HY36" i="3"/>
  <c r="EV16" i="3"/>
  <c r="HY8" i="3"/>
  <c r="IF41" i="3"/>
  <c r="HO42" i="3"/>
  <c r="EH19" i="3"/>
  <c r="EH17" i="3"/>
  <c r="EG16" i="3"/>
  <c r="EA19" i="3"/>
  <c r="HH5" i="3"/>
  <c r="HO5" i="3"/>
  <c r="EQ21" i="3"/>
  <c r="HA11" i="3"/>
  <c r="HS14" i="3"/>
  <c r="HJ8" i="3"/>
  <c r="IG5" i="3"/>
  <c r="HP5" i="3"/>
  <c r="HZ14" i="3"/>
  <c r="IO56" i="3"/>
  <c r="HZ55" i="3"/>
  <c r="HD51" i="3"/>
  <c r="GZ52" i="3"/>
  <c r="IK41" i="3"/>
  <c r="IJ30" i="3"/>
  <c r="ER20" i="3"/>
  <c r="IH46" i="3"/>
  <c r="IB41" i="3"/>
  <c r="IE30" i="3"/>
  <c r="HV14" i="3"/>
  <c r="DS19" i="3"/>
  <c r="HV59" i="3"/>
  <c r="HB5" i="3"/>
  <c r="HB8" i="3"/>
  <c r="HY5" i="3"/>
  <c r="DR16" i="3"/>
  <c r="IM42" i="3"/>
  <c r="IK48" i="3"/>
  <c r="HU48" i="3"/>
  <c r="HY46" i="3"/>
  <c r="HI33" i="3"/>
  <c r="EA20" i="3"/>
  <c r="HM5" i="3"/>
  <c r="HA42" i="3"/>
  <c r="FF20" i="3"/>
  <c r="EP20" i="3"/>
  <c r="DZ19" i="3"/>
  <c r="IF5" i="3"/>
  <c r="IH52" i="3"/>
  <c r="HC52" i="3"/>
  <c r="HE48" i="3"/>
  <c r="HX36" i="3"/>
  <c r="IF46" i="3"/>
  <c r="HQ33" i="3"/>
  <c r="HD52" i="3"/>
  <c r="EO17" i="3"/>
  <c r="HY41" i="3"/>
  <c r="IK8" i="3"/>
  <c r="HU8" i="3"/>
  <c r="HY48" i="3"/>
  <c r="IA41" i="3"/>
  <c r="HQ5" i="3"/>
  <c r="IG11" i="3"/>
  <c r="ID11" i="3"/>
  <c r="IJ5" i="3"/>
  <c r="ET17" i="3"/>
  <c r="IE55" i="3"/>
  <c r="ES48" i="3"/>
  <c r="IF59" i="3"/>
  <c r="EC48" i="3"/>
  <c r="IF36" i="3"/>
  <c r="DZ20" i="3"/>
  <c r="EE18" i="3"/>
  <c r="HU41" i="3"/>
  <c r="ER17" i="3"/>
  <c r="HH8" i="3"/>
  <c r="IF40" i="3"/>
  <c r="II41" i="3"/>
  <c r="EX18" i="3"/>
  <c r="EP19" i="3"/>
  <c r="EP17" i="3"/>
  <c r="DS16" i="3"/>
  <c r="GZ5" i="3"/>
  <c r="HC14" i="3"/>
  <c r="HC5" i="3"/>
  <c r="IO60" i="3"/>
  <c r="HV55" i="3"/>
  <c r="HW52" i="3"/>
  <c r="IK40" i="3"/>
  <c r="IN42" i="3"/>
  <c r="HG33" i="3"/>
  <c r="HP30" i="3"/>
  <c r="EN18" i="3"/>
  <c r="ID46" i="3"/>
  <c r="HF46" i="3"/>
  <c r="HO36" i="3"/>
  <c r="IH14" i="3"/>
  <c r="HJ11" i="3"/>
  <c r="HD8" i="3"/>
  <c r="IH59" i="3"/>
  <c r="HS42" i="3"/>
  <c r="IC36" i="3"/>
  <c r="HY11" i="3"/>
  <c r="IG48" i="3"/>
  <c r="II40" i="3"/>
  <c r="DW20" i="3"/>
  <c r="FB17" i="3"/>
  <c r="FF18" i="3"/>
  <c r="HC55" i="3"/>
  <c r="DS18" i="3"/>
  <c r="IB5" i="3"/>
  <c r="IL47" i="3"/>
  <c r="IG59" i="3"/>
  <c r="DU48" i="3"/>
  <c r="DZ16" i="3"/>
  <c r="DZ18" i="3"/>
  <c r="ER18" i="3"/>
  <c r="EX20" i="3"/>
  <c r="EP18" i="3"/>
  <c r="HI11" i="3"/>
  <c r="HV47" i="3"/>
  <c r="DU47" i="3"/>
  <c r="HC47" i="3" s="1"/>
  <c r="FA46" i="3"/>
  <c r="HP36" i="3"/>
  <c r="EE17" i="3"/>
  <c r="EE20" i="3"/>
  <c r="IG36" i="3"/>
  <c r="DT17" i="3"/>
  <c r="ER16" i="3"/>
  <c r="HR42" i="3"/>
  <c r="IF14" i="3"/>
  <c r="EX16" i="3"/>
  <c r="IG41" i="3"/>
  <c r="IN41" i="3"/>
  <c r="HY51" i="3"/>
  <c r="IB59" i="3"/>
  <c r="HR33" i="3"/>
  <c r="FF16" i="3"/>
  <c r="FB20" i="3"/>
  <c r="ET18" i="3"/>
  <c r="DS17" i="3"/>
  <c r="EW18" i="3"/>
  <c r="HU46" i="3"/>
  <c r="GZ40" i="3"/>
  <c r="IB36" i="3"/>
  <c r="HQ40" i="3"/>
  <c r="FF19" i="3"/>
  <c r="FF17" i="3"/>
  <c r="FB16" i="3"/>
  <c r="DW18" i="3"/>
  <c r="DS20" i="3"/>
  <c r="HO55" i="3"/>
  <c r="IG51" i="3"/>
  <c r="HQ51" i="3"/>
  <c r="GZ46" i="3"/>
  <c r="HJ42" i="3"/>
  <c r="FB19" i="3"/>
  <c r="DW19" i="3"/>
  <c r="HA8" i="3"/>
  <c r="GZ51" i="3"/>
  <c r="IF30" i="3"/>
  <c r="HX41" i="3"/>
  <c r="IA30" i="3"/>
  <c r="HI59" i="3"/>
  <c r="IA55" i="3"/>
  <c r="HD47" i="3"/>
  <c r="IK47" i="3"/>
  <c r="HW48" i="3"/>
  <c r="HI40" i="3"/>
  <c r="DV20" i="3"/>
  <c r="IE41" i="3"/>
  <c r="ET20" i="3"/>
  <c r="DW17" i="3"/>
  <c r="HE11" i="3"/>
  <c r="IK5" i="3"/>
  <c r="HU5" i="3"/>
  <c r="IO27" i="3"/>
  <c r="HK55" i="3"/>
  <c r="HH52" i="3"/>
  <c r="IG40" i="3"/>
  <c r="IC41" i="3"/>
  <c r="HG42" i="3"/>
  <c r="IB30" i="3"/>
  <c r="HL30" i="3"/>
  <c r="HG52" i="3"/>
  <c r="HB46" i="3"/>
  <c r="IJ41" i="3"/>
  <c r="HQ42" i="3"/>
  <c r="ID59" i="3"/>
  <c r="HD42" i="3"/>
  <c r="IB14" i="3"/>
  <c r="EJ20" i="3"/>
  <c r="EZ20" i="3"/>
  <c r="ET16" i="3"/>
  <c r="DW16" i="3"/>
  <c r="HV51" i="3"/>
  <c r="HS33" i="3"/>
  <c r="HE33" i="3"/>
  <c r="ET19" i="3"/>
  <c r="EN17" i="3"/>
  <c r="EN20" i="3"/>
  <c r="EN19" i="3"/>
  <c r="IF52" i="3"/>
  <c r="HH42" i="3"/>
  <c r="EW20" i="3"/>
  <c r="EW17" i="3"/>
  <c r="HL47" i="3"/>
  <c r="IK51" i="3"/>
  <c r="FE48" i="3"/>
  <c r="FE46" i="3"/>
  <c r="IM46" i="3" s="1"/>
  <c r="EU21" i="3"/>
  <c r="IC14" i="3"/>
  <c r="HC33" i="3"/>
  <c r="EZ18" i="3"/>
  <c r="EZ17" i="3"/>
  <c r="EZ19" i="3"/>
  <c r="EK20" i="3"/>
  <c r="EK16" i="3"/>
  <c r="HS5" i="3"/>
  <c r="EK18" i="3"/>
  <c r="EV19" i="3"/>
  <c r="ID14" i="3"/>
  <c r="EV20" i="3"/>
  <c r="EA18" i="3"/>
  <c r="EA17" i="3"/>
  <c r="EA16" i="3"/>
  <c r="DR18" i="3"/>
  <c r="DR17" i="3"/>
  <c r="DR20" i="3"/>
  <c r="HW55" i="3"/>
  <c r="ES16" i="3"/>
  <c r="ES17" i="3"/>
  <c r="HV11" i="3"/>
  <c r="EW47" i="3"/>
  <c r="EW46" i="3"/>
  <c r="IE46" i="3" s="1"/>
  <c r="EW48" i="3"/>
  <c r="IE48" i="3" s="1"/>
  <c r="EI19" i="3"/>
  <c r="EI17" i="3"/>
  <c r="EI16" i="3"/>
  <c r="DV19" i="3"/>
  <c r="DV18" i="3"/>
  <c r="DV17" i="3"/>
  <c r="EF17" i="3"/>
  <c r="EF19" i="3"/>
  <c r="HU51" i="3"/>
  <c r="EW16" i="3"/>
  <c r="FD18" i="3"/>
  <c r="HQ14" i="3"/>
  <c r="HY14" i="3"/>
  <c r="HF11" i="3"/>
  <c r="DY46" i="3"/>
  <c r="EW19" i="3"/>
  <c r="DR19" i="3"/>
  <c r="EF16" i="3"/>
  <c r="FA19" i="3"/>
  <c r="FA16" i="3"/>
  <c r="FA18" i="3"/>
  <c r="HR14" i="3"/>
  <c r="EJ19" i="3"/>
  <c r="EJ16" i="3"/>
  <c r="EZ16" i="3"/>
  <c r="EI18" i="3"/>
  <c r="ID47" i="3"/>
  <c r="HA47" i="3"/>
  <c r="DY47" i="3"/>
  <c r="HG47" i="3" s="1"/>
  <c r="IH51" i="3"/>
  <c r="HR51" i="3"/>
  <c r="HY40" i="3"/>
  <c r="FA17" i="3"/>
  <c r="ES20" i="3"/>
  <c r="EJ17" i="3"/>
  <c r="DV16" i="3"/>
  <c r="EF18" i="3"/>
  <c r="EB20" i="3"/>
  <c r="IL11" i="3"/>
  <c r="IH11" i="3"/>
  <c r="EV17" i="3"/>
  <c r="EN16" i="3"/>
  <c r="EI20" i="3"/>
  <c r="IC8" i="3"/>
  <c r="IC51" i="3"/>
  <c r="HH40" i="3"/>
  <c r="DX17" i="3"/>
  <c r="ID51" i="3"/>
  <c r="HM51" i="3"/>
  <c r="IH47" i="3"/>
  <c r="HX47" i="3"/>
  <c r="HZ51" i="3"/>
  <c r="IM52" i="3"/>
  <c r="HZ52" i="3"/>
  <c r="HA40" i="3"/>
  <c r="IG8" i="3"/>
  <c r="FC21" i="3"/>
  <c r="EM21" i="3"/>
  <c r="EG21" i="3"/>
  <c r="AH17" i="3"/>
  <c r="HA14" i="3"/>
  <c r="DG57" i="3"/>
  <c r="AO337" i="2"/>
  <c r="CQ57" i="3"/>
  <c r="Y337" i="2"/>
  <c r="CA57" i="3"/>
  <c r="I337" i="2"/>
  <c r="HQ59" i="3"/>
  <c r="DD61" i="3"/>
  <c r="AL361" i="2"/>
  <c r="CN61" i="3"/>
  <c r="V361" i="2"/>
  <c r="GV55" i="3"/>
  <c r="IM55" i="3" s="1"/>
  <c r="DN55" i="3"/>
  <c r="AV323" i="2"/>
  <c r="DH57" i="3"/>
  <c r="AP337" i="2"/>
  <c r="CR57" i="3"/>
  <c r="Z337" i="2"/>
  <c r="CB57" i="3"/>
  <c r="J337" i="2"/>
  <c r="FO51" i="3"/>
  <c r="HF51" i="3" s="1"/>
  <c r="CG51" i="3"/>
  <c r="O297" i="2"/>
  <c r="FV42" i="3"/>
  <c r="HM42" i="3" s="1"/>
  <c r="FY55" i="3"/>
  <c r="HP55" i="3" s="1"/>
  <c r="GB51" i="3"/>
  <c r="HS51" i="3" s="1"/>
  <c r="FX52" i="3"/>
  <c r="HO52" i="3" s="1"/>
  <c r="CP52" i="3"/>
  <c r="X286" i="2"/>
  <c r="CK52" i="3"/>
  <c r="FS52" i="3"/>
  <c r="HJ52" i="3" s="1"/>
  <c r="S286" i="2"/>
  <c r="GA48" i="3"/>
  <c r="HR48" i="3" s="1"/>
  <c r="FT40" i="3"/>
  <c r="HK40" i="3" s="1"/>
  <c r="DA41" i="3"/>
  <c r="GI41" i="3"/>
  <c r="HZ41" i="3" s="1"/>
  <c r="AI212" i="2"/>
  <c r="CG36" i="3"/>
  <c r="FO36" i="3"/>
  <c r="HF36" i="3" s="1"/>
  <c r="O175" i="2"/>
  <c r="DE34" i="3"/>
  <c r="AM161" i="2"/>
  <c r="CO34" i="3"/>
  <c r="W161" i="2"/>
  <c r="GI33" i="3"/>
  <c r="HZ33" i="3" s="1"/>
  <c r="DA33" i="3"/>
  <c r="AI147" i="2"/>
  <c r="FJ52" i="3"/>
  <c r="CB52" i="3"/>
  <c r="J286" i="2"/>
  <c r="CY49" i="3"/>
  <c r="AG273" i="2"/>
  <c r="IM47" i="3"/>
  <c r="IE47" i="3"/>
  <c r="FI48" i="3"/>
  <c r="GZ48" i="3" s="1"/>
  <c r="FO40" i="3"/>
  <c r="HF40" i="3" s="1"/>
  <c r="CG40" i="3"/>
  <c r="O222" i="2"/>
  <c r="CN37" i="3"/>
  <c r="V189" i="2"/>
  <c r="GF36" i="3"/>
  <c r="HW36" i="3" s="1"/>
  <c r="CX36" i="3"/>
  <c r="AF175" i="2"/>
  <c r="FJ36" i="3"/>
  <c r="HA36" i="3" s="1"/>
  <c r="CB36" i="3"/>
  <c r="J175" i="2"/>
  <c r="DD34" i="3"/>
  <c r="AL161" i="2"/>
  <c r="CN34" i="3"/>
  <c r="V161" i="2"/>
  <c r="CZ33" i="3"/>
  <c r="GH33" i="3"/>
  <c r="HY33" i="3" s="1"/>
  <c r="AH147" i="2"/>
  <c r="DN31" i="3"/>
  <c r="AV132" i="2"/>
  <c r="GO55" i="3"/>
  <c r="IF55" i="3" s="1"/>
  <c r="CT49" i="3"/>
  <c r="AB273" i="2"/>
  <c r="GI48" i="3"/>
  <c r="HZ48" i="3" s="1"/>
  <c r="DA48" i="3"/>
  <c r="AI259" i="2"/>
  <c r="IN48" i="3"/>
  <c r="HX48" i="3"/>
  <c r="DD31" i="3"/>
  <c r="AL132" i="2"/>
  <c r="CN31" i="3"/>
  <c r="V132" i="2"/>
  <c r="GI30" i="3"/>
  <c r="HZ30" i="3" s="1"/>
  <c r="DA30" i="3"/>
  <c r="AI119" i="2"/>
  <c r="DK12" i="3"/>
  <c r="AS88" i="2"/>
  <c r="CU12" i="3"/>
  <c r="AC88" i="2"/>
  <c r="DJ11" i="3"/>
  <c r="GR11" i="3"/>
  <c r="II11" i="3" s="1"/>
  <c r="AR77" i="2"/>
  <c r="FP11" i="3"/>
  <c r="CH11" i="3"/>
  <c r="P77" i="2"/>
  <c r="GM8" i="3"/>
  <c r="ID8" i="3" s="1"/>
  <c r="DE8" i="3"/>
  <c r="AM47" i="2"/>
  <c r="CD30" i="3"/>
  <c r="FL30" i="3"/>
  <c r="HC30" i="3" s="1"/>
  <c r="L119" i="2"/>
  <c r="II14" i="3"/>
  <c r="CJ31" i="3"/>
  <c r="R132" i="2"/>
  <c r="FJ30" i="3"/>
  <c r="HA30" i="3" s="1"/>
  <c r="CB30" i="3"/>
  <c r="J119" i="2"/>
  <c r="K110" i="2"/>
  <c r="FC16" i="3"/>
  <c r="FC20" i="3"/>
  <c r="EU17" i="3"/>
  <c r="EU19" i="3"/>
  <c r="EQ18" i="3"/>
  <c r="EM16" i="3"/>
  <c r="EM19" i="3"/>
  <c r="EB19" i="3"/>
  <c r="DX16" i="3"/>
  <c r="DT18" i="3"/>
  <c r="DJ5" i="3"/>
  <c r="GR5" i="3"/>
  <c r="II5" i="3" s="1"/>
  <c r="AR20" i="2"/>
  <c r="CS5" i="3"/>
  <c r="GA5" i="3"/>
  <c r="HR5" i="3" s="1"/>
  <c r="AA20" i="2"/>
  <c r="Z17" i="3"/>
  <c r="FU46" i="3"/>
  <c r="HL46" i="3" s="1"/>
  <c r="CI30" i="3"/>
  <c r="FQ30" i="3"/>
  <c r="HH30" i="3" s="1"/>
  <c r="Q119" i="2"/>
  <c r="CJ15" i="3"/>
  <c r="R110" i="2"/>
  <c r="DG11" i="3"/>
  <c r="GO11" i="3"/>
  <c r="IF11" i="3" s="1"/>
  <c r="AO77" i="2"/>
  <c r="FQ11" i="3"/>
  <c r="HH11" i="3" s="1"/>
  <c r="CI11" i="3"/>
  <c r="Q77" i="2"/>
  <c r="GR8" i="3"/>
  <c r="II8" i="3" s="1"/>
  <c r="DJ8" i="3"/>
  <c r="AR47" i="2"/>
  <c r="CH8" i="3"/>
  <c r="FP8" i="3"/>
  <c r="HG8" i="3" s="1"/>
  <c r="P47" i="2"/>
  <c r="DO6" i="3"/>
  <c r="AW33" i="2"/>
  <c r="CB5" i="3"/>
  <c r="FJ5" i="3"/>
  <c r="HA5" i="3" s="1"/>
  <c r="J20" i="2"/>
  <c r="AI17" i="3"/>
  <c r="FR14" i="3"/>
  <c r="HF47" i="3"/>
  <c r="GZ59" i="3"/>
  <c r="DC57" i="3"/>
  <c r="AK337" i="2"/>
  <c r="CM57" i="3"/>
  <c r="U337" i="2"/>
  <c r="CS52" i="3"/>
  <c r="GA52" i="3"/>
  <c r="HR52" i="3" s="1"/>
  <c r="AA286" i="2"/>
  <c r="IC55" i="3"/>
  <c r="CZ61" i="3"/>
  <c r="AH361" i="2"/>
  <c r="CI61" i="3"/>
  <c r="Q361" i="2"/>
  <c r="FU55" i="3"/>
  <c r="HL55" i="3" s="1"/>
  <c r="CH61" i="3"/>
  <c r="P361" i="2"/>
  <c r="DD57" i="3"/>
  <c r="AL337" i="2"/>
  <c r="CN57" i="3"/>
  <c r="V337" i="2"/>
  <c r="DO51" i="3"/>
  <c r="GW51" i="3"/>
  <c r="IN51" i="3" s="1"/>
  <c r="AW297" i="2"/>
  <c r="GO51" i="3"/>
  <c r="IF51" i="3" s="1"/>
  <c r="DG51" i="3"/>
  <c r="AO297" i="2"/>
  <c r="GG51" i="3"/>
  <c r="HX51" i="3" s="1"/>
  <c r="CY51" i="3"/>
  <c r="AG297" i="2"/>
  <c r="DK49" i="3"/>
  <c r="AS273" i="2"/>
  <c r="CE49" i="3"/>
  <c r="M273" i="2"/>
  <c r="FX51" i="3"/>
  <c r="HO51" i="3" s="1"/>
  <c r="CP51" i="3"/>
  <c r="X297" i="2"/>
  <c r="CF51" i="3"/>
  <c r="FN51" i="3"/>
  <c r="HE51" i="3" s="1"/>
  <c r="N297" i="2"/>
  <c r="CG52" i="3"/>
  <c r="FO52" i="3"/>
  <c r="HF52" i="3" s="1"/>
  <c r="O286" i="2"/>
  <c r="CH40" i="3"/>
  <c r="FP40" i="3"/>
  <c r="HG40" i="3" s="1"/>
  <c r="P222" i="2"/>
  <c r="DM41" i="3"/>
  <c r="GU41" i="3"/>
  <c r="IL41" i="3" s="1"/>
  <c r="AU212" i="2"/>
  <c r="CW41" i="3"/>
  <c r="GE41" i="3"/>
  <c r="HV41" i="3" s="1"/>
  <c r="AE212" i="2"/>
  <c r="CC36" i="3"/>
  <c r="FK36" i="3"/>
  <c r="HB36" i="3" s="1"/>
  <c r="K175" i="2"/>
  <c r="DA34" i="3"/>
  <c r="AI161" i="2"/>
  <c r="CG34" i="3"/>
  <c r="O161" i="2"/>
  <c r="GE33" i="3"/>
  <c r="HV33" i="3" s="1"/>
  <c r="CW33" i="3"/>
  <c r="AE147" i="2"/>
  <c r="FQ59" i="3"/>
  <c r="HH59" i="3" s="1"/>
  <c r="GT52" i="3"/>
  <c r="IK52" i="3" s="1"/>
  <c r="DL52" i="3"/>
  <c r="AT286" i="2"/>
  <c r="CI49" i="3"/>
  <c r="Q273" i="2"/>
  <c r="DJ49" i="3"/>
  <c r="AR273" i="2"/>
  <c r="DB49" i="3"/>
  <c r="AJ273" i="2"/>
  <c r="CL49" i="3"/>
  <c r="T273" i="2"/>
  <c r="CD49" i="3"/>
  <c r="L273" i="2"/>
  <c r="FQ48" i="3"/>
  <c r="FK40" i="3"/>
  <c r="HB40" i="3" s="1"/>
  <c r="CC40" i="3"/>
  <c r="K222" i="2"/>
  <c r="FT41" i="3"/>
  <c r="HK41" i="3" s="1"/>
  <c r="CJ37" i="3"/>
  <c r="R189" i="2"/>
  <c r="GR36" i="3"/>
  <c r="II36" i="3" s="1"/>
  <c r="DJ36" i="3"/>
  <c r="AR175" i="2"/>
  <c r="FZ36" i="3"/>
  <c r="HQ36" i="3" s="1"/>
  <c r="CR36" i="3"/>
  <c r="Z175" i="2"/>
  <c r="CZ34" i="3"/>
  <c r="AH161" i="2"/>
  <c r="GT33" i="3"/>
  <c r="IK33" i="3" s="1"/>
  <c r="DL33" i="3"/>
  <c r="AT147" i="2"/>
  <c r="GD33" i="3"/>
  <c r="HU33" i="3" s="1"/>
  <c r="CV33" i="3"/>
  <c r="AD147" i="2"/>
  <c r="HY30" i="3"/>
  <c r="CP49" i="3"/>
  <c r="X273" i="2"/>
  <c r="GU48" i="3"/>
  <c r="IL48" i="3" s="1"/>
  <c r="GE48" i="3"/>
  <c r="HV48" i="3" s="1"/>
  <c r="CW48" i="3"/>
  <c r="AE259" i="2"/>
  <c r="IJ48" i="3"/>
  <c r="GC36" i="3"/>
  <c r="GS46" i="3"/>
  <c r="IJ46" i="3" s="1"/>
  <c r="CZ31" i="3"/>
  <c r="AH132" i="2"/>
  <c r="GE30" i="3"/>
  <c r="HV30" i="3" s="1"/>
  <c r="CW30" i="3"/>
  <c r="AE119" i="2"/>
  <c r="DG12" i="3"/>
  <c r="AO88" i="2"/>
  <c r="CQ12" i="3"/>
  <c r="Y88" i="2"/>
  <c r="GN11" i="3"/>
  <c r="IE11" i="3" s="1"/>
  <c r="DF11" i="3"/>
  <c r="AN77" i="2"/>
  <c r="FL11" i="3"/>
  <c r="HC11" i="3" s="1"/>
  <c r="CD11" i="3"/>
  <c r="L77" i="2"/>
  <c r="DM9" i="3"/>
  <c r="GI8" i="3"/>
  <c r="HZ8" i="3" s="1"/>
  <c r="DA8" i="3"/>
  <c r="AI47" i="2"/>
  <c r="GR46" i="3"/>
  <c r="II46" i="3" s="1"/>
  <c r="GL30" i="3"/>
  <c r="IC30" i="3" s="1"/>
  <c r="IE14" i="3"/>
  <c r="HJ14" i="3"/>
  <c r="FX46" i="3"/>
  <c r="HO46" i="3" s="1"/>
  <c r="CF31" i="3"/>
  <c r="N132" i="2"/>
  <c r="GU30" i="3"/>
  <c r="IL30" i="3" s="1"/>
  <c r="DM30" i="3"/>
  <c r="AU119" i="2"/>
  <c r="GM30" i="3"/>
  <c r="DE30" i="3"/>
  <c r="AM119" i="2"/>
  <c r="EY20" i="3"/>
  <c r="EY16" i="3"/>
  <c r="EU16" i="3"/>
  <c r="EQ16" i="3"/>
  <c r="EM20" i="3"/>
  <c r="EB18" i="3"/>
  <c r="DX19" i="3"/>
  <c r="DT16" i="3"/>
  <c r="GC8" i="3"/>
  <c r="DF5" i="3"/>
  <c r="GN5" i="3"/>
  <c r="IE5" i="3" s="1"/>
  <c r="AN20" i="2"/>
  <c r="FW5" i="3"/>
  <c r="Z18" i="3"/>
  <c r="GG46" i="3"/>
  <c r="HX46" i="3" s="1"/>
  <c r="CE30" i="3"/>
  <c r="FM30" i="3"/>
  <c r="HD30" i="3" s="1"/>
  <c r="M119" i="2"/>
  <c r="CF15" i="3"/>
  <c r="N110" i="2"/>
  <c r="GK11" i="3"/>
  <c r="IB11" i="3" s="1"/>
  <c r="DC11" i="3"/>
  <c r="AK77" i="2"/>
  <c r="FM11" i="3"/>
  <c r="HD11" i="3" s="1"/>
  <c r="CE11" i="3"/>
  <c r="M77" i="2"/>
  <c r="GN8" i="3"/>
  <c r="IE8" i="3" s="1"/>
  <c r="DF8" i="3"/>
  <c r="AN47" i="2"/>
  <c r="CD8" i="3"/>
  <c r="FL8" i="3"/>
  <c r="HC8" i="3" s="1"/>
  <c r="L47" i="2"/>
  <c r="CI6" i="3"/>
  <c r="Q33" i="2"/>
  <c r="FY11" i="3"/>
  <c r="HP11" i="3" s="1"/>
  <c r="EI21" i="3"/>
  <c r="IN47" i="3"/>
  <c r="GZ47" i="3"/>
  <c r="HB47" i="3"/>
  <c r="IG47" i="3"/>
  <c r="HO47" i="3"/>
  <c r="DO57" i="3"/>
  <c r="AW337" i="2"/>
  <c r="CY57" i="3"/>
  <c r="AG337" i="2"/>
  <c r="CI57" i="3"/>
  <c r="Q337" i="2"/>
  <c r="CJ55" i="3"/>
  <c r="FR55" i="3"/>
  <c r="HI55" i="3" s="1"/>
  <c r="R323" i="2"/>
  <c r="HE55" i="3"/>
  <c r="HC59" i="3"/>
  <c r="FV55" i="3"/>
  <c r="HM55" i="3" s="1"/>
  <c r="HY55" i="3"/>
  <c r="HD55" i="3"/>
  <c r="FU51" i="3"/>
  <c r="DL61" i="3"/>
  <c r="AT361" i="2"/>
  <c r="CV61" i="3"/>
  <c r="AD361" i="2"/>
  <c r="CE61" i="3"/>
  <c r="M361" i="2"/>
  <c r="FP55" i="3"/>
  <c r="HG55" i="3" s="1"/>
  <c r="CH55" i="3"/>
  <c r="P323" i="2"/>
  <c r="CD61" i="3"/>
  <c r="L361" i="2"/>
  <c r="CZ57" i="3"/>
  <c r="AH337" i="2"/>
  <c r="CJ57" i="3"/>
  <c r="R337" i="2"/>
  <c r="GL59" i="3"/>
  <c r="IC59" i="3" s="1"/>
  <c r="FM59" i="3"/>
  <c r="HD59" i="3" s="1"/>
  <c r="FQ55" i="3"/>
  <c r="HH55" i="3" s="1"/>
  <c r="FS51" i="3"/>
  <c r="HJ51" i="3" s="1"/>
  <c r="CK51" i="3"/>
  <c r="S297" i="2"/>
  <c r="FK51" i="3"/>
  <c r="CC51" i="3"/>
  <c r="K297" i="2"/>
  <c r="GP52" i="3"/>
  <c r="IG52" i="3" s="1"/>
  <c r="DH52" i="3"/>
  <c r="AP286" i="2"/>
  <c r="DC49" i="3"/>
  <c r="AK273" i="2"/>
  <c r="CS49" i="3"/>
  <c r="AA273" i="2"/>
  <c r="HH48" i="3"/>
  <c r="CC52" i="3"/>
  <c r="FK52" i="3"/>
  <c r="HB52" i="3" s="1"/>
  <c r="K286" i="2"/>
  <c r="HW46" i="3"/>
  <c r="GV40" i="3"/>
  <c r="CD40" i="3"/>
  <c r="FL40" i="3"/>
  <c r="HC40" i="3" s="1"/>
  <c r="L222" i="2"/>
  <c r="DI41" i="3"/>
  <c r="GQ41" i="3"/>
  <c r="IH41" i="3" s="1"/>
  <c r="AQ212" i="2"/>
  <c r="CQ41" i="3"/>
  <c r="FY41" i="3"/>
  <c r="HP41" i="3" s="1"/>
  <c r="Y212" i="2"/>
  <c r="CS36" i="3"/>
  <c r="GA36" i="3"/>
  <c r="HR36" i="3" s="1"/>
  <c r="AA175" i="2"/>
  <c r="DM34" i="3"/>
  <c r="AU161" i="2"/>
  <c r="CW34" i="3"/>
  <c r="AE161" i="2"/>
  <c r="GP55" i="3"/>
  <c r="IG55" i="3" s="1"/>
  <c r="GL52" i="3"/>
  <c r="IC52" i="3" s="1"/>
  <c r="DD52" i="3"/>
  <c r="AL286" i="2"/>
  <c r="CJ52" i="3"/>
  <c r="FR52" i="3"/>
  <c r="HI52" i="3" s="1"/>
  <c r="R286" i="2"/>
  <c r="DO49" i="3"/>
  <c r="AW273" i="2"/>
  <c r="CA49" i="3"/>
  <c r="I273" i="2"/>
  <c r="II47" i="3"/>
  <c r="IA47" i="3"/>
  <c r="GR48" i="3"/>
  <c r="II48" i="3" s="1"/>
  <c r="GJ48" i="3"/>
  <c r="FM48" i="3"/>
  <c r="HD48" i="3" s="1"/>
  <c r="CF37" i="3"/>
  <c r="N189" i="2"/>
  <c r="GN36" i="3"/>
  <c r="IE36" i="3" s="1"/>
  <c r="DF36" i="3"/>
  <c r="AN175" i="2"/>
  <c r="FR36" i="3"/>
  <c r="HI36" i="3" s="1"/>
  <c r="CJ36" i="3"/>
  <c r="R175" i="2"/>
  <c r="DL34" i="3"/>
  <c r="AT161" i="2"/>
  <c r="CV34" i="3"/>
  <c r="AD161" i="2"/>
  <c r="DH33" i="3"/>
  <c r="GP33" i="3"/>
  <c r="IG33" i="3" s="1"/>
  <c r="AP147" i="2"/>
  <c r="FV33" i="3"/>
  <c r="HM33" i="3" s="1"/>
  <c r="GG55" i="3"/>
  <c r="HX55" i="3" s="1"/>
  <c r="DI48" i="3"/>
  <c r="GQ48" i="3"/>
  <c r="IH48" i="3" s="1"/>
  <c r="AQ259" i="2"/>
  <c r="CQ48" i="3"/>
  <c r="FY48" i="3"/>
  <c r="HP48" i="3" s="1"/>
  <c r="Y259" i="2"/>
  <c r="IF48" i="3"/>
  <c r="GU36" i="3"/>
  <c r="GW46" i="3"/>
  <c r="IN46" i="3" s="1"/>
  <c r="FL46" i="3"/>
  <c r="HC46" i="3" s="1"/>
  <c r="DL31" i="3"/>
  <c r="AT132" i="2"/>
  <c r="CV31" i="3"/>
  <c r="AD132" i="2"/>
  <c r="GA30" i="3"/>
  <c r="HR30" i="3" s="1"/>
  <c r="CS30" i="3"/>
  <c r="AA119" i="2"/>
  <c r="DC12" i="3"/>
  <c r="AK88" i="2"/>
  <c r="CM12" i="3"/>
  <c r="U88" i="2"/>
  <c r="DB11" i="3"/>
  <c r="GJ11" i="3"/>
  <c r="IA11" i="3" s="1"/>
  <c r="AJ77" i="2"/>
  <c r="GU8" i="3"/>
  <c r="DM8" i="3"/>
  <c r="AU47" i="2"/>
  <c r="GE8" i="3"/>
  <c r="HV8" i="3" s="1"/>
  <c r="CW8" i="3"/>
  <c r="AE47" i="2"/>
  <c r="DN6" i="3"/>
  <c r="AV33" i="2"/>
  <c r="FO30" i="3"/>
  <c r="HF30" i="3" s="1"/>
  <c r="CG30" i="3"/>
  <c r="O119" i="2"/>
  <c r="IA14" i="3"/>
  <c r="DY19" i="3"/>
  <c r="DY18" i="3"/>
  <c r="DY17" i="3"/>
  <c r="HG11" i="3"/>
  <c r="DY20" i="3"/>
  <c r="DY16" i="3"/>
  <c r="CB31" i="3"/>
  <c r="J132" i="2"/>
  <c r="FR30" i="3"/>
  <c r="HI30" i="3" s="1"/>
  <c r="CJ30" i="3"/>
  <c r="R119" i="2"/>
  <c r="ID30" i="3"/>
  <c r="CK15" i="3"/>
  <c r="S110" i="2"/>
  <c r="FV11" i="3"/>
  <c r="HM11" i="3" s="1"/>
  <c r="CN11" i="3"/>
  <c r="V77" i="2"/>
  <c r="FC17" i="3"/>
  <c r="EY17" i="3"/>
  <c r="EY19" i="3"/>
  <c r="EU20" i="3"/>
  <c r="EQ20" i="3"/>
  <c r="EQ19" i="3"/>
  <c r="EB16" i="3"/>
  <c r="DX20" i="3"/>
  <c r="FI8" i="3"/>
  <c r="GZ8" i="3" s="1"/>
  <c r="CA8" i="3"/>
  <c r="I47" i="2"/>
  <c r="DB5" i="3"/>
  <c r="GJ5" i="3"/>
  <c r="IA5" i="3" s="1"/>
  <c r="AJ20" i="2"/>
  <c r="FS5" i="3"/>
  <c r="HJ5" i="3" s="1"/>
  <c r="CK5" i="3"/>
  <c r="S20" i="2"/>
  <c r="FL48" i="3"/>
  <c r="HC48" i="3" s="1"/>
  <c r="FM46" i="3"/>
  <c r="HD46" i="3" s="1"/>
  <c r="CA30" i="3"/>
  <c r="FI30" i="3"/>
  <c r="GZ30" i="3" s="1"/>
  <c r="I119" i="2"/>
  <c r="CB15" i="3"/>
  <c r="J110" i="2"/>
  <c r="DO11" i="3"/>
  <c r="GW11" i="3"/>
  <c r="IN11" i="3" s="1"/>
  <c r="AW77" i="2"/>
  <c r="CY11" i="3"/>
  <c r="GG11" i="3"/>
  <c r="HX11" i="3" s="1"/>
  <c r="AG77" i="2"/>
  <c r="FI11" i="3"/>
  <c r="GZ11" i="3" s="1"/>
  <c r="CA11" i="3"/>
  <c r="I77" i="2"/>
  <c r="GJ8" i="3"/>
  <c r="IA8" i="3" s="1"/>
  <c r="DB8" i="3"/>
  <c r="AJ47" i="2"/>
  <c r="CE6" i="3"/>
  <c r="M33" i="2"/>
  <c r="CJ5" i="3"/>
  <c r="FR5" i="3"/>
  <c r="HI5" i="3" s="1"/>
  <c r="R20" i="2"/>
  <c r="EY21" i="3"/>
  <c r="EH21" i="3"/>
  <c r="GW5" i="3"/>
  <c r="IN5" i="3" s="1"/>
  <c r="EK21" i="3"/>
  <c r="EJ21" i="3"/>
  <c r="FK14" i="3"/>
  <c r="DT21" i="3" s="1"/>
  <c r="FN14" i="3"/>
  <c r="HJ47" i="3"/>
  <c r="IJ47" i="3"/>
  <c r="IC47" i="3"/>
  <c r="DK57" i="3"/>
  <c r="AS337" i="2"/>
  <c r="CU57" i="3"/>
  <c r="AC337" i="2"/>
  <c r="CE57" i="3"/>
  <c r="M337" i="2"/>
  <c r="GB59" i="3"/>
  <c r="HS59" i="3" s="1"/>
  <c r="IK55" i="3"/>
  <c r="HU55" i="3"/>
  <c r="DH61" i="3"/>
  <c r="AP361" i="2"/>
  <c r="CR61" i="3"/>
  <c r="Z361" i="2"/>
  <c r="CA61" i="3"/>
  <c r="I361" i="2"/>
  <c r="FV59" i="3"/>
  <c r="HM59" i="3" s="1"/>
  <c r="DL57" i="3"/>
  <c r="AT337" i="2"/>
  <c r="CV57" i="3"/>
  <c r="AD337" i="2"/>
  <c r="CF57" i="3"/>
  <c r="N337" i="2"/>
  <c r="FZ55" i="3"/>
  <c r="HQ55" i="3" s="1"/>
  <c r="FY51" i="3"/>
  <c r="HP51" i="3" s="1"/>
  <c r="CQ51" i="3"/>
  <c r="Y297" i="2"/>
  <c r="GS51" i="3"/>
  <c r="IJ51" i="3" s="1"/>
  <c r="DK51" i="3"/>
  <c r="AS297" i="2"/>
  <c r="GK51" i="3"/>
  <c r="IB51" i="3" s="1"/>
  <c r="DC51" i="3"/>
  <c r="AK297" i="2"/>
  <c r="GC51" i="3"/>
  <c r="HT51" i="3" s="1"/>
  <c r="HB51" i="3"/>
  <c r="GH52" i="3"/>
  <c r="HY52" i="3" s="1"/>
  <c r="CZ52" i="3"/>
  <c r="AH286" i="2"/>
  <c r="FR51" i="3"/>
  <c r="HI51" i="3" s="1"/>
  <c r="CJ51" i="3"/>
  <c r="R297" i="2"/>
  <c r="CB51" i="3"/>
  <c r="FJ51" i="3"/>
  <c r="HA51" i="3" s="1"/>
  <c r="J297" i="2"/>
  <c r="DO52" i="3"/>
  <c r="GW52" i="3"/>
  <c r="IN52" i="3" s="1"/>
  <c r="AW286" i="2"/>
  <c r="GE40" i="3"/>
  <c r="HV40" i="3" s="1"/>
  <c r="DE41" i="3"/>
  <c r="GM41" i="3"/>
  <c r="ID41" i="3" s="1"/>
  <c r="AM212" i="2"/>
  <c r="CK36" i="3"/>
  <c r="FS36" i="3"/>
  <c r="HJ36" i="3" s="1"/>
  <c r="S175" i="2"/>
  <c r="DI34" i="3"/>
  <c r="AQ161" i="2"/>
  <c r="CS34" i="3"/>
  <c r="AA161" i="2"/>
  <c r="GU33" i="3"/>
  <c r="IL33" i="3" s="1"/>
  <c r="GM33" i="3"/>
  <c r="ID33" i="3" s="1"/>
  <c r="DE33" i="3"/>
  <c r="AM147" i="2"/>
  <c r="FJ55" i="3"/>
  <c r="HA55" i="3" s="1"/>
  <c r="GD52" i="3"/>
  <c r="HU52" i="3" s="1"/>
  <c r="CF52" i="3"/>
  <c r="FN52" i="3"/>
  <c r="HE52" i="3" s="1"/>
  <c r="N286" i="2"/>
  <c r="DG49" i="3"/>
  <c r="GO47" i="3"/>
  <c r="IF47" i="3" s="1"/>
  <c r="AO273" i="2"/>
  <c r="DN49" i="3"/>
  <c r="AV273" i="2"/>
  <c r="DF49" i="3"/>
  <c r="AN273" i="2"/>
  <c r="CX49" i="3"/>
  <c r="AF273" i="2"/>
  <c r="CH49" i="3"/>
  <c r="P273" i="2"/>
  <c r="GV48" i="3"/>
  <c r="IM48" i="3" s="1"/>
  <c r="FU48" i="3"/>
  <c r="FS40" i="3"/>
  <c r="HJ40" i="3" s="1"/>
  <c r="CK40" i="3"/>
  <c r="S222" i="2"/>
  <c r="CB37" i="3"/>
  <c r="J189" i="2"/>
  <c r="GJ36" i="3"/>
  <c r="IA36" i="3" s="1"/>
  <c r="DB36" i="3"/>
  <c r="AJ175" i="2"/>
  <c r="FN36" i="3"/>
  <c r="HE36" i="3" s="1"/>
  <c r="CF36" i="3"/>
  <c r="N175" i="2"/>
  <c r="DH34" i="3"/>
  <c r="AP161" i="2"/>
  <c r="CR34" i="3"/>
  <c r="Z161" i="2"/>
  <c r="GL33" i="3"/>
  <c r="IC33" i="3" s="1"/>
  <c r="DD33" i="3"/>
  <c r="AL147" i="2"/>
  <c r="IG30" i="3"/>
  <c r="HQ30" i="3"/>
  <c r="GK55" i="3"/>
  <c r="IB55" i="3" s="1"/>
  <c r="FI55" i="3"/>
  <c r="GZ55" i="3" s="1"/>
  <c r="GB52" i="3"/>
  <c r="HS52" i="3" s="1"/>
  <c r="GM48" i="3"/>
  <c r="ID48" i="3" s="1"/>
  <c r="DE48" i="3"/>
  <c r="AM259" i="2"/>
  <c r="FT48" i="3"/>
  <c r="HK48" i="3" s="1"/>
  <c r="IB48" i="3"/>
  <c r="GK46" i="3"/>
  <c r="IB46" i="3" s="1"/>
  <c r="FP46" i="3"/>
  <c r="DH31" i="3"/>
  <c r="AP132" i="2"/>
  <c r="CR31" i="3"/>
  <c r="Z132" i="2"/>
  <c r="GV30" i="3"/>
  <c r="IM30" i="3" s="1"/>
  <c r="CH30" i="3"/>
  <c r="FP30" i="3"/>
  <c r="HG30" i="3" s="1"/>
  <c r="P119" i="2"/>
  <c r="FW30" i="3"/>
  <c r="HN30" i="3" s="1"/>
  <c r="CO30" i="3"/>
  <c r="W119" i="2"/>
  <c r="DO15" i="3"/>
  <c r="AW110" i="2"/>
  <c r="DO12" i="3"/>
  <c r="AW88" i="2"/>
  <c r="CY12" i="3"/>
  <c r="AG88" i="2"/>
  <c r="GV11" i="3"/>
  <c r="IM11" i="3" s="1"/>
  <c r="DN11" i="3"/>
  <c r="AV77" i="2"/>
  <c r="GF11" i="3"/>
  <c r="HW11" i="3" s="1"/>
  <c r="CX11" i="3"/>
  <c r="AF77" i="2"/>
  <c r="GQ8" i="3"/>
  <c r="IH8" i="3" s="1"/>
  <c r="DI8" i="3"/>
  <c r="AQ47" i="2"/>
  <c r="GJ46" i="3"/>
  <c r="IA46" i="3" s="1"/>
  <c r="FK33" i="3"/>
  <c r="HB33" i="3" s="1"/>
  <c r="GB30" i="3"/>
  <c r="HS30" i="3" s="1"/>
  <c r="CT30" i="3"/>
  <c r="AB119" i="2"/>
  <c r="GT30" i="3"/>
  <c r="IK30" i="3" s="1"/>
  <c r="GD30" i="3"/>
  <c r="HU30" i="3" s="1"/>
  <c r="FK30" i="3"/>
  <c r="HB30" i="3" s="1"/>
  <c r="CC30" i="3"/>
  <c r="K119" i="2"/>
  <c r="FS30" i="3"/>
  <c r="IM14" i="3"/>
  <c r="HW14" i="3"/>
  <c r="DU19" i="3"/>
  <c r="DU20" i="3"/>
  <c r="DU17" i="3"/>
  <c r="DU16" i="3"/>
  <c r="DU18" i="3"/>
  <c r="FN30" i="3"/>
  <c r="HE30" i="3" s="1"/>
  <c r="CF30" i="3"/>
  <c r="N119" i="2"/>
  <c r="GQ30" i="3"/>
  <c r="IH30" i="3" s="1"/>
  <c r="DI30" i="3"/>
  <c r="AQ119" i="2"/>
  <c r="CG15" i="3"/>
  <c r="O110" i="2"/>
  <c r="FC18" i="3"/>
  <c r="FC19" i="3"/>
  <c r="EY18" i="3"/>
  <c r="EU18" i="3"/>
  <c r="EQ17" i="3"/>
  <c r="EM18" i="3"/>
  <c r="EM17" i="3"/>
  <c r="EB17" i="3"/>
  <c r="DX18" i="3"/>
  <c r="DT19" i="3"/>
  <c r="DT20" i="3"/>
  <c r="CX5" i="3"/>
  <c r="GF5" i="3"/>
  <c r="HW5" i="3" s="1"/>
  <c r="AF20" i="2"/>
  <c r="FO5" i="3"/>
  <c r="HF5" i="3" s="1"/>
  <c r="CG5" i="3"/>
  <c r="O20" i="2"/>
  <c r="FP48" i="3"/>
  <c r="HG48" i="3" s="1"/>
  <c r="FQ46" i="3"/>
  <c r="HH46" i="3" s="1"/>
  <c r="FV30" i="3"/>
  <c r="HM30" i="3" s="1"/>
  <c r="GW14" i="3"/>
  <c r="GS11" i="3"/>
  <c r="IJ11" i="3" s="1"/>
  <c r="DK11" i="3"/>
  <c r="AS77" i="2"/>
  <c r="FU11" i="3"/>
  <c r="HL11" i="3" s="1"/>
  <c r="GV8" i="3"/>
  <c r="IM8" i="3" s="1"/>
  <c r="DN8" i="3"/>
  <c r="AV47" i="2"/>
  <c r="GF8" i="3"/>
  <c r="HW8" i="3" s="1"/>
  <c r="CX8" i="3"/>
  <c r="AF47" i="2"/>
  <c r="CA6" i="3"/>
  <c r="I33" i="2"/>
  <c r="CF5" i="3"/>
  <c r="FN5" i="3"/>
  <c r="HE5" i="3" s="1"/>
  <c r="N20" i="2"/>
  <c r="GV5" i="3"/>
  <c r="IM5" i="3" s="1"/>
  <c r="FM5" i="3"/>
  <c r="HD5" i="3" s="1"/>
  <c r="FO14" i="3"/>
  <c r="IA48" i="3" l="1"/>
  <c r="EH22" i="3"/>
  <c r="FC22" i="3"/>
  <c r="EK22" i="3"/>
  <c r="EM22" i="3"/>
  <c r="EQ22" i="3"/>
  <c r="EG22" i="3"/>
  <c r="HB14" i="3"/>
  <c r="EU22" i="3"/>
  <c r="EV21" i="3"/>
  <c r="EV22" i="3" s="1"/>
  <c r="DZ21" i="3"/>
  <c r="DZ22" i="3" s="1"/>
  <c r="EJ22" i="3"/>
  <c r="EI22" i="3"/>
  <c r="DX21" i="3"/>
  <c r="DX22" i="3" s="1"/>
  <c r="FA21" i="3"/>
  <c r="FA22" i="3" s="1"/>
  <c r="DU21" i="3"/>
  <c r="DU22" i="3" s="1"/>
  <c r="DR21" i="3"/>
  <c r="EX21" i="3"/>
  <c r="EX22" i="3" s="1"/>
  <c r="HG46" i="3"/>
  <c r="ER21" i="3"/>
  <c r="ER22" i="3" s="1"/>
  <c r="ET21" i="3"/>
  <c r="ET22" i="3" s="1"/>
  <c r="IL8" i="3"/>
  <c r="ES21" i="3"/>
  <c r="ES22" i="3" s="1"/>
  <c r="DT22" i="3"/>
  <c r="DV21" i="3"/>
  <c r="DV22" i="3" s="1"/>
  <c r="EP21" i="3"/>
  <c r="EP22" i="3" s="1"/>
  <c r="FE21" i="3"/>
  <c r="FE22" i="3" s="1"/>
  <c r="EN21" i="3"/>
  <c r="EN22" i="3" s="1"/>
  <c r="EE21" i="3"/>
  <c r="EE22" i="3" s="1"/>
  <c r="FB21" i="3"/>
  <c r="FB22" i="3" s="1"/>
  <c r="EA21" i="3"/>
  <c r="EA22" i="3" s="1"/>
  <c r="HI14" i="3"/>
  <c r="EB21" i="3"/>
  <c r="EB22" i="3" s="1"/>
  <c r="FF21" i="3"/>
  <c r="FF22" i="3" s="1"/>
  <c r="IN14" i="3"/>
  <c r="DW21" i="3"/>
  <c r="DW22" i="3" s="1"/>
  <c r="HE14" i="3"/>
  <c r="EZ21" i="3"/>
  <c r="EZ22" i="3" s="1"/>
  <c r="EF21" i="3"/>
  <c r="EF22" i="3" s="1"/>
  <c r="HN5" i="3"/>
  <c r="EO21" i="3"/>
  <c r="EO22" i="3" s="1"/>
  <c r="HF14" i="3"/>
  <c r="EL21" i="3"/>
  <c r="EL22" i="3" s="1"/>
  <c r="HT8" i="3"/>
  <c r="EY22" i="3"/>
  <c r="DY21" i="3"/>
  <c r="DY22" i="3" s="1"/>
  <c r="EW21" i="3"/>
  <c r="EW22" i="3" s="1"/>
  <c r="DS21" i="3"/>
  <c r="DS22" i="3" s="1"/>
</calcChain>
</file>

<file path=xl/sharedStrings.xml><?xml version="1.0" encoding="utf-8"?>
<sst xmlns="http://schemas.openxmlformats.org/spreadsheetml/2006/main" count="5476" uniqueCount="909">
  <si>
    <t>Table S1: Electron Microprobe chemical analyzes of silicates and silicate glass (melt). Element concentrations given in wt.% with error according to counting statistics</t>
  </si>
  <si>
    <t>Standard deviation according to counting statistics in percent (%)</t>
  </si>
  <si>
    <t>Analysis ID</t>
  </si>
  <si>
    <t>Mineral</t>
  </si>
  <si>
    <t xml:space="preserve">   Na2O  </t>
  </si>
  <si>
    <t xml:space="preserve">   MgO   </t>
  </si>
  <si>
    <t xml:space="preserve">   Al2O3 </t>
  </si>
  <si>
    <t xml:space="preserve">   SiO2  </t>
  </si>
  <si>
    <t xml:space="preserve">   K2O   </t>
  </si>
  <si>
    <t xml:space="preserve">   CaO   </t>
  </si>
  <si>
    <t xml:space="preserve">   FeO   </t>
  </si>
  <si>
    <t xml:space="preserve">   TiO2  </t>
  </si>
  <si>
    <t xml:space="preserve">   Cr2O3 </t>
  </si>
  <si>
    <t xml:space="preserve">   MnO   </t>
  </si>
  <si>
    <t xml:space="preserve">   NiO   </t>
  </si>
  <si>
    <t xml:space="preserve">  Total  </t>
  </si>
  <si>
    <t xml:space="preserve">   Na    </t>
  </si>
  <si>
    <t xml:space="preserve">   Mg    </t>
  </si>
  <si>
    <t xml:space="preserve">   Al    </t>
  </si>
  <si>
    <t xml:space="preserve">   Si    </t>
  </si>
  <si>
    <t xml:space="preserve">   K     </t>
  </si>
  <si>
    <t xml:space="preserve">   Ca    </t>
  </si>
  <si>
    <t xml:space="preserve">   Fe    </t>
  </si>
  <si>
    <t xml:space="preserve">   Ti    </t>
  </si>
  <si>
    <t xml:space="preserve">   Cr    </t>
  </si>
  <si>
    <t xml:space="preserve">   Mn    </t>
  </si>
  <si>
    <t xml:space="preserve">   Ni    </t>
  </si>
  <si>
    <t xml:space="preserve">CH V 154_cpx_1 </t>
  </si>
  <si>
    <t>Cpx</t>
  </si>
  <si>
    <t>&lt;DL</t>
  </si>
  <si>
    <t>CH V 154_cpx_2</t>
  </si>
  <si>
    <t>CH V 154_cpx_3</t>
  </si>
  <si>
    <t>CH V 154_cpx_4</t>
  </si>
  <si>
    <t>CH V 154_cpx_5</t>
  </si>
  <si>
    <t>Average</t>
  </si>
  <si>
    <t>Stdev</t>
  </si>
  <si>
    <t>CH V 154_melt_2</t>
  </si>
  <si>
    <t>Glass</t>
  </si>
  <si>
    <t>CH V 154_melt_3</t>
  </si>
  <si>
    <t>CH V 154_melt_4</t>
  </si>
  <si>
    <t>CH V 154_melt_5</t>
  </si>
  <si>
    <t xml:space="preserve">CH V 154_melt_6 </t>
  </si>
  <si>
    <t xml:space="preserve">CH V 155 1 </t>
  </si>
  <si>
    <t xml:space="preserve">CH V 155 2 </t>
  </si>
  <si>
    <t xml:space="preserve">CH V 155 3 </t>
  </si>
  <si>
    <t xml:space="preserve">CH V 155 4 </t>
  </si>
  <si>
    <t xml:space="preserve">CH V 155 5 </t>
  </si>
  <si>
    <t xml:space="preserve">CH V 155 7 </t>
  </si>
  <si>
    <t xml:space="preserve">CH V 155 8 </t>
  </si>
  <si>
    <t xml:space="preserve">CH V 155 9 </t>
  </si>
  <si>
    <t xml:space="preserve">CH V 155 10 </t>
  </si>
  <si>
    <t xml:space="preserve">CH V 155 11 </t>
  </si>
  <si>
    <t xml:space="preserve">CH V 156_cpx_1 </t>
  </si>
  <si>
    <t>CH V 156_cpx_2</t>
  </si>
  <si>
    <t>CH V 156_cpx_3</t>
  </si>
  <si>
    <t>CH V 156_cpx_4</t>
  </si>
  <si>
    <t>CH V 156_cpx_5</t>
  </si>
  <si>
    <t>CH V 156_melt_3</t>
  </si>
  <si>
    <t>CH V 156_melt_4</t>
  </si>
  <si>
    <t>CH V 156_melt_5</t>
  </si>
  <si>
    <t>CH V 156_melt_6</t>
  </si>
  <si>
    <t xml:space="preserve">CH V 156_melt_7 </t>
  </si>
  <si>
    <t xml:space="preserve">CH V 157 1 </t>
  </si>
  <si>
    <t xml:space="preserve">CH V 157 2 </t>
  </si>
  <si>
    <t xml:space="preserve">CH V 157 3 </t>
  </si>
  <si>
    <t xml:space="preserve">CH V 157 4 </t>
  </si>
  <si>
    <t xml:space="preserve">CH V 157 5 </t>
  </si>
  <si>
    <t xml:space="preserve">CH V 157 7 </t>
  </si>
  <si>
    <t xml:space="preserve">CH V 157 8 </t>
  </si>
  <si>
    <t xml:space="preserve">CH V 157 9 </t>
  </si>
  <si>
    <t xml:space="preserve">CH V 157 10 </t>
  </si>
  <si>
    <t xml:space="preserve">CH V 157 11 </t>
  </si>
  <si>
    <t xml:space="preserve">CH-V-346-cpx_1 </t>
  </si>
  <si>
    <t>84. Exp Sample 346</t>
  </si>
  <si>
    <t xml:space="preserve">CH-V-346-cpx_2 </t>
  </si>
  <si>
    <t xml:space="preserve">CH-V-346-cpx_3 </t>
  </si>
  <si>
    <t xml:space="preserve">CH-V-346-cpx_4 </t>
  </si>
  <si>
    <t xml:space="preserve">CH-V-346-cpx_5 </t>
  </si>
  <si>
    <t xml:space="preserve">CH-V-346-gl_1 </t>
  </si>
  <si>
    <t xml:space="preserve">CH-V-346-gl_2 </t>
  </si>
  <si>
    <t xml:space="preserve">CH-V-346-gl_3 </t>
  </si>
  <si>
    <t xml:space="preserve">CH-V-349-cpx_1 </t>
  </si>
  <si>
    <t>84. Exp Sample 349</t>
  </si>
  <si>
    <t xml:space="preserve">CH-V-349-cpx_2 </t>
  </si>
  <si>
    <t xml:space="preserve">CH-V-349-cpx_3 </t>
  </si>
  <si>
    <t xml:space="preserve">CH-V-349-cpx_4 </t>
  </si>
  <si>
    <t xml:space="preserve">CH-V-349-gl_1 </t>
  </si>
  <si>
    <t xml:space="preserve">CH-V-349-gl_2 </t>
  </si>
  <si>
    <t xml:space="preserve">CH-V-349-gl_3 </t>
  </si>
  <si>
    <t xml:space="preserve">CH-V-284-cpx_1 </t>
  </si>
  <si>
    <t>63. Exp Sample 284</t>
  </si>
  <si>
    <t xml:space="preserve">CH-V-284-cpx_2 </t>
  </si>
  <si>
    <t xml:space="preserve">CH-V-284-cpx_3 </t>
  </si>
  <si>
    <t xml:space="preserve">CH-V-284-cpx_4 </t>
  </si>
  <si>
    <t xml:space="preserve">CH-V-284-cpx_5 </t>
  </si>
  <si>
    <t xml:space="preserve">CH-V-284-cpx_6 </t>
  </si>
  <si>
    <t xml:space="preserve">CHVE-284-pl-1 </t>
  </si>
  <si>
    <t>Pl</t>
  </si>
  <si>
    <t>not analyzed</t>
  </si>
  <si>
    <t xml:space="preserve">CHVE-284-pl-3 </t>
  </si>
  <si>
    <t xml:space="preserve">CHVE-284-pl-4 </t>
  </si>
  <si>
    <t xml:space="preserve">CHVE-284-pl-5 </t>
  </si>
  <si>
    <t xml:space="preserve">CHVE-284-pl-6 </t>
  </si>
  <si>
    <t xml:space="preserve">CHVE-284-pl-7 </t>
  </si>
  <si>
    <t xml:space="preserve">CHVE-284-pl-8 </t>
  </si>
  <si>
    <t xml:space="preserve">CHVE-284-pl-9 </t>
  </si>
  <si>
    <t xml:space="preserve">CHVE-284-pl-10 </t>
  </si>
  <si>
    <t xml:space="preserve">CHVE_284_gl_1 </t>
  </si>
  <si>
    <t xml:space="preserve">CHVE_284_gl_2 </t>
  </si>
  <si>
    <t xml:space="preserve">CHVE_284_gl_3 </t>
  </si>
  <si>
    <t xml:space="preserve">CHVE_284_gl_4 </t>
  </si>
  <si>
    <t xml:space="preserve">CHVE_284_gl_5 </t>
  </si>
  <si>
    <t xml:space="preserve">CH-V-227-cpx_11 </t>
  </si>
  <si>
    <t xml:space="preserve">CH-V-227-cpx_9 </t>
  </si>
  <si>
    <t xml:space="preserve">CH-V-227-cpx_7 </t>
  </si>
  <si>
    <t xml:space="preserve">CH-V-227-cpx_5 </t>
  </si>
  <si>
    <t xml:space="preserve">CH-V-227-cpx_1 </t>
  </si>
  <si>
    <t xml:space="preserve">CH-V-227-cpx_2 </t>
  </si>
  <si>
    <t xml:space="preserve">CH-V-227-cpx_3 </t>
  </si>
  <si>
    <t xml:space="preserve">CH-V-227-cpx_4 </t>
  </si>
  <si>
    <t xml:space="preserve">CH-V-227-cpx_6 </t>
  </si>
  <si>
    <t xml:space="preserve">CH-V-227-cpx_8 </t>
  </si>
  <si>
    <t xml:space="preserve">CHVE-227-pl-1 </t>
  </si>
  <si>
    <t xml:space="preserve">CHVE-227-pl-2 </t>
  </si>
  <si>
    <t xml:space="preserve">CHVE-227-pl-3 </t>
  </si>
  <si>
    <t xml:space="preserve">CHVE-227-pl-4 </t>
  </si>
  <si>
    <t xml:space="preserve">CHVE-227-pl-5 </t>
  </si>
  <si>
    <t xml:space="preserve">CHVE-227-pl-6 </t>
  </si>
  <si>
    <t xml:space="preserve">CHVE-227-pl-7 </t>
  </si>
  <si>
    <t xml:space="preserve">CHVE-227-pl-8 </t>
  </si>
  <si>
    <t xml:space="preserve">CHVE-227-pl-9 </t>
  </si>
  <si>
    <t xml:space="preserve">CHVE-227-pl-10 </t>
  </si>
  <si>
    <t xml:space="preserve">CHVE_227_gl_1 </t>
  </si>
  <si>
    <t xml:space="preserve">CHVE_227_gl_2 </t>
  </si>
  <si>
    <t xml:space="preserve">CHVE_227_gl_3 </t>
  </si>
  <si>
    <t xml:space="preserve">CHVE_227_gl_4 </t>
  </si>
  <si>
    <t xml:space="preserve">CHVE_227_gl_5 </t>
  </si>
  <si>
    <t xml:space="preserve">CHVE_421_ol_1 </t>
  </si>
  <si>
    <t>Ol</t>
  </si>
  <si>
    <t xml:space="preserve">CHVE_421_ol_2 </t>
  </si>
  <si>
    <t xml:space="preserve">CHVE_421_ol_3 </t>
  </si>
  <si>
    <t xml:space="preserve">CHVE_421_ol_4 </t>
  </si>
  <si>
    <t xml:space="preserve">CHVE_421_ol_5 </t>
  </si>
  <si>
    <t xml:space="preserve">CHVE_421_ol_6 </t>
  </si>
  <si>
    <t xml:space="preserve">CHVE_421_ol_7 </t>
  </si>
  <si>
    <t xml:space="preserve">CHVE_421_ol_8 </t>
  </si>
  <si>
    <t xml:space="preserve">CHVE_421_ol_9 </t>
  </si>
  <si>
    <t xml:space="preserve">CHVE_421_ol_10 </t>
  </si>
  <si>
    <t xml:space="preserve">CHVE_421_pig_1 </t>
  </si>
  <si>
    <t>Pig</t>
  </si>
  <si>
    <t xml:space="preserve">CHVE_421_pig_2 </t>
  </si>
  <si>
    <t xml:space="preserve">CHVE_421_pig_3 </t>
  </si>
  <si>
    <t xml:space="preserve">CHVE_421_pig_4 </t>
  </si>
  <si>
    <t xml:space="preserve">CHVE_421_pig_5 </t>
  </si>
  <si>
    <t xml:space="preserve">CHVE_421_pig_6 </t>
  </si>
  <si>
    <t xml:space="preserve">CHVE_421_pig_7 </t>
  </si>
  <si>
    <t xml:space="preserve">CHVE_421_pig_8 </t>
  </si>
  <si>
    <t xml:space="preserve">CHVE_421_pig_9 </t>
  </si>
  <si>
    <t xml:space="preserve">CHVE_421_pig_10 </t>
  </si>
  <si>
    <t xml:space="preserve">CHVE_421_pig_11 </t>
  </si>
  <si>
    <t xml:space="preserve">CHVE_421_gl_1 </t>
  </si>
  <si>
    <t xml:space="preserve">CHVE_421_gl_2 </t>
  </si>
  <si>
    <t xml:space="preserve">CHVE_421_gl_3 </t>
  </si>
  <si>
    <t xml:space="preserve">CHVE_421_gl_4 </t>
  </si>
  <si>
    <t xml:space="preserve">CHVE_421_gl_5 </t>
  </si>
  <si>
    <t xml:space="preserve">CHVE_421_gl_6 </t>
  </si>
  <si>
    <t xml:space="preserve">CHVE_421_gl_7 </t>
  </si>
  <si>
    <t xml:space="preserve">CHVE_421_gl_8 </t>
  </si>
  <si>
    <t xml:space="preserve">CHVE_421_gl_9 </t>
  </si>
  <si>
    <t xml:space="preserve">CHVE_421_gl_10 </t>
  </si>
  <si>
    <t xml:space="preserve">YPC_586_cpx_1 </t>
  </si>
  <si>
    <t>YPC586</t>
  </si>
  <si>
    <t xml:space="preserve">YPC_586_cpx_2 </t>
  </si>
  <si>
    <t xml:space="preserve">YPC_586_cpx_3 </t>
  </si>
  <si>
    <t xml:space="preserve">YPC_586_cpx_4 </t>
  </si>
  <si>
    <t xml:space="preserve">YPC_586_cpx_5 </t>
  </si>
  <si>
    <t xml:space="preserve">YPC_586_cpx_6 </t>
  </si>
  <si>
    <t xml:space="preserve">YPC_586_cpx_7 </t>
  </si>
  <si>
    <t xml:space="preserve">YPC_586_cpx_8 </t>
  </si>
  <si>
    <t xml:space="preserve">YPC_586_cpx_9 </t>
  </si>
  <si>
    <t xml:space="preserve">YPC_586_cpx_10 </t>
  </si>
  <si>
    <t xml:space="preserve">YPC_586_cpx_11 </t>
  </si>
  <si>
    <t xml:space="preserve">YPC_586_gl_1 </t>
  </si>
  <si>
    <t xml:space="preserve">YPC_586_gl_2 </t>
  </si>
  <si>
    <t xml:space="preserve">YPC_586_gl_3 </t>
  </si>
  <si>
    <t xml:space="preserve">YPC_586_gl_4 </t>
  </si>
  <si>
    <t xml:space="preserve">YPC_586_gl_5 </t>
  </si>
  <si>
    <t xml:space="preserve">YPC_586_gl_6 </t>
  </si>
  <si>
    <t xml:space="preserve">YPC_586_gl_7 </t>
  </si>
  <si>
    <t xml:space="preserve">YPC_586_gl_8 </t>
  </si>
  <si>
    <t xml:space="preserve">YPC_586_gl_9 </t>
  </si>
  <si>
    <t xml:space="preserve">YPC_586_gl_10 </t>
  </si>
  <si>
    <t xml:space="preserve">GPC_866_cpx_1 </t>
  </si>
  <si>
    <t>GPC866</t>
  </si>
  <si>
    <t xml:space="preserve">GPC_866_cpx_2 </t>
  </si>
  <si>
    <t xml:space="preserve">GPC_866_cpx_3 </t>
  </si>
  <si>
    <t xml:space="preserve">GPC_866_cpx_4 </t>
  </si>
  <si>
    <t xml:space="preserve">GPC_866_cpx_5 </t>
  </si>
  <si>
    <t xml:space="preserve">GPC_866_cpx_6 </t>
  </si>
  <si>
    <t xml:space="preserve">GPC_866_cpx_7 </t>
  </si>
  <si>
    <t xml:space="preserve">GPC_866_cpx_8 </t>
  </si>
  <si>
    <t xml:space="preserve">GPC_866_cpx_9 </t>
  </si>
  <si>
    <t xml:space="preserve">GPC_866_cpx_10 </t>
  </si>
  <si>
    <t xml:space="preserve">GPC_866_cpx_11 </t>
  </si>
  <si>
    <t xml:space="preserve">GPC_866_cpx_12 </t>
  </si>
  <si>
    <t xml:space="preserve">GPC_866_cpx_13 </t>
  </si>
  <si>
    <t xml:space="preserve">GPC_866_cpx_14 </t>
  </si>
  <si>
    <t xml:space="preserve">GPC_866_cpx_15 </t>
  </si>
  <si>
    <t xml:space="preserve">GPC_866_gl_1 </t>
  </si>
  <si>
    <t xml:space="preserve">GPC_866_gl_2 </t>
  </si>
  <si>
    <t xml:space="preserve">GPC_866_gl_3 </t>
  </si>
  <si>
    <t xml:space="preserve">GPC_866_gl_4 </t>
  </si>
  <si>
    <t xml:space="preserve">GPC_866_gl_5 </t>
  </si>
  <si>
    <t xml:space="preserve">GPC_866_gl_6 </t>
  </si>
  <si>
    <t xml:space="preserve">GPC_866_gl_7 </t>
  </si>
  <si>
    <t xml:space="preserve">GPC_866_gl_8 </t>
  </si>
  <si>
    <t xml:space="preserve">GPC_866_gl_9 </t>
  </si>
  <si>
    <t xml:space="preserve">GPC_866_gl_10 </t>
  </si>
  <si>
    <t xml:space="preserve">GPC_866_gl_11 </t>
  </si>
  <si>
    <t xml:space="preserve">GPC_866_gl_12 </t>
  </si>
  <si>
    <t xml:space="preserve">CHVE_282_cpx_1 </t>
  </si>
  <si>
    <t xml:space="preserve">CHVE_282_cpx_2 </t>
  </si>
  <si>
    <t xml:space="preserve">CHVE_282_cpx_3 </t>
  </si>
  <si>
    <t xml:space="preserve">CHVE_282_cpx_4 </t>
  </si>
  <si>
    <t xml:space="preserve">CHVE_282_cpx_5 </t>
  </si>
  <si>
    <t xml:space="preserve">CHVE_282_cpx_6 </t>
  </si>
  <si>
    <t xml:space="preserve">CHVE_282_cpx_7 </t>
  </si>
  <si>
    <t xml:space="preserve">CHVE_282_cpx_8 </t>
  </si>
  <si>
    <t xml:space="preserve">CHVE_282_cpx_9 </t>
  </si>
  <si>
    <t xml:space="preserve">CHVE_282_cpx_10 </t>
  </si>
  <si>
    <t xml:space="preserve">CHVE_282_pig_1 </t>
  </si>
  <si>
    <t>low-Ca px</t>
  </si>
  <si>
    <t xml:space="preserve">CHVE_282_pig_2 </t>
  </si>
  <si>
    <t xml:space="preserve">CHVE_282_pig_3 </t>
  </si>
  <si>
    <t xml:space="preserve">CHVE_282_pig_4 </t>
  </si>
  <si>
    <t xml:space="preserve">CHVE_282_pig_5 </t>
  </si>
  <si>
    <t xml:space="preserve">CHVE_282_pig_6 </t>
  </si>
  <si>
    <t xml:space="preserve">CHVE_282_pig_7 </t>
  </si>
  <si>
    <t xml:space="preserve">CHVE_282_pig_8 </t>
  </si>
  <si>
    <t xml:space="preserve">CHVE_282_pig_9 </t>
  </si>
  <si>
    <t xml:space="preserve">CHVE_282_pig_10 </t>
  </si>
  <si>
    <t xml:space="preserve">CHVE_282_ol_1 </t>
  </si>
  <si>
    <t xml:space="preserve">CHVE_282_ol_2 </t>
  </si>
  <si>
    <t xml:space="preserve">CHVE_282_ol_3 </t>
  </si>
  <si>
    <t xml:space="preserve">CHVE_282_ol_4 </t>
  </si>
  <si>
    <t xml:space="preserve">CHVE_282_ol_5 </t>
  </si>
  <si>
    <t xml:space="preserve">CHVE_282_gl_1 </t>
  </si>
  <si>
    <t xml:space="preserve">CHVE_282_gl_2 </t>
  </si>
  <si>
    <t xml:space="preserve">CHVE_282_gl_3 </t>
  </si>
  <si>
    <t xml:space="preserve">CHVE_282_gl_4 </t>
  </si>
  <si>
    <t xml:space="preserve">CHVE_282_gl_5 </t>
  </si>
  <si>
    <t xml:space="preserve">CHVE_282_gl_6 </t>
  </si>
  <si>
    <t xml:space="preserve">CHVE_282_gl_7 </t>
  </si>
  <si>
    <t xml:space="preserve">CHVE_282_gl_8 </t>
  </si>
  <si>
    <t xml:space="preserve">CHVE_282_gl_9 </t>
  </si>
  <si>
    <t xml:space="preserve">CHVE_282_gl_10 </t>
  </si>
  <si>
    <t xml:space="preserve">CHVE_281_ol_1 </t>
  </si>
  <si>
    <t xml:space="preserve">CHVE_281_ol_2 </t>
  </si>
  <si>
    <t xml:space="preserve">CHVE_281_ol_3 </t>
  </si>
  <si>
    <t xml:space="preserve">CHVE_281_ol_4 </t>
  </si>
  <si>
    <t xml:space="preserve">CHVE_281_ol_5 </t>
  </si>
  <si>
    <t xml:space="preserve">CHVE_281_pig_1 </t>
  </si>
  <si>
    <t xml:space="preserve">CHVE_281_pig_2 </t>
  </si>
  <si>
    <t xml:space="preserve">CHVE_281_pig_3 </t>
  </si>
  <si>
    <t xml:space="preserve">CHVE_281_pig_4 </t>
  </si>
  <si>
    <t xml:space="preserve">CHVE_281_pig_5 </t>
  </si>
  <si>
    <t xml:space="preserve">CHVE_281_pig_6 </t>
  </si>
  <si>
    <t xml:space="preserve">CHVE_281_pig_7 </t>
  </si>
  <si>
    <t xml:space="preserve">CHVE_281_pig_8 </t>
  </si>
  <si>
    <t xml:space="preserve">CHVE_281_cpx_1 </t>
  </si>
  <si>
    <t xml:space="preserve">CHVE_281_cpx_2 </t>
  </si>
  <si>
    <t xml:space="preserve">CHVE_281_cpx_3 </t>
  </si>
  <si>
    <t xml:space="preserve">CHVE_281_cpx_4 </t>
  </si>
  <si>
    <t xml:space="preserve">CHVE_281_cpx_5 </t>
  </si>
  <si>
    <t xml:space="preserve">CHVE_281_cpx_6 </t>
  </si>
  <si>
    <t xml:space="preserve">CHVE_281_cpx_7 </t>
  </si>
  <si>
    <t xml:space="preserve">CHVE_281_cpx_8 </t>
  </si>
  <si>
    <t xml:space="preserve">CHVE_281_cpx_9 </t>
  </si>
  <si>
    <t xml:space="preserve">CHVE_281_cpx_10 </t>
  </si>
  <si>
    <t xml:space="preserve">CHVE_281_gl_1 </t>
  </si>
  <si>
    <t xml:space="preserve">CHVE_281_gl_2 </t>
  </si>
  <si>
    <t xml:space="preserve">CHVE_281_gl_3 </t>
  </si>
  <si>
    <t xml:space="preserve">CHVE_281_gl_4 </t>
  </si>
  <si>
    <t xml:space="preserve">CHVE_281_gl_5 </t>
  </si>
  <si>
    <t xml:space="preserve">CHVE_281_gl_6 </t>
  </si>
  <si>
    <t xml:space="preserve">CHVE_281_gl_7 </t>
  </si>
  <si>
    <t xml:space="preserve">CHVE_281_gl_8 </t>
  </si>
  <si>
    <t xml:space="preserve">CHVE_281_gl_9 </t>
  </si>
  <si>
    <t xml:space="preserve">CHVE_281_gl_10 </t>
  </si>
  <si>
    <t xml:space="preserve">CHVE_424_cpx_1 </t>
  </si>
  <si>
    <t xml:space="preserve">CHVE_424_cpx_2 </t>
  </si>
  <si>
    <t xml:space="preserve">CHVE_424_cpx_3 </t>
  </si>
  <si>
    <t xml:space="preserve">CHVE_424_cpx_4 </t>
  </si>
  <si>
    <t xml:space="preserve">CHVE_424_cpx_5 </t>
  </si>
  <si>
    <t xml:space="preserve">CHVE_424_cpx_6 </t>
  </si>
  <si>
    <t xml:space="preserve">CHVE_424_cpx_7 </t>
  </si>
  <si>
    <t xml:space="preserve">CHVE_424_cpx_8 </t>
  </si>
  <si>
    <t xml:space="preserve">CHVE_424_cpx_9 </t>
  </si>
  <si>
    <t xml:space="preserve">CHVE_424_cpx_10 </t>
  </si>
  <si>
    <t xml:space="preserve">CHVE_424_cpx_11 </t>
  </si>
  <si>
    <t xml:space="preserve">CHVE_424_cpx_12 </t>
  </si>
  <si>
    <t xml:space="preserve">CHVE_424_cpx_13 </t>
  </si>
  <si>
    <t xml:space="preserve">CHVE_424_cpx_14 </t>
  </si>
  <si>
    <t xml:space="preserve">CHVE_424_cpx_15 </t>
  </si>
  <si>
    <t xml:space="preserve">CHVE_424_gl_1 </t>
  </si>
  <si>
    <t xml:space="preserve">CHVE_424_gl_2 </t>
  </si>
  <si>
    <t xml:space="preserve">CHVE_424_gl_3 </t>
  </si>
  <si>
    <t xml:space="preserve">CHVE_424_gl_4 </t>
  </si>
  <si>
    <t xml:space="preserve">CHVE_424_gl_5 </t>
  </si>
  <si>
    <t xml:space="preserve">CHVE_424_gl_6 </t>
  </si>
  <si>
    <t xml:space="preserve">CHVE_424_gl_7 </t>
  </si>
  <si>
    <t xml:space="preserve">CHVE_424_gl_8 </t>
  </si>
  <si>
    <t xml:space="preserve">CHVE_424_gl_9 </t>
  </si>
  <si>
    <t xml:space="preserve">CHVE_424_gl_10 </t>
  </si>
  <si>
    <t>Table S2: LA-ICP-MS measurements sorted by experiment ID and according LA-ICP-MS analysis Ids. Average, median, standard deviation, absolute and relative errors are given beneath each analyzed phase</t>
  </si>
  <si>
    <t>LA-ICP-MS data (ppm)</t>
  </si>
  <si>
    <t>LA-ICP-MS uncertainties (ppm, 1σ)</t>
  </si>
  <si>
    <t>LA-ICP-MS minimum detection limit (99% confidence)</t>
  </si>
  <si>
    <t>Starting Mix</t>
  </si>
  <si>
    <t>LA-ICP-MS analysis ID</t>
  </si>
  <si>
    <t>T (°C)</t>
  </si>
  <si>
    <t>P (GPa)</t>
  </si>
  <si>
    <t>FO2</t>
  </si>
  <si>
    <t>Li</t>
  </si>
  <si>
    <t>Si</t>
  </si>
  <si>
    <t>Ca</t>
  </si>
  <si>
    <t>Sc</t>
  </si>
  <si>
    <t>Ti47</t>
  </si>
  <si>
    <t>Ti49</t>
  </si>
  <si>
    <t>V</t>
  </si>
  <si>
    <t>Cr</t>
  </si>
  <si>
    <t>Mn</t>
  </si>
  <si>
    <t>Co</t>
  </si>
  <si>
    <t>Ni</t>
  </si>
  <si>
    <t>Cu</t>
  </si>
  <si>
    <t>Zn</t>
  </si>
  <si>
    <t>As</t>
  </si>
  <si>
    <t>Rb</t>
  </si>
  <si>
    <t>Sr</t>
  </si>
  <si>
    <t>Y</t>
  </si>
  <si>
    <t>Zr</t>
  </si>
  <si>
    <t>Nb</t>
  </si>
  <si>
    <t>Mo</t>
  </si>
  <si>
    <t>Cs</t>
  </si>
  <si>
    <t>Ba</t>
  </si>
  <si>
    <t>La</t>
  </si>
  <si>
    <t>Ce</t>
  </si>
  <si>
    <t>Pr</t>
  </si>
  <si>
    <t>Nd</t>
  </si>
  <si>
    <t>Sm</t>
  </si>
  <si>
    <t>Eu</t>
  </si>
  <si>
    <t>Gd</t>
  </si>
  <si>
    <t>Tb</t>
  </si>
  <si>
    <t>Dy</t>
  </si>
  <si>
    <t>Ho</t>
  </si>
  <si>
    <t>Er</t>
  </si>
  <si>
    <t>Tm</t>
  </si>
  <si>
    <t>Yb</t>
  </si>
  <si>
    <t>Lu</t>
  </si>
  <si>
    <t>Hf</t>
  </si>
  <si>
    <t>Ta</t>
  </si>
  <si>
    <t>Pb</t>
  </si>
  <si>
    <t>Th</t>
  </si>
  <si>
    <t>U</t>
  </si>
  <si>
    <t>CH-V-6C</t>
  </si>
  <si>
    <t>Clinopyroxene</t>
  </si>
  <si>
    <t xml:space="preserve">CHVE154_cpx_1 </t>
  </si>
  <si>
    <t>IW-1</t>
  </si>
  <si>
    <t>n.a.</t>
  </si>
  <si>
    <t>CHVE154_cpx_2</t>
  </si>
  <si>
    <t>CHVE154_cpx_4</t>
  </si>
  <si>
    <t>CHVE154-cpx-1</t>
  </si>
  <si>
    <t>CHVE154-cpx-2</t>
  </si>
  <si>
    <t>CHVE154-cpx-4</t>
  </si>
  <si>
    <t>CHVE154-cpx-5</t>
  </si>
  <si>
    <t>CHVE154-cpx-6</t>
  </si>
  <si>
    <t>CHVE154-cpx-7</t>
  </si>
  <si>
    <t>CHVE154-cpx-8</t>
  </si>
  <si>
    <t>CHVE154-cpx-9</t>
  </si>
  <si>
    <t>CHVE154-cpx-10</t>
  </si>
  <si>
    <t>Median</t>
  </si>
  <si>
    <t>RSD</t>
  </si>
  <si>
    <t>RSD%</t>
  </si>
  <si>
    <t>CHVE154-7</t>
  </si>
  <si>
    <t>CHVE154-9</t>
  </si>
  <si>
    <t>CHVE154-10</t>
  </si>
  <si>
    <t>CHVE154-gl-2</t>
  </si>
  <si>
    <t>CHVE154-gl-3</t>
  </si>
  <si>
    <t>CHVE154-gl-4</t>
  </si>
  <si>
    <t>CHVE154-gl-5</t>
  </si>
  <si>
    <t>CHVE156_cpx_1</t>
  </si>
  <si>
    <t>CHVE156_cpx_2</t>
  </si>
  <si>
    <t>CHVE156_cpx_4</t>
  </si>
  <si>
    <t>CHVE156-cpx-1</t>
  </si>
  <si>
    <t>CHVE156-cpx-2</t>
  </si>
  <si>
    <t>CHVE156-cpx-3</t>
  </si>
  <si>
    <t>CHVE156-cpx-4</t>
  </si>
  <si>
    <t>CHVE156-cpx-5</t>
  </si>
  <si>
    <t>CHVE156-7</t>
  </si>
  <si>
    <t>CHVE156-9</t>
  </si>
  <si>
    <t>CHVE156-10</t>
  </si>
  <si>
    <t>CHVE156-11</t>
  </si>
  <si>
    <t>CHVE156-gl-1</t>
  </si>
  <si>
    <t>CHVE156-gl-2</t>
  </si>
  <si>
    <t>CHVE156-gl-3</t>
  </si>
  <si>
    <t>CHVE156-gl-4</t>
  </si>
  <si>
    <t>CHVE156-gl-5</t>
  </si>
  <si>
    <t>CHVE155-cpx-1</t>
  </si>
  <si>
    <t>CHVE155-cpx-2</t>
  </si>
  <si>
    <t>CHVE155-cpx-3</t>
  </si>
  <si>
    <t>CHVE155-cpx-4</t>
  </si>
  <si>
    <t>CHVE155-cpx-5</t>
  </si>
  <si>
    <t>CHVE155-cpx-6</t>
  </si>
  <si>
    <t>CHVE155-cpx-7</t>
  </si>
  <si>
    <t>CHVE155-cpx-8</t>
  </si>
  <si>
    <t>CHVE155-cpx-9</t>
  </si>
  <si>
    <t>CHVE155-gl-1</t>
  </si>
  <si>
    <t>CHVE155-gl-2</t>
  </si>
  <si>
    <t>CHVE155-gl-3</t>
  </si>
  <si>
    <t>&lt;0.00000</t>
  </si>
  <si>
    <t>CHVE155-gl-4</t>
  </si>
  <si>
    <t>CHVE155-gl-5</t>
  </si>
  <si>
    <t>CHVE157-cpx-1</t>
  </si>
  <si>
    <t>CHVE157-cpx-2</t>
  </si>
  <si>
    <t>CHVE157-cpx-3</t>
  </si>
  <si>
    <t>CHVE157-cpx-4</t>
  </si>
  <si>
    <t>CHVE157-cpx-5</t>
  </si>
  <si>
    <t>CHVE157-gl-1</t>
  </si>
  <si>
    <t>CHVE157-gl-2</t>
  </si>
  <si>
    <t>CHVE157-gl-3</t>
  </si>
  <si>
    <t>CHVE157-gl-4</t>
  </si>
  <si>
    <t>CHVE157-gl-5</t>
  </si>
  <si>
    <t>YPC586_cpx_1</t>
  </si>
  <si>
    <t>IW+1.5</t>
  </si>
  <si>
    <t>YPC586_cpx_2</t>
  </si>
  <si>
    <t>YPC586_cpx_3</t>
  </si>
  <si>
    <t>YPC586_gl_1</t>
  </si>
  <si>
    <t>YPC586_gl_2</t>
  </si>
  <si>
    <t>YPC586_gl_3</t>
  </si>
  <si>
    <t>YPC586_gl_4</t>
  </si>
  <si>
    <t>YPC586_gl_5</t>
  </si>
  <si>
    <t>YPC586_gl_6</t>
  </si>
  <si>
    <t>GPC866_cpx_14</t>
  </si>
  <si>
    <t>GPC866_cpx_11</t>
  </si>
  <si>
    <t>GPC866_cpx_16</t>
  </si>
  <si>
    <t>GPC866_cpx_4</t>
  </si>
  <si>
    <t>GPC866_cpx_9</t>
  </si>
  <si>
    <t>GPC866_cpx_12</t>
  </si>
  <si>
    <t>GPC866_cpx_1</t>
  </si>
  <si>
    <t>GPC866_gl_1</t>
  </si>
  <si>
    <t>GPC866_gl_2</t>
  </si>
  <si>
    <t>GPC866_gl_3</t>
  </si>
  <si>
    <t>GPC866_gl_4</t>
  </si>
  <si>
    <t>GPC866_gl_5</t>
  </si>
  <si>
    <t>GPC866_gl_6</t>
  </si>
  <si>
    <t>GPC866_gl_7</t>
  </si>
  <si>
    <t>GPC866_gl_8</t>
  </si>
  <si>
    <t>Cpx_424_255</t>
  </si>
  <si>
    <t>IW</t>
  </si>
  <si>
    <t>&lt;1.61</t>
  </si>
  <si>
    <t>Cpx_424_258</t>
  </si>
  <si>
    <t>Cpx_424_260</t>
  </si>
  <si>
    <t>Cpx_424_261</t>
  </si>
  <si>
    <t>Cpx_424_249</t>
  </si>
  <si>
    <t>Cpx_424_252</t>
  </si>
  <si>
    <t>Cpx_424_253</t>
  </si>
  <si>
    <t>CHVE-424-gl_1</t>
  </si>
  <si>
    <t>CHVE-424-gl_2</t>
  </si>
  <si>
    <t>CHVE-424-gl_3</t>
  </si>
  <si>
    <t>CHVE-424-gl_4</t>
  </si>
  <si>
    <t>CHVE-424-gl_5</t>
  </si>
  <si>
    <t>CHVE-424-gl_6</t>
  </si>
  <si>
    <t>CHVE-424-gl_7</t>
  </si>
  <si>
    <t>CHVE-424-gl_8</t>
  </si>
  <si>
    <t>CH-V-11</t>
  </si>
  <si>
    <t>Cpx_282_2</t>
  </si>
  <si>
    <t>Cpx_282_3</t>
  </si>
  <si>
    <t>Cpx_282_4</t>
  </si>
  <si>
    <t>Cpx_282_5</t>
  </si>
  <si>
    <t>Cpx_282_271</t>
  </si>
  <si>
    <t>Cpx_282_269</t>
  </si>
  <si>
    <t>Cpx_282_270</t>
  </si>
  <si>
    <t>LowCa-pyroxene</t>
  </si>
  <si>
    <t>Pig_282_275</t>
  </si>
  <si>
    <t>Pig_282_274</t>
  </si>
  <si>
    <t>Pig_282_272</t>
  </si>
  <si>
    <t>Pig_282_277</t>
  </si>
  <si>
    <t>Olivin</t>
  </si>
  <si>
    <t>Ol_282_283</t>
  </si>
  <si>
    <t>&lt;0.00</t>
  </si>
  <si>
    <t>Ol_282_284</t>
  </si>
  <si>
    <t>Ol_282_285</t>
  </si>
  <si>
    <t>Ol_282_286</t>
  </si>
  <si>
    <t>CHVE_282_gl_1</t>
  </si>
  <si>
    <t>CHVE_282_gl_2</t>
  </si>
  <si>
    <t>CHVE_282_gl_3</t>
  </si>
  <si>
    <t>CHVE_282_gl_4</t>
  </si>
  <si>
    <t>CHVE_282_gl_5</t>
  </si>
  <si>
    <t>CHVE_282_gl_7</t>
  </si>
  <si>
    <t>CHVE_282_gl_8</t>
  </si>
  <si>
    <t>CHVE_282_gl_9</t>
  </si>
  <si>
    <t>CHVE_282_gl_10</t>
  </si>
  <si>
    <t>Ol_281_287</t>
  </si>
  <si>
    <t>Ol_281_288</t>
  </si>
  <si>
    <t>Ol_281_289</t>
  </si>
  <si>
    <t>Ol_281_290</t>
  </si>
  <si>
    <t>Cpx_281_308</t>
  </si>
  <si>
    <t>Cpx_281_309</t>
  </si>
  <si>
    <t>&lt;0.035</t>
  </si>
  <si>
    <t>Cpx_281_304</t>
  </si>
  <si>
    <t>&lt;0.027</t>
  </si>
  <si>
    <t>Cpx_281_305</t>
  </si>
  <si>
    <t>&lt;0.029</t>
  </si>
  <si>
    <t>Cpx_281_306</t>
  </si>
  <si>
    <t>&lt;0.030</t>
  </si>
  <si>
    <t>Pig_281_292</t>
  </si>
  <si>
    <t>&lt;1.98</t>
  </si>
  <si>
    <t>&lt;0.25</t>
  </si>
  <si>
    <t>&lt;0.036</t>
  </si>
  <si>
    <t>&lt;0.101</t>
  </si>
  <si>
    <t>CHVE_281_gl_1</t>
  </si>
  <si>
    <t>CHVE_281_gl_2</t>
  </si>
  <si>
    <t>CHVE_281_gl_3</t>
  </si>
  <si>
    <t>CHVE_281_gl_4</t>
  </si>
  <si>
    <t>CHVE_281_gl_5</t>
  </si>
  <si>
    <t>CHVE_281_gl_6</t>
  </si>
  <si>
    <t>Pig:11M1:2</t>
  </si>
  <si>
    <t>Pigl_421_7</t>
  </si>
  <si>
    <t>Pigl_421_9</t>
  </si>
  <si>
    <t>Pigl_421_1</t>
  </si>
  <si>
    <t>Pigl_421_2</t>
  </si>
  <si>
    <t>Pigl_421_5</t>
  </si>
  <si>
    <t>Pigl_421_6</t>
  </si>
  <si>
    <t>Oll_421_1</t>
  </si>
  <si>
    <t>Oll_421_2</t>
  </si>
  <si>
    <t>Oll_421_3</t>
  </si>
  <si>
    <t>Oll_421_4</t>
  </si>
  <si>
    <t>Oll_421_5</t>
  </si>
  <si>
    <t>CHVE-421-gl_1</t>
  </si>
  <si>
    <t>CHVE-421-gl_2</t>
  </si>
  <si>
    <t>CHVE-421-gl_3</t>
  </si>
  <si>
    <t>CHVE-421-gl_4</t>
  </si>
  <si>
    <t>CHVE-421-gl_5</t>
  </si>
  <si>
    <t>CHVE-421-gl_6</t>
  </si>
  <si>
    <t>CHVE-421-gl_7</t>
  </si>
  <si>
    <t>CHVE-421-gl_8</t>
  </si>
  <si>
    <t>CHVE-421-gl_9</t>
  </si>
  <si>
    <t>CH-V-6B</t>
  </si>
  <si>
    <t>Plagioclase</t>
  </si>
  <si>
    <t>Plag_227_1</t>
  </si>
  <si>
    <t>IW-2</t>
  </si>
  <si>
    <t>Plag_227_2</t>
  </si>
  <si>
    <t>Plag_227_3</t>
  </si>
  <si>
    <t>Plag_227_5</t>
  </si>
  <si>
    <t>Plag_227_6</t>
  </si>
  <si>
    <t>CHVE_227_gl_1</t>
  </si>
  <si>
    <t>CHVE_227_gl_2</t>
  </si>
  <si>
    <t>CHVE_227_gl_3</t>
  </si>
  <si>
    <t>CHVE_227_gl_4</t>
  </si>
  <si>
    <t>CHVE_227_gl_5</t>
  </si>
  <si>
    <t>227-melt_230</t>
  </si>
  <si>
    <t>227-melt_231</t>
  </si>
  <si>
    <t>&lt;0.26</t>
  </si>
  <si>
    <t>227-melt_232</t>
  </si>
  <si>
    <t>&lt;0.32</t>
  </si>
  <si>
    <t>CHVE-284-plag-8</t>
  </si>
  <si>
    <t>CHVE-284-plag-9</t>
  </si>
  <si>
    <t>CHVE-284-plag-10</t>
  </si>
  <si>
    <t>CHVE-284-plag-11</t>
  </si>
  <si>
    <t>CHVE-284-plag-12</t>
  </si>
  <si>
    <t>CHVE-284-plag-13</t>
  </si>
  <si>
    <t>&lt;0.59</t>
  </si>
  <si>
    <t>CHVE-284-plag-14</t>
  </si>
  <si>
    <t>&lt;0.61</t>
  </si>
  <si>
    <t>CHVE-284-gl-1</t>
  </si>
  <si>
    <t>CHVE-284-gl-2</t>
  </si>
  <si>
    <t>CHVE-284-gl-3</t>
  </si>
  <si>
    <t>CHVE-284-gl-4</t>
  </si>
  <si>
    <t>CHVE-284-gl-5</t>
  </si>
  <si>
    <t>SiHR29</t>
  </si>
  <si>
    <t>CaHR43</t>
  </si>
  <si>
    <t>KHR39</t>
  </si>
  <si>
    <t>346-K-cpx_78</t>
  </si>
  <si>
    <t>346-K-cpx_80</t>
  </si>
  <si>
    <t>346-K-cpx_81</t>
  </si>
  <si>
    <t>346-K-melt_164</t>
  </si>
  <si>
    <t>346-K-melt_165</t>
  </si>
  <si>
    <t>346-K-melt_166</t>
  </si>
  <si>
    <t>349-K-cpx-91</t>
  </si>
  <si>
    <t>349-K-cpx-90</t>
  </si>
  <si>
    <t>349-K-melt_73</t>
  </si>
  <si>
    <t>349-K-melt_74</t>
  </si>
  <si>
    <t>349-K-melt_75</t>
  </si>
  <si>
    <t>284-K-cpx-184</t>
  </si>
  <si>
    <t>284-K-cpx-183</t>
  </si>
  <si>
    <t>284-K-cpx-182</t>
  </si>
  <si>
    <t>284-K-melt_248</t>
  </si>
  <si>
    <t>284-K-melt_249</t>
  </si>
  <si>
    <t>284-K-melt_250</t>
  </si>
  <si>
    <t>227-K-cpx-148</t>
  </si>
  <si>
    <t>227-K-cpx-150</t>
  </si>
  <si>
    <t>227-K-cpx-146</t>
  </si>
  <si>
    <t>227-K-melt_230</t>
  </si>
  <si>
    <t>227-K-cpx-157</t>
  </si>
  <si>
    <t>227-K-melt_231</t>
  </si>
  <si>
    <t>227-K-melt_232</t>
  </si>
  <si>
    <t>Table S3: Average mineral and melt compositions and calculated D-values</t>
  </si>
  <si>
    <t>Cpx comp</t>
  </si>
  <si>
    <t>Pl An ()</t>
  </si>
  <si>
    <t>relative error on Kd in %</t>
  </si>
  <si>
    <t>Conc. wt%</t>
  </si>
  <si>
    <t>Err. (1s abs)</t>
  </si>
  <si>
    <t>Conc. ppm</t>
  </si>
  <si>
    <t>Absolute uncertainty</t>
  </si>
  <si>
    <t>D</t>
  </si>
  <si>
    <t xml:space="preserve">D errors </t>
  </si>
  <si>
    <t>absolute error</t>
  </si>
  <si>
    <t>n</t>
  </si>
  <si>
    <t xml:space="preserve">    SiO2</t>
  </si>
  <si>
    <t xml:space="preserve">    Na2O</t>
  </si>
  <si>
    <t xml:space="preserve">    TiO2</t>
  </si>
  <si>
    <t xml:space="preserve">     K2O</t>
  </si>
  <si>
    <t xml:space="preserve">     CaO</t>
  </si>
  <si>
    <t xml:space="preserve">     MgO</t>
  </si>
  <si>
    <t xml:space="preserve">   Al2O3</t>
  </si>
  <si>
    <t xml:space="preserve">     FeO</t>
  </si>
  <si>
    <t xml:space="preserve">     MnO</t>
  </si>
  <si>
    <t xml:space="preserve">   Cr2O3</t>
  </si>
  <si>
    <t xml:space="preserve">     NiO</t>
  </si>
  <si>
    <t>Total</t>
  </si>
  <si>
    <t>Xwo</t>
  </si>
  <si>
    <t>Xen</t>
  </si>
  <si>
    <t>XFs</t>
  </si>
  <si>
    <t>Mg#</t>
  </si>
  <si>
    <t>Al(IV)</t>
  </si>
  <si>
    <t>Xan</t>
  </si>
  <si>
    <t>KD FeMg</t>
  </si>
  <si>
    <t>KD TiSi</t>
  </si>
  <si>
    <t>K</t>
  </si>
  <si>
    <t>Melt</t>
  </si>
  <si>
    <t>Kd average</t>
  </si>
  <si>
    <t>Kd median</t>
  </si>
  <si>
    <t>Kd min</t>
  </si>
  <si>
    <t>Kd max</t>
  </si>
  <si>
    <t>Std deviation</t>
  </si>
  <si>
    <t>Averagepropagated error %</t>
  </si>
  <si>
    <t>absolute propagated error</t>
  </si>
  <si>
    <t>Olivine</t>
  </si>
  <si>
    <t>low-Ca pyroxene</t>
  </si>
  <si>
    <t>47-50</t>
  </si>
  <si>
    <t>48-45</t>
  </si>
  <si>
    <t>4.3-4.5</t>
  </si>
  <si>
    <t>0.19-0.32</t>
  </si>
  <si>
    <t>48-46</t>
  </si>
  <si>
    <t>4.4-4.1</t>
  </si>
  <si>
    <t>0.20-0.31</t>
  </si>
  <si>
    <t>Reference material</t>
  </si>
  <si>
    <t>resolution mode</t>
  </si>
  <si>
    <t>Standard type</t>
  </si>
  <si>
    <t>Spot size</t>
  </si>
  <si>
    <t>Internal standard</t>
  </si>
  <si>
    <t>Ti(47)</t>
  </si>
  <si>
    <t>Ti(49)</t>
  </si>
  <si>
    <t>In</t>
  </si>
  <si>
    <t>W</t>
  </si>
  <si>
    <t>NISTSRM610</t>
  </si>
  <si>
    <t>primary*</t>
  </si>
  <si>
    <t>120 micron</t>
  </si>
  <si>
    <t>Standard deviation</t>
  </si>
  <si>
    <t>%Relative Standard Deviation</t>
  </si>
  <si>
    <t>Relative to GeoRem(a) preferred values</t>
  </si>
  <si>
    <t>NISTSRM612</t>
  </si>
  <si>
    <t>secondary**</t>
  </si>
  <si>
    <t>Relative to GeoRem preferred values</t>
  </si>
  <si>
    <t>NISTSRM614</t>
  </si>
  <si>
    <t>secondary</t>
  </si>
  <si>
    <t>BIR-1G</t>
  </si>
  <si>
    <t>low resolution (LR)</t>
  </si>
  <si>
    <t>primary</t>
  </si>
  <si>
    <t>40 micron</t>
  </si>
  <si>
    <t>BHVO-2G</t>
  </si>
  <si>
    <t>BCR-2G</t>
  </si>
  <si>
    <t>65 micron</t>
  </si>
  <si>
    <t>GeoRem preferred values</t>
  </si>
  <si>
    <t>GeoRem preferred value</t>
  </si>
  <si>
    <t xml:space="preserve">Uncertainty </t>
  </si>
  <si>
    <t>*</t>
  </si>
  <si>
    <t>primary standards are used for the internal standardisation</t>
  </si>
  <si>
    <t>**</t>
  </si>
  <si>
    <t>secondary standards are analyzed as unknowns throughout each sequence and evaluated to guarantee reproducability of the measurements</t>
  </si>
  <si>
    <t>(a)</t>
  </si>
  <si>
    <t xml:space="preserve">GeoRem preferred vaulues as given in: </t>
  </si>
  <si>
    <t>BHVO-2G K.P. Jochum 1/2009</t>
  </si>
  <si>
    <t>BCR-2G K.P. Jochum 1/2009</t>
  </si>
  <si>
    <t>BIR-1G K.P. Jochum, Nehring and Stoll 11/2006</t>
  </si>
  <si>
    <t>NISTSRM610, 612, 614 K.P. Jochum et al. 6/2011</t>
  </si>
  <si>
    <t>CHVE-424</t>
  </si>
  <si>
    <t>YPC_586</t>
  </si>
  <si>
    <t>M2/3+</t>
  </si>
  <si>
    <t>D0</t>
  </si>
  <si>
    <t>r0 [A]</t>
  </si>
  <si>
    <t>E [GPa]</t>
  </si>
  <si>
    <t>M1/3+</t>
  </si>
  <si>
    <t>Model conditions</t>
  </si>
  <si>
    <t>Model reference</t>
  </si>
  <si>
    <t>Phase</t>
  </si>
  <si>
    <t>percent solidification</t>
  </si>
  <si>
    <t>Sm ref</t>
  </si>
  <si>
    <t>Nd ref</t>
  </si>
  <si>
    <t>Lu ref</t>
  </si>
  <si>
    <t>Hf ref</t>
  </si>
  <si>
    <t>Rapp and Draper (2018)</t>
  </si>
  <si>
    <t>ol</t>
  </si>
  <si>
    <t>0.0018(2)</t>
  </si>
  <si>
    <t>0.0007(2)</t>
  </si>
  <si>
    <t>0.0099(6)</t>
  </si>
  <si>
    <t>opx</t>
  </si>
  <si>
    <t>0.012(2)</t>
  </si>
  <si>
    <t>0.0039(5)</t>
  </si>
  <si>
    <t>0.076(2)</t>
  </si>
  <si>
    <t>0.009(1)</t>
  </si>
  <si>
    <t>pl</t>
  </si>
  <si>
    <t>0.017(3)</t>
  </si>
  <si>
    <t>0.018(1)</t>
  </si>
  <si>
    <t>0.006(1)</t>
  </si>
  <si>
    <t>0.006(2)</t>
  </si>
  <si>
    <t>2</t>
  </si>
  <si>
    <t>pig</t>
  </si>
  <si>
    <t>0.011(1)</t>
  </si>
  <si>
    <t>0.0082(1)</t>
  </si>
  <si>
    <t>0.073(3)</t>
  </si>
  <si>
    <t>0.008(2)</t>
  </si>
  <si>
    <t>3</t>
  </si>
  <si>
    <t>cpx</t>
  </si>
  <si>
    <t>0.221(7)</t>
  </si>
  <si>
    <t>0.17(2)</t>
  </si>
  <si>
    <t>0.25(2)</t>
  </si>
  <si>
    <t>0.28(3)</t>
  </si>
  <si>
    <t>0.31(1)</t>
  </si>
  <si>
    <t>0.222(8)</t>
  </si>
  <si>
    <t>0.34(1)</t>
  </si>
  <si>
    <t>0.68(4)</t>
  </si>
  <si>
    <t>5</t>
  </si>
  <si>
    <t>0.0006(1)</t>
  </si>
  <si>
    <t>0.023(1)</t>
  </si>
  <si>
    <t>0.003(1)</t>
  </si>
  <si>
    <t>qu</t>
  </si>
  <si>
    <t>0.0080(3)</t>
  </si>
  <si>
    <t>0.009(3)</t>
  </si>
  <si>
    <t>0.0200(6)</t>
  </si>
  <si>
    <t>0.0180(3)</t>
  </si>
  <si>
    <t>6</t>
  </si>
  <si>
    <t>ilm</t>
  </si>
  <si>
    <t>0.0007(4)</t>
  </si>
  <si>
    <t>0.0003(1)</t>
  </si>
  <si>
    <t>0.0474(67)</t>
  </si>
  <si>
    <t>0.3342(483)</t>
  </si>
  <si>
    <t>7</t>
  </si>
  <si>
    <t>ap</t>
  </si>
  <si>
    <t>3.66(14)</t>
  </si>
  <si>
    <t>3.5*</t>
  </si>
  <si>
    <t>0.70(4)</t>
  </si>
  <si>
    <t>0.020(1)</t>
  </si>
  <si>
    <t>this study</t>
  </si>
  <si>
    <t>Ap</t>
  </si>
  <si>
    <t>0.0650(18)</t>
  </si>
  <si>
    <t>0.1040</t>
  </si>
  <si>
    <t>0.190(18)</t>
  </si>
  <si>
    <t>0.153(50)</t>
  </si>
  <si>
    <t>Schmitt and Kraettli (2022)</t>
  </si>
  <si>
    <t>Opx</t>
  </si>
  <si>
    <t>Cr-Sp</t>
  </si>
  <si>
    <t>0.0048(14)</t>
  </si>
  <si>
    <t>0.0044(19)</t>
  </si>
  <si>
    <t>0.0064(4)</t>
  </si>
  <si>
    <t>0.0076(10)</t>
  </si>
  <si>
    <t>Al-Sp</t>
  </si>
  <si>
    <t>Ti-Sp</t>
  </si>
  <si>
    <t>0.0070(38)</t>
  </si>
  <si>
    <t>0.28(9)</t>
  </si>
  <si>
    <t>0.65(17)</t>
  </si>
  <si>
    <t>*apatite DNd interpolated from  DPr and DSm Prowatke and Klemme(2006)</t>
  </si>
  <si>
    <t>D-value data source:</t>
  </si>
  <si>
    <t>Reference</t>
  </si>
  <si>
    <t>Experiment ID</t>
  </si>
  <si>
    <t>Nash1985</t>
  </si>
  <si>
    <t>Snape et al. (2022)</t>
  </si>
  <si>
    <t>JS-ILM_2</t>
  </si>
  <si>
    <t>Prowatke and Klemme (2006)</t>
  </si>
  <si>
    <t>71A</t>
  </si>
  <si>
    <t>RD-L-PC16_9</t>
  </si>
  <si>
    <t>Klemme et al. (2006)</t>
  </si>
  <si>
    <t>MHD19_3</t>
  </si>
  <si>
    <t>42. Exp CHV-E154</t>
  </si>
  <si>
    <t>42. Exp CHV-E155</t>
  </si>
  <si>
    <t>42. Exp CHV-E156</t>
  </si>
  <si>
    <t>42. Exp CHV-E157</t>
  </si>
  <si>
    <t>84. Exp CHV-E349</t>
  </si>
  <si>
    <t>84. Exp CHV-E346</t>
  </si>
  <si>
    <t>63. Exp CHV-E284</t>
  </si>
  <si>
    <t>54. Exp CHV-E227</t>
  </si>
  <si>
    <t>119. Exp CHV-E421</t>
  </si>
  <si>
    <t>61. Exp CHV-E282</t>
  </si>
  <si>
    <t>61. Exp CHV-E281</t>
  </si>
  <si>
    <t>120. Exp CHV-E424</t>
  </si>
  <si>
    <t>Experiment/ RunID</t>
  </si>
  <si>
    <t>Experiment/RunID</t>
  </si>
  <si>
    <t>n.a.*</t>
  </si>
  <si>
    <t>* not analyzed in during the analytical session</t>
  </si>
  <si>
    <t>&lt;DL**</t>
  </si>
  <si>
    <t>RSD****</t>
  </si>
  <si>
    <t>** below detection limit</t>
  </si>
  <si>
    <t>*** relative standard deviation</t>
  </si>
  <si>
    <t>**** red marked counts are at or below detection limit. This affects data for K in specific</t>
  </si>
  <si>
    <t>0.27****</t>
  </si>
  <si>
    <t>BULK CPX CHVE-15</t>
  </si>
  <si>
    <t>GPC_866</t>
  </si>
  <si>
    <t>M2/2+</t>
  </si>
  <si>
    <t>CHV-E282</t>
  </si>
  <si>
    <t>CHV-E281</t>
  </si>
  <si>
    <t>Run Id Cpx</t>
  </si>
  <si>
    <t>Run Id Ol</t>
  </si>
  <si>
    <t>CHV-E421</t>
  </si>
  <si>
    <t>Run Id Opx/Pig</t>
  </si>
  <si>
    <t>Run Id Pl</t>
  </si>
  <si>
    <t>3+</t>
  </si>
  <si>
    <t>2+</t>
  </si>
  <si>
    <t>CHV-E284</t>
  </si>
  <si>
    <t>CHV-E227</t>
  </si>
  <si>
    <t>diopside (d) or diopside/augite (d/a)</t>
  </si>
  <si>
    <t>d/a</t>
  </si>
  <si>
    <t>d d/a</t>
  </si>
  <si>
    <t>Ti</t>
  </si>
  <si>
    <t>d</t>
  </si>
  <si>
    <t>0.171(9)</t>
  </si>
  <si>
    <t>0.10(2)</t>
  </si>
  <si>
    <t>0.067(9)</t>
  </si>
  <si>
    <t>0.040(4)</t>
  </si>
  <si>
    <t>0.004(2)</t>
  </si>
  <si>
    <t>0.003(2)</t>
  </si>
  <si>
    <t>0.014(5)</t>
  </si>
  <si>
    <t>0.016(4)</t>
  </si>
  <si>
    <t>no data, close to 0</t>
  </si>
  <si>
    <t>-</t>
  </si>
  <si>
    <t>Brophy et al. 2011</t>
  </si>
  <si>
    <t>LGM-9 Apatite-3</t>
  </si>
  <si>
    <t>Wijbrands et al. (2015)</t>
  </si>
  <si>
    <t>sp5_08</t>
  </si>
  <si>
    <t>Fedele et al. (2015)</t>
  </si>
  <si>
    <t>Ap/TPI</t>
  </si>
  <si>
    <t>interpolated (0.01)</t>
  </si>
  <si>
    <t>interpolated to (1)</t>
  </si>
  <si>
    <t>interpolated (0.0001)</t>
  </si>
  <si>
    <t>interpolated (0.0075)</t>
  </si>
  <si>
    <t>interpolated (3.315)</t>
  </si>
  <si>
    <t>interpolated (0.01255)</t>
  </si>
  <si>
    <t>interpolated (2)</t>
  </si>
  <si>
    <t>interpolated (0.0091)</t>
  </si>
  <si>
    <t>interpolated (1.8)</t>
  </si>
  <si>
    <t>interpolated (0.1)</t>
  </si>
  <si>
    <t>interpolated (0.014)</t>
  </si>
  <si>
    <t>interpolated (1.6)</t>
  </si>
  <si>
    <t>interpolated (0.018)</t>
  </si>
  <si>
    <t>interpolated (0.0305)</t>
  </si>
  <si>
    <t>interpolated (0.043)</t>
  </si>
  <si>
    <t>interpolated (1.4)</t>
  </si>
  <si>
    <t>interpolated (1.2)</t>
  </si>
  <si>
    <t>interpolated (1)</t>
  </si>
  <si>
    <t>For partition coefficients in silicates (this study) and accessory phases used to model all other trace elements, the references are given and the reader is referred to Table S3 and Table 3 in the paper</t>
  </si>
  <si>
    <t>no data, close to 0**</t>
  </si>
  <si>
    <t>***REE in Ti-sp interpolated from ilmenite of Dygert et al. 2013</t>
  </si>
  <si>
    <t>** no literature data found and assumed to be close to 0</t>
  </si>
  <si>
    <t>interpolated (0.01255)***</t>
  </si>
  <si>
    <t>Step model</t>
  </si>
  <si>
    <t>PCS</t>
  </si>
  <si>
    <t>T</t>
  </si>
  <si>
    <t>P</t>
  </si>
  <si>
    <t>Pigeonite</t>
  </si>
  <si>
    <t>Ilm</t>
  </si>
  <si>
    <t>Plag</t>
  </si>
  <si>
    <t>Ti-Spinel</t>
  </si>
  <si>
    <t>Al-Spinel</t>
  </si>
  <si>
    <t>Cr-Spinel</t>
  </si>
  <si>
    <t>Quartz</t>
  </si>
  <si>
    <t>Apatite</t>
  </si>
  <si>
    <t>Cumulate</t>
  </si>
  <si>
    <t>ol+opx</t>
  </si>
  <si>
    <t>cpx+ol(+Cr-sp)</t>
  </si>
  <si>
    <t>opx+ol(+Cr-sp)</t>
  </si>
  <si>
    <t>pl+ol+cpx(+Al-sp)</t>
  </si>
  <si>
    <t>pl+cpx+ol(+Al-sp)</t>
  </si>
  <si>
    <t>pl+ol+cpx+Ti-sp</t>
  </si>
  <si>
    <t>cpx+pl+Ti-sp</t>
  </si>
  <si>
    <t>cpx+pl+Ti-sp(+qu)</t>
  </si>
  <si>
    <t>Melt fraction</t>
  </si>
  <si>
    <t>Phase proportions</t>
  </si>
  <si>
    <t>1.5*</t>
  </si>
  <si>
    <t>pl+ap**</t>
  </si>
  <si>
    <t>KREEPWarrenWasson***</t>
  </si>
  <si>
    <t>** plagioclase and apatite cumulate as suggested in this study following isotopic evolution</t>
  </si>
  <si>
    <t>* abundance of trace elements at fully molten stage taken from CI chondrite of McDonough and Sun (1995)</t>
  </si>
  <si>
    <t>Quantity of trace element [µg/g] in the remaining melt fraction</t>
  </si>
  <si>
    <t>Table S4: LA-ICP-MS reference material measurements + GeoRem preferred values</t>
  </si>
  <si>
    <t>Table S6: Selected LMO model D-values</t>
  </si>
  <si>
    <t>Table S5 Onuma fit parameters</t>
  </si>
  <si>
    <t>*** Composition of urKREEP as modelled by Warren and Wasson (1979)</t>
  </si>
  <si>
    <t>Table S7: Modeled trace element evolution of the LMO during mineral fractionation (cumulates) as given by Schmidt and Kraettli (2022)</t>
  </si>
  <si>
    <t>medium resolution (MR)</t>
  </si>
  <si>
    <t>bulk CHV-E15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</si>
</sst>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0"/>
    <numFmt numFmtId="165" formatCode="0.0000"/>
    <numFmt numFmtId="166" formatCode="\±0.0000"/>
    <numFmt numFmtId="167" formatCode="\±0.000"/>
    <numFmt numFmtId="168" formatCode="0.000"/>
    <numFmt numFmtId="169" formatCode="0.00000"/>
    <numFmt numFmtId="170" formatCode="\±0"/>
    <numFmt numFmtId="171" formatCode="0.0"/>
    <numFmt numFmtId="172" formatCode="0.0000000"/>
    <numFmt numFmtId="173" formatCode="0.00000000"/>
    <numFmt numFmtId="174" formatCode="0.000000"/>
    <numFmt numFmtId="175" formatCode="0.000000000"/>
    <numFmt numFmtId="176" formatCode="_-* #,##0.00\ _€_-;\-* #,##0.00\ _€_-;_-* \-??\ _€_-;_-@_-"/>
    <numFmt numFmtId="177" formatCode="_-* #,##0.00000\ _€_-;\-* #,##0.00000\ _€_-;_-* \-??\ _€_-;_-@_-"/>
    <numFmt numFmtId="178" formatCode="m/d/yyyy"/>
  </numFmts>
  <fonts count="25" x14ac:knownFonts="1">
    <font>
      <sz val="11"/>
      <color rgb="FF000000"/>
      <name val="Calibri"/>
      <family val="2"/>
      <charset val="1"/>
    </font>
    <font>
      <sz val="11"/>
      <color rgb="FF9C6500"/>
      <name val="Calibri"/>
      <family val="2"/>
      <charset val="1"/>
    </font>
    <font>
      <b/>
      <sz val="11"/>
      <name val="Calibri"/>
      <family val="2"/>
      <charset val="1"/>
    </font>
    <font>
      <b/>
      <sz val="10"/>
      <name val="Arial"/>
      <family val="2"/>
      <charset val="1"/>
    </font>
    <font>
      <b/>
      <sz val="11"/>
      <color rgb="FF000000"/>
      <name val="Calibri"/>
      <family val="2"/>
      <charset val="1"/>
    </font>
    <font>
      <sz val="11"/>
      <color rgb="FF000000"/>
      <name val="Arial"/>
      <family val="2"/>
      <charset val="1"/>
    </font>
    <font>
      <sz val="11"/>
      <name val="Arial"/>
      <family val="2"/>
      <charset val="1"/>
    </font>
    <font>
      <b/>
      <sz val="11"/>
      <name val="Arial"/>
      <family val="2"/>
      <charset val="1"/>
    </font>
    <font>
      <sz val="11"/>
      <color rgb="FFFF0000"/>
      <name val="Calibri"/>
      <family val="2"/>
      <charset val="1"/>
    </font>
    <font>
      <sz val="11"/>
      <name val="Calibri"/>
      <family val="2"/>
      <charset val="1"/>
    </font>
    <font>
      <b/>
      <u/>
      <sz val="11"/>
      <name val="Calibri"/>
      <family val="2"/>
      <charset val="1"/>
    </font>
    <font>
      <sz val="11"/>
      <color rgb="FF000000"/>
      <name val="Calibri"/>
      <family val="2"/>
      <charset val="1"/>
    </font>
    <font>
      <b/>
      <sz val="11"/>
      <name val="Arial"/>
      <family val="2"/>
    </font>
    <font>
      <sz val="11"/>
      <name val="Arial"/>
      <family val="2"/>
    </font>
    <font>
      <sz val="11"/>
      <color rgb="FF000000"/>
      <name val="Arial"/>
      <family val="2"/>
    </font>
    <font>
      <b/>
      <sz val="11"/>
      <color rgb="FF000000"/>
      <name val="Arial"/>
      <family val="2"/>
    </font>
    <font>
      <sz val="11"/>
      <color rgb="FFFF0000"/>
      <name val="Arial"/>
      <family val="2"/>
    </font>
    <font>
      <sz val="11"/>
      <color rgb="FF00B050"/>
      <name val="Arial"/>
      <family val="2"/>
    </font>
    <font>
      <b/>
      <sz val="11"/>
      <color rgb="FF000000"/>
      <name val="Calibri"/>
      <family val="2"/>
    </font>
    <font>
      <sz val="11"/>
      <name val="Calibri"/>
      <family val="2"/>
    </font>
    <font>
      <i/>
      <sz val="11"/>
      <color rgb="FF000000"/>
      <name val="Calibri"/>
      <family val="2"/>
    </font>
    <font>
      <b/>
      <u/>
      <sz val="11"/>
      <name val="Arial"/>
      <family val="2"/>
    </font>
    <font>
      <b/>
      <u/>
      <sz val="11"/>
      <color rgb="FF000000"/>
      <name val="Calibri"/>
      <family val="2"/>
    </font>
    <font>
      <b/>
      <u/>
      <sz val="11"/>
      <color rgb="FF000000"/>
      <name val="Calibri"/>
      <family val="2"/>
      <charset val="1"/>
    </font>
    <font>
      <sz val="11"/>
      <color rgb="FF000000"/>
      <name val="Calibri"/>
      <family val="2"/>
    </font>
  </fonts>
  <fills count="6">
    <fill>
      <patternFill patternType="none"/>
    </fill>
    <fill>
      <patternFill patternType="gray125"/>
    </fill>
    <fill>
      <patternFill patternType="solid">
        <fgColor rgb="FFFFEB9C"/>
        <bgColor rgb="FFFBE5D6"/>
      </patternFill>
    </fill>
    <fill>
      <patternFill patternType="solid">
        <fgColor rgb="FFFBE5D6"/>
        <bgColor rgb="FFFFEB9C"/>
      </patternFill>
    </fill>
    <fill>
      <patternFill patternType="solid">
        <fgColor rgb="FFFFFFFF"/>
        <bgColor rgb="FFFBE5D6"/>
      </patternFill>
    </fill>
    <fill>
      <patternFill patternType="solid">
        <fgColor rgb="FFFFFF00"/>
        <bgColor indexed="64"/>
      </patternFill>
    </fill>
  </fills>
  <borders count="7">
    <border>
      <left/>
      <right/>
      <top/>
      <bottom/>
      <diagonal/>
    </border>
    <border>
      <left style="thin">
        <color auto="1"/>
      </left>
      <right/>
      <top/>
      <bottom/>
      <diagonal/>
    </border>
    <border>
      <left/>
      <right/>
      <top/>
      <bottom style="thin">
        <color auto="1"/>
      </bottom>
      <diagonal/>
    </border>
    <border>
      <left style="thin">
        <color auto="1"/>
      </left>
      <right/>
      <top/>
      <bottom style="thin">
        <color auto="1"/>
      </bottom>
      <diagonal/>
    </border>
    <border>
      <left/>
      <right/>
      <top style="thin">
        <color auto="1"/>
      </top>
      <bottom/>
      <diagonal/>
    </border>
    <border>
      <left/>
      <right style="thin">
        <color indexed="64"/>
      </right>
      <top/>
      <bottom/>
      <diagonal/>
    </border>
    <border>
      <left/>
      <right style="thin">
        <color indexed="64"/>
      </right>
      <top/>
      <bottom style="thin">
        <color auto="1"/>
      </bottom>
      <diagonal/>
    </border>
  </borders>
  <cellStyleXfs count="4">
    <xf numFmtId="0" fontId="0" fillId="0" borderId="0"/>
    <xf numFmtId="176" fontId="11" fillId="0" borderId="0" applyBorder="0" applyProtection="0"/>
    <xf numFmtId="0" fontId="1" fillId="2" borderId="0" applyBorder="0" applyProtection="0"/>
    <xf numFmtId="0" fontId="11" fillId="0" borderId="0"/>
  </cellStyleXfs>
  <cellXfs count="193">
    <xf numFmtId="0" fontId="0" fillId="0" borderId="0" xfId="0"/>
    <xf numFmtId="0" fontId="0" fillId="0" borderId="0" xfId="0" applyAlignment="1">
      <alignment horizontal="center"/>
    </xf>
    <xf numFmtId="2"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0" fontId="2" fillId="0" borderId="0" xfId="0" applyFont="1" applyAlignment="1">
      <alignment horizontal="center"/>
    </xf>
    <xf numFmtId="168" fontId="0" fillId="0" borderId="0" xfId="0" applyNumberFormat="1" applyFont="1" applyAlignment="1">
      <alignment horizontal="center"/>
    </xf>
    <xf numFmtId="168" fontId="3" fillId="0" borderId="1" xfId="0" applyNumberFormat="1" applyFont="1" applyBorder="1" applyAlignment="1">
      <alignment horizontal="center"/>
    </xf>
    <xf numFmtId="168" fontId="3" fillId="0" borderId="0" xfId="0" applyNumberFormat="1" applyFont="1" applyAlignment="1">
      <alignment horizontal="center"/>
    </xf>
    <xf numFmtId="2" fontId="4" fillId="0" borderId="1" xfId="0" applyNumberFormat="1" applyFont="1" applyBorder="1" applyAlignment="1">
      <alignment horizontal="center"/>
    </xf>
    <xf numFmtId="2" fontId="4" fillId="0" borderId="0" xfId="0" applyNumberFormat="1" applyFont="1" applyBorder="1" applyAlignment="1">
      <alignment horizontal="center"/>
    </xf>
    <xf numFmtId="0" fontId="4" fillId="0" borderId="2" xfId="0" applyFont="1" applyBorder="1" applyAlignment="1">
      <alignment horizontal="center"/>
    </xf>
    <xf numFmtId="0" fontId="4" fillId="0" borderId="0" xfId="0" applyFont="1" applyAlignment="1">
      <alignment horizontal="center"/>
    </xf>
    <xf numFmtId="164" fontId="4" fillId="0" borderId="0" xfId="0" applyNumberFormat="1" applyFont="1" applyAlignment="1">
      <alignment horizontal="center"/>
    </xf>
    <xf numFmtId="2" fontId="4" fillId="0" borderId="0" xfId="0" applyNumberFormat="1" applyFont="1" applyAlignment="1">
      <alignment horizontal="center"/>
    </xf>
    <xf numFmtId="165" fontId="4" fillId="0" borderId="0" xfId="0" applyNumberFormat="1" applyFont="1" applyAlignment="1">
      <alignment horizontal="center"/>
    </xf>
    <xf numFmtId="166" fontId="4" fillId="0" borderId="0" xfId="0" applyNumberFormat="1" applyFont="1" applyAlignment="1">
      <alignment horizontal="center"/>
    </xf>
    <xf numFmtId="167" fontId="4" fillId="0" borderId="0" xfId="0" applyNumberFormat="1" applyFont="1" applyAlignment="1">
      <alignment horizontal="center"/>
    </xf>
    <xf numFmtId="2" fontId="4" fillId="0" borderId="2" xfId="0" applyNumberFormat="1" applyFont="1" applyBorder="1" applyAlignment="1">
      <alignment horizontal="center"/>
    </xf>
    <xf numFmtId="168" fontId="4" fillId="0" borderId="3" xfId="0" applyNumberFormat="1" applyFont="1" applyBorder="1" applyAlignment="1">
      <alignment horizontal="center"/>
    </xf>
    <xf numFmtId="168" fontId="4" fillId="0" borderId="2" xfId="0" applyNumberFormat="1" applyFont="1" applyBorder="1" applyAlignment="1">
      <alignment horizontal="center"/>
    </xf>
    <xf numFmtId="168" fontId="3" fillId="0" borderId="2" xfId="0" applyNumberFormat="1" applyFont="1" applyBorder="1" applyAlignment="1">
      <alignment horizontal="center"/>
    </xf>
    <xf numFmtId="2" fontId="4" fillId="0" borderId="3" xfId="0" applyNumberFormat="1" applyFont="1" applyBorder="1" applyAlignment="1">
      <alignment horizontal="center"/>
    </xf>
    <xf numFmtId="0" fontId="0" fillId="0" borderId="0" xfId="0" applyFont="1" applyAlignment="1">
      <alignment horizontal="center"/>
    </xf>
    <xf numFmtId="0" fontId="5" fillId="0" borderId="0" xfId="0" applyFont="1" applyAlignment="1">
      <alignment horizontal="center"/>
    </xf>
    <xf numFmtId="2" fontId="0" fillId="0" borderId="1" xfId="0" applyNumberFormat="1" applyBorder="1" applyAlignment="1">
      <alignment horizontal="center"/>
    </xf>
    <xf numFmtId="168" fontId="0" fillId="0" borderId="1" xfId="0" applyNumberFormat="1" applyFont="1" applyBorder="1" applyAlignment="1">
      <alignment horizontal="center"/>
    </xf>
    <xf numFmtId="2" fontId="0" fillId="0" borderId="1" xfId="0" applyNumberFormat="1" applyFont="1" applyBorder="1" applyAlignment="1">
      <alignment horizontal="center"/>
    </xf>
    <xf numFmtId="2" fontId="0" fillId="0" borderId="0" xfId="0" applyNumberFormat="1" applyFont="1" applyAlignment="1">
      <alignment horizontal="center"/>
    </xf>
    <xf numFmtId="164" fontId="0" fillId="0" borderId="0" xfId="0" applyNumberFormat="1" applyBorder="1" applyAlignment="1">
      <alignment horizontal="center"/>
    </xf>
    <xf numFmtId="164" fontId="0" fillId="0" borderId="1" xfId="0" applyNumberFormat="1" applyBorder="1" applyAlignment="1">
      <alignment horizontal="center"/>
    </xf>
    <xf numFmtId="165" fontId="0" fillId="0" borderId="1" xfId="0" applyNumberFormat="1" applyBorder="1" applyAlignment="1">
      <alignment horizontal="center"/>
    </xf>
    <xf numFmtId="166" fontId="0" fillId="0" borderId="1" xfId="0" applyNumberFormat="1" applyBorder="1" applyAlignment="1">
      <alignment horizontal="center"/>
    </xf>
    <xf numFmtId="167" fontId="0" fillId="0" borderId="1" xfId="0" applyNumberFormat="1" applyBorder="1" applyAlignment="1">
      <alignment horizontal="center"/>
    </xf>
    <xf numFmtId="167" fontId="0" fillId="0" borderId="0" xfId="0" applyNumberFormat="1" applyBorder="1" applyAlignment="1">
      <alignment horizontal="center"/>
    </xf>
    <xf numFmtId="168" fontId="0" fillId="0" borderId="0" xfId="0" applyNumberFormat="1" applyAlignment="1">
      <alignment horizontal="center"/>
    </xf>
    <xf numFmtId="0" fontId="6" fillId="0" borderId="0" xfId="0" applyFont="1" applyAlignment="1">
      <alignment horizontal="center"/>
    </xf>
    <xf numFmtId="2" fontId="0" fillId="0" borderId="0" xfId="0" applyNumberFormat="1" applyBorder="1" applyAlignment="1">
      <alignment horizontal="center"/>
    </xf>
    <xf numFmtId="165" fontId="0" fillId="0" borderId="0" xfId="0" applyNumberFormat="1" applyBorder="1" applyAlignment="1">
      <alignment horizontal="center"/>
    </xf>
    <xf numFmtId="166" fontId="0" fillId="0" borderId="0" xfId="0" applyNumberFormat="1" applyBorder="1" applyAlignment="1">
      <alignment horizontal="center"/>
    </xf>
    <xf numFmtId="168" fontId="0" fillId="0" borderId="0" xfId="0" applyNumberFormat="1" applyFont="1" applyBorder="1" applyAlignment="1">
      <alignment horizontal="center"/>
    </xf>
    <xf numFmtId="2" fontId="0" fillId="0" borderId="0" xfId="0" applyNumberFormat="1" applyFont="1" applyBorder="1" applyAlignment="1">
      <alignment horizontal="center"/>
    </xf>
    <xf numFmtId="168" fontId="0" fillId="0" borderId="1" xfId="0" applyNumberFormat="1" applyBorder="1" applyAlignment="1">
      <alignment horizontal="center"/>
    </xf>
    <xf numFmtId="164" fontId="0" fillId="0" borderId="0" xfId="0" applyNumberFormat="1" applyFont="1" applyAlignment="1">
      <alignment horizontal="center"/>
    </xf>
    <xf numFmtId="165" fontId="0" fillId="0" borderId="0" xfId="0" applyNumberFormat="1" applyFont="1" applyAlignment="1">
      <alignment horizontal="center"/>
    </xf>
    <xf numFmtId="1" fontId="0" fillId="0" borderId="0" xfId="0" applyNumberFormat="1" applyFont="1" applyAlignment="1">
      <alignment horizontal="center"/>
    </xf>
    <xf numFmtId="0" fontId="2" fillId="0" borderId="0" xfId="0" applyFont="1"/>
    <xf numFmtId="2" fontId="0" fillId="0" borderId="0" xfId="0" applyNumberFormat="1" applyAlignment="1">
      <alignment horizontal="right"/>
    </xf>
    <xf numFmtId="164" fontId="0" fillId="0" borderId="0" xfId="0" applyNumberFormat="1"/>
    <xf numFmtId="2" fontId="0" fillId="0" borderId="0" xfId="0" applyNumberFormat="1" applyAlignment="1"/>
    <xf numFmtId="168" fontId="0" fillId="0" borderId="0" xfId="0" applyNumberFormat="1"/>
    <xf numFmtId="0" fontId="0" fillId="0" borderId="0" xfId="0" applyAlignment="1">
      <alignment horizontal="right"/>
    </xf>
    <xf numFmtId="1" fontId="0" fillId="0" borderId="0" xfId="0" applyNumberFormat="1"/>
    <xf numFmtId="1" fontId="0" fillId="0" borderId="0" xfId="0" applyNumberFormat="1" applyAlignment="1">
      <alignment horizontal="right"/>
    </xf>
    <xf numFmtId="0" fontId="9" fillId="0" borderId="0" xfId="0" applyFont="1"/>
    <xf numFmtId="0" fontId="9" fillId="0" borderId="0" xfId="0" applyFont="1" applyAlignment="1">
      <alignment horizontal="right"/>
    </xf>
    <xf numFmtId="2" fontId="0" fillId="0" borderId="0" xfId="0" applyNumberFormat="1"/>
    <xf numFmtId="168" fontId="0" fillId="0" borderId="0" xfId="0" applyNumberFormat="1" applyAlignment="1">
      <alignment horizontal="right"/>
    </xf>
    <xf numFmtId="0" fontId="0" fillId="0" borderId="1" xfId="0" applyBorder="1"/>
    <xf numFmtId="0" fontId="0" fillId="0" borderId="0" xfId="0" applyBorder="1"/>
    <xf numFmtId="0" fontId="10" fillId="0" borderId="0" xfId="0" applyFont="1" applyAlignment="1">
      <alignment horizontal="left"/>
    </xf>
    <xf numFmtId="171" fontId="2" fillId="0" borderId="0" xfId="0" applyNumberFormat="1" applyFont="1"/>
    <xf numFmtId="2" fontId="9" fillId="0" borderId="0" xfId="0" applyNumberFormat="1" applyFont="1" applyAlignment="1">
      <alignment horizontal="right"/>
    </xf>
    <xf numFmtId="164" fontId="9" fillId="0" borderId="0" xfId="0" applyNumberFormat="1" applyFont="1"/>
    <xf numFmtId="2" fontId="9" fillId="0" borderId="0" xfId="0" applyNumberFormat="1" applyFont="1" applyAlignment="1"/>
    <xf numFmtId="1" fontId="9" fillId="0" borderId="0" xfId="0" applyNumberFormat="1" applyFont="1"/>
    <xf numFmtId="1" fontId="9" fillId="0" borderId="0" xfId="0" applyNumberFormat="1" applyFont="1" applyAlignment="1">
      <alignment horizontal="right"/>
    </xf>
    <xf numFmtId="168" fontId="9" fillId="0" borderId="0" xfId="0" applyNumberFormat="1" applyFont="1" applyAlignment="1">
      <alignment horizontal="right"/>
    </xf>
    <xf numFmtId="171" fontId="9" fillId="0" borderId="0" xfId="0" applyNumberFormat="1" applyFont="1"/>
    <xf numFmtId="0" fontId="2" fillId="0" borderId="0" xfId="0" applyFont="1" applyAlignment="1">
      <alignment horizontal="left"/>
    </xf>
    <xf numFmtId="171" fontId="2" fillId="0" borderId="0" xfId="0" applyNumberFormat="1" applyFont="1" applyAlignment="1">
      <alignment horizontal="left"/>
    </xf>
    <xf numFmtId="2" fontId="2" fillId="0" borderId="0" xfId="0" applyNumberFormat="1" applyFont="1" applyAlignment="1">
      <alignment horizontal="left"/>
    </xf>
    <xf numFmtId="164" fontId="2" fillId="0" borderId="0" xfId="0" applyNumberFormat="1" applyFont="1" applyAlignment="1">
      <alignment horizontal="left"/>
    </xf>
    <xf numFmtId="2" fontId="2" fillId="0" borderId="0" xfId="0" applyNumberFormat="1" applyFont="1" applyAlignment="1"/>
    <xf numFmtId="0" fontId="4" fillId="0" borderId="0" xfId="0" applyFont="1" applyAlignment="1">
      <alignment horizontal="left"/>
    </xf>
    <xf numFmtId="168" fontId="4" fillId="0" borderId="0" xfId="0" applyNumberFormat="1" applyFont="1" applyAlignment="1">
      <alignment horizontal="left"/>
    </xf>
    <xf numFmtId="1" fontId="2" fillId="0" borderId="0" xfId="0" applyNumberFormat="1" applyFont="1" applyAlignment="1">
      <alignment horizontal="left"/>
    </xf>
    <xf numFmtId="2" fontId="4" fillId="0" borderId="0" xfId="0" applyNumberFormat="1" applyFont="1" applyAlignment="1">
      <alignment horizontal="left"/>
    </xf>
    <xf numFmtId="171" fontId="2" fillId="0" borderId="0" xfId="0" applyNumberFormat="1" applyFont="1" applyAlignment="1">
      <alignment horizontal="center"/>
    </xf>
    <xf numFmtId="2" fontId="2" fillId="0" borderId="0" xfId="0" applyNumberFormat="1" applyFont="1" applyAlignment="1">
      <alignment horizontal="center"/>
    </xf>
    <xf numFmtId="168" fontId="4" fillId="0" borderId="0" xfId="0" applyNumberFormat="1" applyFont="1" applyAlignment="1">
      <alignment horizontal="center"/>
    </xf>
    <xf numFmtId="1" fontId="2" fillId="0" borderId="0" xfId="0" applyNumberFormat="1" applyFont="1" applyAlignment="1">
      <alignment horizontal="center"/>
    </xf>
    <xf numFmtId="1" fontId="7" fillId="0" borderId="0" xfId="0" applyNumberFormat="1" applyFont="1"/>
    <xf numFmtId="169" fontId="7" fillId="0" borderId="0" xfId="0" applyNumberFormat="1" applyFont="1"/>
    <xf numFmtId="2" fontId="9" fillId="0" borderId="0" xfId="0" applyNumberFormat="1" applyFont="1" applyAlignment="1">
      <alignment horizontal="center"/>
    </xf>
    <xf numFmtId="1" fontId="9" fillId="0" borderId="0" xfId="0" applyNumberFormat="1" applyFont="1" applyAlignment="1">
      <alignment horizontal="center"/>
    </xf>
    <xf numFmtId="169" fontId="9" fillId="0" borderId="0" xfId="0" applyNumberFormat="1" applyFont="1" applyAlignment="1">
      <alignment horizontal="center"/>
    </xf>
    <xf numFmtId="168" fontId="9" fillId="0" borderId="0" xfId="0" applyNumberFormat="1" applyFont="1" applyAlignment="1">
      <alignment horizontal="center"/>
    </xf>
    <xf numFmtId="172" fontId="9" fillId="0" borderId="0" xfId="0" applyNumberFormat="1" applyFont="1" applyAlignment="1">
      <alignment horizontal="center"/>
    </xf>
    <xf numFmtId="2" fontId="8" fillId="0" borderId="0" xfId="0" applyNumberFormat="1" applyFont="1" applyAlignment="1">
      <alignment horizontal="center"/>
    </xf>
    <xf numFmtId="169" fontId="0" fillId="0" borderId="0" xfId="0" applyNumberFormat="1" applyAlignment="1">
      <alignment horizontal="center"/>
    </xf>
    <xf numFmtId="173" fontId="0" fillId="0" borderId="0" xfId="0" applyNumberFormat="1" applyAlignment="1">
      <alignment horizontal="center"/>
    </xf>
    <xf numFmtId="174" fontId="0" fillId="0" borderId="0" xfId="0" applyNumberFormat="1" applyAlignment="1">
      <alignment horizontal="center"/>
    </xf>
    <xf numFmtId="175" fontId="0" fillId="0" borderId="0" xfId="0" applyNumberFormat="1" applyAlignment="1">
      <alignment horizontal="center"/>
    </xf>
    <xf numFmtId="1" fontId="0" fillId="0" borderId="0" xfId="0" applyNumberFormat="1" applyAlignment="1">
      <alignment horizontal="center"/>
    </xf>
    <xf numFmtId="169" fontId="8" fillId="0" borderId="0" xfId="0" applyNumberFormat="1" applyFont="1" applyAlignment="1">
      <alignment horizontal="center"/>
    </xf>
    <xf numFmtId="174" fontId="4" fillId="0" borderId="0" xfId="0" applyNumberFormat="1" applyFont="1" applyAlignment="1">
      <alignment horizontal="center"/>
    </xf>
    <xf numFmtId="172" fontId="0" fillId="0" borderId="0" xfId="0" applyNumberFormat="1" applyAlignment="1">
      <alignment horizontal="center"/>
    </xf>
    <xf numFmtId="173" fontId="4" fillId="0" borderId="0" xfId="0" applyNumberFormat="1" applyFont="1" applyAlignment="1">
      <alignment horizontal="center"/>
    </xf>
    <xf numFmtId="2" fontId="0" fillId="3" borderId="0" xfId="0" applyNumberFormat="1" applyFont="1" applyFill="1" applyAlignment="1">
      <alignment horizontal="center"/>
    </xf>
    <xf numFmtId="172" fontId="4" fillId="0" borderId="0" xfId="0" applyNumberFormat="1" applyFont="1" applyAlignment="1">
      <alignment horizontal="center"/>
    </xf>
    <xf numFmtId="173" fontId="9" fillId="0" borderId="0" xfId="0" applyNumberFormat="1" applyFont="1" applyAlignment="1">
      <alignment horizontal="center"/>
    </xf>
    <xf numFmtId="177" fontId="0" fillId="0" borderId="0" xfId="1" applyNumberFormat="1" applyFont="1" applyBorder="1" applyAlignment="1" applyProtection="1">
      <alignment horizontal="center"/>
    </xf>
    <xf numFmtId="165" fontId="9" fillId="0" borderId="0" xfId="0" applyNumberFormat="1" applyFont="1" applyAlignment="1">
      <alignment horizontal="center"/>
    </xf>
    <xf numFmtId="1" fontId="0" fillId="4" borderId="0" xfId="0" applyNumberFormat="1" applyFill="1" applyAlignment="1">
      <alignment horizontal="center"/>
    </xf>
    <xf numFmtId="174" fontId="9" fillId="0" borderId="0" xfId="0" applyNumberFormat="1" applyFont="1" applyAlignment="1">
      <alignment horizontal="center"/>
    </xf>
    <xf numFmtId="0" fontId="10" fillId="0" borderId="0" xfId="0" applyFont="1"/>
    <xf numFmtId="0" fontId="4" fillId="0" borderId="0" xfId="0" applyFont="1"/>
    <xf numFmtId="0" fontId="0" fillId="0" borderId="0" xfId="0"/>
    <xf numFmtId="0" fontId="4" fillId="0" borderId="4" xfId="0" applyFont="1" applyBorder="1"/>
    <xf numFmtId="0" fontId="0" fillId="0" borderId="4" xfId="0" applyBorder="1"/>
    <xf numFmtId="0" fontId="4" fillId="0" borderId="1" xfId="0" applyFont="1" applyBorder="1" applyAlignment="1">
      <alignment horizontal="center"/>
    </xf>
    <xf numFmtId="0" fontId="4" fillId="0" borderId="3" xfId="0" applyFont="1" applyBorder="1" applyAlignment="1">
      <alignment horizontal="center"/>
    </xf>
    <xf numFmtId="1" fontId="0" fillId="0" borderId="1" xfId="0" applyNumberFormat="1" applyFont="1" applyBorder="1" applyAlignment="1">
      <alignment horizontal="center"/>
    </xf>
    <xf numFmtId="171" fontId="0" fillId="0" borderId="0" xfId="0" applyNumberFormat="1" applyFont="1" applyAlignment="1">
      <alignment horizontal="center"/>
    </xf>
    <xf numFmtId="166" fontId="0" fillId="0" borderId="0" xfId="0" applyNumberFormat="1" applyFont="1" applyAlignment="1">
      <alignment horizontal="center"/>
    </xf>
    <xf numFmtId="49" fontId="0" fillId="0" borderId="0" xfId="0" applyNumberFormat="1" applyFont="1" applyAlignment="1">
      <alignment horizontal="center"/>
    </xf>
    <xf numFmtId="1" fontId="0" fillId="0" borderId="0" xfId="0" applyNumberFormat="1" applyFont="1" applyBorder="1" applyAlignment="1">
      <alignment horizontal="center"/>
    </xf>
    <xf numFmtId="0" fontId="9" fillId="0" borderId="0" xfId="0" applyFont="1" applyAlignment="1">
      <alignment horizontal="center"/>
    </xf>
    <xf numFmtId="178" fontId="0" fillId="0" borderId="0" xfId="0" applyNumberFormat="1" applyFont="1" applyAlignment="1">
      <alignment horizontal="center"/>
    </xf>
    <xf numFmtId="0" fontId="0" fillId="0" borderId="0" xfId="0" applyFont="1" applyAlignment="1">
      <alignment horizontal="left"/>
    </xf>
    <xf numFmtId="0" fontId="4" fillId="0" borderId="0" xfId="3" applyFont="1" applyAlignment="1">
      <alignment horizontal="center"/>
    </xf>
    <xf numFmtId="0" fontId="0" fillId="0" borderId="0" xfId="3" applyFont="1" applyAlignment="1">
      <alignment horizontal="center"/>
    </xf>
    <xf numFmtId="0" fontId="0" fillId="0" borderId="0" xfId="3" applyFont="1" applyAlignment="1">
      <alignment horizontal="left"/>
    </xf>
    <xf numFmtId="49" fontId="0" fillId="0" borderId="0" xfId="0" applyNumberFormat="1" applyFont="1" applyAlignment="1">
      <alignment horizontal="left"/>
    </xf>
    <xf numFmtId="0" fontId="12" fillId="0" borderId="0" xfId="0" applyFont="1" applyAlignment="1">
      <alignment horizontal="center"/>
    </xf>
    <xf numFmtId="0" fontId="13" fillId="0" borderId="0" xfId="0" applyFont="1" applyAlignment="1">
      <alignment horizontal="center"/>
    </xf>
    <xf numFmtId="169" fontId="13" fillId="0" borderId="0" xfId="0" applyNumberFormat="1" applyFont="1" applyAlignment="1">
      <alignment horizontal="center"/>
    </xf>
    <xf numFmtId="168" fontId="13" fillId="0" borderId="0" xfId="0" applyNumberFormat="1" applyFont="1" applyAlignment="1">
      <alignment horizontal="center"/>
    </xf>
    <xf numFmtId="170" fontId="13" fillId="0" borderId="0" xfId="0" applyNumberFormat="1" applyFont="1" applyAlignment="1">
      <alignment horizontal="center"/>
    </xf>
    <xf numFmtId="165" fontId="13" fillId="0" borderId="0" xfId="0" applyNumberFormat="1" applyFont="1" applyAlignment="1">
      <alignment horizontal="center"/>
    </xf>
    <xf numFmtId="1" fontId="13" fillId="0" borderId="0" xfId="0" applyNumberFormat="1" applyFont="1" applyAlignment="1">
      <alignment horizontal="center"/>
    </xf>
    <xf numFmtId="2" fontId="13" fillId="0" borderId="0" xfId="0" applyNumberFormat="1" applyFont="1" applyAlignment="1">
      <alignment horizontal="center"/>
    </xf>
    <xf numFmtId="0" fontId="14" fillId="0" borderId="0" xfId="0" applyFont="1" applyAlignment="1">
      <alignment horizontal="center"/>
    </xf>
    <xf numFmtId="0" fontId="14" fillId="0" borderId="0" xfId="0" applyFont="1"/>
    <xf numFmtId="0" fontId="12" fillId="0" borderId="0" xfId="0" applyFont="1" applyBorder="1" applyAlignment="1">
      <alignment horizontal="center"/>
    </xf>
    <xf numFmtId="2" fontId="12" fillId="0" borderId="0" xfId="0" applyNumberFormat="1" applyFont="1" applyAlignment="1">
      <alignment horizontal="center"/>
    </xf>
    <xf numFmtId="1" fontId="12" fillId="0" borderId="0" xfId="0" applyNumberFormat="1" applyFont="1" applyAlignment="1">
      <alignment horizontal="center"/>
    </xf>
    <xf numFmtId="168" fontId="12" fillId="0" borderId="0" xfId="0" applyNumberFormat="1" applyFont="1" applyAlignment="1">
      <alignment horizontal="center"/>
    </xf>
    <xf numFmtId="169" fontId="12" fillId="0" borderId="0" xfId="0" applyNumberFormat="1" applyFont="1" applyAlignment="1">
      <alignment horizontal="center"/>
    </xf>
    <xf numFmtId="170" fontId="12" fillId="0" borderId="0" xfId="0" applyNumberFormat="1" applyFont="1" applyAlignment="1">
      <alignment horizontal="center"/>
    </xf>
    <xf numFmtId="165" fontId="12" fillId="0" borderId="0" xfId="0" applyNumberFormat="1" applyFont="1" applyAlignment="1">
      <alignment horizontal="center"/>
    </xf>
    <xf numFmtId="169" fontId="14" fillId="0" borderId="0" xfId="0" applyNumberFormat="1" applyFont="1" applyAlignment="1">
      <alignment horizontal="center"/>
    </xf>
    <xf numFmtId="168" fontId="14" fillId="0" borderId="0" xfId="0" applyNumberFormat="1" applyFont="1" applyAlignment="1">
      <alignment horizontal="center"/>
    </xf>
    <xf numFmtId="165" fontId="14" fillId="0" borderId="0" xfId="0" applyNumberFormat="1" applyFont="1" applyAlignment="1">
      <alignment horizontal="center"/>
    </xf>
    <xf numFmtId="1" fontId="14" fillId="0" borderId="0" xfId="0" applyNumberFormat="1" applyFont="1" applyAlignment="1">
      <alignment horizontal="center"/>
    </xf>
    <xf numFmtId="2" fontId="14" fillId="0" borderId="0" xfId="0" applyNumberFormat="1" applyFont="1" applyAlignment="1">
      <alignment horizontal="center"/>
    </xf>
    <xf numFmtId="0" fontId="15" fillId="0" borderId="0" xfId="0" applyFont="1" applyAlignment="1">
      <alignment horizontal="center"/>
    </xf>
    <xf numFmtId="0" fontId="16" fillId="0" borderId="0" xfId="0" applyFont="1" applyAlignment="1">
      <alignment horizontal="center"/>
    </xf>
    <xf numFmtId="0" fontId="13" fillId="0" borderId="0" xfId="0" applyFont="1" applyAlignment="1">
      <alignment horizontal="left"/>
    </xf>
    <xf numFmtId="0" fontId="17" fillId="0" borderId="0" xfId="0" applyFont="1" applyAlignment="1">
      <alignment horizontal="center"/>
    </xf>
    <xf numFmtId="169" fontId="17" fillId="0" borderId="0" xfId="0" applyNumberFormat="1" applyFont="1" applyAlignment="1">
      <alignment horizontal="center"/>
    </xf>
    <xf numFmtId="168" fontId="17" fillId="0" borderId="0" xfId="0" applyNumberFormat="1" applyFont="1" applyAlignment="1">
      <alignment horizontal="center"/>
    </xf>
    <xf numFmtId="170" fontId="17" fillId="0" borderId="0" xfId="0" applyNumberFormat="1" applyFont="1" applyAlignment="1">
      <alignment horizontal="center"/>
    </xf>
    <xf numFmtId="165" fontId="17" fillId="0" borderId="0" xfId="0" applyNumberFormat="1" applyFont="1" applyAlignment="1">
      <alignment horizontal="center"/>
    </xf>
    <xf numFmtId="1" fontId="17" fillId="0" borderId="0" xfId="0" applyNumberFormat="1" applyFont="1" applyAlignment="1">
      <alignment horizontal="center"/>
    </xf>
    <xf numFmtId="2" fontId="17" fillId="0" borderId="0" xfId="0" applyNumberFormat="1" applyFont="1" applyAlignment="1">
      <alignment horizontal="center"/>
    </xf>
    <xf numFmtId="0" fontId="18" fillId="0" borderId="0" xfId="0" applyFont="1"/>
    <xf numFmtId="0" fontId="0" fillId="0" borderId="0" xfId="0" applyFont="1" applyFill="1" applyAlignment="1">
      <alignment horizontal="center"/>
    </xf>
    <xf numFmtId="0" fontId="0" fillId="0" borderId="0" xfId="0" applyFill="1" applyAlignment="1">
      <alignment horizontal="center"/>
    </xf>
    <xf numFmtId="0" fontId="0" fillId="0" borderId="0" xfId="0" applyFill="1"/>
    <xf numFmtId="165" fontId="0" fillId="0" borderId="0" xfId="0" applyNumberFormat="1" applyFont="1" applyFill="1" applyAlignment="1">
      <alignment horizontal="center"/>
    </xf>
    <xf numFmtId="1" fontId="0" fillId="0" borderId="0" xfId="0" applyNumberFormat="1" applyFont="1" applyFill="1" applyAlignment="1">
      <alignment horizontal="center"/>
    </xf>
    <xf numFmtId="49" fontId="0" fillId="0" borderId="0" xfId="0" applyNumberFormat="1" applyFont="1" applyFill="1" applyAlignment="1">
      <alignment horizontal="center"/>
    </xf>
    <xf numFmtId="0" fontId="19" fillId="0" borderId="0" xfId="0" applyFont="1"/>
    <xf numFmtId="0" fontId="0" fillId="5" borderId="0" xfId="0" applyFill="1"/>
    <xf numFmtId="0" fontId="20" fillId="0" borderId="0" xfId="0" applyFont="1"/>
    <xf numFmtId="0" fontId="18" fillId="0" borderId="1" xfId="0" applyFont="1" applyBorder="1"/>
    <xf numFmtId="0" fontId="20" fillId="0" borderId="1" xfId="0" applyFont="1" applyBorder="1"/>
    <xf numFmtId="0" fontId="0" fillId="5" borderId="1" xfId="0" applyFill="1" applyBorder="1"/>
    <xf numFmtId="0" fontId="20" fillId="0" borderId="0" xfId="0" applyFont="1" applyAlignment="1">
      <alignment horizontal="center"/>
    </xf>
    <xf numFmtId="0" fontId="18" fillId="0" borderId="0" xfId="0" applyFont="1" applyBorder="1"/>
    <xf numFmtId="0" fontId="18" fillId="0" borderId="2" xfId="0" applyFont="1" applyBorder="1"/>
    <xf numFmtId="0" fontId="18" fillId="0" borderId="3" xfId="0" applyFont="1" applyBorder="1"/>
    <xf numFmtId="0" fontId="0" fillId="0" borderId="5" xfId="0" applyBorder="1"/>
    <xf numFmtId="0" fontId="18" fillId="0" borderId="6" xfId="0" applyFont="1" applyBorder="1" applyAlignment="1">
      <alignment horizontal="center"/>
    </xf>
    <xf numFmtId="0" fontId="21" fillId="0" borderId="0" xfId="0" applyFont="1" applyAlignment="1">
      <alignment horizontal="left"/>
    </xf>
    <xf numFmtId="0" fontId="0" fillId="0" borderId="0" xfId="0" applyAlignment="1">
      <alignment horizontal="left"/>
    </xf>
    <xf numFmtId="2" fontId="0" fillId="0" borderId="0" xfId="0" applyNumberFormat="1" applyAlignment="1">
      <alignment horizontal="left"/>
    </xf>
    <xf numFmtId="164" fontId="0" fillId="0" borderId="0" xfId="0" applyNumberFormat="1" applyAlignment="1">
      <alignment horizontal="left"/>
    </xf>
    <xf numFmtId="0" fontId="22" fillId="0" borderId="0" xfId="0" applyFont="1" applyAlignment="1">
      <alignment horizontal="left"/>
    </xf>
    <xf numFmtId="0" fontId="23" fillId="0" borderId="0" xfId="0" applyFont="1" applyAlignment="1">
      <alignment horizontal="left"/>
    </xf>
    <xf numFmtId="0" fontId="22" fillId="0" borderId="0" xfId="0" applyFont="1"/>
    <xf numFmtId="169" fontId="12" fillId="0" borderId="0" xfId="0" applyNumberFormat="1" applyFont="1" applyBorder="1" applyAlignment="1">
      <alignment horizontal="center"/>
    </xf>
    <xf numFmtId="164" fontId="12" fillId="0" borderId="0" xfId="0" applyNumberFormat="1" applyFont="1" applyBorder="1" applyAlignment="1">
      <alignment horizontal="center"/>
    </xf>
    <xf numFmtId="165" fontId="12" fillId="0" borderId="0" xfId="0" applyNumberFormat="1" applyFont="1" applyBorder="1" applyAlignment="1">
      <alignment horizontal="center"/>
    </xf>
    <xf numFmtId="168" fontId="12" fillId="0" borderId="0" xfId="0" applyNumberFormat="1" applyFont="1" applyBorder="1" applyAlignment="1">
      <alignment horizontal="center"/>
    </xf>
    <xf numFmtId="0" fontId="24" fillId="0" borderId="0" xfId="0" applyFont="1" applyAlignment="1">
      <alignment horizontal="center"/>
    </xf>
    <xf numFmtId="0" fontId="24" fillId="0" borderId="0" xfId="3" applyFont="1" applyAlignment="1">
      <alignment horizontal="center"/>
    </xf>
    <xf numFmtId="49" fontId="24" fillId="0" borderId="0" xfId="0" applyNumberFormat="1" applyFont="1" applyAlignment="1">
      <alignment horizontal="center"/>
    </xf>
    <xf numFmtId="0" fontId="19" fillId="0" borderId="0" xfId="0" applyFont="1" applyAlignment="1">
      <alignment horizontal="center"/>
    </xf>
  </cellXfs>
  <cellStyles count="4">
    <cellStyle name="Komma" xfId="1" builtinId="3"/>
    <cellStyle name="Neutral 2" xfId="2" xr:uid="{00000000-0005-0000-0000-000006000000}"/>
    <cellStyle name="Standard" xfId="0" builtinId="0"/>
    <cellStyle name="Standard 2" xfId="3"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9C6500"/>
      <rgbColor rgb="FF800080"/>
      <rgbColor rgb="FF008080"/>
      <rgbColor rgb="FFBFBFBF"/>
      <rgbColor rgb="FF808080"/>
      <rgbColor rgb="FF9999FF"/>
      <rgbColor rgb="FF993366"/>
      <rgbColor rgb="FFFBE5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EB9C"/>
      <rgbColor rgb="FF99CCFF"/>
      <rgbColor rgb="FFFF99CC"/>
      <rgbColor rgb="FFCC99FF"/>
      <rgbColor rgb="FFFFCC99"/>
      <rgbColor rgb="FF4472C4"/>
      <rgbColor rgb="FF33CCCC"/>
      <rgbColor rgb="FF99CC00"/>
      <rgbColor rgb="FFFFCC00"/>
      <rgbColor rgb="FFFF9900"/>
      <rgbColor rgb="FFED7D31"/>
      <rgbColor rgb="FF595959"/>
      <rgbColor rgb="FF969696"/>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400" b="0" strike="noStrike" spc="-1">
                <a:solidFill>
                  <a:srgbClr val="595959"/>
                </a:solidFill>
                <a:latin typeface="Calibri"/>
              </a:defRPr>
            </a:pPr>
            <a:r>
              <a:rPr lang="de-DE" sz="1400" b="0" strike="noStrike" spc="-1">
                <a:solidFill>
                  <a:srgbClr val="595959"/>
                </a:solidFill>
                <a:latin typeface="Calibri"/>
              </a:rPr>
              <a:t>Chart Title</a:t>
            </a:r>
          </a:p>
        </c:rich>
      </c:tx>
      <c:overlay val="0"/>
      <c:spPr>
        <a:noFill/>
        <a:ln>
          <a:noFill/>
        </a:ln>
      </c:spPr>
    </c:title>
    <c:autoTitleDeleted val="0"/>
    <c:plotArea>
      <c:layout/>
      <c:scatterChart>
        <c:scatterStyle val="lineMarker"/>
        <c:varyColors val="0"/>
        <c:ser>
          <c:idx val="0"/>
          <c:order val="0"/>
          <c:tx>
            <c:strRef>
              <c:f>'S3_av_min_comps_and_d-values'!$DV$4</c:f>
              <c:strCache>
                <c:ptCount val="1"/>
                <c:pt idx="0">
                  <c:v>Ti47</c:v>
                </c:pt>
              </c:strCache>
            </c:strRef>
          </c:tx>
          <c:spPr>
            <a:ln w="19080">
              <a:noFill/>
            </a:ln>
          </c:spPr>
          <c:marker>
            <c:symbol val="circle"/>
            <c:size val="5"/>
            <c:spPr>
              <a:solidFill>
                <a:srgbClr val="4472C4"/>
              </a:solidFill>
            </c:spPr>
          </c:marker>
          <c:dLbls>
            <c:spPr>
              <a:noFill/>
              <a:ln>
                <a:noFill/>
              </a:ln>
              <a:effectLst/>
            </c:spPr>
            <c:txPr>
              <a:bodyPr/>
              <a:lstStyle/>
              <a:p>
                <a:pPr>
                  <a:defRPr sz="1000" b="0" strike="noStrike" spc="-1">
                    <a:solidFill>
                      <a:srgbClr val="000000"/>
                    </a:solidFill>
                    <a:latin typeface="Calibri"/>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xVal>
            <c:numRef>
              <c:f>'S3_av_min_comps_and_d-values'!$AI$5:$AI$60</c:f>
              <c:numCache>
                <c:formatCode>0.00</c:formatCode>
                <c:ptCount val="56"/>
                <c:pt idx="0">
                  <c:v>0.4794685492111882</c:v>
                </c:pt>
                <c:pt idx="3">
                  <c:v>0.44654115377320025</c:v>
                </c:pt>
                <c:pt idx="6">
                  <c:v>0.43357886028162679</c:v>
                </c:pt>
                <c:pt idx="9">
                  <c:v>0.4142064401291779</c:v>
                </c:pt>
                <c:pt idx="12">
                  <c:v>0.44345514587511242</c:v>
                </c:pt>
                <c:pt idx="19">
                  <c:v>0.41203841526359541</c:v>
                </c:pt>
                <c:pt idx="22">
                  <c:v>0.41237123590929525</c:v>
                </c:pt>
                <c:pt idx="25">
                  <c:v>0.21097546932352898</c:v>
                </c:pt>
                <c:pt idx="28">
                  <c:v>0.21496662791688345</c:v>
                </c:pt>
                <c:pt idx="31">
                  <c:v>0.26882169935091066</c:v>
                </c:pt>
                <c:pt idx="37">
                  <c:v>0.20733867473838521</c:v>
                </c:pt>
                <c:pt idx="42">
                  <c:v>0.11983551099043596</c:v>
                </c:pt>
                <c:pt idx="43">
                  <c:v>0.21058762483179352</c:v>
                </c:pt>
                <c:pt idx="47">
                  <c:v>0.13967176949557694</c:v>
                </c:pt>
                <c:pt idx="50">
                  <c:v>1.8823322037533178E-2</c:v>
                </c:pt>
                <c:pt idx="51">
                  <c:v>0.41827243925299984</c:v>
                </c:pt>
                <c:pt idx="54">
                  <c:v>1.9350170839222327E-2</c:v>
                </c:pt>
                <c:pt idx="55">
                  <c:v>0.38911836574091768</c:v>
                </c:pt>
              </c:numCache>
            </c:numRef>
          </c:xVal>
          <c:yVal>
            <c:numRef>
              <c:f>'S3_av_min_comps_and_d-values'!$DV$5:$DV$61</c:f>
              <c:numCache>
                <c:formatCode>0.00</c:formatCode>
                <c:ptCount val="57"/>
                <c:pt idx="0">
                  <c:v>0.53565167124575763</c:v>
                </c:pt>
                <c:pt idx="3">
                  <c:v>0.58001693992718883</c:v>
                </c:pt>
                <c:pt idx="6">
                  <c:v>0.53990851043839749</c:v>
                </c:pt>
                <c:pt idx="9">
                  <c:v>0.60942205091142698</c:v>
                </c:pt>
                <c:pt idx="11">
                  <c:v>0.56624979313069279</c:v>
                </c:pt>
                <c:pt idx="12">
                  <c:v>0.55996272518279322</c:v>
                </c:pt>
                <c:pt idx="13">
                  <c:v>0.53565167124575763</c:v>
                </c:pt>
                <c:pt idx="14">
                  <c:v>0.60942205091142698</c:v>
                </c:pt>
                <c:pt idx="15" formatCode="0.000">
                  <c:v>3.5040388171190866E-2</c:v>
                </c:pt>
                <c:pt idx="16">
                  <c:v>11.870957228153296</c:v>
                </c:pt>
                <c:pt idx="17" formatCode="0.000">
                  <c:v>6.7219270747051058E-2</c:v>
                </c:pt>
                <c:pt idx="25">
                  <c:v>0.29621270796591659</c:v>
                </c:pt>
                <c:pt idx="28">
                  <c:v>0.24715807191962283</c:v>
                </c:pt>
                <c:pt idx="31">
                  <c:v>0.31945156530840008</c:v>
                </c:pt>
                <c:pt idx="35" formatCode="0.000">
                  <c:v>1.466192621626178E-2</c:v>
                </c:pt>
                <c:pt idx="36">
                  <c:v>0.10161756459826173</c:v>
                </c:pt>
                <c:pt idx="37">
                  <c:v>0.20501517661788227</c:v>
                </c:pt>
                <c:pt idx="41">
                  <c:v>1.4790089446421455E-2</c:v>
                </c:pt>
                <c:pt idx="42">
                  <c:v>9.6156964042813375E-2</c:v>
                </c:pt>
                <c:pt idx="43">
                  <c:v>0.26524243964771022</c:v>
                </c:pt>
                <c:pt idx="46" formatCode="0.000">
                  <c:v>1.4037267463124442E-2</c:v>
                </c:pt>
                <c:pt idx="47">
                  <c:v>0.1041165242741648</c:v>
                </c:pt>
                <c:pt idx="50">
                  <c:v>1.8222050681071713E-2</c:v>
                </c:pt>
                <c:pt idx="54" formatCode="0.0000">
                  <c:v>9.5819942744007347E-3</c:v>
                </c:pt>
              </c:numCache>
            </c:numRef>
          </c:yVal>
          <c:smooth val="0"/>
          <c:extLst>
            <c:ext xmlns:c16="http://schemas.microsoft.com/office/drawing/2014/chart" uri="{C3380CC4-5D6E-409C-BE32-E72D297353CC}">
              <c16:uniqueId val="{00000000-1CB1-413B-85A8-DFF5111E01B2}"/>
            </c:ext>
          </c:extLst>
        </c:ser>
        <c:ser>
          <c:idx val="1"/>
          <c:order val="1"/>
          <c:tx>
            <c:strRef>
              <c:f>'S3_av_min_comps_and_d-values'!$FA$4</c:f>
              <c:strCache>
                <c:ptCount val="1"/>
                <c:pt idx="0">
                  <c:v>Lu</c:v>
                </c:pt>
              </c:strCache>
            </c:strRef>
          </c:tx>
          <c:spPr>
            <a:ln w="25560">
              <a:noFill/>
            </a:ln>
          </c:spPr>
          <c:marker>
            <c:symbol val="circle"/>
            <c:size val="5"/>
            <c:spPr>
              <a:solidFill>
                <a:srgbClr val="ED7D31"/>
              </a:solidFill>
            </c:spPr>
          </c:marker>
          <c:dLbls>
            <c:spPr>
              <a:noFill/>
              <a:ln>
                <a:noFill/>
              </a:ln>
              <a:effectLst/>
            </c:spPr>
            <c:txPr>
              <a:bodyPr/>
              <a:lstStyle/>
              <a:p>
                <a:pPr>
                  <a:defRPr sz="1000" b="0" strike="noStrike" spc="-1">
                    <a:solidFill>
                      <a:srgbClr val="000000"/>
                    </a:solidFill>
                    <a:latin typeface="Calibri"/>
                  </a:defRPr>
                </a:pPr>
                <a:endParaRPr lang="de-DE"/>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xVal>
            <c:numRef>
              <c:f>'S3_av_min_comps_and_d-values'!$AI$5:$AI$60</c:f>
              <c:numCache>
                <c:formatCode>0.00</c:formatCode>
                <c:ptCount val="56"/>
                <c:pt idx="0">
                  <c:v>0.4794685492111882</c:v>
                </c:pt>
                <c:pt idx="3">
                  <c:v>0.44654115377320025</c:v>
                </c:pt>
                <c:pt idx="6">
                  <c:v>0.43357886028162679</c:v>
                </c:pt>
                <c:pt idx="9">
                  <c:v>0.4142064401291779</c:v>
                </c:pt>
                <c:pt idx="12">
                  <c:v>0.44345514587511242</c:v>
                </c:pt>
                <c:pt idx="19">
                  <c:v>0.41203841526359541</c:v>
                </c:pt>
                <c:pt idx="22">
                  <c:v>0.41237123590929525</c:v>
                </c:pt>
                <c:pt idx="25">
                  <c:v>0.21097546932352898</c:v>
                </c:pt>
                <c:pt idx="28">
                  <c:v>0.21496662791688345</c:v>
                </c:pt>
                <c:pt idx="31">
                  <c:v>0.26882169935091066</c:v>
                </c:pt>
                <c:pt idx="37">
                  <c:v>0.20733867473838521</c:v>
                </c:pt>
                <c:pt idx="42">
                  <c:v>0.11983551099043596</c:v>
                </c:pt>
                <c:pt idx="43">
                  <c:v>0.21058762483179352</c:v>
                </c:pt>
                <c:pt idx="47">
                  <c:v>0.13967176949557694</c:v>
                </c:pt>
                <c:pt idx="50">
                  <c:v>1.8823322037533178E-2</c:v>
                </c:pt>
                <c:pt idx="51">
                  <c:v>0.41827243925299984</c:v>
                </c:pt>
                <c:pt idx="54">
                  <c:v>1.9350170839222327E-2</c:v>
                </c:pt>
                <c:pt idx="55">
                  <c:v>0.38911836574091768</c:v>
                </c:pt>
              </c:numCache>
            </c:numRef>
          </c:xVal>
          <c:yVal>
            <c:numRef>
              <c:f>'S3_av_min_comps_and_d-values'!$FA$5:$FA$59</c:f>
              <c:numCache>
                <c:formatCode>0.00</c:formatCode>
                <c:ptCount val="55"/>
                <c:pt idx="0">
                  <c:v>0.329308909242298</c:v>
                </c:pt>
                <c:pt idx="3">
                  <c:v>0.33293095123128924</c:v>
                </c:pt>
                <c:pt idx="6">
                  <c:v>0.34709950476689139</c:v>
                </c:pt>
                <c:pt idx="9">
                  <c:v>0.34108825225918088</c:v>
                </c:pt>
                <c:pt idx="11">
                  <c:v>0.33760690437491492</c:v>
                </c:pt>
                <c:pt idx="12">
                  <c:v>0.33700960174523509</c:v>
                </c:pt>
                <c:pt idx="13">
                  <c:v>0.329308909242298</c:v>
                </c:pt>
                <c:pt idx="14">
                  <c:v>0.34709950476689139</c:v>
                </c:pt>
                <c:pt idx="15" formatCode="0.0000">
                  <c:v>8.0197777673979599E-3</c:v>
                </c:pt>
                <c:pt idx="16">
                  <c:v>9.6252222775877669</c:v>
                </c:pt>
                <c:pt idx="17" formatCode="0.000">
                  <c:v>3.2495414970568737E-2</c:v>
                </c:pt>
                <c:pt idx="25">
                  <c:v>0.24929178470254965</c:v>
                </c:pt>
                <c:pt idx="28">
                  <c:v>0.1877512414282336</c:v>
                </c:pt>
                <c:pt idx="31">
                  <c:v>0.20266793334125002</c:v>
                </c:pt>
                <c:pt idx="35" formatCode="0.0000">
                  <c:v>2.2962374664945901E-2</c:v>
                </c:pt>
                <c:pt idx="36" formatCode="0.0000">
                  <c:v>7.3131142658592288E-2</c:v>
                </c:pt>
                <c:pt idx="37" formatCode="0.0000">
                  <c:v>0.17103714314078661</c:v>
                </c:pt>
                <c:pt idx="41" formatCode="0.00000">
                  <c:v>2.2656821172686067E-2</c:v>
                </c:pt>
                <c:pt idx="42" formatCode="0.000">
                  <c:v>8.0450358239508718E-2</c:v>
                </c:pt>
                <c:pt idx="43">
                  <c:v>0.21096066676414682</c:v>
                </c:pt>
                <c:pt idx="46" formatCode="0.00000">
                  <c:v>9.9333333333333339E-3</c:v>
                </c:pt>
                <c:pt idx="47" formatCode="0.00000">
                  <c:v>7.5578703703703717E-2</c:v>
                </c:pt>
                <c:pt idx="50" formatCode="0.00000">
                  <c:v>5.9205622404429779E-3</c:v>
                </c:pt>
                <c:pt idx="54" formatCode="0.00000">
                  <c:v>3.3687172272669139E-3</c:v>
                </c:pt>
              </c:numCache>
            </c:numRef>
          </c:yVal>
          <c:smooth val="0"/>
          <c:extLst>
            <c:ext xmlns:c16="http://schemas.microsoft.com/office/drawing/2014/chart" uri="{C3380CC4-5D6E-409C-BE32-E72D297353CC}">
              <c16:uniqueId val="{00000001-1CB1-413B-85A8-DFF5111E01B2}"/>
            </c:ext>
          </c:extLst>
        </c:ser>
        <c:dLbls>
          <c:showLegendKey val="0"/>
          <c:showVal val="0"/>
          <c:showCatName val="0"/>
          <c:showSerName val="0"/>
          <c:showPercent val="0"/>
          <c:showBubbleSize val="0"/>
        </c:dLbls>
        <c:axId val="52989221"/>
        <c:axId val="92149056"/>
      </c:scatterChart>
      <c:valAx>
        <c:axId val="52989221"/>
        <c:scaling>
          <c:orientation val="minMax"/>
        </c:scaling>
        <c:delete val="0"/>
        <c:axPos val="b"/>
        <c:majorGridlines>
          <c:spPr>
            <a:ln w="9360">
              <a:solidFill>
                <a:srgbClr val="D9D9D9"/>
              </a:solidFill>
              <a:round/>
            </a:ln>
          </c:spPr>
        </c:majorGridlines>
        <c:numFmt formatCode="0.00" sourceLinked="0"/>
        <c:majorTickMark val="none"/>
        <c:minorTickMark val="none"/>
        <c:tickLblPos val="nextTo"/>
        <c:spPr>
          <a:ln w="9360">
            <a:solidFill>
              <a:srgbClr val="BFBFBF"/>
            </a:solidFill>
            <a:round/>
          </a:ln>
        </c:spPr>
        <c:txPr>
          <a:bodyPr/>
          <a:lstStyle/>
          <a:p>
            <a:pPr>
              <a:defRPr sz="900" b="0" strike="noStrike" spc="-1">
                <a:solidFill>
                  <a:srgbClr val="595959"/>
                </a:solidFill>
                <a:latin typeface="Calibri"/>
              </a:defRPr>
            </a:pPr>
            <a:endParaRPr lang="de-DE"/>
          </a:p>
        </c:txPr>
        <c:crossAx val="92149056"/>
        <c:crosses val="autoZero"/>
        <c:crossBetween val="midCat"/>
      </c:valAx>
      <c:valAx>
        <c:axId val="92149056"/>
        <c:scaling>
          <c:orientation val="minMax"/>
          <c:max val="1"/>
        </c:scaling>
        <c:delete val="0"/>
        <c:axPos val="l"/>
        <c:majorGridlines>
          <c:spPr>
            <a:ln w="9360">
              <a:solidFill>
                <a:srgbClr val="D9D9D9"/>
              </a:solidFill>
              <a:round/>
            </a:ln>
          </c:spPr>
        </c:majorGridlines>
        <c:numFmt formatCode="0.00" sourceLinked="0"/>
        <c:majorTickMark val="none"/>
        <c:minorTickMark val="none"/>
        <c:tickLblPos val="nextTo"/>
        <c:spPr>
          <a:ln w="9360">
            <a:solidFill>
              <a:srgbClr val="BFBFBF"/>
            </a:solidFill>
            <a:round/>
          </a:ln>
        </c:spPr>
        <c:txPr>
          <a:bodyPr/>
          <a:lstStyle/>
          <a:p>
            <a:pPr>
              <a:defRPr sz="900" b="0" strike="noStrike" spc="-1">
                <a:solidFill>
                  <a:srgbClr val="595959"/>
                </a:solidFill>
                <a:latin typeface="Calibri"/>
              </a:defRPr>
            </a:pPr>
            <a:endParaRPr lang="de-DE"/>
          </a:p>
        </c:txPr>
        <c:crossAx val="52989221"/>
        <c:crosses val="autoZero"/>
        <c:crossBetween val="midCat"/>
      </c:valAx>
      <c:spPr>
        <a:noFill/>
        <a:ln>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125</xdr:col>
      <xdr:colOff>419040</xdr:colOff>
      <xdr:row>63</xdr:row>
      <xdr:rowOff>170640</xdr:rowOff>
    </xdr:from>
    <xdr:to>
      <xdr:col>133</xdr:col>
      <xdr:colOff>340920</xdr:colOff>
      <xdr:row>79</xdr:row>
      <xdr:rowOff>108360</xdr:rowOff>
    </xdr:to>
    <xdr:graphicFrame macro="">
      <xdr:nvGraphicFramePr>
        <xdr:cNvPr id="2" name="Diagramm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79"/>
  <sheetViews>
    <sheetView zoomScaleNormal="100" workbookViewId="0">
      <selection activeCell="B2" sqref="B2"/>
    </sheetView>
  </sheetViews>
  <sheetFormatPr baseColWidth="10" defaultColWidth="8.7109375" defaultRowHeight="15" x14ac:dyDescent="0.25"/>
  <cols>
    <col min="1" max="1" width="21.7109375" style="1" customWidth="1"/>
    <col min="2" max="2" width="25.85546875" style="1" customWidth="1"/>
    <col min="3" max="3" width="18.85546875" style="1" customWidth="1"/>
    <col min="4" max="4" width="12.28515625" style="2" customWidth="1"/>
    <col min="5" max="5" width="12.28515625" style="3" customWidth="1"/>
    <col min="6" max="6" width="12.28515625" style="2" customWidth="1"/>
    <col min="7" max="7" width="12.28515625" style="3" customWidth="1"/>
    <col min="8" max="8" width="12.28515625" style="1" customWidth="1"/>
    <col min="9" max="9" width="12.28515625" style="3" customWidth="1"/>
    <col min="10" max="10" width="12.28515625" style="2" customWidth="1"/>
    <col min="11" max="11" width="12.28515625" style="3" customWidth="1"/>
    <col min="12" max="12" width="12.28515625" style="4" customWidth="1"/>
    <col min="13" max="13" width="12.28515625" style="5" customWidth="1"/>
    <col min="14" max="14" width="12.28515625" style="2" customWidth="1"/>
    <col min="15" max="15" width="12.28515625" style="3" customWidth="1"/>
    <col min="16" max="16" width="12.28515625" style="2" customWidth="1"/>
    <col min="17" max="17" width="12.28515625" style="3" customWidth="1"/>
    <col min="18" max="18" width="12.28515625" style="2" customWidth="1"/>
    <col min="19" max="19" width="12.28515625" style="3" customWidth="1"/>
    <col min="20" max="20" width="12.28515625" style="2" customWidth="1"/>
    <col min="21" max="21" width="12.28515625" style="6" customWidth="1"/>
    <col min="22" max="22" width="12.28515625" style="2" customWidth="1"/>
    <col min="23" max="23" width="12.28515625" style="6" customWidth="1"/>
    <col min="24" max="24" width="12.28515625" style="2" customWidth="1"/>
    <col min="25" max="25" width="12.28515625" style="6" customWidth="1"/>
    <col min="26" max="27" width="12.28515625" style="2" customWidth="1"/>
    <col min="28" max="28" width="13.140625" style="2" customWidth="1"/>
    <col min="29" max="29" width="7.42578125" style="2" customWidth="1"/>
    <col min="30" max="30" width="7.140625" style="2" customWidth="1"/>
    <col min="31" max="31" width="6.140625" style="2" customWidth="1"/>
    <col min="32" max="32" width="9.28515625" style="2" customWidth="1"/>
    <col min="33" max="33" width="6.7109375" style="2" customWidth="1"/>
    <col min="34" max="34" width="7.140625" style="2" customWidth="1"/>
    <col min="35" max="37" width="8.140625" style="2" customWidth="1"/>
    <col min="38" max="38" width="9.28515625" style="2" customWidth="1"/>
    <col min="39" max="51" width="6.7109375" style="1" customWidth="1"/>
    <col min="52" max="52" width="12.85546875" style="1" customWidth="1"/>
    <col min="53" max="53" width="23.7109375" style="2" customWidth="1"/>
    <col min="54" max="56" width="19.42578125" style="2" customWidth="1"/>
    <col min="57" max="62" width="18.7109375" style="2" customWidth="1"/>
    <col min="63" max="63" width="18.7109375" style="1" customWidth="1"/>
    <col min="64" max="65" width="6.7109375" style="1" customWidth="1"/>
    <col min="66" max="72" width="8.7109375" style="1"/>
    <col min="73" max="73" width="64.42578125" style="1" customWidth="1"/>
    <col min="74" max="74" width="30.28515625" style="1" customWidth="1"/>
    <col min="75" max="75" width="26.42578125" style="1" customWidth="1"/>
    <col min="76" max="76" width="27.28515625" style="1" customWidth="1"/>
    <col min="77" max="77" width="23" style="1" customWidth="1"/>
    <col min="78" max="78" width="20.140625" style="1" customWidth="1"/>
    <col min="79" max="79" width="19.7109375" style="1" customWidth="1"/>
    <col min="80" max="80" width="19.5703125" style="1" customWidth="1"/>
    <col min="81" max="1024" width="8.7109375" style="1"/>
  </cols>
  <sheetData>
    <row r="1" spans="1:80" x14ac:dyDescent="0.25">
      <c r="A1" s="62" t="s">
        <v>0</v>
      </c>
      <c r="B1" s="179"/>
      <c r="C1" s="179"/>
      <c r="D1" s="179"/>
      <c r="F1" s="180"/>
      <c r="G1" s="181"/>
      <c r="H1" s="180"/>
      <c r="I1" s="181"/>
      <c r="J1" s="179"/>
      <c r="K1" s="181"/>
    </row>
    <row r="2" spans="1:80" x14ac:dyDescent="0.25">
      <c r="AD2" s="2" t="s">
        <v>1</v>
      </c>
      <c r="BG2" s="1"/>
      <c r="BH2" s="8"/>
      <c r="BI2" s="1"/>
      <c r="BJ2" s="8"/>
      <c r="BK2" s="8"/>
      <c r="BL2" s="8"/>
      <c r="BM2" s="8"/>
      <c r="BN2" s="8"/>
      <c r="BO2" s="8"/>
      <c r="BP2" s="8"/>
      <c r="BQ2" s="8"/>
      <c r="BR2" s="9"/>
      <c r="BS2" s="8"/>
      <c r="BT2" s="8"/>
      <c r="BU2" s="10"/>
      <c r="BV2" s="11"/>
      <c r="BW2" s="12"/>
      <c r="BX2" s="12"/>
      <c r="BY2" s="12"/>
      <c r="BZ2" s="12"/>
      <c r="CA2" s="12"/>
      <c r="CB2" s="12"/>
    </row>
    <row r="3" spans="1:80" s="14" customFormat="1" x14ac:dyDescent="0.25">
      <c r="A3" s="13" t="s">
        <v>805</v>
      </c>
      <c r="B3" s="13" t="s">
        <v>2</v>
      </c>
      <c r="C3" s="13" t="s">
        <v>3</v>
      </c>
      <c r="D3" s="14" t="s">
        <v>4</v>
      </c>
      <c r="E3" s="15"/>
      <c r="F3" s="16" t="s">
        <v>5</v>
      </c>
      <c r="H3" s="14" t="s">
        <v>6</v>
      </c>
      <c r="I3" s="15"/>
      <c r="J3" s="16" t="s">
        <v>7</v>
      </c>
      <c r="L3" s="17" t="s">
        <v>8</v>
      </c>
      <c r="M3" s="18"/>
      <c r="N3" s="16" t="s">
        <v>9</v>
      </c>
      <c r="O3" s="15"/>
      <c r="P3" s="14" t="s">
        <v>10</v>
      </c>
      <c r="Q3" s="15"/>
      <c r="R3" s="16" t="s">
        <v>11</v>
      </c>
      <c r="T3" s="14" t="s">
        <v>12</v>
      </c>
      <c r="U3" s="19"/>
      <c r="V3" s="16" t="s">
        <v>13</v>
      </c>
      <c r="W3" s="19"/>
      <c r="X3" s="14" t="s">
        <v>14</v>
      </c>
      <c r="Y3" s="19"/>
      <c r="Z3" s="16" t="s">
        <v>15</v>
      </c>
      <c r="AB3" s="20" t="s">
        <v>16</v>
      </c>
      <c r="AC3" s="20" t="s">
        <v>17</v>
      </c>
      <c r="AD3" s="20" t="s">
        <v>18</v>
      </c>
      <c r="AE3" s="20" t="s">
        <v>19</v>
      </c>
      <c r="AF3" s="20" t="s">
        <v>20</v>
      </c>
      <c r="AG3" s="20" t="s">
        <v>21</v>
      </c>
      <c r="AH3" s="20" t="s">
        <v>22</v>
      </c>
      <c r="AI3" s="20" t="s">
        <v>23</v>
      </c>
      <c r="AJ3" s="20" t="s">
        <v>24</v>
      </c>
      <c r="AK3" s="20" t="s">
        <v>25</v>
      </c>
      <c r="AL3" s="20" t="s">
        <v>26</v>
      </c>
      <c r="BG3" s="21"/>
      <c r="BH3" s="22"/>
      <c r="BI3" s="22"/>
      <c r="BJ3" s="22"/>
      <c r="BK3" s="22"/>
      <c r="BL3" s="22"/>
      <c r="BM3" s="22"/>
      <c r="BN3" s="22"/>
      <c r="BO3" s="22"/>
      <c r="BP3" s="22"/>
      <c r="BQ3" s="22"/>
      <c r="BR3" s="22"/>
      <c r="BS3" s="22"/>
      <c r="BT3" s="22"/>
      <c r="BU3" s="23"/>
      <c r="BV3" s="24"/>
      <c r="BW3" s="20"/>
      <c r="BX3" s="20"/>
      <c r="BY3" s="20"/>
      <c r="BZ3" s="20"/>
      <c r="CA3" s="20"/>
      <c r="CB3" s="20"/>
    </row>
    <row r="4" spans="1:80" x14ac:dyDescent="0.25">
      <c r="A4" s="26" t="s">
        <v>793</v>
      </c>
      <c r="B4" s="25" t="s">
        <v>27</v>
      </c>
      <c r="C4" s="25" t="s">
        <v>28</v>
      </c>
      <c r="D4" s="27">
        <v>5.1499999999999997E-2</v>
      </c>
      <c r="E4" s="3">
        <f>D4/100*AA4</f>
        <v>0</v>
      </c>
      <c r="F4" s="2">
        <v>14.89</v>
      </c>
      <c r="G4" s="3">
        <f>F4/100*AC4</f>
        <v>0.23972900000000003</v>
      </c>
      <c r="H4" s="1">
        <v>5.2</v>
      </c>
      <c r="I4" s="3">
        <f>H4/100*AD4</f>
        <v>0.13312000000000002</v>
      </c>
      <c r="J4" s="2">
        <v>50.46</v>
      </c>
      <c r="K4" s="3">
        <f>J4/100*AE4</f>
        <v>0.39358800000000005</v>
      </c>
      <c r="L4" s="4" t="s">
        <v>29</v>
      </c>
      <c r="N4" s="2">
        <v>23.59</v>
      </c>
      <c r="O4" s="3">
        <f>N4/100*AG4</f>
        <v>0.35385</v>
      </c>
      <c r="P4" s="2">
        <v>5.07</v>
      </c>
      <c r="Q4" s="3">
        <f>P4/100*AH4</f>
        <v>0.215475</v>
      </c>
      <c r="R4" s="2">
        <v>1.6312</v>
      </c>
      <c r="S4" s="3">
        <f>R4/100*AI4</f>
        <v>0.22184319999999999</v>
      </c>
      <c r="T4" s="2">
        <v>0.20619999999999999</v>
      </c>
      <c r="U4" s="6">
        <f>T4/100*AJ4</f>
        <v>5.9798000000000004E-2</v>
      </c>
      <c r="V4" s="2">
        <v>0.10929999999999999</v>
      </c>
      <c r="W4" s="6">
        <f>V4/100*AK4</f>
        <v>5.084636E-2</v>
      </c>
      <c r="X4" s="2" t="s">
        <v>29</v>
      </c>
      <c r="Z4" s="2">
        <v>101.2088</v>
      </c>
      <c r="AB4" s="2">
        <v>80.180000000000007</v>
      </c>
      <c r="AC4" s="2">
        <v>1.61</v>
      </c>
      <c r="AD4" s="2">
        <v>2.56</v>
      </c>
      <c r="AE4" s="2">
        <v>0.78</v>
      </c>
      <c r="AF4" s="2">
        <v>3994.18</v>
      </c>
      <c r="AG4" s="2">
        <v>1.5</v>
      </c>
      <c r="AH4" s="2">
        <v>4.25</v>
      </c>
      <c r="AI4" s="2">
        <v>13.6</v>
      </c>
      <c r="AJ4" s="2">
        <v>29</v>
      </c>
      <c r="AK4" s="2">
        <v>46.52</v>
      </c>
      <c r="AL4" s="2">
        <v>300</v>
      </c>
      <c r="BG4" s="28"/>
      <c r="BH4" s="8"/>
      <c r="BI4" s="8"/>
      <c r="BJ4" s="8"/>
      <c r="BK4" s="8"/>
      <c r="BL4" s="8"/>
      <c r="BM4" s="8"/>
      <c r="BN4" s="8"/>
      <c r="BO4" s="8"/>
      <c r="BP4" s="8"/>
      <c r="BQ4" s="8"/>
      <c r="BR4" s="8"/>
      <c r="BS4" s="8"/>
      <c r="BT4" s="8"/>
      <c r="BU4" s="8"/>
      <c r="BV4" s="29"/>
      <c r="BW4" s="30"/>
      <c r="BX4" s="30"/>
      <c r="BY4" s="30"/>
      <c r="BZ4" s="30"/>
      <c r="CA4" s="30"/>
      <c r="CB4" s="30"/>
    </row>
    <row r="5" spans="1:80" x14ac:dyDescent="0.25">
      <c r="A5" s="26" t="s">
        <v>793</v>
      </c>
      <c r="B5" s="25" t="s">
        <v>30</v>
      </c>
      <c r="C5" s="25" t="s">
        <v>28</v>
      </c>
      <c r="D5" s="27">
        <v>3.9E-2</v>
      </c>
      <c r="E5" s="3">
        <f>D5/100*AA5</f>
        <v>0</v>
      </c>
      <c r="F5" s="2">
        <v>14.89</v>
      </c>
      <c r="G5" s="3">
        <f>F5/100*AC5</f>
        <v>0.23972900000000003</v>
      </c>
      <c r="H5" s="1">
        <v>5.08</v>
      </c>
      <c r="I5" s="3">
        <f>H5/100*AD5</f>
        <v>0.13157199999999999</v>
      </c>
      <c r="J5" s="2">
        <v>50.71</v>
      </c>
      <c r="K5" s="3">
        <f>J5/100*AE5</f>
        <v>0.39046700000000001</v>
      </c>
      <c r="L5" s="4" t="s">
        <v>29</v>
      </c>
      <c r="N5" s="2">
        <v>23.53</v>
      </c>
      <c r="O5" s="3">
        <f>N5/100*AG5</f>
        <v>0.35294999999999999</v>
      </c>
      <c r="P5" s="2">
        <v>5</v>
      </c>
      <c r="Q5" s="3">
        <f>P5/100*AH5</f>
        <v>0.215</v>
      </c>
      <c r="R5" s="2">
        <v>1.4309000000000001</v>
      </c>
      <c r="S5" s="3">
        <f>R5/100*AI5</f>
        <v>0.21019921</v>
      </c>
      <c r="T5" s="2">
        <v>0.22209999999999999</v>
      </c>
      <c r="U5" s="6">
        <f>T5/100*AJ5</f>
        <v>6.0166889999999994E-2</v>
      </c>
      <c r="V5" s="2">
        <v>6.83E-2</v>
      </c>
      <c r="W5" s="6">
        <f>V5/100*AK5</f>
        <v>5.1102059999999998E-2</v>
      </c>
      <c r="X5" s="2" t="s">
        <v>29</v>
      </c>
      <c r="Z5" s="2">
        <v>100.97020000000001</v>
      </c>
      <c r="AB5" s="2">
        <v>106.45</v>
      </c>
      <c r="AC5" s="2">
        <v>1.61</v>
      </c>
      <c r="AD5" s="2">
        <v>2.59</v>
      </c>
      <c r="AE5" s="2">
        <v>0.77</v>
      </c>
      <c r="AF5" s="2">
        <v>300</v>
      </c>
      <c r="AG5" s="2">
        <v>1.5</v>
      </c>
      <c r="AH5" s="2">
        <v>4.3</v>
      </c>
      <c r="AI5" s="2">
        <v>14.69</v>
      </c>
      <c r="AJ5" s="2">
        <v>27.09</v>
      </c>
      <c r="AK5" s="2">
        <v>74.819999999999993</v>
      </c>
      <c r="AL5" s="2">
        <v>300</v>
      </c>
      <c r="BG5" s="28"/>
      <c r="BH5" s="8"/>
      <c r="BI5" s="8"/>
      <c r="BJ5" s="8"/>
      <c r="BK5" s="8"/>
      <c r="BL5" s="8"/>
      <c r="BM5" s="8"/>
      <c r="BN5" s="8"/>
      <c r="BO5" s="8"/>
      <c r="BP5" s="8"/>
      <c r="BQ5" s="8"/>
      <c r="BR5" s="8"/>
      <c r="BS5" s="8"/>
      <c r="BT5" s="8"/>
      <c r="BU5" s="8"/>
      <c r="BV5" s="29"/>
      <c r="BW5" s="30"/>
      <c r="BX5" s="30"/>
      <c r="BY5" s="30"/>
      <c r="BZ5" s="30"/>
      <c r="CA5" s="30"/>
      <c r="CB5" s="30"/>
    </row>
    <row r="6" spans="1:80" x14ac:dyDescent="0.25">
      <c r="A6" s="26" t="s">
        <v>793</v>
      </c>
      <c r="B6" s="25" t="s">
        <v>31</v>
      </c>
      <c r="C6" s="25" t="s">
        <v>28</v>
      </c>
      <c r="D6" s="4" t="s">
        <v>29</v>
      </c>
      <c r="E6" s="31"/>
      <c r="F6" s="2">
        <v>14.64</v>
      </c>
      <c r="G6" s="3">
        <f>F6/100*AC6</f>
        <v>0.23716800000000002</v>
      </c>
      <c r="H6" s="1">
        <v>5.29</v>
      </c>
      <c r="I6" s="3">
        <f>H6/100*AD6</f>
        <v>0.13330800000000001</v>
      </c>
      <c r="J6" s="2">
        <v>50.66</v>
      </c>
      <c r="K6" s="3">
        <f>J6/100*AE6</f>
        <v>0.39008199999999998</v>
      </c>
      <c r="L6" s="4" t="s">
        <v>29</v>
      </c>
      <c r="N6" s="2">
        <v>23.43</v>
      </c>
      <c r="O6" s="3">
        <f>N6/100*AG6</f>
        <v>0.35379300000000002</v>
      </c>
      <c r="P6" s="2">
        <v>4.88</v>
      </c>
      <c r="Q6" s="3">
        <f>P6/100*AH6</f>
        <v>0.21227999999999997</v>
      </c>
      <c r="R6" s="2">
        <v>1.3743000000000001</v>
      </c>
      <c r="S6" s="3">
        <f>R6/100*AI6</f>
        <v>0.20147238000000001</v>
      </c>
      <c r="T6" s="2">
        <v>0.25309999999999999</v>
      </c>
      <c r="U6" s="6">
        <f>T6/100*AJ6</f>
        <v>6.0845239999999995E-2</v>
      </c>
      <c r="V6" s="2">
        <v>0.10639999999999999</v>
      </c>
      <c r="W6" s="6">
        <f>V6/100*AK6</f>
        <v>5.1572079999999992E-2</v>
      </c>
      <c r="X6" s="2" t="s">
        <v>29</v>
      </c>
      <c r="Z6" s="2">
        <v>100.65130000000001</v>
      </c>
      <c r="AB6" s="2">
        <v>297.92</v>
      </c>
      <c r="AC6" s="2">
        <v>1.62</v>
      </c>
      <c r="AD6" s="2">
        <v>2.52</v>
      </c>
      <c r="AE6" s="2">
        <v>0.77</v>
      </c>
      <c r="AF6" s="2">
        <v>819.64</v>
      </c>
      <c r="AG6" s="2">
        <v>1.51</v>
      </c>
      <c r="AH6" s="2">
        <v>4.3499999999999996</v>
      </c>
      <c r="AI6" s="2">
        <v>14.66</v>
      </c>
      <c r="AJ6" s="2">
        <v>24.04</v>
      </c>
      <c r="AK6" s="2">
        <v>48.47</v>
      </c>
      <c r="AL6" s="2">
        <v>300</v>
      </c>
      <c r="BG6" s="28"/>
      <c r="BH6" s="8"/>
      <c r="BI6" s="8"/>
      <c r="BJ6" s="8"/>
      <c r="BK6" s="8"/>
      <c r="BL6" s="8"/>
      <c r="BM6" s="8"/>
      <c r="BN6" s="8"/>
      <c r="BO6" s="8"/>
      <c r="BP6" s="8"/>
      <c r="BQ6" s="8"/>
      <c r="BR6" s="8"/>
      <c r="BS6" s="8"/>
      <c r="BT6" s="8"/>
      <c r="BU6" s="8"/>
      <c r="BV6" s="29"/>
      <c r="BW6" s="30"/>
      <c r="BX6" s="30"/>
      <c r="BY6" s="30"/>
      <c r="BZ6" s="30"/>
      <c r="CA6" s="30"/>
      <c r="CB6" s="30"/>
    </row>
    <row r="7" spans="1:80" x14ac:dyDescent="0.25">
      <c r="A7" s="26" t="s">
        <v>793</v>
      </c>
      <c r="B7" s="25" t="s">
        <v>32</v>
      </c>
      <c r="C7" s="25" t="s">
        <v>28</v>
      </c>
      <c r="D7" s="4" t="s">
        <v>29</v>
      </c>
      <c r="E7" s="31"/>
      <c r="F7" s="2">
        <v>15.44</v>
      </c>
      <c r="G7" s="3">
        <f>F7/100*AC7</f>
        <v>0.24395199999999997</v>
      </c>
      <c r="H7" s="1">
        <v>3.92</v>
      </c>
      <c r="I7" s="3">
        <f>H7/100*AD7</f>
        <v>0.116424</v>
      </c>
      <c r="J7" s="2">
        <v>51.46</v>
      </c>
      <c r="K7" s="3">
        <f>J7/100*AE7</f>
        <v>0.39624200000000004</v>
      </c>
      <c r="L7" s="4" t="s">
        <v>29</v>
      </c>
      <c r="N7" s="2">
        <v>23.41</v>
      </c>
      <c r="O7" s="3">
        <f>N7/100*AG7</f>
        <v>0.353491</v>
      </c>
      <c r="P7" s="2">
        <v>5.21</v>
      </c>
      <c r="Q7" s="3">
        <f>P7/100*AH7</f>
        <v>0.219862</v>
      </c>
      <c r="R7" s="2">
        <v>1.0899000000000001</v>
      </c>
      <c r="S7" s="3">
        <f>R7/100*AI7</f>
        <v>0.19182240000000003</v>
      </c>
      <c r="T7" s="2">
        <v>0.16070000000000001</v>
      </c>
      <c r="U7" s="6">
        <f>T7/100*AJ7</f>
        <v>5.3288120000000001E-2</v>
      </c>
      <c r="V7" s="2">
        <v>0.107</v>
      </c>
      <c r="W7" s="6">
        <f>V7/100*AK7</f>
        <v>5.1028299999999999E-2</v>
      </c>
      <c r="X7" s="2" t="s">
        <v>29</v>
      </c>
      <c r="Z7" s="2">
        <v>100.8141</v>
      </c>
      <c r="AB7" s="2">
        <v>257.52999999999997</v>
      </c>
      <c r="AC7" s="2">
        <v>1.58</v>
      </c>
      <c r="AD7" s="2">
        <v>2.97</v>
      </c>
      <c r="AE7" s="2">
        <v>0.77</v>
      </c>
      <c r="AF7" s="2">
        <v>300</v>
      </c>
      <c r="AG7" s="2">
        <v>1.51</v>
      </c>
      <c r="AH7" s="2">
        <v>4.22</v>
      </c>
      <c r="AI7" s="2">
        <v>17.600000000000001</v>
      </c>
      <c r="AJ7" s="2">
        <v>33.159999999999997</v>
      </c>
      <c r="AK7" s="2">
        <v>47.69</v>
      </c>
      <c r="AL7" s="2">
        <v>300</v>
      </c>
      <c r="BG7" s="28"/>
      <c r="BH7" s="8"/>
      <c r="BI7" s="8"/>
      <c r="BJ7" s="8"/>
      <c r="BK7" s="8"/>
      <c r="BL7" s="8"/>
      <c r="BM7" s="8"/>
      <c r="BN7" s="8"/>
      <c r="BO7" s="8"/>
      <c r="BP7" s="8"/>
      <c r="BQ7" s="8"/>
      <c r="BR7" s="8"/>
      <c r="BS7" s="8"/>
      <c r="BT7" s="8"/>
      <c r="BU7" s="8"/>
      <c r="BV7" s="29"/>
      <c r="BW7" s="30"/>
      <c r="BX7" s="30"/>
      <c r="BY7" s="30"/>
      <c r="BZ7" s="30"/>
      <c r="CA7" s="30"/>
      <c r="CB7" s="30"/>
    </row>
    <row r="8" spans="1:80" x14ac:dyDescent="0.25">
      <c r="A8" s="26" t="s">
        <v>793</v>
      </c>
      <c r="B8" s="25" t="s">
        <v>33</v>
      </c>
      <c r="C8" s="25" t="s">
        <v>28</v>
      </c>
      <c r="D8" s="4" t="s">
        <v>29</v>
      </c>
      <c r="E8" s="31"/>
      <c r="F8" s="2">
        <v>14.69</v>
      </c>
      <c r="G8" s="3">
        <f>F8/100*AC8</f>
        <v>0.23797800000000002</v>
      </c>
      <c r="H8" s="1">
        <v>5.0599999999999996</v>
      </c>
      <c r="I8" s="3">
        <f>H8/100*AD8</f>
        <v>0.131054</v>
      </c>
      <c r="J8" s="2">
        <v>50.65</v>
      </c>
      <c r="K8" s="3">
        <f>J8/100*AE8</f>
        <v>0.39000499999999999</v>
      </c>
      <c r="L8" s="4" t="s">
        <v>29</v>
      </c>
      <c r="N8" s="2">
        <v>23.26</v>
      </c>
      <c r="O8" s="3">
        <f>N8/100*AG8</f>
        <v>0.35122600000000004</v>
      </c>
      <c r="P8" s="2">
        <v>5.1100000000000003</v>
      </c>
      <c r="Q8" s="3">
        <f>P8/100*AH8</f>
        <v>0.21717500000000003</v>
      </c>
      <c r="R8" s="2">
        <v>1.4458</v>
      </c>
      <c r="S8" s="3">
        <f>R8/100*AI8</f>
        <v>0.21311092000000001</v>
      </c>
      <c r="T8" s="2">
        <v>0.17130000000000001</v>
      </c>
      <c r="U8" s="6">
        <f>T8/100*AJ8</f>
        <v>5.748828000000001E-2</v>
      </c>
      <c r="V8" s="2">
        <v>0.1024</v>
      </c>
      <c r="W8" s="6">
        <f>V8/100*AK8</f>
        <v>5.1722239999999996E-2</v>
      </c>
      <c r="X8" s="2" t="s">
        <v>29</v>
      </c>
      <c r="Z8" s="2">
        <v>100.532</v>
      </c>
      <c r="AB8" s="2">
        <v>140.97</v>
      </c>
      <c r="AC8" s="2">
        <v>1.62</v>
      </c>
      <c r="AD8" s="2">
        <v>2.59</v>
      </c>
      <c r="AE8" s="2">
        <v>0.77</v>
      </c>
      <c r="AF8" s="2">
        <v>1141.5</v>
      </c>
      <c r="AG8" s="2">
        <v>1.51</v>
      </c>
      <c r="AH8" s="2">
        <v>4.25</v>
      </c>
      <c r="AI8" s="2">
        <v>14.74</v>
      </c>
      <c r="AJ8" s="2">
        <v>33.56</v>
      </c>
      <c r="AK8" s="2">
        <v>50.51</v>
      </c>
      <c r="AL8" s="2">
        <v>615.33000000000004</v>
      </c>
      <c r="BG8" s="28"/>
      <c r="BH8" s="8"/>
      <c r="BI8" s="8"/>
      <c r="BJ8" s="8"/>
      <c r="BK8" s="8"/>
      <c r="BL8" s="8"/>
      <c r="BM8" s="8"/>
      <c r="BN8" s="8"/>
      <c r="BO8" s="8"/>
      <c r="BP8" s="8"/>
      <c r="BQ8" s="8"/>
      <c r="BR8" s="8"/>
      <c r="BS8" s="8"/>
      <c r="BT8" s="8"/>
      <c r="BU8" s="8"/>
      <c r="BV8" s="29"/>
      <c r="BW8" s="30"/>
      <c r="BX8" s="30"/>
      <c r="BY8" s="30"/>
      <c r="BZ8" s="30"/>
      <c r="CA8" s="30"/>
      <c r="CB8" s="30"/>
    </row>
    <row r="9" spans="1:80" x14ac:dyDescent="0.25">
      <c r="B9" s="25"/>
      <c r="C9" s="25" t="s">
        <v>34</v>
      </c>
      <c r="D9" s="27">
        <f>AVERAGE(D4:D8)</f>
        <v>4.5249999999999999E-2</v>
      </c>
      <c r="E9" s="32"/>
      <c r="F9" s="27">
        <f>AVERAGE(F4:F8)</f>
        <v>14.91</v>
      </c>
      <c r="G9" s="27"/>
      <c r="H9" s="27">
        <f>AVERAGE(H4:H8)</f>
        <v>4.91</v>
      </c>
      <c r="I9" s="32"/>
      <c r="J9" s="27">
        <f>AVERAGE(J4:J8)</f>
        <v>50.787999999999997</v>
      </c>
      <c r="K9" s="27"/>
      <c r="L9" s="33"/>
      <c r="M9" s="34"/>
      <c r="N9" s="27">
        <f>AVERAGE(N4:N8)</f>
        <v>23.444000000000003</v>
      </c>
      <c r="O9" s="32"/>
      <c r="P9" s="27">
        <f>AVERAGE(P4:P8)</f>
        <v>5.0540000000000003</v>
      </c>
      <c r="Q9" s="32"/>
      <c r="R9" s="27">
        <f>AVERAGE(R4:R8)</f>
        <v>1.39442</v>
      </c>
      <c r="S9" s="27"/>
      <c r="T9" s="27">
        <f>AVERAGE(T4:T8)</f>
        <v>0.20268000000000003</v>
      </c>
      <c r="U9" s="35"/>
      <c r="V9" s="27">
        <f>AVERAGE(V4:V8)</f>
        <v>9.867999999999999E-2</v>
      </c>
      <c r="W9" s="35"/>
      <c r="X9" s="27"/>
      <c r="BG9" s="28"/>
      <c r="BH9" s="8"/>
      <c r="BI9" s="8"/>
      <c r="BJ9" s="8"/>
      <c r="BK9" s="8"/>
      <c r="BL9" s="8"/>
      <c r="BM9" s="8"/>
      <c r="BN9" s="8"/>
      <c r="BO9" s="8"/>
      <c r="BP9" s="8"/>
      <c r="BQ9" s="8"/>
      <c r="BR9" s="8"/>
      <c r="BS9" s="8"/>
      <c r="BT9" s="8"/>
      <c r="BU9" s="8"/>
      <c r="BV9" s="29"/>
      <c r="BW9" s="30"/>
      <c r="BX9" s="30"/>
      <c r="BY9" s="30"/>
      <c r="BZ9" s="30"/>
      <c r="CA9" s="30"/>
      <c r="CB9" s="30"/>
    </row>
    <row r="10" spans="1:80" x14ac:dyDescent="0.25">
      <c r="B10" s="25"/>
      <c r="C10" s="25" t="s">
        <v>35</v>
      </c>
      <c r="D10" s="27">
        <f>STDEV(D4:D8)</f>
        <v>8.8388347648318474E-3</v>
      </c>
      <c r="E10" s="32"/>
      <c r="F10" s="27">
        <f>STDEV(F4:F8)</f>
        <v>0.31741140496207731</v>
      </c>
      <c r="G10" s="27"/>
      <c r="H10" s="27">
        <f>STDEV(H4:H8)</f>
        <v>0.56124860801609233</v>
      </c>
      <c r="I10" s="32"/>
      <c r="J10" s="27">
        <f>STDEV(J4:J8)</f>
        <v>0.3875177415293401</v>
      </c>
      <c r="K10" s="27"/>
      <c r="L10" s="33"/>
      <c r="M10" s="34"/>
      <c r="N10" s="27">
        <f>STDEV(N4:N8)</f>
        <v>0.12641202474448343</v>
      </c>
      <c r="O10" s="32"/>
      <c r="P10" s="27">
        <f>STDEV(P4:P8)</f>
        <v>0.12340988615179911</v>
      </c>
      <c r="Q10" s="32"/>
      <c r="R10" s="27">
        <f>STDEV(R4:R8)</f>
        <v>0.1956864251806954</v>
      </c>
      <c r="S10" s="27"/>
      <c r="T10" s="27">
        <f>STDEV(T4:T8)</f>
        <v>3.7678667704683838E-2</v>
      </c>
      <c r="U10" s="35"/>
      <c r="V10" s="27">
        <f>STDEV(V4:V8)</f>
        <v>1.7163828244305009E-2</v>
      </c>
      <c r="W10" s="35"/>
      <c r="X10" s="27"/>
      <c r="BG10" s="28"/>
      <c r="BH10" s="8"/>
      <c r="BI10" s="8"/>
      <c r="BJ10" s="8"/>
      <c r="BK10" s="8"/>
      <c r="BL10" s="8"/>
      <c r="BM10" s="8"/>
      <c r="BN10" s="8"/>
      <c r="BO10" s="8"/>
      <c r="BP10" s="8"/>
      <c r="BQ10" s="8"/>
      <c r="BR10" s="8"/>
      <c r="BS10" s="8"/>
      <c r="BT10" s="8"/>
      <c r="BU10" s="8"/>
      <c r="BV10" s="29"/>
      <c r="BW10" s="30"/>
      <c r="BX10" s="30"/>
      <c r="BY10" s="30"/>
      <c r="BZ10" s="30"/>
      <c r="CA10" s="30"/>
      <c r="CB10" s="30"/>
    </row>
    <row r="11" spans="1:80" x14ac:dyDescent="0.25">
      <c r="B11" s="25"/>
      <c r="C11" s="25"/>
      <c r="D11" s="27"/>
      <c r="E11" s="31"/>
      <c r="BG11" s="28"/>
      <c r="BH11" s="8"/>
      <c r="BI11" s="8"/>
      <c r="BJ11" s="8"/>
      <c r="BK11" s="8"/>
      <c r="BL11" s="8"/>
      <c r="BM11" s="8"/>
      <c r="BN11" s="8"/>
      <c r="BO11" s="8"/>
      <c r="BP11" s="8"/>
      <c r="BQ11" s="8"/>
      <c r="BR11" s="8"/>
      <c r="BS11" s="8"/>
      <c r="BT11" s="8"/>
      <c r="BU11" s="8"/>
      <c r="BV11" s="29"/>
      <c r="BW11" s="30"/>
      <c r="BX11" s="30"/>
      <c r="BY11" s="30"/>
      <c r="BZ11" s="30"/>
      <c r="CA11" s="30"/>
      <c r="CB11" s="30"/>
    </row>
    <row r="12" spans="1:80" x14ac:dyDescent="0.25">
      <c r="A12" s="26" t="s">
        <v>793</v>
      </c>
      <c r="B12" s="25" t="s">
        <v>36</v>
      </c>
      <c r="C12" s="1" t="s">
        <v>37</v>
      </c>
      <c r="D12" s="27">
        <v>0.3054</v>
      </c>
      <c r="E12" s="36">
        <f>D12/100*AB12</f>
        <v>6.4378319999999989E-2</v>
      </c>
      <c r="F12" s="2">
        <v>7.87</v>
      </c>
      <c r="G12" s="3">
        <f>F12/100*AC12</f>
        <v>0.18179700000000001</v>
      </c>
      <c r="H12" s="1">
        <v>11.36</v>
      </c>
      <c r="I12" s="3">
        <f>H12/100*AD12</f>
        <v>0.19425599999999998</v>
      </c>
      <c r="J12" s="2">
        <v>41.15</v>
      </c>
      <c r="K12" s="3">
        <f>J12/100*AE12</f>
        <v>0.35800499999999996</v>
      </c>
      <c r="L12" s="4" t="s">
        <v>29</v>
      </c>
      <c r="N12" s="2">
        <v>18.309999999999999</v>
      </c>
      <c r="O12" s="3">
        <f>N12/100*AG12</f>
        <v>0.30943899999999996</v>
      </c>
      <c r="P12" s="2">
        <v>15.91</v>
      </c>
      <c r="Q12" s="3">
        <f>P12/100*AH12</f>
        <v>0.37388499999999997</v>
      </c>
      <c r="R12" s="2">
        <v>2.56</v>
      </c>
      <c r="S12" s="3">
        <f>R12/100*AI12</f>
        <v>0.27008000000000004</v>
      </c>
      <c r="T12" s="2" t="s">
        <v>29</v>
      </c>
      <c r="V12" s="2">
        <v>0.30180000000000001</v>
      </c>
      <c r="W12" s="6">
        <f>V12/100*AK12</f>
        <v>6.0993780000000011E-2</v>
      </c>
      <c r="X12" s="2" t="s">
        <v>29</v>
      </c>
      <c r="Z12" s="2">
        <v>97.834400000000002</v>
      </c>
      <c r="AB12" s="2">
        <v>21.08</v>
      </c>
      <c r="AC12" s="2">
        <v>2.31</v>
      </c>
      <c r="AD12" s="2">
        <v>1.71</v>
      </c>
      <c r="AE12" s="2">
        <v>0.87</v>
      </c>
      <c r="AF12" s="2">
        <v>117</v>
      </c>
      <c r="AG12" s="2">
        <v>1.69</v>
      </c>
      <c r="AH12" s="2">
        <v>2.35</v>
      </c>
      <c r="AI12" s="2">
        <v>10.55</v>
      </c>
      <c r="AJ12" s="2">
        <v>117.61</v>
      </c>
      <c r="AK12" s="2">
        <v>20.21</v>
      </c>
      <c r="AL12" s="2">
        <v>300</v>
      </c>
      <c r="BG12" s="28"/>
      <c r="BH12" s="8"/>
      <c r="BI12" s="8"/>
      <c r="BJ12" s="8"/>
      <c r="BK12" s="8"/>
      <c r="BL12" s="8"/>
      <c r="BM12" s="8"/>
      <c r="BN12" s="8"/>
      <c r="BO12" s="8"/>
      <c r="BP12" s="8"/>
      <c r="BQ12" s="8"/>
      <c r="BR12" s="8"/>
      <c r="BS12" s="8"/>
      <c r="BT12" s="8"/>
      <c r="BU12" s="8"/>
      <c r="BV12" s="29"/>
      <c r="BW12" s="30"/>
      <c r="BX12" s="30"/>
      <c r="BY12" s="30"/>
      <c r="BZ12" s="30"/>
      <c r="CA12" s="30"/>
      <c r="CB12" s="30"/>
    </row>
    <row r="13" spans="1:80" x14ac:dyDescent="0.25">
      <c r="A13" s="26" t="s">
        <v>793</v>
      </c>
      <c r="B13" s="25" t="s">
        <v>38</v>
      </c>
      <c r="C13" s="1" t="s">
        <v>37</v>
      </c>
      <c r="D13" s="27">
        <v>0.33169999999999999</v>
      </c>
      <c r="E13" s="36">
        <f>D13/100*AB13</f>
        <v>6.381908E-2</v>
      </c>
      <c r="F13" s="2">
        <v>7.91</v>
      </c>
      <c r="G13" s="3">
        <f>F13/100*AC13</f>
        <v>0.18272100000000002</v>
      </c>
      <c r="H13" s="1">
        <v>11.43</v>
      </c>
      <c r="I13" s="3">
        <f>H13/100*AD13</f>
        <v>0.19430999999999998</v>
      </c>
      <c r="J13" s="2">
        <v>41.54</v>
      </c>
      <c r="K13" s="3">
        <f>J13/100*AE13</f>
        <v>0.361398</v>
      </c>
      <c r="L13" s="4">
        <v>4.5499999999999999E-2</v>
      </c>
      <c r="M13" s="3">
        <f>L13/100*AG13</f>
        <v>7.7804999999999997E-4</v>
      </c>
      <c r="N13" s="2">
        <v>18.09</v>
      </c>
      <c r="O13" s="3">
        <f>N13/100*AG13</f>
        <v>0.30933899999999998</v>
      </c>
      <c r="P13" s="2">
        <v>15.95</v>
      </c>
      <c r="Q13" s="3">
        <f>P13/100*AH13</f>
        <v>0.37323000000000001</v>
      </c>
      <c r="R13" s="2">
        <v>2.2999999999999998</v>
      </c>
      <c r="S13" s="3">
        <f>R13/100*AI13</f>
        <v>0.25484000000000001</v>
      </c>
      <c r="T13" s="2">
        <v>4.1799999999999997E-2</v>
      </c>
      <c r="U13" s="6">
        <f>T13/100*AJ13</f>
        <v>4.6561019999999995E-2</v>
      </c>
      <c r="V13" s="2">
        <v>0.26219999999999999</v>
      </c>
      <c r="W13" s="6">
        <f>V13/100*AK13</f>
        <v>5.9938919999999993E-2</v>
      </c>
      <c r="X13" s="2" t="s">
        <v>29</v>
      </c>
      <c r="Z13" s="2">
        <v>97.901300000000006</v>
      </c>
      <c r="AB13" s="2">
        <v>19.239999999999998</v>
      </c>
      <c r="AC13" s="2">
        <v>2.31</v>
      </c>
      <c r="AD13" s="2">
        <v>1.7</v>
      </c>
      <c r="AE13" s="2">
        <v>0.87</v>
      </c>
      <c r="AF13" s="2">
        <v>70.73</v>
      </c>
      <c r="AG13" s="2">
        <v>1.71</v>
      </c>
      <c r="AH13" s="2">
        <v>2.34</v>
      </c>
      <c r="AI13" s="2">
        <v>11.08</v>
      </c>
      <c r="AJ13" s="2">
        <v>111.39</v>
      </c>
      <c r="AK13" s="2">
        <v>22.86</v>
      </c>
      <c r="AL13" s="2">
        <v>300</v>
      </c>
      <c r="BG13" s="28"/>
      <c r="BH13" s="8"/>
      <c r="BI13" s="8"/>
      <c r="BJ13" s="8"/>
      <c r="BK13" s="8"/>
      <c r="BL13" s="8"/>
      <c r="BM13" s="8"/>
      <c r="BN13" s="8"/>
      <c r="BO13" s="8"/>
      <c r="BP13" s="8"/>
      <c r="BQ13" s="8"/>
      <c r="BR13" s="8"/>
      <c r="BS13" s="8"/>
      <c r="BT13" s="8"/>
      <c r="BU13" s="8"/>
      <c r="BV13" s="29"/>
      <c r="BW13" s="30"/>
      <c r="BX13" s="30"/>
      <c r="BY13" s="30"/>
      <c r="BZ13" s="30"/>
      <c r="CA13" s="30"/>
      <c r="CB13" s="30"/>
    </row>
    <row r="14" spans="1:80" x14ac:dyDescent="0.25">
      <c r="A14" s="26" t="s">
        <v>793</v>
      </c>
      <c r="B14" s="25" t="s">
        <v>39</v>
      </c>
      <c r="C14" s="1" t="s">
        <v>37</v>
      </c>
      <c r="D14" s="27">
        <v>0.3296</v>
      </c>
      <c r="E14" s="36">
        <f>D14/100*AB14</f>
        <v>6.3382079999999993E-2</v>
      </c>
      <c r="F14" s="2">
        <v>7.97</v>
      </c>
      <c r="G14" s="3">
        <f>F14/100*AC14</f>
        <v>0.18330999999999997</v>
      </c>
      <c r="H14" s="1">
        <v>11.32</v>
      </c>
      <c r="I14" s="3">
        <f>H14/100*AD14</f>
        <v>0.19357200000000002</v>
      </c>
      <c r="J14" s="2">
        <v>41.48</v>
      </c>
      <c r="K14" s="3">
        <f>J14/100*AE14</f>
        <v>0.36087599999999997</v>
      </c>
      <c r="L14" s="4">
        <v>5.4300000000000001E-2</v>
      </c>
      <c r="M14" s="3">
        <f>L14/100*AG14</f>
        <v>9.1766999999999988E-4</v>
      </c>
      <c r="N14" s="2">
        <v>18.350000000000001</v>
      </c>
      <c r="O14" s="3">
        <f>N14/100*AG14</f>
        <v>0.31011500000000003</v>
      </c>
      <c r="P14" s="2">
        <v>15.87</v>
      </c>
      <c r="Q14" s="3">
        <f>P14/100*AH14</f>
        <v>0.37294499999999997</v>
      </c>
      <c r="R14" s="2">
        <v>2.2799999999999998</v>
      </c>
      <c r="S14" s="3">
        <f>R14/100*AI14</f>
        <v>0.24943199999999996</v>
      </c>
      <c r="T14" s="2" t="s">
        <v>29</v>
      </c>
      <c r="V14" s="2">
        <v>0.32869999999999999</v>
      </c>
      <c r="W14" s="6">
        <f>V14/100*AK14</f>
        <v>6.0382190000000002E-2</v>
      </c>
      <c r="X14" s="2" t="s">
        <v>29</v>
      </c>
      <c r="Z14" s="2">
        <v>97.984800000000007</v>
      </c>
      <c r="AB14" s="2">
        <v>19.23</v>
      </c>
      <c r="AC14" s="2">
        <v>2.2999999999999998</v>
      </c>
      <c r="AD14" s="2">
        <v>1.71</v>
      </c>
      <c r="AE14" s="2">
        <v>0.87</v>
      </c>
      <c r="AF14" s="2">
        <v>59.72</v>
      </c>
      <c r="AG14" s="2">
        <v>1.69</v>
      </c>
      <c r="AH14" s="2">
        <v>2.35</v>
      </c>
      <c r="AI14" s="2">
        <v>10.94</v>
      </c>
      <c r="AJ14" s="2">
        <v>300</v>
      </c>
      <c r="AK14" s="2">
        <v>18.37</v>
      </c>
      <c r="AL14" s="2">
        <v>2868.24</v>
      </c>
      <c r="BG14" s="28"/>
      <c r="BH14" s="8"/>
      <c r="BI14" s="8"/>
      <c r="BJ14" s="8"/>
      <c r="BK14" s="8"/>
      <c r="BL14" s="8"/>
      <c r="BM14" s="8"/>
      <c r="BN14" s="8"/>
      <c r="BO14" s="8"/>
      <c r="BP14" s="8"/>
      <c r="BQ14" s="8"/>
      <c r="BR14" s="8"/>
      <c r="BS14" s="8"/>
      <c r="BT14" s="8"/>
      <c r="BU14" s="8"/>
      <c r="BV14" s="29"/>
      <c r="BW14" s="30"/>
      <c r="BX14" s="30"/>
      <c r="BY14" s="30"/>
      <c r="BZ14" s="30"/>
      <c r="CA14" s="30"/>
      <c r="CB14" s="30"/>
    </row>
    <row r="15" spans="1:80" x14ac:dyDescent="0.25">
      <c r="A15" s="26" t="s">
        <v>793</v>
      </c>
      <c r="B15" s="25" t="s">
        <v>40</v>
      </c>
      <c r="C15" s="1" t="s">
        <v>37</v>
      </c>
      <c r="D15" s="27">
        <v>0.32240000000000002</v>
      </c>
      <c r="E15" s="36">
        <f>D15/100*AB15</f>
        <v>6.5414960000000008E-2</v>
      </c>
      <c r="F15" s="2">
        <v>7.94</v>
      </c>
      <c r="G15" s="3">
        <f>F15/100*AC15</f>
        <v>0.18261999999999998</v>
      </c>
      <c r="H15" s="1">
        <v>11.4</v>
      </c>
      <c r="I15" s="3">
        <f>H15/100*AD15</f>
        <v>0.19494</v>
      </c>
      <c r="J15" s="2">
        <v>41.57</v>
      </c>
      <c r="K15" s="3">
        <f>J15/100*AE15</f>
        <v>0.36165900000000001</v>
      </c>
      <c r="L15" s="4">
        <v>4.2299999999999997E-2</v>
      </c>
      <c r="M15" s="3">
        <f>L15/100*AG15</f>
        <v>7.1486999999999994E-4</v>
      </c>
      <c r="N15" s="2">
        <v>18.38</v>
      </c>
      <c r="O15" s="3">
        <f>N15/100*AG15</f>
        <v>0.31062199999999995</v>
      </c>
      <c r="P15" s="2">
        <v>15.86</v>
      </c>
      <c r="Q15" s="3">
        <f>P15/100*AH15</f>
        <v>0.37270999999999999</v>
      </c>
      <c r="R15" s="2">
        <v>2.39</v>
      </c>
      <c r="S15" s="3">
        <f>R15/100*AI15</f>
        <v>0.26218300000000005</v>
      </c>
      <c r="T15" s="2" t="s">
        <v>29</v>
      </c>
      <c r="V15" s="2">
        <v>0.30809999999999998</v>
      </c>
      <c r="W15" s="6">
        <f>V15/100*AK15</f>
        <v>6.168162E-2</v>
      </c>
      <c r="X15" s="2" t="s">
        <v>29</v>
      </c>
      <c r="Z15" s="2">
        <v>98.228700000000003</v>
      </c>
      <c r="AB15" s="2">
        <v>20.29</v>
      </c>
      <c r="AC15" s="2">
        <v>2.2999999999999998</v>
      </c>
      <c r="AD15" s="2">
        <v>1.71</v>
      </c>
      <c r="AE15" s="2">
        <v>0.87</v>
      </c>
      <c r="AF15" s="2">
        <v>75.38</v>
      </c>
      <c r="AG15" s="2">
        <v>1.69</v>
      </c>
      <c r="AH15" s="2">
        <v>2.35</v>
      </c>
      <c r="AI15" s="2">
        <v>10.97</v>
      </c>
      <c r="AJ15" s="2">
        <v>398.13</v>
      </c>
      <c r="AK15" s="2">
        <v>20.02</v>
      </c>
      <c r="AL15" s="2">
        <v>1497.09</v>
      </c>
      <c r="BG15" s="28"/>
      <c r="BH15" s="8"/>
      <c r="BI15" s="8"/>
      <c r="BJ15" s="8"/>
      <c r="BK15" s="8"/>
      <c r="BL15" s="8"/>
      <c r="BM15" s="8"/>
      <c r="BN15" s="8"/>
      <c r="BO15" s="8"/>
      <c r="BP15" s="8"/>
      <c r="BQ15" s="8"/>
      <c r="BR15" s="8"/>
      <c r="BS15" s="8"/>
      <c r="BT15" s="8"/>
      <c r="BU15" s="8"/>
      <c r="BV15" s="29"/>
      <c r="BW15" s="30"/>
      <c r="BX15" s="30"/>
      <c r="BY15" s="30"/>
      <c r="BZ15" s="30"/>
      <c r="CA15" s="30"/>
      <c r="CB15" s="30"/>
    </row>
    <row r="16" spans="1:80" x14ac:dyDescent="0.25">
      <c r="A16" s="26" t="s">
        <v>793</v>
      </c>
      <c r="B16" s="25" t="s">
        <v>41</v>
      </c>
      <c r="C16" s="1" t="s">
        <v>37</v>
      </c>
      <c r="D16" s="27">
        <v>0.33179999999999998</v>
      </c>
      <c r="E16" s="36">
        <f>D16/100*AB16</f>
        <v>6.5430959999999996E-2</v>
      </c>
      <c r="F16" s="2">
        <v>7.94</v>
      </c>
      <c r="G16" s="3">
        <f>F16/100*AC16</f>
        <v>0.18261999999999998</v>
      </c>
      <c r="H16" s="1">
        <v>11.33</v>
      </c>
      <c r="I16" s="3">
        <f>H16/100*AD16</f>
        <v>0.193743</v>
      </c>
      <c r="J16" s="2">
        <v>41.55</v>
      </c>
      <c r="K16" s="3">
        <f>J16/100*AE16</f>
        <v>0.361485</v>
      </c>
      <c r="L16" s="4">
        <v>4.6399999999999997E-2</v>
      </c>
      <c r="M16" s="3">
        <f>L16/100*AG16</f>
        <v>7.8415999999999989E-4</v>
      </c>
      <c r="N16" s="2">
        <v>18.309999999999999</v>
      </c>
      <c r="O16" s="3">
        <f>N16/100*AG16</f>
        <v>0.30943899999999996</v>
      </c>
      <c r="P16" s="2">
        <v>15.84</v>
      </c>
      <c r="Q16" s="3">
        <f>P16/100*AH16</f>
        <v>0.37223999999999996</v>
      </c>
      <c r="R16" s="2">
        <v>2.34</v>
      </c>
      <c r="S16" s="3">
        <f>R16/100*AI16</f>
        <v>0.25856999999999997</v>
      </c>
      <c r="T16" s="2" t="s">
        <v>29</v>
      </c>
      <c r="V16" s="2">
        <v>0.27489999999999998</v>
      </c>
      <c r="W16" s="6">
        <f>V16/100*AK16</f>
        <v>5.9680789999999997E-2</v>
      </c>
      <c r="X16" s="2" t="s">
        <v>29</v>
      </c>
      <c r="Z16" s="2">
        <f>SUM(X16,V16,T16,R16,P16,N16,L16,J16,H16,F16,D16)</f>
        <v>97.963099999999997</v>
      </c>
      <c r="AB16" s="2">
        <v>19.72</v>
      </c>
      <c r="AC16" s="2">
        <v>2.2999999999999998</v>
      </c>
      <c r="AD16" s="2">
        <v>1.71</v>
      </c>
      <c r="AE16" s="2">
        <v>0.87</v>
      </c>
      <c r="AF16" s="2">
        <v>68.38</v>
      </c>
      <c r="AG16" s="2">
        <v>1.69</v>
      </c>
      <c r="AH16" s="2">
        <v>2.35</v>
      </c>
      <c r="AI16" s="2">
        <v>11.05</v>
      </c>
      <c r="AJ16" s="2">
        <v>334.73</v>
      </c>
      <c r="AK16" s="2">
        <v>21.71</v>
      </c>
      <c r="AL16" s="2">
        <v>300</v>
      </c>
      <c r="BG16" s="28"/>
      <c r="BH16" s="8"/>
      <c r="BI16" s="8"/>
      <c r="BJ16" s="8"/>
      <c r="BK16" s="8"/>
      <c r="BL16" s="8"/>
      <c r="BM16" s="8"/>
      <c r="BN16" s="8"/>
      <c r="BO16" s="8"/>
      <c r="BP16" s="8"/>
      <c r="BQ16" s="8"/>
      <c r="BR16" s="8"/>
      <c r="BS16" s="8"/>
      <c r="BT16" s="8"/>
      <c r="BU16" s="8"/>
      <c r="BV16" s="29"/>
      <c r="BW16" s="30"/>
      <c r="BX16" s="30"/>
      <c r="BY16" s="30"/>
      <c r="BZ16" s="30"/>
      <c r="CA16" s="30"/>
      <c r="CB16" s="30"/>
    </row>
    <row r="17" spans="1:80" x14ac:dyDescent="0.25">
      <c r="B17" s="25"/>
      <c r="C17" s="25" t="s">
        <v>34</v>
      </c>
      <c r="D17" s="27">
        <f>AVERAGE(D12:D16)</f>
        <v>0.32417999999999997</v>
      </c>
      <c r="E17" s="32"/>
      <c r="F17" s="27">
        <f>AVERAGE(F12:F16)</f>
        <v>7.9260000000000002</v>
      </c>
      <c r="G17" s="27"/>
      <c r="H17" s="27">
        <f>AVERAGE(H12:H16)</f>
        <v>11.367999999999999</v>
      </c>
      <c r="I17" s="32"/>
      <c r="J17" s="27">
        <f>AVERAGE(J12:J16)</f>
        <v>41.457999999999991</v>
      </c>
      <c r="K17" s="27"/>
      <c r="L17" s="27">
        <f>AVERAGE(L12:L16)</f>
        <v>4.7125E-2</v>
      </c>
      <c r="M17" s="34"/>
      <c r="N17" s="27">
        <f>AVERAGE(N12:N16)</f>
        <v>18.288</v>
      </c>
      <c r="O17" s="32"/>
      <c r="P17" s="27">
        <f>AVERAGE(P12:P16)</f>
        <v>15.885999999999999</v>
      </c>
      <c r="Q17" s="32"/>
      <c r="R17" s="27">
        <f>AVERAGE(R12:R16)</f>
        <v>2.3739999999999997</v>
      </c>
      <c r="S17" s="27"/>
      <c r="T17" s="27"/>
      <c r="U17" s="35"/>
      <c r="V17" s="27">
        <f>AVERAGE(V12:V16)</f>
        <v>0.29514000000000001</v>
      </c>
      <c r="W17" s="35"/>
      <c r="X17" s="27"/>
      <c r="BG17" s="28"/>
      <c r="BH17" s="8"/>
      <c r="BI17" s="8"/>
      <c r="BJ17" s="8"/>
      <c r="BK17" s="8"/>
      <c r="BL17" s="8"/>
      <c r="BM17" s="8"/>
      <c r="BN17" s="8"/>
      <c r="BO17" s="8"/>
      <c r="BP17" s="8"/>
      <c r="BQ17" s="8"/>
      <c r="BR17" s="8"/>
      <c r="BS17" s="8"/>
      <c r="BT17" s="8"/>
      <c r="BU17" s="8"/>
      <c r="BV17" s="29"/>
      <c r="BW17" s="30"/>
      <c r="BX17" s="30"/>
      <c r="BY17" s="30"/>
      <c r="BZ17" s="30"/>
      <c r="CA17" s="30"/>
      <c r="CB17" s="30"/>
    </row>
    <row r="18" spans="1:80" x14ac:dyDescent="0.25">
      <c r="B18" s="25"/>
      <c r="C18" s="25" t="s">
        <v>35</v>
      </c>
      <c r="D18" s="27">
        <f>STDEV(D12:D16)</f>
        <v>1.117864034666112E-2</v>
      </c>
      <c r="E18" s="32"/>
      <c r="F18" s="27">
        <f>STDEV(F12:F16)</f>
        <v>3.7815340802378021E-2</v>
      </c>
      <c r="G18" s="27"/>
      <c r="H18" s="27">
        <f>STDEV(H12:H16)</f>
        <v>4.6583258795408367E-2</v>
      </c>
      <c r="I18" s="32"/>
      <c r="J18" s="27">
        <f>STDEV(J12:J16)</f>
        <v>0.17541379649275035</v>
      </c>
      <c r="K18" s="27"/>
      <c r="L18" s="27">
        <f>STDEV(L12:L16)</f>
        <v>5.0966492260438477E-3</v>
      </c>
      <c r="M18" s="34"/>
      <c r="N18" s="27">
        <f>STDEV(N12:N16)</f>
        <v>0.11454256850621077</v>
      </c>
      <c r="O18" s="32"/>
      <c r="P18" s="27">
        <f>STDEV(P12:P16)</f>
        <v>4.3931765272977548E-2</v>
      </c>
      <c r="Q18" s="32"/>
      <c r="R18" s="27">
        <f>STDEV(R12:R16)</f>
        <v>0.11216059914247974</v>
      </c>
      <c r="S18" s="27"/>
      <c r="T18" s="27"/>
      <c r="U18" s="35"/>
      <c r="V18" s="27">
        <f>STDEV(V12:V16)</f>
        <v>2.6614338240880615E-2</v>
      </c>
      <c r="W18" s="35"/>
      <c r="X18" s="27"/>
      <c r="BG18" s="28"/>
      <c r="BH18" s="8"/>
      <c r="BI18" s="8"/>
      <c r="BJ18" s="8"/>
      <c r="BK18" s="8"/>
      <c r="BL18" s="8"/>
      <c r="BM18" s="8"/>
      <c r="BN18" s="8"/>
      <c r="BO18" s="8"/>
      <c r="BP18" s="8"/>
      <c r="BQ18" s="8"/>
      <c r="BR18" s="8"/>
      <c r="BS18" s="8"/>
      <c r="BT18" s="8"/>
      <c r="BU18" s="8"/>
      <c r="BV18" s="29"/>
      <c r="BW18" s="30"/>
      <c r="BX18" s="30"/>
      <c r="BY18" s="30"/>
      <c r="BZ18" s="30"/>
      <c r="CA18" s="30"/>
      <c r="CB18" s="30"/>
    </row>
    <row r="19" spans="1:80" x14ac:dyDescent="0.25">
      <c r="B19" s="25"/>
      <c r="D19" s="27"/>
      <c r="E19" s="31"/>
      <c r="BG19" s="28"/>
      <c r="BH19" s="8"/>
      <c r="BI19" s="8"/>
      <c r="BJ19" s="8"/>
      <c r="BK19" s="8"/>
      <c r="BL19" s="8"/>
      <c r="BM19" s="8"/>
      <c r="BN19" s="8"/>
      <c r="BO19" s="8"/>
      <c r="BP19" s="8"/>
      <c r="BQ19" s="8"/>
      <c r="BR19" s="8"/>
      <c r="BS19" s="8"/>
      <c r="BT19" s="8"/>
      <c r="BU19" s="8"/>
      <c r="BV19" s="29"/>
      <c r="BW19" s="30"/>
      <c r="BX19" s="30"/>
      <c r="BY19" s="30"/>
      <c r="BZ19" s="30"/>
      <c r="CA19" s="30"/>
      <c r="CB19" s="30"/>
    </row>
    <row r="20" spans="1:80" x14ac:dyDescent="0.25">
      <c r="A20" s="26" t="s">
        <v>794</v>
      </c>
      <c r="B20" s="25" t="s">
        <v>42</v>
      </c>
      <c r="C20" s="25" t="s">
        <v>28</v>
      </c>
      <c r="D20" s="27">
        <v>3.4799999999999998E-2</v>
      </c>
      <c r="E20" s="36">
        <f>D20/100*AB20</f>
        <v>4.2960600000000002E-2</v>
      </c>
      <c r="F20" s="2">
        <v>14.74</v>
      </c>
      <c r="G20" s="3">
        <f>F20/100*AC20</f>
        <v>0.23878800000000003</v>
      </c>
      <c r="H20" s="1">
        <v>5.31</v>
      </c>
      <c r="I20" s="3">
        <f>H20/100*AD20</f>
        <v>0.13434299999999996</v>
      </c>
      <c r="J20" s="2">
        <v>50.24</v>
      </c>
      <c r="K20" s="3">
        <f>J20/100*AE20</f>
        <v>0.39187200000000005</v>
      </c>
      <c r="L20" s="4" t="s">
        <v>29</v>
      </c>
      <c r="N20" s="2">
        <v>23.63</v>
      </c>
      <c r="O20" s="3">
        <f>N20/100*AG20</f>
        <v>0.35444999999999999</v>
      </c>
      <c r="P20" s="2">
        <v>4.79</v>
      </c>
      <c r="Q20" s="3">
        <f>P20/100*AH20</f>
        <v>0.21123900000000001</v>
      </c>
      <c r="R20" s="2">
        <v>1.4166000000000001</v>
      </c>
      <c r="S20" s="3">
        <f>R20/100*AI20</f>
        <v>0.20894850000000001</v>
      </c>
      <c r="T20" s="2">
        <v>0.37240000000000001</v>
      </c>
      <c r="U20" s="6">
        <f>T20/100*AJ20</f>
        <v>6.6436159999999994E-2</v>
      </c>
      <c r="V20" s="2">
        <v>0.1061</v>
      </c>
      <c r="W20" s="6">
        <f>V20/100*AK20</f>
        <v>4.9856390000000007E-2</v>
      </c>
      <c r="X20" s="2" t="s">
        <v>29</v>
      </c>
      <c r="Z20" s="2">
        <f>SUM(X20,V20,T20,R20,P20,N20,L20,J20,H20,F20,D20)</f>
        <v>100.63990000000001</v>
      </c>
      <c r="AB20" s="2">
        <v>123.45</v>
      </c>
      <c r="AC20" s="2">
        <v>1.62</v>
      </c>
      <c r="AD20" s="2">
        <v>2.5299999999999998</v>
      </c>
      <c r="AE20" s="2">
        <v>0.78</v>
      </c>
      <c r="AF20" s="2">
        <v>300</v>
      </c>
      <c r="AG20" s="2">
        <v>1.5</v>
      </c>
      <c r="AH20" s="2">
        <v>4.41</v>
      </c>
      <c r="AI20" s="2">
        <v>14.75</v>
      </c>
      <c r="AJ20" s="2">
        <v>17.84</v>
      </c>
      <c r="AK20" s="2">
        <v>46.99</v>
      </c>
      <c r="AL20" s="2">
        <v>300</v>
      </c>
      <c r="BG20" s="28"/>
      <c r="BH20" s="8"/>
      <c r="BI20" s="8"/>
      <c r="BJ20" s="8"/>
      <c r="BK20" s="8"/>
      <c r="BL20" s="8"/>
      <c r="BM20" s="8"/>
      <c r="BN20" s="8"/>
      <c r="BO20" s="8"/>
      <c r="BP20" s="8"/>
      <c r="BQ20" s="8"/>
      <c r="BR20" s="8"/>
      <c r="BS20" s="8"/>
      <c r="BT20" s="8"/>
      <c r="BU20" s="8"/>
      <c r="BV20" s="29"/>
      <c r="BW20" s="30"/>
      <c r="BX20" s="30"/>
      <c r="BY20" s="30"/>
      <c r="BZ20" s="30"/>
      <c r="CA20" s="30"/>
      <c r="CB20" s="30"/>
    </row>
    <row r="21" spans="1:80" x14ac:dyDescent="0.25">
      <c r="A21" s="26" t="s">
        <v>794</v>
      </c>
      <c r="B21" s="25" t="s">
        <v>43</v>
      </c>
      <c r="C21" s="25" t="s">
        <v>28</v>
      </c>
      <c r="D21" s="4" t="s">
        <v>29</v>
      </c>
      <c r="E21" s="36"/>
      <c r="F21" s="2">
        <v>15.22</v>
      </c>
      <c r="G21" s="3">
        <f>F21/100*AC21</f>
        <v>0.24199800000000002</v>
      </c>
      <c r="H21" s="1">
        <v>4.49</v>
      </c>
      <c r="I21" s="3">
        <f>H21/100*AD21</f>
        <v>0.12392399999999999</v>
      </c>
      <c r="J21" s="2">
        <v>50.86</v>
      </c>
      <c r="K21" s="3">
        <f>J21/100*AE21</f>
        <v>0.39162199999999997</v>
      </c>
      <c r="L21" s="4" t="s">
        <v>29</v>
      </c>
      <c r="N21" s="2">
        <v>23.45</v>
      </c>
      <c r="O21" s="3">
        <f>N21/100*AG21</f>
        <v>0.35409499999999999</v>
      </c>
      <c r="P21" s="2">
        <v>4.66</v>
      </c>
      <c r="Q21" s="3">
        <f>P21/100*AH21</f>
        <v>0.20876800000000004</v>
      </c>
      <c r="R21" s="2">
        <v>1.1962999999999999</v>
      </c>
      <c r="S21" s="3">
        <f>R21/100*AI21</f>
        <v>0.19703060999999999</v>
      </c>
      <c r="T21" s="2">
        <v>0.38850000000000001</v>
      </c>
      <c r="U21" s="6">
        <f>T21/100*AJ21</f>
        <v>6.7832100000000006E-2</v>
      </c>
      <c r="V21" s="37">
        <v>8.0600000000000005E-2</v>
      </c>
      <c r="W21" s="6">
        <f>V21/100*AK21</f>
        <v>4.9270780000000007E-2</v>
      </c>
      <c r="X21" s="2" t="s">
        <v>29</v>
      </c>
      <c r="Z21" s="2">
        <f>SUM(X21,V21,T21,R21,P21,N21,L21,J21,H21,F21,D21)</f>
        <v>100.3454</v>
      </c>
      <c r="AB21" s="2">
        <v>303.55</v>
      </c>
      <c r="AC21" s="2">
        <v>1.59</v>
      </c>
      <c r="AD21" s="2">
        <v>2.76</v>
      </c>
      <c r="AE21" s="2">
        <v>0.77</v>
      </c>
      <c r="AF21" s="2">
        <v>506.78</v>
      </c>
      <c r="AG21" s="2">
        <v>1.51</v>
      </c>
      <c r="AH21" s="2">
        <v>4.4800000000000004</v>
      </c>
      <c r="AI21" s="2">
        <v>16.47</v>
      </c>
      <c r="AJ21" s="2">
        <v>17.46</v>
      </c>
      <c r="AK21" s="2">
        <v>61.13</v>
      </c>
      <c r="AL21" s="2">
        <v>328.88</v>
      </c>
      <c r="BG21" s="28"/>
      <c r="BH21" s="8"/>
      <c r="BI21" s="8"/>
      <c r="BJ21" s="8"/>
      <c r="BK21" s="8"/>
      <c r="BL21" s="8"/>
      <c r="BM21" s="8"/>
      <c r="BN21" s="8"/>
      <c r="BO21" s="8"/>
      <c r="BP21" s="8"/>
      <c r="BQ21" s="8"/>
      <c r="BR21" s="8"/>
      <c r="BS21" s="8"/>
      <c r="BT21" s="8"/>
      <c r="BU21" s="8"/>
      <c r="BV21" s="29"/>
      <c r="BW21" s="30"/>
      <c r="BX21" s="30"/>
      <c r="BY21" s="30"/>
      <c r="BZ21" s="30"/>
      <c r="CA21" s="30"/>
      <c r="CB21" s="30"/>
    </row>
    <row r="22" spans="1:80" x14ac:dyDescent="0.25">
      <c r="A22" s="26" t="s">
        <v>794</v>
      </c>
      <c r="B22" s="25" t="s">
        <v>44</v>
      </c>
      <c r="C22" s="25" t="s">
        <v>28</v>
      </c>
      <c r="D22" s="27">
        <v>3.5200000000000002E-2</v>
      </c>
      <c r="E22" s="36">
        <f>D22/100*AB22</f>
        <v>4.0423680000000003E-2</v>
      </c>
      <c r="F22" s="2">
        <v>15.07</v>
      </c>
      <c r="G22" s="3">
        <f>F22/100*AC22</f>
        <v>0.24112</v>
      </c>
      <c r="H22" s="1">
        <v>4.8600000000000003</v>
      </c>
      <c r="I22" s="3">
        <f>H22/100*AD22</f>
        <v>0.12830400000000003</v>
      </c>
      <c r="J22" s="2">
        <v>50.45</v>
      </c>
      <c r="K22" s="3">
        <f>J22/100*AE22</f>
        <v>0.38846500000000006</v>
      </c>
      <c r="L22" s="4" t="s">
        <v>29</v>
      </c>
      <c r="N22" s="2">
        <v>23.55</v>
      </c>
      <c r="O22" s="3">
        <f>N22/100*AG22</f>
        <v>0.35325000000000001</v>
      </c>
      <c r="P22" s="2">
        <v>4.67</v>
      </c>
      <c r="Q22" s="3">
        <f>P22/100*AH22</f>
        <v>0.20874899999999999</v>
      </c>
      <c r="R22" s="2">
        <v>1.2423</v>
      </c>
      <c r="S22" s="3">
        <f>R22/100*AI22</f>
        <v>0.19665609000000001</v>
      </c>
      <c r="T22" s="2">
        <v>0.34510000000000002</v>
      </c>
      <c r="U22" s="6">
        <f>T22/100*AJ22</f>
        <v>6.6776850000000013E-2</v>
      </c>
      <c r="V22" s="2">
        <v>0.1094</v>
      </c>
      <c r="W22" s="6">
        <f>V22/100*AK22</f>
        <v>5.1964999999999997E-2</v>
      </c>
      <c r="X22" s="2" t="s">
        <v>29</v>
      </c>
      <c r="Z22" s="2">
        <f>SUM(X22,V22,T22,R22,P22,N22,L22,J22,H22,F22,D22)</f>
        <v>100.33200000000002</v>
      </c>
      <c r="AB22" s="2">
        <v>114.84</v>
      </c>
      <c r="AC22" s="2">
        <v>1.6</v>
      </c>
      <c r="AD22" s="2">
        <v>2.64</v>
      </c>
      <c r="AE22" s="2">
        <v>0.77</v>
      </c>
      <c r="AF22" s="2">
        <v>326.70999999999998</v>
      </c>
      <c r="AG22" s="2">
        <v>1.5</v>
      </c>
      <c r="AH22" s="2">
        <v>4.47</v>
      </c>
      <c r="AI22" s="2">
        <v>15.83</v>
      </c>
      <c r="AJ22" s="2">
        <v>19.350000000000001</v>
      </c>
      <c r="AK22" s="2">
        <v>47.5</v>
      </c>
      <c r="AL22" s="2">
        <v>300</v>
      </c>
      <c r="BG22" s="28"/>
      <c r="BH22" s="8"/>
      <c r="BI22" s="8"/>
      <c r="BJ22" s="8"/>
      <c r="BK22" s="8"/>
      <c r="BL22" s="8"/>
      <c r="BM22" s="8"/>
      <c r="BN22" s="8"/>
      <c r="BO22" s="8"/>
      <c r="BP22" s="8"/>
      <c r="BQ22" s="8"/>
      <c r="BR22" s="8"/>
      <c r="BS22" s="8"/>
      <c r="BT22" s="8"/>
      <c r="BU22" s="8"/>
      <c r="BV22" s="29"/>
      <c r="BW22" s="30"/>
      <c r="BX22" s="30"/>
      <c r="BY22" s="30"/>
      <c r="BZ22" s="30"/>
      <c r="CA22" s="30"/>
      <c r="CB22" s="30"/>
    </row>
    <row r="23" spans="1:80" x14ac:dyDescent="0.25">
      <c r="A23" s="26" t="s">
        <v>794</v>
      </c>
      <c r="B23" s="25" t="s">
        <v>45</v>
      </c>
      <c r="C23" s="25" t="s">
        <v>28</v>
      </c>
      <c r="D23" s="4" t="s">
        <v>29</v>
      </c>
      <c r="E23" s="36"/>
      <c r="F23" s="2">
        <v>15.55</v>
      </c>
      <c r="G23" s="3">
        <f>F23/100*AC23</f>
        <v>0.24569000000000002</v>
      </c>
      <c r="H23" s="1">
        <v>3.58</v>
      </c>
      <c r="I23" s="3">
        <f>H23/100*AD23</f>
        <v>0.11133799999999999</v>
      </c>
      <c r="J23" s="2">
        <v>51.46</v>
      </c>
      <c r="K23" s="3">
        <f>J23/100*AE23</f>
        <v>0.39624200000000004</v>
      </c>
      <c r="L23" s="4" t="s">
        <v>29</v>
      </c>
      <c r="N23" s="2">
        <v>23.49</v>
      </c>
      <c r="O23" s="3">
        <f>N23/100*AG23</f>
        <v>0.35235</v>
      </c>
      <c r="P23" s="2">
        <v>4.87</v>
      </c>
      <c r="Q23" s="3">
        <f>P23/100*AH23</f>
        <v>0.213306</v>
      </c>
      <c r="R23" s="2">
        <v>1.0358000000000001</v>
      </c>
      <c r="S23" s="3">
        <f>R23/100*AI23</f>
        <v>0.18623684000000001</v>
      </c>
      <c r="T23" s="2">
        <v>0.2014</v>
      </c>
      <c r="U23" s="6">
        <f>T23/100*AJ23</f>
        <v>5.951370000000001E-2</v>
      </c>
      <c r="V23" s="2">
        <v>0.1066</v>
      </c>
      <c r="W23" s="6">
        <f>V23/100*AK23</f>
        <v>5.2809640000000005E-2</v>
      </c>
      <c r="X23" s="2" t="s">
        <v>29</v>
      </c>
      <c r="Z23" s="2">
        <f>SUM(X23,V23,T23,R23,P23,N23,L23,J23,H23,F23,D23)</f>
        <v>100.29379999999999</v>
      </c>
      <c r="AB23" s="2">
        <v>163.4</v>
      </c>
      <c r="AC23" s="2">
        <v>1.58</v>
      </c>
      <c r="AD23" s="2">
        <v>3.11</v>
      </c>
      <c r="AE23" s="2">
        <v>0.77</v>
      </c>
      <c r="AF23" s="2">
        <v>300</v>
      </c>
      <c r="AG23" s="2">
        <v>1.5</v>
      </c>
      <c r="AH23" s="2">
        <v>4.38</v>
      </c>
      <c r="AI23" s="2">
        <v>17.98</v>
      </c>
      <c r="AJ23" s="2">
        <v>29.55</v>
      </c>
      <c r="AK23" s="2">
        <v>49.54</v>
      </c>
      <c r="AL23" s="2">
        <v>367.63</v>
      </c>
      <c r="BG23" s="28"/>
      <c r="BH23" s="8"/>
      <c r="BI23" s="8"/>
      <c r="BJ23" s="8"/>
      <c r="BK23" s="8"/>
      <c r="BL23" s="8"/>
      <c r="BM23" s="8"/>
      <c r="BN23" s="8"/>
      <c r="BO23" s="8"/>
      <c r="BP23" s="8"/>
      <c r="BQ23" s="8"/>
      <c r="BR23" s="8"/>
      <c r="BS23" s="8"/>
      <c r="BT23" s="8"/>
      <c r="BU23" s="8"/>
      <c r="BV23" s="29"/>
      <c r="BW23" s="30"/>
      <c r="BX23" s="30"/>
      <c r="BY23" s="30"/>
      <c r="BZ23" s="30"/>
      <c r="CA23" s="30"/>
      <c r="CB23" s="30"/>
    </row>
    <row r="24" spans="1:80" x14ac:dyDescent="0.25">
      <c r="A24" s="26" t="s">
        <v>794</v>
      </c>
      <c r="B24" s="25" t="s">
        <v>46</v>
      </c>
      <c r="C24" s="25" t="s">
        <v>28</v>
      </c>
      <c r="D24" s="27">
        <v>4.0599999999999997E-2</v>
      </c>
      <c r="E24" s="36">
        <f>D24/100*AB24</f>
        <v>4.1058779999999996E-2</v>
      </c>
      <c r="F24" s="2">
        <v>14.83</v>
      </c>
      <c r="G24" s="3">
        <f>F24/100*AC24</f>
        <v>0.24024599999999999</v>
      </c>
      <c r="H24" s="1">
        <v>5.33</v>
      </c>
      <c r="I24" s="3">
        <f>H24/100*AD24</f>
        <v>0.13378299999999999</v>
      </c>
      <c r="J24" s="2">
        <v>50.39</v>
      </c>
      <c r="K24" s="3">
        <f>J24/100*AE24</f>
        <v>0.393042</v>
      </c>
      <c r="L24" s="4" t="s">
        <v>29</v>
      </c>
      <c r="N24" s="2">
        <v>23.62</v>
      </c>
      <c r="O24" s="3">
        <f>N24/100*AG24</f>
        <v>0.35430000000000006</v>
      </c>
      <c r="P24" s="2">
        <v>4.8600000000000003</v>
      </c>
      <c r="Q24" s="3">
        <f>P24/100*AH24</f>
        <v>0.21238200000000002</v>
      </c>
      <c r="R24" s="2">
        <v>1.4877</v>
      </c>
      <c r="S24" s="3">
        <f>R24/100*AI24</f>
        <v>0.21571650000000001</v>
      </c>
      <c r="T24" s="2">
        <v>0.25979999999999998</v>
      </c>
      <c r="U24" s="6">
        <f>T24/100*AJ24</f>
        <v>5.9831939999999993E-2</v>
      </c>
      <c r="V24" s="2">
        <v>9.7199999999999995E-2</v>
      </c>
      <c r="W24" s="6">
        <f>V24/100*AK24</f>
        <v>4.9066559999999995E-2</v>
      </c>
      <c r="X24" s="2" t="s">
        <v>29</v>
      </c>
      <c r="Z24" s="2">
        <f>SUM(X24,V24,T24,R24,P24,N24,L24,J24,H24,F24,D24)</f>
        <v>100.91529999999999</v>
      </c>
      <c r="AB24" s="2">
        <v>101.13</v>
      </c>
      <c r="AC24" s="2">
        <v>1.62</v>
      </c>
      <c r="AD24" s="2">
        <v>2.5099999999999998</v>
      </c>
      <c r="AE24" s="2">
        <v>0.78</v>
      </c>
      <c r="AF24" s="2">
        <v>504.05</v>
      </c>
      <c r="AG24" s="2">
        <v>1.5</v>
      </c>
      <c r="AH24" s="2">
        <v>4.37</v>
      </c>
      <c r="AI24" s="2">
        <v>14.5</v>
      </c>
      <c r="AJ24" s="2">
        <v>23.03</v>
      </c>
      <c r="AK24" s="2">
        <v>50.48</v>
      </c>
      <c r="AL24" s="2">
        <v>737.2</v>
      </c>
      <c r="BG24" s="28"/>
      <c r="BH24" s="8"/>
      <c r="BI24" s="8"/>
      <c r="BJ24" s="8"/>
      <c r="BK24" s="8"/>
      <c r="BL24" s="8"/>
      <c r="BM24" s="8"/>
      <c r="BN24" s="8"/>
      <c r="BO24" s="8"/>
      <c r="BP24" s="8"/>
      <c r="BQ24" s="8"/>
      <c r="BR24" s="8"/>
      <c r="BS24" s="8"/>
      <c r="BT24" s="8"/>
      <c r="BU24" s="8"/>
      <c r="BV24" s="29"/>
      <c r="BW24" s="30"/>
      <c r="BX24" s="30"/>
      <c r="BY24" s="30"/>
      <c r="BZ24" s="30"/>
      <c r="CA24" s="30"/>
      <c r="CB24" s="30"/>
    </row>
    <row r="25" spans="1:80" x14ac:dyDescent="0.25">
      <c r="B25" s="25"/>
      <c r="C25" s="25" t="s">
        <v>34</v>
      </c>
      <c r="D25" s="27">
        <f>AVERAGE(D20:D24)</f>
        <v>3.6866666666666666E-2</v>
      </c>
      <c r="E25" s="32"/>
      <c r="F25" s="27">
        <f>AVERAGE(F20:F24)</f>
        <v>15.081999999999999</v>
      </c>
      <c r="G25" s="27"/>
      <c r="H25" s="27">
        <f>AVERAGE(H20:H24)</f>
        <v>4.7140000000000004</v>
      </c>
      <c r="I25" s="32"/>
      <c r="J25" s="27">
        <f>AVERAGE(J20:J24)</f>
        <v>50.680000000000007</v>
      </c>
      <c r="K25" s="27"/>
      <c r="L25" s="33"/>
      <c r="M25" s="34"/>
      <c r="N25" s="27">
        <f>AVERAGE(N20:N24)</f>
        <v>23.547999999999998</v>
      </c>
      <c r="O25" s="32"/>
      <c r="P25" s="27">
        <f>AVERAGE(P20:P24)</f>
        <v>4.7699999999999996</v>
      </c>
      <c r="Q25" s="32"/>
      <c r="R25" s="27">
        <f>AVERAGE(R20:R24)</f>
        <v>1.2757400000000001</v>
      </c>
      <c r="S25" s="27"/>
      <c r="T25" s="27">
        <f>AVERAGE(T20:T24)</f>
        <v>0.31344000000000005</v>
      </c>
      <c r="U25" s="35"/>
      <c r="V25" s="27">
        <f>AVERAGE(V20:V24)</f>
        <v>9.9980000000000013E-2</v>
      </c>
      <c r="W25" s="35"/>
      <c r="X25" s="27"/>
      <c r="BG25" s="28"/>
      <c r="BH25" s="8"/>
      <c r="BI25" s="8"/>
      <c r="BJ25" s="8"/>
      <c r="BK25" s="8"/>
      <c r="BL25" s="8"/>
      <c r="BM25" s="8"/>
      <c r="BN25" s="8"/>
      <c r="BO25" s="8"/>
      <c r="BP25" s="8"/>
      <c r="BQ25" s="8"/>
      <c r="BR25" s="8"/>
      <c r="BS25" s="8"/>
      <c r="BT25" s="8"/>
      <c r="BU25" s="8"/>
      <c r="BV25" s="29"/>
      <c r="BW25" s="30"/>
      <c r="BX25" s="30"/>
      <c r="BY25" s="30"/>
      <c r="BZ25" s="30"/>
      <c r="CA25" s="30"/>
      <c r="CB25" s="30"/>
    </row>
    <row r="26" spans="1:80" x14ac:dyDescent="0.25">
      <c r="B26" s="25"/>
      <c r="C26" s="25" t="s">
        <v>35</v>
      </c>
      <c r="D26" s="27">
        <f>STDEV(D20:D24)</f>
        <v>3.2393414968683561E-3</v>
      </c>
      <c r="E26" s="32"/>
      <c r="F26" s="27">
        <f>STDEV(F20:F24)</f>
        <v>0.32352743314903015</v>
      </c>
      <c r="G26" s="27"/>
      <c r="H26" s="27">
        <f>STDEV(H20:H24)</f>
        <v>0.72320813048527188</v>
      </c>
      <c r="I26" s="32"/>
      <c r="J26" s="27">
        <f>STDEV(J20:J24)</f>
        <v>0.49279813311334636</v>
      </c>
      <c r="K26" s="27"/>
      <c r="L26" s="33"/>
      <c r="M26" s="34"/>
      <c r="N26" s="27">
        <f>STDEV(N20:N24)</f>
        <v>7.88669766125219E-2</v>
      </c>
      <c r="O26" s="32"/>
      <c r="P26" s="27">
        <f>STDEV(P20:P24)</f>
        <v>0.1007472083980495</v>
      </c>
      <c r="Q26" s="32"/>
      <c r="R26" s="27">
        <f>STDEV(R20:R24)</f>
        <v>0.18011713688597117</v>
      </c>
      <c r="S26" s="27"/>
      <c r="T26" s="27">
        <f>STDEV(T20:T24)</f>
        <v>7.9910656360713248E-2</v>
      </c>
      <c r="U26" s="35"/>
      <c r="V26" s="27">
        <f>STDEV(V20:V24)</f>
        <v>1.1761462494094769E-2</v>
      </c>
      <c r="W26" s="35"/>
      <c r="X26" s="27"/>
      <c r="BG26" s="28"/>
      <c r="BH26" s="8"/>
      <c r="BI26" s="8"/>
      <c r="BJ26" s="8"/>
      <c r="BK26" s="8"/>
      <c r="BL26" s="8"/>
      <c r="BM26" s="8"/>
      <c r="BN26" s="8"/>
      <c r="BO26" s="8"/>
      <c r="BP26" s="8"/>
      <c r="BQ26" s="8"/>
      <c r="BR26" s="8"/>
      <c r="BS26" s="8"/>
      <c r="BT26" s="8"/>
      <c r="BU26" s="8"/>
      <c r="BV26" s="29"/>
      <c r="BW26" s="30"/>
      <c r="BX26" s="30"/>
      <c r="BY26" s="30"/>
      <c r="BZ26" s="30"/>
      <c r="CA26" s="30"/>
      <c r="CB26" s="30"/>
    </row>
    <row r="27" spans="1:80" x14ac:dyDescent="0.25">
      <c r="B27" s="25"/>
      <c r="C27" s="25"/>
      <c r="D27" s="27"/>
      <c r="E27" s="31"/>
      <c r="BG27" s="28"/>
      <c r="BH27" s="8"/>
      <c r="BI27" s="8"/>
      <c r="BJ27" s="8"/>
      <c r="BK27" s="8"/>
      <c r="BL27" s="8"/>
      <c r="BM27" s="8"/>
      <c r="BN27" s="8"/>
      <c r="BO27" s="8"/>
      <c r="BP27" s="8"/>
      <c r="BQ27" s="8"/>
      <c r="BR27" s="8"/>
      <c r="BS27" s="8"/>
      <c r="BT27" s="8"/>
      <c r="BU27" s="8"/>
      <c r="BV27" s="29"/>
      <c r="BW27" s="30"/>
      <c r="BX27" s="30"/>
      <c r="BY27" s="30"/>
      <c r="BZ27" s="30"/>
      <c r="CA27" s="30"/>
      <c r="CB27" s="30"/>
    </row>
    <row r="28" spans="1:80" x14ac:dyDescent="0.25">
      <c r="A28" s="26" t="s">
        <v>794</v>
      </c>
      <c r="B28" s="25" t="s">
        <v>47</v>
      </c>
      <c r="C28" s="1" t="s">
        <v>37</v>
      </c>
      <c r="D28" s="27">
        <v>0.33119999999999999</v>
      </c>
      <c r="E28" s="31">
        <f>D28/100*AB28</f>
        <v>6.4319040000000008E-2</v>
      </c>
      <c r="F28" s="2">
        <v>7.82</v>
      </c>
      <c r="G28" s="3">
        <f>F28/100*AC28</f>
        <v>0.181424</v>
      </c>
      <c r="H28" s="1">
        <v>11.63</v>
      </c>
      <c r="I28" s="3">
        <f>H28/100*AD28</f>
        <v>0.19654700000000003</v>
      </c>
      <c r="J28" s="2">
        <v>41.26</v>
      </c>
      <c r="K28" s="3">
        <f>J28/100*AE28</f>
        <v>0.35896199999999995</v>
      </c>
      <c r="L28" s="4">
        <v>5.57E-2</v>
      </c>
      <c r="M28" s="5">
        <f>L28/100*AF28</f>
        <v>3.2161179999999998E-2</v>
      </c>
      <c r="N28" s="2">
        <v>18.329999999999998</v>
      </c>
      <c r="O28" s="3">
        <f>N28/100*AG28</f>
        <v>0.30977699999999997</v>
      </c>
      <c r="P28" s="2">
        <v>15.92</v>
      </c>
      <c r="Q28" s="3">
        <f>P28/100*AH28</f>
        <v>0.37252799999999997</v>
      </c>
      <c r="R28" s="2">
        <v>2.34</v>
      </c>
      <c r="S28" s="3">
        <f>R28/100*AI28</f>
        <v>0.25576199999999999</v>
      </c>
      <c r="T28" s="1" t="s">
        <v>29</v>
      </c>
      <c r="V28" s="2">
        <v>0.28720000000000001</v>
      </c>
      <c r="W28" s="6">
        <f>V28/100*AK28</f>
        <v>6.0828960000000001E-2</v>
      </c>
      <c r="X28" s="2" t="s">
        <v>29</v>
      </c>
      <c r="Z28" s="2">
        <f>SUM(X28,V28,T28,R28,P28,N28,L28,J28,H28,F28,D28)</f>
        <v>97.974099999999993</v>
      </c>
      <c r="AB28" s="2">
        <v>19.420000000000002</v>
      </c>
      <c r="AC28" s="2">
        <v>2.3199999999999998</v>
      </c>
      <c r="AD28" s="2">
        <v>1.69</v>
      </c>
      <c r="AE28" s="2">
        <v>0.87</v>
      </c>
      <c r="AF28" s="2">
        <v>57.74</v>
      </c>
      <c r="AG28" s="2">
        <v>1.69</v>
      </c>
      <c r="AH28" s="2">
        <v>2.34</v>
      </c>
      <c r="AI28" s="2">
        <v>10.93</v>
      </c>
      <c r="AJ28" s="2">
        <v>339.41</v>
      </c>
      <c r="AK28" s="2">
        <v>21.18</v>
      </c>
      <c r="AL28" s="2">
        <v>383.84</v>
      </c>
      <c r="BG28" s="28"/>
      <c r="BH28" s="8"/>
      <c r="BI28" s="8"/>
      <c r="BJ28" s="8"/>
      <c r="BK28" s="8"/>
      <c r="BL28" s="8"/>
      <c r="BM28" s="8"/>
      <c r="BN28" s="8"/>
      <c r="BO28" s="8"/>
      <c r="BP28" s="8"/>
      <c r="BQ28" s="8"/>
      <c r="BR28" s="8"/>
      <c r="BS28" s="8"/>
      <c r="BT28" s="8"/>
      <c r="BU28" s="8"/>
      <c r="BV28" s="29"/>
      <c r="BW28" s="30"/>
      <c r="BX28" s="30"/>
      <c r="BY28" s="30"/>
      <c r="BZ28" s="30"/>
      <c r="CA28" s="30"/>
      <c r="CB28" s="30"/>
    </row>
    <row r="29" spans="1:80" x14ac:dyDescent="0.25">
      <c r="A29" s="26" t="s">
        <v>794</v>
      </c>
      <c r="B29" s="1" t="s">
        <v>48</v>
      </c>
      <c r="C29" s="1" t="s">
        <v>37</v>
      </c>
      <c r="D29" s="2">
        <v>0.32229999999999998</v>
      </c>
      <c r="E29" s="31">
        <f>D29/100*AB29</f>
        <v>6.5555820000000001E-2</v>
      </c>
      <c r="F29" s="2">
        <v>7.91</v>
      </c>
      <c r="G29" s="3">
        <f>F29/100*AC29</f>
        <v>0.18272100000000002</v>
      </c>
      <c r="H29" s="1">
        <v>11.37</v>
      </c>
      <c r="I29" s="3">
        <f>H29/100*AD29</f>
        <v>0.19442699999999999</v>
      </c>
      <c r="J29" s="2">
        <v>41.7</v>
      </c>
      <c r="K29" s="3">
        <f>J29/100*AE29</f>
        <v>0.36279000000000006</v>
      </c>
      <c r="L29" s="4">
        <v>5.5100000000000003E-2</v>
      </c>
      <c r="M29" s="5">
        <f>L29/100*AF29</f>
        <v>3.340162E-2</v>
      </c>
      <c r="N29" s="2">
        <v>18.38</v>
      </c>
      <c r="O29" s="3">
        <f>N29/100*AG29</f>
        <v>0.31062199999999995</v>
      </c>
      <c r="P29" s="2">
        <v>15.83</v>
      </c>
      <c r="Q29" s="3">
        <f>P29/100*AH29</f>
        <v>0.37358799999999998</v>
      </c>
      <c r="R29" s="2">
        <v>2.37</v>
      </c>
      <c r="S29" s="3">
        <f>R29/100*AI29</f>
        <v>0.25667100000000004</v>
      </c>
      <c r="T29" s="1" t="s">
        <v>29</v>
      </c>
      <c r="V29" s="2">
        <v>0.2525</v>
      </c>
      <c r="W29" s="6">
        <f>V29/100*AK29</f>
        <v>6.0600000000000001E-2</v>
      </c>
      <c r="X29" s="2" t="s">
        <v>29</v>
      </c>
      <c r="Z29" s="2">
        <f>SUM(X29,V29,T29,R29,P29,N29,L29,J29,H29,F29,D29)</f>
        <v>98.189900000000009</v>
      </c>
      <c r="AB29" s="2">
        <v>20.34</v>
      </c>
      <c r="AC29" s="2">
        <v>2.31</v>
      </c>
      <c r="AD29" s="2">
        <v>1.71</v>
      </c>
      <c r="AE29" s="2">
        <v>0.87</v>
      </c>
      <c r="AF29" s="2">
        <v>60.62</v>
      </c>
      <c r="AG29" s="2">
        <v>1.69</v>
      </c>
      <c r="AH29" s="2">
        <v>2.36</v>
      </c>
      <c r="AI29" s="2">
        <v>10.83</v>
      </c>
      <c r="AJ29" s="2">
        <v>176.25</v>
      </c>
      <c r="AK29" s="2">
        <v>24</v>
      </c>
      <c r="AL29" s="2">
        <v>337.99</v>
      </c>
      <c r="BG29" s="1"/>
      <c r="BH29" s="1"/>
      <c r="BI29" s="1"/>
      <c r="BJ29" s="1"/>
      <c r="BV29" s="2"/>
      <c r="BW29" s="2"/>
      <c r="BX29" s="2"/>
      <c r="BY29" s="2"/>
      <c r="BZ29" s="2"/>
      <c r="CA29" s="2"/>
      <c r="CB29" s="2"/>
    </row>
    <row r="30" spans="1:80" x14ac:dyDescent="0.25">
      <c r="A30" s="26" t="s">
        <v>794</v>
      </c>
      <c r="B30" s="1" t="s">
        <v>49</v>
      </c>
      <c r="C30" s="1" t="s">
        <v>37</v>
      </c>
      <c r="D30" s="2">
        <v>0.30740000000000001</v>
      </c>
      <c r="E30" s="31">
        <f>D30/100*AB30</f>
        <v>6.4031419999999992E-2</v>
      </c>
      <c r="F30" s="2">
        <v>7.92</v>
      </c>
      <c r="G30" s="3">
        <f>F30/100*AC30</f>
        <v>0.18295199999999998</v>
      </c>
      <c r="H30" s="1">
        <v>11.3</v>
      </c>
      <c r="I30" s="3">
        <f>H30/100*AD30</f>
        <v>0.19436</v>
      </c>
      <c r="J30" s="2">
        <v>41.89</v>
      </c>
      <c r="K30" s="3">
        <f>J30/100*AE30</f>
        <v>0.36025399999999996</v>
      </c>
      <c r="L30" s="4">
        <v>6.6299999999999998E-2</v>
      </c>
      <c r="M30" s="5">
        <f>L30/100*AF30</f>
        <v>3.3494759999999998E-2</v>
      </c>
      <c r="N30" s="2">
        <v>18.29</v>
      </c>
      <c r="O30" s="3">
        <f>N30/100*AG30</f>
        <v>0.30910099999999996</v>
      </c>
      <c r="P30" s="2">
        <v>16.16</v>
      </c>
      <c r="Q30" s="3">
        <f>P30/100*AH30</f>
        <v>0.37652799999999997</v>
      </c>
      <c r="R30" s="2">
        <v>2.44</v>
      </c>
      <c r="S30" s="3">
        <f>R30/100*AI30</f>
        <v>0.266204</v>
      </c>
      <c r="T30" s="1" t="s">
        <v>29</v>
      </c>
      <c r="V30" s="2">
        <v>0.27750000000000002</v>
      </c>
      <c r="W30" s="6">
        <f>V30/100*AK30</f>
        <v>6.0273E-2</v>
      </c>
      <c r="X30" s="2" t="s">
        <v>29</v>
      </c>
      <c r="Z30" s="2">
        <f>SUM(X30,V30,T30,R30,P30,N30,L30,J30,H30,F30,D30)</f>
        <v>98.651200000000003</v>
      </c>
      <c r="AB30" s="2">
        <v>20.83</v>
      </c>
      <c r="AC30" s="2">
        <v>2.31</v>
      </c>
      <c r="AD30" s="2">
        <v>1.72</v>
      </c>
      <c r="AE30" s="2">
        <v>0.86</v>
      </c>
      <c r="AF30" s="2">
        <v>50.52</v>
      </c>
      <c r="AG30" s="2">
        <v>1.69</v>
      </c>
      <c r="AH30" s="2">
        <v>2.33</v>
      </c>
      <c r="AI30" s="2">
        <v>10.91</v>
      </c>
      <c r="AJ30" s="2">
        <v>331.04</v>
      </c>
      <c r="AK30" s="2">
        <v>21.72</v>
      </c>
      <c r="AL30" s="2">
        <v>393.49</v>
      </c>
    </row>
    <row r="31" spans="1:80" x14ac:dyDescent="0.25">
      <c r="A31" s="26" t="s">
        <v>794</v>
      </c>
      <c r="B31" s="1" t="s">
        <v>50</v>
      </c>
      <c r="C31" s="1" t="s">
        <v>37</v>
      </c>
      <c r="D31" s="2">
        <v>0.35620000000000002</v>
      </c>
      <c r="E31" s="31">
        <f>D31/100*AB31</f>
        <v>6.5576419999999996E-2</v>
      </c>
      <c r="F31" s="2">
        <v>8.0399999999999991</v>
      </c>
      <c r="G31" s="3">
        <f>F31/100*AC31</f>
        <v>0.18411599999999997</v>
      </c>
      <c r="H31" s="1">
        <v>11.32</v>
      </c>
      <c r="I31" s="3">
        <f>H31/100*AD31</f>
        <v>0.19357200000000002</v>
      </c>
      <c r="J31" s="2">
        <v>41.59</v>
      </c>
      <c r="K31" s="3">
        <f>J31/100*AE31</f>
        <v>0.36183300000000002</v>
      </c>
      <c r="L31" s="4">
        <v>7.9399999999999998E-2</v>
      </c>
      <c r="M31" s="5">
        <f>L31/100*AF31</f>
        <v>3.3403580000000002E-2</v>
      </c>
      <c r="N31" s="2">
        <v>18.3</v>
      </c>
      <c r="O31" s="3">
        <f>N31/100*AG31</f>
        <v>0.30926999999999999</v>
      </c>
      <c r="P31" s="2">
        <v>15.79</v>
      </c>
      <c r="Q31" s="3">
        <f>P31/100*AH31</f>
        <v>0.37106499999999998</v>
      </c>
      <c r="R31" s="2">
        <v>2.35</v>
      </c>
      <c r="S31" s="3">
        <f>R31/100*AI31</f>
        <v>0.25356499999999998</v>
      </c>
      <c r="T31" s="2">
        <v>5.4199999999999998E-2</v>
      </c>
      <c r="U31" s="6">
        <f>T31/100*AI31</f>
        <v>5.8481799999999988E-3</v>
      </c>
      <c r="V31" s="2">
        <v>0.30249999999999999</v>
      </c>
      <c r="W31" s="6">
        <f>V31/100*AK31</f>
        <v>6.0136999999999996E-2</v>
      </c>
      <c r="X31" s="2" t="s">
        <v>29</v>
      </c>
      <c r="Z31" s="2">
        <f>SUM(X31,V31,T31,R31,P31,N31,L31,J31,H31,F31,D31)</f>
        <v>98.182299999999998</v>
      </c>
      <c r="AB31" s="2">
        <v>18.41</v>
      </c>
      <c r="AC31" s="2">
        <v>2.29</v>
      </c>
      <c r="AD31" s="2">
        <v>1.71</v>
      </c>
      <c r="AE31" s="2">
        <v>0.87</v>
      </c>
      <c r="AF31" s="2">
        <v>42.07</v>
      </c>
      <c r="AG31" s="2">
        <v>1.69</v>
      </c>
      <c r="AH31" s="2">
        <v>2.35</v>
      </c>
      <c r="AI31" s="2">
        <v>10.79</v>
      </c>
      <c r="AJ31" s="2">
        <v>88.98</v>
      </c>
      <c r="AK31" s="2">
        <v>19.88</v>
      </c>
      <c r="AL31" s="2">
        <v>1685.49</v>
      </c>
    </row>
    <row r="32" spans="1:80" x14ac:dyDescent="0.25">
      <c r="A32" s="26" t="s">
        <v>794</v>
      </c>
      <c r="B32" s="1" t="s">
        <v>51</v>
      </c>
      <c r="C32" s="1" t="s">
        <v>37</v>
      </c>
      <c r="D32" s="2">
        <v>0.3105</v>
      </c>
      <c r="E32" s="31">
        <f>D32/100*AB32</f>
        <v>6.4149300000000006E-2</v>
      </c>
      <c r="F32" s="2">
        <v>8.01</v>
      </c>
      <c r="G32" s="3">
        <f>F32/100*AC32</f>
        <v>0.18342900000000001</v>
      </c>
      <c r="H32" s="1">
        <v>11.4</v>
      </c>
      <c r="I32" s="3">
        <f>H32/100*AD32</f>
        <v>0.19494</v>
      </c>
      <c r="J32" s="2">
        <v>41.63</v>
      </c>
      <c r="K32" s="3">
        <f>J32/100*AE32</f>
        <v>0.36218099999999998</v>
      </c>
      <c r="L32" s="4">
        <v>6.8699999999999997E-2</v>
      </c>
      <c r="M32" s="5">
        <f>L32/100*AF32</f>
        <v>3.2522580000000002E-2</v>
      </c>
      <c r="N32" s="2">
        <v>18.2</v>
      </c>
      <c r="O32" s="3">
        <f>N32/100*AG32</f>
        <v>0.30940000000000001</v>
      </c>
      <c r="P32" s="2">
        <v>15.92</v>
      </c>
      <c r="Q32" s="3">
        <f>P32/100*AH32</f>
        <v>0.37412000000000001</v>
      </c>
      <c r="R32" s="2">
        <v>2.58</v>
      </c>
      <c r="S32" s="3">
        <f>R32/100*AI32</f>
        <v>0.26960999999999996</v>
      </c>
      <c r="T32" s="1" t="s">
        <v>29</v>
      </c>
      <c r="V32" s="2">
        <v>0.29070000000000001</v>
      </c>
      <c r="W32" s="6">
        <f>V32/100*AK32</f>
        <v>6.1570260000000009E-2</v>
      </c>
      <c r="X32" s="2" t="s">
        <v>29</v>
      </c>
      <c r="Z32" s="2">
        <f>SUM(X32,V32,T32,R32,P32,N32,L32,J32,H32,F32,D32)</f>
        <v>98.409900000000022</v>
      </c>
      <c r="AB32" s="2">
        <v>20.66</v>
      </c>
      <c r="AC32" s="2">
        <v>2.29</v>
      </c>
      <c r="AD32" s="2">
        <v>1.71</v>
      </c>
      <c r="AE32" s="2">
        <v>0.87</v>
      </c>
      <c r="AF32" s="2">
        <v>47.34</v>
      </c>
      <c r="AG32" s="2">
        <v>1.7</v>
      </c>
      <c r="AH32" s="2">
        <v>2.35</v>
      </c>
      <c r="AI32" s="2">
        <v>10.45</v>
      </c>
      <c r="AJ32" s="2">
        <v>205.9</v>
      </c>
      <c r="AK32" s="2">
        <v>21.18</v>
      </c>
      <c r="AL32" s="2">
        <v>334.15</v>
      </c>
    </row>
    <row r="33" spans="1:80" x14ac:dyDescent="0.25">
      <c r="B33" s="25"/>
      <c r="C33" s="25" t="s">
        <v>34</v>
      </c>
      <c r="D33" s="27">
        <f>AVERAGE(D28:D32)</f>
        <v>0.32551999999999998</v>
      </c>
      <c r="E33" s="32"/>
      <c r="F33" s="27">
        <f>AVERAGE(F28:F32)</f>
        <v>7.9399999999999995</v>
      </c>
      <c r="G33" s="27"/>
      <c r="H33" s="27">
        <f>AVERAGE(H28:H32)</f>
        <v>11.404</v>
      </c>
      <c r="I33" s="32"/>
      <c r="J33" s="27">
        <f>AVERAGE(J28:J32)</f>
        <v>41.613999999999997</v>
      </c>
      <c r="K33" s="27"/>
      <c r="L33" s="33">
        <f>AVERAGE(L28:L32)</f>
        <v>6.5040000000000001E-2</v>
      </c>
      <c r="M33" s="34"/>
      <c r="N33" s="27">
        <f>AVERAGE(N28:N32)</f>
        <v>18.3</v>
      </c>
      <c r="O33" s="32"/>
      <c r="P33" s="27">
        <f>AVERAGE(P28:P32)</f>
        <v>15.923999999999998</v>
      </c>
      <c r="Q33" s="32"/>
      <c r="R33" s="27">
        <f>AVERAGE(R28:R32)</f>
        <v>2.4159999999999999</v>
      </c>
      <c r="S33" s="27"/>
      <c r="T33" s="27"/>
      <c r="U33" s="35"/>
      <c r="V33" s="27">
        <f>AVERAGE(V28:V32)</f>
        <v>0.28208</v>
      </c>
      <c r="W33" s="35"/>
      <c r="X33" s="27"/>
      <c r="BG33" s="28"/>
      <c r="BH33" s="8"/>
      <c r="BI33" s="8"/>
      <c r="BJ33" s="8"/>
      <c r="BK33" s="8"/>
      <c r="BL33" s="8"/>
      <c r="BM33" s="8"/>
      <c r="BN33" s="8"/>
      <c r="BO33" s="8"/>
      <c r="BP33" s="8"/>
      <c r="BQ33" s="8"/>
      <c r="BR33" s="8"/>
      <c r="BS33" s="8"/>
      <c r="BT33" s="8"/>
      <c r="BU33" s="8"/>
      <c r="BV33" s="29"/>
      <c r="BW33" s="30"/>
      <c r="BX33" s="30"/>
      <c r="BY33" s="30"/>
      <c r="BZ33" s="30"/>
      <c r="CA33" s="30"/>
      <c r="CB33" s="30"/>
    </row>
    <row r="34" spans="1:80" x14ac:dyDescent="0.25">
      <c r="B34" s="25"/>
      <c r="C34" s="25" t="s">
        <v>35</v>
      </c>
      <c r="D34" s="27">
        <f>STDEV(D28:D32)</f>
        <v>1.9607575066794981E-2</v>
      </c>
      <c r="E34" s="32"/>
      <c r="F34" s="27">
        <f>STDEV(F28:F32)</f>
        <v>8.746427842267912E-2</v>
      </c>
      <c r="G34" s="27"/>
      <c r="H34" s="27">
        <f>STDEV(H28:H32)</f>
        <v>0.13240090634130891</v>
      </c>
      <c r="I34" s="32"/>
      <c r="J34" s="27">
        <f>STDEV(J28:J32)</f>
        <v>0.22897598127314692</v>
      </c>
      <c r="K34" s="27"/>
      <c r="L34" s="33">
        <f>STDEV(L28:L32)</f>
        <v>1.0089995044597401E-2</v>
      </c>
      <c r="M34" s="34"/>
      <c r="N34" s="27">
        <f>STDEV(N28:N32)</f>
        <v>6.5954529791364402E-2</v>
      </c>
      <c r="O34" s="32"/>
      <c r="P34" s="27">
        <f>STDEV(P28:P32)</f>
        <v>0.14363147287415831</v>
      </c>
      <c r="Q34" s="32"/>
      <c r="R34" s="27">
        <f>STDEV(R28:R32)</f>
        <v>9.9649385346824923E-2</v>
      </c>
      <c r="S34" s="27"/>
      <c r="T34" s="27"/>
      <c r="U34" s="35"/>
      <c r="V34" s="27">
        <f>STDEV(V28:V32)</f>
        <v>1.8797925417449658E-2</v>
      </c>
      <c r="W34" s="35"/>
      <c r="X34" s="27"/>
      <c r="BG34" s="28"/>
      <c r="BH34" s="8"/>
      <c r="BI34" s="8"/>
      <c r="BJ34" s="8"/>
      <c r="BK34" s="8"/>
      <c r="BL34" s="8"/>
      <c r="BM34" s="8"/>
      <c r="BN34" s="8"/>
      <c r="BO34" s="8"/>
      <c r="BP34" s="8"/>
      <c r="BQ34" s="8"/>
      <c r="BR34" s="8"/>
      <c r="BS34" s="8"/>
      <c r="BT34" s="8"/>
      <c r="BU34" s="8"/>
      <c r="BV34" s="29"/>
      <c r="BW34" s="30"/>
      <c r="BX34" s="30"/>
      <c r="BY34" s="30"/>
      <c r="BZ34" s="30"/>
      <c r="CA34" s="30"/>
      <c r="CB34" s="30"/>
    </row>
    <row r="35" spans="1:80" x14ac:dyDescent="0.25">
      <c r="E35" s="31"/>
    </row>
    <row r="36" spans="1:80" x14ac:dyDescent="0.25">
      <c r="A36" s="26" t="s">
        <v>795</v>
      </c>
      <c r="B36" s="1" t="s">
        <v>52</v>
      </c>
      <c r="C36" s="25" t="s">
        <v>28</v>
      </c>
      <c r="D36" s="2">
        <v>4.4600000000000001E-2</v>
      </c>
      <c r="E36" s="31">
        <f>D36/100*AB36</f>
        <v>4.215592E-2</v>
      </c>
      <c r="F36" s="2">
        <v>14.66</v>
      </c>
      <c r="G36" s="3">
        <f>F36/100*AC36</f>
        <v>0.23749200000000004</v>
      </c>
      <c r="H36" s="1">
        <v>5.6</v>
      </c>
      <c r="I36" s="3">
        <f>H36/100*AD36</f>
        <v>0.13775999999999999</v>
      </c>
      <c r="J36" s="2">
        <v>50.41</v>
      </c>
      <c r="K36" s="3">
        <f>J36/100*AE36</f>
        <v>0.39319799999999999</v>
      </c>
      <c r="L36" s="4" t="s">
        <v>29</v>
      </c>
      <c r="N36" s="2">
        <v>23.39</v>
      </c>
      <c r="O36" s="3">
        <f>N36/100*AG36</f>
        <v>0.35318899999999998</v>
      </c>
      <c r="P36" s="2">
        <v>4.8099999999999996</v>
      </c>
      <c r="Q36" s="3">
        <f>P36/100*AH36</f>
        <v>0.21067799999999998</v>
      </c>
      <c r="R36" s="2">
        <v>1.3656999999999999</v>
      </c>
      <c r="S36" s="3">
        <f>R36/100*AI36</f>
        <v>0.20881552999999997</v>
      </c>
      <c r="T36" s="2">
        <v>0.22020000000000001</v>
      </c>
      <c r="U36" s="6">
        <f>T36/100*AJ36</f>
        <v>6.117156E-2</v>
      </c>
      <c r="V36" s="2">
        <v>0.1103</v>
      </c>
      <c r="W36" s="6">
        <f>V36/100*AK36</f>
        <v>5.1113020000000002E-2</v>
      </c>
      <c r="X36" s="2" t="s">
        <v>29</v>
      </c>
      <c r="Z36" s="2">
        <f>SUM(X36,V36,T36,R36,P36,N36,L36,J36,H36,F36,D36)</f>
        <v>100.61079999999998</v>
      </c>
      <c r="AB36" s="2">
        <v>94.52</v>
      </c>
      <c r="AC36" s="2">
        <v>1.62</v>
      </c>
      <c r="AD36" s="2">
        <v>2.46</v>
      </c>
      <c r="AE36" s="2">
        <v>0.78</v>
      </c>
      <c r="AF36" s="2">
        <v>180.75</v>
      </c>
      <c r="AG36" s="2">
        <v>1.51</v>
      </c>
      <c r="AH36" s="2">
        <v>4.38</v>
      </c>
      <c r="AI36" s="2">
        <v>15.29</v>
      </c>
      <c r="AJ36" s="2">
        <v>27.78</v>
      </c>
      <c r="AK36" s="2">
        <v>46.34</v>
      </c>
      <c r="AL36" s="2">
        <v>300</v>
      </c>
    </row>
    <row r="37" spans="1:80" x14ac:dyDescent="0.25">
      <c r="A37" s="26" t="s">
        <v>795</v>
      </c>
      <c r="B37" s="1" t="s">
        <v>53</v>
      </c>
      <c r="C37" s="25" t="s">
        <v>28</v>
      </c>
      <c r="D37" s="4" t="s">
        <v>29</v>
      </c>
      <c r="E37" s="31"/>
      <c r="F37" s="2">
        <v>15.38</v>
      </c>
      <c r="G37" s="3">
        <f>F37/100*AC37</f>
        <v>0.24300400000000005</v>
      </c>
      <c r="H37" s="1">
        <v>4.5199999999999996</v>
      </c>
      <c r="I37" s="3">
        <f>H37/100*AD37</f>
        <v>0.12429999999999999</v>
      </c>
      <c r="J37" s="2">
        <v>51.01</v>
      </c>
      <c r="K37" s="3">
        <f>J37/100*AE37</f>
        <v>0.39277699999999999</v>
      </c>
      <c r="L37" s="4" t="s">
        <v>29</v>
      </c>
      <c r="N37" s="2">
        <v>23.32</v>
      </c>
      <c r="O37" s="3">
        <f>N37/100*AG37</f>
        <v>0.352132</v>
      </c>
      <c r="P37" s="2">
        <v>4.43</v>
      </c>
      <c r="Q37" s="3">
        <f>P37/100*AH37</f>
        <v>0.20377999999999999</v>
      </c>
      <c r="R37" s="2">
        <v>1.2265999999999999</v>
      </c>
      <c r="S37" s="3">
        <f>R37/100*AI37</f>
        <v>0.19184024</v>
      </c>
      <c r="T37" s="2">
        <v>0.3135</v>
      </c>
      <c r="U37" s="6">
        <f>T37/100*AJ37</f>
        <v>6.3703200000000001E-2</v>
      </c>
      <c r="V37" s="37">
        <v>7.0400000000000004E-2</v>
      </c>
      <c r="W37" s="6">
        <f>V37/100*AK37</f>
        <v>5.044160000000001E-2</v>
      </c>
      <c r="X37" s="2" t="s">
        <v>29</v>
      </c>
      <c r="Z37" s="2">
        <f>SUM(X37,V37,T37,R37,P37,N37,L37,J37,H37,F37,D37)</f>
        <v>100.27049999999998</v>
      </c>
      <c r="AB37" s="2">
        <v>193.86</v>
      </c>
      <c r="AC37" s="2">
        <v>1.58</v>
      </c>
      <c r="AD37" s="2">
        <v>2.75</v>
      </c>
      <c r="AE37" s="2">
        <v>0.77</v>
      </c>
      <c r="AF37" s="2">
        <v>1494.86</v>
      </c>
      <c r="AG37" s="2">
        <v>1.51</v>
      </c>
      <c r="AH37" s="2">
        <v>4.5999999999999996</v>
      </c>
      <c r="AI37" s="2">
        <v>15.64</v>
      </c>
      <c r="AJ37" s="2">
        <v>20.32</v>
      </c>
      <c r="AK37" s="2">
        <v>71.650000000000006</v>
      </c>
      <c r="AL37" s="2">
        <v>300</v>
      </c>
    </row>
    <row r="38" spans="1:80" x14ac:dyDescent="0.25">
      <c r="A38" s="26" t="s">
        <v>795</v>
      </c>
      <c r="B38" s="1" t="s">
        <v>54</v>
      </c>
      <c r="C38" s="25" t="s">
        <v>28</v>
      </c>
      <c r="D38" s="2">
        <v>3.7699999999999997E-2</v>
      </c>
      <c r="E38" s="31">
        <f>D38/100*AB38</f>
        <v>4.2710329999999998E-2</v>
      </c>
      <c r="F38" s="2">
        <v>15.69</v>
      </c>
      <c r="G38" s="3">
        <f>F38/100*AC38</f>
        <v>0.246333</v>
      </c>
      <c r="H38" s="1">
        <v>4.1500000000000004</v>
      </c>
      <c r="I38" s="3">
        <f>H38/100*AD38</f>
        <v>0.11952</v>
      </c>
      <c r="J38" s="2">
        <v>51.07</v>
      </c>
      <c r="K38" s="3">
        <f>J38/100*AE38</f>
        <v>0.39323900000000006</v>
      </c>
      <c r="L38" s="4" t="s">
        <v>29</v>
      </c>
      <c r="N38" s="2">
        <v>23.3</v>
      </c>
      <c r="O38" s="3">
        <f>N38/100*AG38</f>
        <v>0.35183000000000003</v>
      </c>
      <c r="P38" s="2">
        <v>4.1100000000000003</v>
      </c>
      <c r="Q38" s="3">
        <f>P38/100*AH38</f>
        <v>0.19769100000000001</v>
      </c>
      <c r="R38" s="2">
        <v>1.2332000000000001</v>
      </c>
      <c r="S38" s="3">
        <f>R38/100*AI38</f>
        <v>0.19583216000000003</v>
      </c>
      <c r="T38" s="2">
        <v>0.55649999999999999</v>
      </c>
      <c r="U38" s="6">
        <f>T38/100*AJ38</f>
        <v>7.4292749999999991E-2</v>
      </c>
      <c r="V38" s="37">
        <v>8.43E-2</v>
      </c>
      <c r="W38" s="6">
        <f>V38/100*AK38</f>
        <v>4.927335E-2</v>
      </c>
      <c r="X38" s="2" t="s">
        <v>29</v>
      </c>
      <c r="Z38" s="2">
        <f>SUM(X38,V38,T38,R38,P38,N38,L38,J38,H38,F38,D38)</f>
        <v>100.2317</v>
      </c>
      <c r="AB38" s="2">
        <v>113.29</v>
      </c>
      <c r="AC38" s="2">
        <v>1.57</v>
      </c>
      <c r="AD38" s="2">
        <v>2.88</v>
      </c>
      <c r="AE38" s="2">
        <v>0.77</v>
      </c>
      <c r="AF38" s="2">
        <v>153.91999999999999</v>
      </c>
      <c r="AG38" s="2">
        <v>1.51</v>
      </c>
      <c r="AH38" s="2">
        <v>4.8099999999999996</v>
      </c>
      <c r="AI38" s="2">
        <v>15.88</v>
      </c>
      <c r="AJ38" s="2">
        <v>13.35</v>
      </c>
      <c r="AK38" s="2">
        <v>58.45</v>
      </c>
      <c r="AL38" s="2">
        <v>300</v>
      </c>
    </row>
    <row r="39" spans="1:80" x14ac:dyDescent="0.25">
      <c r="A39" s="26" t="s">
        <v>795</v>
      </c>
      <c r="B39" s="1" t="s">
        <v>55</v>
      </c>
      <c r="C39" s="25" t="s">
        <v>28</v>
      </c>
      <c r="D39" s="2">
        <v>4.3999999999999997E-2</v>
      </c>
      <c r="E39" s="31">
        <f>D39/100*AB39</f>
        <v>4.2512799999999996E-2</v>
      </c>
      <c r="F39" s="2">
        <v>14.87</v>
      </c>
      <c r="G39" s="3">
        <f>F39/100*AC39</f>
        <v>0.23940700000000001</v>
      </c>
      <c r="H39" s="1">
        <v>4.99</v>
      </c>
      <c r="I39" s="3">
        <f>H39/100*AD39</f>
        <v>0.12973999999999999</v>
      </c>
      <c r="J39" s="2">
        <v>50.31</v>
      </c>
      <c r="K39" s="3">
        <f>J39/100*AE39</f>
        <v>0.39241799999999999</v>
      </c>
      <c r="L39" s="4" t="s">
        <v>29</v>
      </c>
      <c r="N39" s="2">
        <v>23.49</v>
      </c>
      <c r="O39" s="3">
        <f>N39/100*AG39</f>
        <v>0.35235</v>
      </c>
      <c r="P39" s="2">
        <v>5.01</v>
      </c>
      <c r="Q39" s="3">
        <f>P39/100*AH39</f>
        <v>0.21542999999999998</v>
      </c>
      <c r="R39" s="2">
        <v>1.4374</v>
      </c>
      <c r="S39" s="3">
        <f>R39/100*AI39</f>
        <v>0.20871047999999998</v>
      </c>
      <c r="T39" s="2">
        <v>0.2069</v>
      </c>
      <c r="U39" s="6">
        <f>T39/100*AJ39</f>
        <v>5.6069900000000006E-2</v>
      </c>
      <c r="V39" s="2">
        <v>0.105</v>
      </c>
      <c r="W39" s="6">
        <f>V39/100*AK39</f>
        <v>4.9791000000000002E-2</v>
      </c>
      <c r="X39" s="2" t="s">
        <v>29</v>
      </c>
      <c r="Z39" s="2">
        <f>SUM(X39,V39,T39,R39,P39,N39,L39,J39,H39,F39,D39)</f>
        <v>100.4633</v>
      </c>
      <c r="AB39" s="2">
        <v>96.62</v>
      </c>
      <c r="AC39" s="2">
        <v>1.61</v>
      </c>
      <c r="AD39" s="2">
        <v>2.6</v>
      </c>
      <c r="AE39" s="2">
        <v>0.78</v>
      </c>
      <c r="AF39" s="2">
        <v>300</v>
      </c>
      <c r="AG39" s="2">
        <v>1.5</v>
      </c>
      <c r="AH39" s="2">
        <v>4.3</v>
      </c>
      <c r="AI39" s="2">
        <v>14.52</v>
      </c>
      <c r="AJ39" s="2">
        <v>27.1</v>
      </c>
      <c r="AK39" s="2">
        <v>47.42</v>
      </c>
      <c r="AL39" s="2">
        <v>336.02</v>
      </c>
    </row>
    <row r="40" spans="1:80" x14ac:dyDescent="0.25">
      <c r="A40" s="26" t="s">
        <v>795</v>
      </c>
      <c r="B40" s="1" t="s">
        <v>56</v>
      </c>
      <c r="C40" s="25" t="s">
        <v>28</v>
      </c>
      <c r="D40" s="2">
        <v>3.73E-2</v>
      </c>
      <c r="E40" s="31">
        <f>D40/100*AB40</f>
        <v>4.2581680000000004E-2</v>
      </c>
      <c r="F40" s="2">
        <v>15.17</v>
      </c>
      <c r="G40" s="3">
        <f>F40/100*AC40</f>
        <v>0.24272000000000002</v>
      </c>
      <c r="H40" s="1">
        <v>4.41</v>
      </c>
      <c r="I40" s="3">
        <f>H40/100*AD40</f>
        <v>0.123039</v>
      </c>
      <c r="J40" s="2">
        <v>51.02</v>
      </c>
      <c r="K40" s="3">
        <f>J40/100*AE40</f>
        <v>0.39285399999999998</v>
      </c>
      <c r="L40" s="4" t="s">
        <v>29</v>
      </c>
      <c r="N40" s="2">
        <v>23.15</v>
      </c>
      <c r="O40" s="3">
        <f>N40/100*AG40</f>
        <v>0.34956499999999996</v>
      </c>
      <c r="P40" s="2">
        <v>5.28</v>
      </c>
      <c r="Q40" s="3">
        <f>P40/100*AH40</f>
        <v>0.22123200000000001</v>
      </c>
      <c r="R40" s="2">
        <v>1.2447999999999999</v>
      </c>
      <c r="S40" s="3">
        <f>R40/100*AI40</f>
        <v>0.19717631999999999</v>
      </c>
      <c r="T40" s="2">
        <v>0.1983</v>
      </c>
      <c r="U40" s="6">
        <f>T40/100*AJ40</f>
        <v>5.6138729999999998E-2</v>
      </c>
      <c r="V40" s="2">
        <v>0.1043</v>
      </c>
      <c r="W40" s="6">
        <f>V40/100*AK40</f>
        <v>5.133646E-2</v>
      </c>
      <c r="X40" s="2" t="s">
        <v>29</v>
      </c>
      <c r="Z40" s="2">
        <f>SUM(X40,V40,T40,R40,P40,N40,L40,J40,H40,F40,D40)</f>
        <v>100.6147</v>
      </c>
      <c r="AB40" s="2">
        <v>114.16</v>
      </c>
      <c r="AC40" s="2">
        <v>1.6</v>
      </c>
      <c r="AD40" s="2">
        <v>2.79</v>
      </c>
      <c r="AE40" s="2">
        <v>0.77</v>
      </c>
      <c r="AF40" s="2">
        <v>293.42</v>
      </c>
      <c r="AG40" s="2">
        <v>1.51</v>
      </c>
      <c r="AH40" s="2">
        <v>4.1900000000000004</v>
      </c>
      <c r="AI40" s="2">
        <v>15.84</v>
      </c>
      <c r="AJ40" s="2">
        <v>28.31</v>
      </c>
      <c r="AK40" s="2">
        <v>49.22</v>
      </c>
      <c r="AL40" s="2">
        <v>217.51</v>
      </c>
    </row>
    <row r="41" spans="1:80" x14ac:dyDescent="0.25">
      <c r="B41" s="25"/>
      <c r="C41" s="25" t="s">
        <v>34</v>
      </c>
      <c r="D41" s="27">
        <f>AVERAGE(D36:D40)</f>
        <v>4.0899999999999999E-2</v>
      </c>
      <c r="E41" s="32"/>
      <c r="F41" s="27">
        <f>AVERAGE(F36:F40)</f>
        <v>15.154</v>
      </c>
      <c r="G41" s="27"/>
      <c r="H41" s="27">
        <f>AVERAGE(H36:H40)</f>
        <v>4.734</v>
      </c>
      <c r="I41" s="32"/>
      <c r="J41" s="27">
        <f>AVERAGE(J36:J40)</f>
        <v>50.763999999999996</v>
      </c>
      <c r="K41" s="27"/>
      <c r="L41" s="33"/>
      <c r="M41" s="34"/>
      <c r="N41" s="27">
        <f>AVERAGE(N36:N40)</f>
        <v>23.330000000000002</v>
      </c>
      <c r="O41" s="32"/>
      <c r="P41" s="27">
        <f>AVERAGE(P36:P40)</f>
        <v>4.7279999999999998</v>
      </c>
      <c r="Q41" s="32"/>
      <c r="R41" s="27">
        <f>AVERAGE(R36:R40)</f>
        <v>1.3015399999999999</v>
      </c>
      <c r="S41" s="27"/>
      <c r="T41" s="27">
        <f>AVERAGE(T36:T40)</f>
        <v>0.29908000000000001</v>
      </c>
      <c r="U41" s="35"/>
      <c r="V41" s="27">
        <f>AVERAGE(V36:V40)</f>
        <v>9.486E-2</v>
      </c>
      <c r="W41" s="35"/>
      <c r="X41" s="27"/>
      <c r="BG41" s="28"/>
      <c r="BH41" s="8"/>
      <c r="BI41" s="8"/>
      <c r="BJ41" s="8"/>
      <c r="BK41" s="8"/>
      <c r="BL41" s="8"/>
      <c r="BM41" s="8"/>
      <c r="BN41" s="8"/>
      <c r="BO41" s="8"/>
      <c r="BP41" s="8"/>
      <c r="BQ41" s="8"/>
      <c r="BR41" s="8"/>
      <c r="BS41" s="8"/>
      <c r="BT41" s="8"/>
      <c r="BU41" s="8"/>
      <c r="BV41" s="29"/>
      <c r="BW41" s="30"/>
      <c r="BX41" s="30"/>
      <c r="BY41" s="30"/>
      <c r="BZ41" s="30"/>
      <c r="CA41" s="30"/>
      <c r="CB41" s="30"/>
    </row>
    <row r="42" spans="1:80" x14ac:dyDescent="0.25">
      <c r="B42" s="25"/>
      <c r="C42" s="25" t="s">
        <v>35</v>
      </c>
      <c r="D42" s="27">
        <f>STDEV(D36:D40)</f>
        <v>3.9370039370059057E-3</v>
      </c>
      <c r="E42" s="32"/>
      <c r="F42" s="27">
        <f>STDEV(F36:F40)</f>
        <v>0.40722229801424187</v>
      </c>
      <c r="G42" s="27"/>
      <c r="H42" s="27">
        <f>STDEV(H36:H40)</f>
        <v>0.57169047569467568</v>
      </c>
      <c r="I42" s="32"/>
      <c r="J42" s="27">
        <f>STDEV(J36:J40)</f>
        <v>0.3711872842649655</v>
      </c>
      <c r="K42" s="27"/>
      <c r="L42" s="33"/>
      <c r="M42" s="34"/>
      <c r="N42" s="27">
        <f>STDEV(N36:N40)</f>
        <v>0.12509996003196808</v>
      </c>
      <c r="O42" s="32"/>
      <c r="P42" s="27">
        <f>STDEV(P36:P40)</f>
        <v>0.46413360145544297</v>
      </c>
      <c r="Q42" s="32"/>
      <c r="R42" s="27">
        <f>STDEV(R36:R40)</f>
        <v>9.4973985911932748E-2</v>
      </c>
      <c r="S42" s="27"/>
      <c r="T42" s="27">
        <f>STDEV(T36:T40)</f>
        <v>0.15111982662774587</v>
      </c>
      <c r="U42" s="35"/>
      <c r="V42" s="27">
        <f>STDEV(V36:V40)</f>
        <v>1.6882920363491583E-2</v>
      </c>
      <c r="W42" s="35"/>
      <c r="X42" s="27"/>
      <c r="BG42" s="28"/>
      <c r="BH42" s="8"/>
      <c r="BI42" s="8"/>
      <c r="BJ42" s="8"/>
      <c r="BK42" s="8"/>
      <c r="BL42" s="8"/>
      <c r="BM42" s="8"/>
      <c r="BN42" s="8"/>
      <c r="BO42" s="8"/>
      <c r="BP42" s="8"/>
      <c r="BQ42" s="8"/>
      <c r="BR42" s="8"/>
      <c r="BS42" s="8"/>
      <c r="BT42" s="8"/>
      <c r="BU42" s="8"/>
      <c r="BV42" s="29"/>
      <c r="BW42" s="30"/>
      <c r="BX42" s="30"/>
      <c r="BY42" s="30"/>
      <c r="BZ42" s="30"/>
      <c r="CA42" s="30"/>
      <c r="CB42" s="30"/>
    </row>
    <row r="43" spans="1:80" x14ac:dyDescent="0.25">
      <c r="A43" s="26"/>
      <c r="C43" s="25"/>
      <c r="E43" s="31"/>
    </row>
    <row r="44" spans="1:80" x14ac:dyDescent="0.25">
      <c r="A44" s="26" t="s">
        <v>795</v>
      </c>
      <c r="B44" s="1" t="s">
        <v>57</v>
      </c>
      <c r="C44" s="1" t="s">
        <v>37</v>
      </c>
      <c r="D44" s="2">
        <v>0.34789999999999999</v>
      </c>
      <c r="E44" s="31">
        <f>D44/100*AB44</f>
        <v>6.6622849999999997E-2</v>
      </c>
      <c r="F44" s="2">
        <v>7.94</v>
      </c>
      <c r="G44" s="3">
        <f>F44/100*AC44</f>
        <v>0.18261999999999998</v>
      </c>
      <c r="H44" s="1">
        <v>11.31</v>
      </c>
      <c r="I44" s="3">
        <f>H44/100*AD44</f>
        <v>0.19340100000000002</v>
      </c>
      <c r="J44" s="2">
        <v>41.45</v>
      </c>
      <c r="K44" s="3">
        <f>J44/100*AE44</f>
        <v>0.36061500000000002</v>
      </c>
      <c r="L44" s="4">
        <v>3.61E-2</v>
      </c>
      <c r="M44" s="5">
        <f>L44/100*AF44</f>
        <v>3.4222799999999998E-2</v>
      </c>
      <c r="N44" s="2">
        <v>18.18</v>
      </c>
      <c r="O44" s="3">
        <f>N44/100*AG44</f>
        <v>0.30906</v>
      </c>
      <c r="P44" s="2">
        <v>15.81</v>
      </c>
      <c r="Q44" s="3">
        <f>P44/100*AH44</f>
        <v>0.37153500000000006</v>
      </c>
      <c r="R44" s="2">
        <v>2.37</v>
      </c>
      <c r="S44" s="3">
        <f>R44/100*AI44</f>
        <v>0.25998900000000003</v>
      </c>
      <c r="T44" s="2" t="s">
        <v>29</v>
      </c>
      <c r="V44" s="2">
        <v>0.3246</v>
      </c>
      <c r="W44" s="6">
        <f>V44/100*AK44</f>
        <v>6.0667740000000005E-2</v>
      </c>
      <c r="X44" s="2" t="s">
        <v>29</v>
      </c>
      <c r="Z44" s="2">
        <f>SUM(X44,V44,T44,R44,P44,N44,L44,J44,H44,F44,D44)</f>
        <v>97.768600000000006</v>
      </c>
      <c r="AB44" s="2">
        <v>19.149999999999999</v>
      </c>
      <c r="AC44" s="2">
        <v>2.2999999999999998</v>
      </c>
      <c r="AD44" s="2">
        <v>1.71</v>
      </c>
      <c r="AE44" s="2">
        <v>0.87</v>
      </c>
      <c r="AF44" s="2">
        <v>94.8</v>
      </c>
      <c r="AG44" s="2">
        <v>1.7</v>
      </c>
      <c r="AH44" s="2">
        <v>2.35</v>
      </c>
      <c r="AI44" s="2">
        <v>10.97</v>
      </c>
      <c r="AJ44" s="2">
        <v>200.04</v>
      </c>
      <c r="AK44" s="2">
        <v>18.690000000000001</v>
      </c>
      <c r="AL44" s="2">
        <v>300</v>
      </c>
    </row>
    <row r="45" spans="1:80" x14ac:dyDescent="0.25">
      <c r="A45" s="26" t="s">
        <v>795</v>
      </c>
      <c r="B45" s="1" t="s">
        <v>58</v>
      </c>
      <c r="C45" s="1" t="s">
        <v>37</v>
      </c>
      <c r="D45" s="2">
        <v>0.37330000000000002</v>
      </c>
      <c r="E45" s="31">
        <f>D45/100*AB45</f>
        <v>6.6036770000000009E-2</v>
      </c>
      <c r="F45" s="2">
        <v>7.89</v>
      </c>
      <c r="G45" s="3">
        <f>F45/100*AC45</f>
        <v>0.18146999999999999</v>
      </c>
      <c r="H45" s="1">
        <v>11.45</v>
      </c>
      <c r="I45" s="3">
        <f>H45/100*AD45</f>
        <v>0.19464999999999999</v>
      </c>
      <c r="J45" s="2">
        <v>41.44</v>
      </c>
      <c r="K45" s="3">
        <f>J45/100*AE45</f>
        <v>0.36052800000000002</v>
      </c>
      <c r="L45" s="4">
        <v>4.4600000000000001E-2</v>
      </c>
      <c r="M45" s="5">
        <f>L45/100*AF45</f>
        <v>3.3392020000000001E-2</v>
      </c>
      <c r="N45" s="2">
        <v>18.22</v>
      </c>
      <c r="O45" s="3">
        <f>N45/100*AG45</f>
        <v>0.30974000000000002</v>
      </c>
      <c r="P45" s="2">
        <v>15.54</v>
      </c>
      <c r="Q45" s="3">
        <f>P45/100*AH45</f>
        <v>0.36829799999999996</v>
      </c>
      <c r="R45" s="2">
        <v>2.5</v>
      </c>
      <c r="S45" s="3">
        <f>R45/100*AI45</f>
        <v>0.26550000000000001</v>
      </c>
      <c r="T45" s="2" t="s">
        <v>29</v>
      </c>
      <c r="V45" s="2">
        <v>0.28910000000000002</v>
      </c>
      <c r="W45" s="6">
        <f>V45/100*AK45</f>
        <v>6.0017160000000014E-2</v>
      </c>
      <c r="X45" s="2" t="s">
        <v>29</v>
      </c>
      <c r="Z45" s="2">
        <f>SUM(X45,V45,T45,R45,P45,N45,L45,J45,H45,F45,D45)</f>
        <v>97.747</v>
      </c>
      <c r="AB45" s="2">
        <v>17.690000000000001</v>
      </c>
      <c r="AC45" s="2">
        <v>2.2999999999999998</v>
      </c>
      <c r="AD45" s="2">
        <v>1.7</v>
      </c>
      <c r="AE45" s="2">
        <v>0.87</v>
      </c>
      <c r="AF45" s="2">
        <v>74.87</v>
      </c>
      <c r="AG45" s="2">
        <v>1.7</v>
      </c>
      <c r="AH45" s="2">
        <v>2.37</v>
      </c>
      <c r="AI45" s="2">
        <v>10.62</v>
      </c>
      <c r="AJ45" s="2">
        <v>273.86</v>
      </c>
      <c r="AK45" s="2">
        <v>20.76</v>
      </c>
      <c r="AL45" s="2">
        <v>840.25</v>
      </c>
    </row>
    <row r="46" spans="1:80" x14ac:dyDescent="0.25">
      <c r="A46" s="26" t="s">
        <v>795</v>
      </c>
      <c r="B46" s="1" t="s">
        <v>59</v>
      </c>
      <c r="C46" s="1" t="s">
        <v>37</v>
      </c>
      <c r="D46" s="2">
        <v>0.33129999999999998</v>
      </c>
      <c r="E46" s="31">
        <f>D46/100*AB46</f>
        <v>6.6061220000000004E-2</v>
      </c>
      <c r="F46" s="2">
        <v>7.91</v>
      </c>
      <c r="G46" s="3">
        <f>F46/100*AC46</f>
        <v>0.18192999999999998</v>
      </c>
      <c r="H46" s="1">
        <v>11.48</v>
      </c>
      <c r="I46" s="3">
        <f>H46/100*AD46</f>
        <v>0.19516</v>
      </c>
      <c r="J46" s="2">
        <v>41.44</v>
      </c>
      <c r="K46" s="3">
        <f>J46/100*AE46</f>
        <v>0.36052800000000002</v>
      </c>
      <c r="L46" s="4">
        <v>4.99E-2</v>
      </c>
      <c r="M46" s="5">
        <f>L46/100*AF46</f>
        <v>3.2345179999999994E-2</v>
      </c>
      <c r="N46" s="2">
        <v>18.27</v>
      </c>
      <c r="O46" s="3">
        <f>N46/100*AG46</f>
        <v>0.31058999999999998</v>
      </c>
      <c r="P46" s="2">
        <v>15.76</v>
      </c>
      <c r="Q46" s="3">
        <f>P46/100*AH46</f>
        <v>0.37193599999999993</v>
      </c>
      <c r="R46" s="2">
        <v>2.2599999999999998</v>
      </c>
      <c r="S46" s="3">
        <f>R46/100*AI46</f>
        <v>0.252216</v>
      </c>
      <c r="T46" s="2" t="s">
        <v>29</v>
      </c>
      <c r="V46" s="2">
        <v>0.32250000000000001</v>
      </c>
      <c r="W46" s="6">
        <f>V46/100*AK46</f>
        <v>6.2113500000000002E-2</v>
      </c>
      <c r="X46" s="2" t="s">
        <v>29</v>
      </c>
      <c r="Z46" s="2">
        <f>SUM(X46,V46,T46,R46,P46,N46,L46,J46,H46,F46,D46)</f>
        <v>97.823699999999988</v>
      </c>
      <c r="AB46" s="2">
        <v>19.940000000000001</v>
      </c>
      <c r="AC46" s="2">
        <v>2.2999999999999998</v>
      </c>
      <c r="AD46" s="2">
        <v>1.7</v>
      </c>
      <c r="AE46" s="2">
        <v>0.87</v>
      </c>
      <c r="AF46" s="2">
        <v>64.819999999999993</v>
      </c>
      <c r="AG46" s="2">
        <v>1.7</v>
      </c>
      <c r="AH46" s="2">
        <v>2.36</v>
      </c>
      <c r="AI46" s="2">
        <v>11.16</v>
      </c>
      <c r="AJ46" s="2">
        <v>1787.42</v>
      </c>
      <c r="AK46" s="2">
        <v>19.260000000000002</v>
      </c>
      <c r="AL46" s="2">
        <v>145.38999999999999</v>
      </c>
    </row>
    <row r="47" spans="1:80" x14ac:dyDescent="0.25">
      <c r="A47" s="26" t="s">
        <v>795</v>
      </c>
      <c r="B47" s="1" t="s">
        <v>60</v>
      </c>
      <c r="C47" s="1" t="s">
        <v>37</v>
      </c>
      <c r="D47" s="2">
        <v>0.32529999999999998</v>
      </c>
      <c r="E47" s="31">
        <f>D47/100*AB47</f>
        <v>6.5645540000000002E-2</v>
      </c>
      <c r="F47" s="2">
        <v>7.79</v>
      </c>
      <c r="G47" s="3">
        <f>F47/100*AC47</f>
        <v>0.18072799999999997</v>
      </c>
      <c r="H47" s="1">
        <v>11.52</v>
      </c>
      <c r="I47" s="3">
        <f>H47/100*AD47</f>
        <v>0.19583999999999999</v>
      </c>
      <c r="J47" s="2">
        <v>41.48</v>
      </c>
      <c r="K47" s="3">
        <f>J47/100*AE47</f>
        <v>0.36087599999999997</v>
      </c>
      <c r="L47" s="4">
        <v>5.5300000000000002E-2</v>
      </c>
      <c r="M47" s="5">
        <f>L47/100*AF47</f>
        <v>3.3379079999999998E-2</v>
      </c>
      <c r="N47" s="2">
        <v>18.23</v>
      </c>
      <c r="O47" s="3">
        <f>N47/100*AG47</f>
        <v>0.30991000000000002</v>
      </c>
      <c r="P47" s="2">
        <v>15.61</v>
      </c>
      <c r="Q47" s="3">
        <f>P47/100*AH47</f>
        <v>0.36995699999999998</v>
      </c>
      <c r="R47" s="2">
        <v>2.31</v>
      </c>
      <c r="S47" s="3">
        <f>R47/100*AI47</f>
        <v>0.25433099999999997</v>
      </c>
      <c r="T47" s="2" t="s">
        <v>29</v>
      </c>
      <c r="V47" s="2">
        <v>0.27489999999999998</v>
      </c>
      <c r="W47" s="6">
        <f>V47/100*AK47</f>
        <v>6.0945329999999999E-2</v>
      </c>
      <c r="X47" s="2" t="s">
        <v>29</v>
      </c>
      <c r="Z47" s="2">
        <f>SUM(X47,V47,T47,R47,P47,N47,L47,J47,H47,F47,D47)</f>
        <v>97.595500000000001</v>
      </c>
      <c r="AB47" s="2">
        <v>20.18</v>
      </c>
      <c r="AC47" s="2">
        <v>2.3199999999999998</v>
      </c>
      <c r="AD47" s="2">
        <v>1.7</v>
      </c>
      <c r="AE47" s="2">
        <v>0.87</v>
      </c>
      <c r="AF47" s="2">
        <v>60.36</v>
      </c>
      <c r="AG47" s="2">
        <v>1.7</v>
      </c>
      <c r="AH47" s="2">
        <v>2.37</v>
      </c>
      <c r="AI47" s="2">
        <v>11.01</v>
      </c>
      <c r="AJ47" s="2">
        <v>350.58</v>
      </c>
      <c r="AK47" s="2">
        <v>22.17</v>
      </c>
      <c r="AL47" s="2">
        <v>14829.54</v>
      </c>
    </row>
    <row r="48" spans="1:80" x14ac:dyDescent="0.25">
      <c r="A48" s="26" t="s">
        <v>795</v>
      </c>
      <c r="B48" s="1" t="s">
        <v>61</v>
      </c>
      <c r="C48" s="1" t="s">
        <v>37</v>
      </c>
      <c r="D48" s="2">
        <v>0.36159999999999998</v>
      </c>
      <c r="E48" s="31">
        <f>D48/100*AB48</f>
        <v>6.649824E-2</v>
      </c>
      <c r="F48" s="2">
        <v>7.81</v>
      </c>
      <c r="G48" s="3">
        <f>F48/100*AC48</f>
        <v>0.18119199999999999</v>
      </c>
      <c r="H48" s="1">
        <v>11.56</v>
      </c>
      <c r="I48" s="3">
        <f>H48/100*AD48</f>
        <v>0.19536400000000001</v>
      </c>
      <c r="J48" s="2">
        <v>41.62</v>
      </c>
      <c r="K48" s="3">
        <f>J48/100*AE48</f>
        <v>0.36209399999999997</v>
      </c>
      <c r="L48" s="4">
        <v>5.2699999999999997E-2</v>
      </c>
      <c r="M48" s="5">
        <f>L48/100*AF48</f>
        <v>3.194147E-2</v>
      </c>
      <c r="N48" s="2">
        <v>18.37</v>
      </c>
      <c r="O48" s="3">
        <f>N48/100*AG48</f>
        <v>0.31045299999999998</v>
      </c>
      <c r="P48" s="2">
        <v>15.83</v>
      </c>
      <c r="Q48" s="3">
        <f>P48/100*AH48</f>
        <v>0.37358799999999998</v>
      </c>
      <c r="R48" s="2">
        <v>2.4700000000000002</v>
      </c>
      <c r="S48" s="3">
        <f>R48/100*AI48</f>
        <v>0.26157300000000006</v>
      </c>
      <c r="T48" s="2" t="s">
        <v>29</v>
      </c>
      <c r="V48" s="2">
        <v>0.2994</v>
      </c>
      <c r="W48" s="6">
        <f>V48/100*AK48</f>
        <v>6.0628500000000002E-2</v>
      </c>
      <c r="X48" s="2" t="s">
        <v>29</v>
      </c>
      <c r="Z48" s="2">
        <f>SUM(X48,V48,T48,R48,P48,N48,L48,J48,H48,F48,D48)</f>
        <v>98.373699999999999</v>
      </c>
      <c r="AB48" s="2">
        <v>18.39</v>
      </c>
      <c r="AC48" s="2">
        <v>2.3199999999999998</v>
      </c>
      <c r="AD48" s="2">
        <v>1.69</v>
      </c>
      <c r="AE48" s="2">
        <v>0.87</v>
      </c>
      <c r="AF48" s="2">
        <v>60.61</v>
      </c>
      <c r="AG48" s="2">
        <v>1.69</v>
      </c>
      <c r="AH48" s="2">
        <v>2.36</v>
      </c>
      <c r="AI48" s="2">
        <v>10.59</v>
      </c>
      <c r="AJ48" s="2">
        <v>557.89</v>
      </c>
      <c r="AK48" s="2">
        <v>20.25</v>
      </c>
      <c r="AL48" s="2">
        <v>185.85</v>
      </c>
    </row>
    <row r="49" spans="1:80" x14ac:dyDescent="0.25">
      <c r="B49" s="25"/>
      <c r="C49" s="25" t="s">
        <v>34</v>
      </c>
      <c r="D49" s="27">
        <f>AVERAGE(D44:D48)</f>
        <v>0.34787999999999997</v>
      </c>
      <c r="E49" s="32"/>
      <c r="F49" s="27">
        <f>AVERAGE(F44:F48)</f>
        <v>7.8680000000000003</v>
      </c>
      <c r="G49" s="27"/>
      <c r="H49" s="27">
        <f>AVERAGE(H44:H48)</f>
        <v>11.463999999999999</v>
      </c>
      <c r="I49" s="32"/>
      <c r="J49" s="27">
        <f>AVERAGE(J44:J48)</f>
        <v>41.486000000000004</v>
      </c>
      <c r="K49" s="27"/>
      <c r="L49" s="27">
        <f>AVERAGE(L44:L48)</f>
        <v>4.7719999999999999E-2</v>
      </c>
      <c r="M49" s="34"/>
      <c r="N49" s="27">
        <f>AVERAGE(N44:N48)</f>
        <v>18.254000000000001</v>
      </c>
      <c r="O49" s="32"/>
      <c r="P49" s="27">
        <f>AVERAGE(P44:P48)</f>
        <v>15.709999999999999</v>
      </c>
      <c r="Q49" s="32"/>
      <c r="R49" s="27">
        <f>AVERAGE(R44:R48)</f>
        <v>2.3820000000000001</v>
      </c>
      <c r="S49" s="27"/>
      <c r="T49" s="27"/>
      <c r="U49" s="35"/>
      <c r="V49" s="27">
        <f>AVERAGE(V44:V48)</f>
        <v>0.30209999999999998</v>
      </c>
      <c r="W49" s="35"/>
      <c r="X49" s="27"/>
      <c r="BG49" s="28"/>
      <c r="BH49" s="8"/>
      <c r="BI49" s="8"/>
      <c r="BJ49" s="8"/>
      <c r="BK49" s="8"/>
      <c r="BL49" s="8"/>
      <c r="BM49" s="8"/>
      <c r="BN49" s="8"/>
      <c r="BO49" s="8"/>
      <c r="BP49" s="8"/>
      <c r="BQ49" s="8"/>
      <c r="BR49" s="8"/>
      <c r="BS49" s="8"/>
      <c r="BT49" s="8"/>
      <c r="BU49" s="8"/>
      <c r="BV49" s="29"/>
      <c r="BW49" s="30"/>
      <c r="BX49" s="30"/>
      <c r="BY49" s="30"/>
      <c r="BZ49" s="30"/>
      <c r="CA49" s="30"/>
      <c r="CB49" s="30"/>
    </row>
    <row r="50" spans="1:80" x14ac:dyDescent="0.25">
      <c r="B50" s="25"/>
      <c r="C50" s="25" t="s">
        <v>35</v>
      </c>
      <c r="D50" s="27">
        <f>STDEV(D44:D48)</f>
        <v>2.0119443332259481E-2</v>
      </c>
      <c r="E50" s="32"/>
      <c r="F50" s="27">
        <f>STDEV(F44:F48)</f>
        <v>6.4961527075647035E-2</v>
      </c>
      <c r="G50" s="27"/>
      <c r="H50" s="27">
        <f>STDEV(H44:H48)</f>
        <v>9.5551033484729944E-2</v>
      </c>
      <c r="I50" s="32"/>
      <c r="J50" s="27">
        <f>STDEV(J44:J48)</f>
        <v>7.668115805072255E-2</v>
      </c>
      <c r="K50" s="27"/>
      <c r="L50" s="27">
        <f>STDEV(L44:L48)</f>
        <v>7.6119642668630305E-3</v>
      </c>
      <c r="M50" s="34"/>
      <c r="N50" s="27">
        <f>STDEV(N44:N48)</f>
        <v>7.2318738927058729E-2</v>
      </c>
      <c r="O50" s="32"/>
      <c r="P50" s="27">
        <f>STDEV(P44:P48)</f>
        <v>0.12825755338380709</v>
      </c>
      <c r="Q50" s="32"/>
      <c r="R50" s="27">
        <f>STDEV(R44:R48)</f>
        <v>0.10232301793829196</v>
      </c>
      <c r="S50" s="27"/>
      <c r="T50" s="27"/>
      <c r="U50" s="35"/>
      <c r="V50" s="27">
        <f>STDEV(V44:V48)</f>
        <v>2.1439099794534289E-2</v>
      </c>
      <c r="W50" s="35"/>
      <c r="X50" s="27"/>
      <c r="BG50" s="28"/>
      <c r="BH50" s="8"/>
      <c r="BI50" s="8"/>
      <c r="BJ50" s="8"/>
      <c r="BK50" s="8"/>
      <c r="BL50" s="8"/>
      <c r="BM50" s="8"/>
      <c r="BN50" s="8"/>
      <c r="BO50" s="8"/>
      <c r="BP50" s="8"/>
      <c r="BQ50" s="8"/>
      <c r="BR50" s="8"/>
      <c r="BS50" s="8"/>
      <c r="BT50" s="8"/>
      <c r="BU50" s="8"/>
      <c r="BV50" s="29"/>
      <c r="BW50" s="30"/>
      <c r="BX50" s="30"/>
      <c r="BY50" s="30"/>
      <c r="BZ50" s="30"/>
      <c r="CA50" s="30"/>
      <c r="CB50" s="30"/>
    </row>
    <row r="51" spans="1:80" x14ac:dyDescent="0.25">
      <c r="E51" s="31"/>
    </row>
    <row r="52" spans="1:80" x14ac:dyDescent="0.25">
      <c r="A52" s="26" t="s">
        <v>796</v>
      </c>
      <c r="B52" s="1" t="s">
        <v>62</v>
      </c>
      <c r="C52" s="25" t="s">
        <v>28</v>
      </c>
      <c r="D52" s="4" t="s">
        <v>29</v>
      </c>
      <c r="E52" s="31"/>
      <c r="F52" s="2">
        <v>14.6</v>
      </c>
      <c r="G52" s="3">
        <f>F52/100*AC52</f>
        <v>0.23797999999999997</v>
      </c>
      <c r="H52" s="1">
        <v>6.16</v>
      </c>
      <c r="I52" s="3">
        <f>H52/100*AD52</f>
        <v>0.14414399999999999</v>
      </c>
      <c r="J52" s="2">
        <v>49.19</v>
      </c>
      <c r="K52" s="3">
        <f>J52/100*AE52</f>
        <v>0.38860100000000003</v>
      </c>
      <c r="L52" s="4" t="s">
        <v>29</v>
      </c>
      <c r="N52" s="2">
        <v>23.15</v>
      </c>
      <c r="O52" s="3">
        <f>N52/100*AG52</f>
        <v>0.35187999999999997</v>
      </c>
      <c r="P52" s="2">
        <v>4.9400000000000004</v>
      </c>
      <c r="Q52" s="3">
        <f>P52/100*AH52</f>
        <v>0.21489</v>
      </c>
      <c r="R52" s="2">
        <v>1.6631</v>
      </c>
      <c r="S52" s="3">
        <f>R52/100*AI52</f>
        <v>0.21853134000000002</v>
      </c>
      <c r="T52" s="2">
        <v>0.3422</v>
      </c>
      <c r="U52" s="6">
        <f>T52/100*AJ52</f>
        <v>6.5257540000000003E-2</v>
      </c>
      <c r="V52" s="2">
        <v>0.1166</v>
      </c>
      <c r="W52" s="6">
        <f>V52/100*AK52</f>
        <v>5.1735419999999997E-2</v>
      </c>
      <c r="X52" s="4" t="s">
        <v>29</v>
      </c>
      <c r="Z52" s="2">
        <f>SUM(X52,V52,T52,R52,P52,N52,L52,J52,H52,F52,D52)</f>
        <v>100.16189999999999</v>
      </c>
      <c r="AB52" s="2">
        <v>208.97</v>
      </c>
      <c r="AC52" s="2">
        <v>1.63</v>
      </c>
      <c r="AD52" s="2">
        <v>2.34</v>
      </c>
      <c r="AE52" s="2">
        <v>0.79</v>
      </c>
      <c r="AF52" s="2">
        <v>282.93</v>
      </c>
      <c r="AG52" s="2">
        <v>1.52</v>
      </c>
      <c r="AH52" s="2">
        <v>4.3499999999999996</v>
      </c>
      <c r="AI52" s="2">
        <v>13.14</v>
      </c>
      <c r="AJ52" s="2">
        <v>19.07</v>
      </c>
      <c r="AK52" s="2">
        <v>44.37</v>
      </c>
      <c r="AL52" s="2">
        <v>300</v>
      </c>
    </row>
    <row r="53" spans="1:80" x14ac:dyDescent="0.25">
      <c r="A53" s="26" t="s">
        <v>796</v>
      </c>
      <c r="B53" s="1" t="s">
        <v>63</v>
      </c>
      <c r="C53" s="25" t="s">
        <v>28</v>
      </c>
      <c r="D53" s="4" t="s">
        <v>29</v>
      </c>
      <c r="E53" s="31"/>
      <c r="F53" s="2">
        <v>15.47</v>
      </c>
      <c r="G53" s="3">
        <f>F53/100*AC53</f>
        <v>0.244426</v>
      </c>
      <c r="H53" s="1">
        <v>4.57</v>
      </c>
      <c r="I53" s="3">
        <f>H53/100*AD53</f>
        <v>0.12521800000000002</v>
      </c>
      <c r="J53" s="2">
        <v>50.86</v>
      </c>
      <c r="K53" s="3">
        <f>J53/100*AE53</f>
        <v>0.39162199999999997</v>
      </c>
      <c r="L53" s="4" t="s">
        <v>29</v>
      </c>
      <c r="N53" s="2">
        <v>23.29</v>
      </c>
      <c r="O53" s="3">
        <f>N53/100*AG53</f>
        <v>0.35167900000000002</v>
      </c>
      <c r="P53" s="2">
        <v>4.29</v>
      </c>
      <c r="Q53" s="3">
        <f>P53/100*AH53</f>
        <v>0.20034299999999999</v>
      </c>
      <c r="R53" s="2">
        <v>1.2665</v>
      </c>
      <c r="S53" s="3">
        <f>R53/100*AI53</f>
        <v>0.2023867</v>
      </c>
      <c r="T53" s="2">
        <v>0.55359999999999998</v>
      </c>
      <c r="U53" s="6">
        <f>T53/100*AJ53</f>
        <v>7.5511040000000001E-2</v>
      </c>
      <c r="V53" s="37">
        <v>7.8399999999999997E-2</v>
      </c>
      <c r="W53" s="6">
        <f>V53/100*AK53</f>
        <v>4.8419839999999999E-2</v>
      </c>
      <c r="X53" s="4" t="s">
        <v>29</v>
      </c>
      <c r="Z53" s="2">
        <f>SUM(X53,V53,T53,R53,P53,N53,L53,J53,H53,F53,D53)</f>
        <v>100.3785</v>
      </c>
      <c r="AB53" s="2">
        <v>216.89</v>
      </c>
      <c r="AC53" s="2">
        <v>1.58</v>
      </c>
      <c r="AD53" s="2">
        <v>2.74</v>
      </c>
      <c r="AE53" s="2">
        <v>0.77</v>
      </c>
      <c r="AF53" s="2">
        <v>300</v>
      </c>
      <c r="AG53" s="2">
        <v>1.51</v>
      </c>
      <c r="AH53" s="2">
        <v>4.67</v>
      </c>
      <c r="AI53" s="2">
        <v>15.98</v>
      </c>
      <c r="AJ53" s="2">
        <v>13.64</v>
      </c>
      <c r="AK53" s="2">
        <v>61.76</v>
      </c>
      <c r="AL53" s="2">
        <v>224.48</v>
      </c>
    </row>
    <row r="54" spans="1:80" x14ac:dyDescent="0.25">
      <c r="A54" s="26" t="s">
        <v>796</v>
      </c>
      <c r="B54" s="1" t="s">
        <v>64</v>
      </c>
      <c r="C54" s="25" t="s">
        <v>28</v>
      </c>
      <c r="D54" s="4" t="s">
        <v>29</v>
      </c>
      <c r="E54" s="31"/>
      <c r="F54" s="2">
        <v>16.690000000000001</v>
      </c>
      <c r="G54" s="3">
        <f>F54/100*AC54</f>
        <v>0.25368800000000002</v>
      </c>
      <c r="H54" s="1">
        <v>2.4500000000000002</v>
      </c>
      <c r="I54" s="3">
        <f>H54/100*AD54</f>
        <v>9.3345000000000011E-2</v>
      </c>
      <c r="J54" s="2">
        <v>52.83</v>
      </c>
      <c r="K54" s="3">
        <f>J54/100*AE54</f>
        <v>0.40150799999999998</v>
      </c>
      <c r="L54" s="4" t="s">
        <v>29</v>
      </c>
      <c r="N54" s="2">
        <v>22.91</v>
      </c>
      <c r="O54" s="3">
        <f>N54/100*AG54</f>
        <v>0.35052300000000003</v>
      </c>
      <c r="P54" s="2">
        <v>4.4000000000000004</v>
      </c>
      <c r="Q54" s="3">
        <f>P54/100*AH54</f>
        <v>0.20328000000000002</v>
      </c>
      <c r="R54" s="2">
        <v>0.77039999999999997</v>
      </c>
      <c r="S54" s="3">
        <f>R54/100*AI54</f>
        <v>0.16032023999999997</v>
      </c>
      <c r="T54" s="2">
        <v>0.37390000000000001</v>
      </c>
      <c r="U54" s="6">
        <f>T54/100*AJ54</f>
        <v>6.7189829999999992E-2</v>
      </c>
      <c r="V54" s="2">
        <v>0.1057</v>
      </c>
      <c r="W54" s="6">
        <f>V54/100*AK54</f>
        <v>5.039776E-2</v>
      </c>
      <c r="X54" s="4" t="s">
        <v>29</v>
      </c>
      <c r="Z54" s="2">
        <f>SUM(X54,V54,T54,R54,P54,N54,L54,J54,H54,F54,D54)</f>
        <v>100.53</v>
      </c>
      <c r="AB54" s="2">
        <v>251.89</v>
      </c>
      <c r="AC54" s="2">
        <v>1.52</v>
      </c>
      <c r="AD54" s="2">
        <v>3.81</v>
      </c>
      <c r="AE54" s="2">
        <v>0.76</v>
      </c>
      <c r="AF54" s="2">
        <v>156.56</v>
      </c>
      <c r="AG54" s="2">
        <v>1.53</v>
      </c>
      <c r="AH54" s="2">
        <v>4.62</v>
      </c>
      <c r="AI54" s="2">
        <v>20.81</v>
      </c>
      <c r="AJ54" s="2">
        <v>17.97</v>
      </c>
      <c r="AK54" s="2">
        <v>47.68</v>
      </c>
      <c r="AL54" s="2">
        <v>300</v>
      </c>
    </row>
    <row r="55" spans="1:80" x14ac:dyDescent="0.25">
      <c r="A55" s="26" t="s">
        <v>796</v>
      </c>
      <c r="B55" s="1" t="s">
        <v>65</v>
      </c>
      <c r="C55" s="25" t="s">
        <v>28</v>
      </c>
      <c r="D55" s="4" t="s">
        <v>29</v>
      </c>
      <c r="E55" s="31"/>
      <c r="F55" s="2">
        <v>16.18</v>
      </c>
      <c r="G55" s="3">
        <f>F55/100*AC55</f>
        <v>0.249172</v>
      </c>
      <c r="H55" s="1">
        <v>2.84</v>
      </c>
      <c r="I55" s="3">
        <f>H55/100*AD55</f>
        <v>0.10025199999999999</v>
      </c>
      <c r="J55" s="2">
        <v>52.49</v>
      </c>
      <c r="K55" s="3">
        <f>J55/100*AE55</f>
        <v>0.39892400000000006</v>
      </c>
      <c r="L55" s="4" t="s">
        <v>29</v>
      </c>
      <c r="N55" s="2">
        <v>23.42</v>
      </c>
      <c r="O55" s="3">
        <f>N55/100*AG55</f>
        <v>0.35364200000000001</v>
      </c>
      <c r="P55" s="2">
        <v>4.72</v>
      </c>
      <c r="Q55" s="3">
        <f>P55/100*AH55</f>
        <v>0.208624</v>
      </c>
      <c r="R55" s="2">
        <v>0.89200000000000002</v>
      </c>
      <c r="S55" s="3">
        <f>R55/100*AI55</f>
        <v>0.17554560000000002</v>
      </c>
      <c r="T55" s="2">
        <v>0.20649999999999999</v>
      </c>
      <c r="U55" s="6">
        <f>T55/100*AJ55</f>
        <v>5.974045E-2</v>
      </c>
      <c r="V55" s="2">
        <v>9.6699999999999994E-2</v>
      </c>
      <c r="W55" s="6">
        <f>V55/100*AK55</f>
        <v>5.056443E-2</v>
      </c>
      <c r="X55" s="4" t="s">
        <v>29</v>
      </c>
      <c r="Z55" s="2">
        <f>SUM(X55,V55,T55,R55,P55,N55,L55,J55,H55,F55,D55)</f>
        <v>100.84520000000001</v>
      </c>
      <c r="AB55" s="2">
        <v>230.31</v>
      </c>
      <c r="AC55" s="2">
        <v>1.54</v>
      </c>
      <c r="AD55" s="2">
        <v>3.53</v>
      </c>
      <c r="AE55" s="2">
        <v>0.76</v>
      </c>
      <c r="AF55" s="2">
        <v>215.19</v>
      </c>
      <c r="AG55" s="2">
        <v>1.51</v>
      </c>
      <c r="AH55" s="2">
        <v>4.42</v>
      </c>
      <c r="AI55" s="2">
        <v>19.68</v>
      </c>
      <c r="AJ55" s="2">
        <v>28.93</v>
      </c>
      <c r="AK55" s="2">
        <v>52.29</v>
      </c>
      <c r="AL55" s="2">
        <v>392.5</v>
      </c>
    </row>
    <row r="56" spans="1:80" x14ac:dyDescent="0.25">
      <c r="A56" s="26" t="s">
        <v>796</v>
      </c>
      <c r="B56" s="1" t="s">
        <v>66</v>
      </c>
      <c r="C56" s="25" t="s">
        <v>28</v>
      </c>
      <c r="D56" s="2">
        <v>5.6599999999999998E-2</v>
      </c>
      <c r="E56" s="3">
        <f>D56/100*AA56</f>
        <v>0</v>
      </c>
      <c r="F56" s="2">
        <v>15.03</v>
      </c>
      <c r="G56" s="3">
        <f>F56/100*AC56</f>
        <v>0.241983</v>
      </c>
      <c r="H56" s="1">
        <v>4.8499999999999996</v>
      </c>
      <c r="I56" s="3">
        <f>H56/100*AD56</f>
        <v>0.12852499999999997</v>
      </c>
      <c r="J56" s="2">
        <v>50.54</v>
      </c>
      <c r="K56" s="3">
        <f>J56/100*AE56</f>
        <v>0.389158</v>
      </c>
      <c r="L56" s="4" t="s">
        <v>29</v>
      </c>
      <c r="N56" s="2">
        <v>23.44</v>
      </c>
      <c r="O56" s="3">
        <f>N56/100*AG56</f>
        <v>0.35394400000000004</v>
      </c>
      <c r="P56" s="2">
        <v>5.14</v>
      </c>
      <c r="Q56" s="3">
        <f>P56/100*AH56</f>
        <v>0.217422</v>
      </c>
      <c r="R56" s="2">
        <v>1.3932</v>
      </c>
      <c r="S56" s="3">
        <f>R56/100*AI56</f>
        <v>0.21148776</v>
      </c>
      <c r="T56" s="2">
        <v>0.16220000000000001</v>
      </c>
      <c r="U56" s="6">
        <f>T56/100*AJ56</f>
        <v>5.5894120000000005E-2</v>
      </c>
      <c r="V56" s="2">
        <v>9.7500000000000003E-2</v>
      </c>
      <c r="W56" s="6">
        <f>V56/100*AK56</f>
        <v>5.0485500000000003E-2</v>
      </c>
      <c r="X56" s="4" t="s">
        <v>29</v>
      </c>
      <c r="Z56" s="2">
        <f>SUM(X56,V56,T56,R56,P56,N56,L56,J56,H56,F56,D56)</f>
        <v>100.70949999999999</v>
      </c>
      <c r="AB56" s="2">
        <v>75.87</v>
      </c>
      <c r="AC56" s="2">
        <v>1.61</v>
      </c>
      <c r="AD56" s="2">
        <v>2.65</v>
      </c>
      <c r="AE56" s="2">
        <v>0.77</v>
      </c>
      <c r="AF56" s="2">
        <v>237.3</v>
      </c>
      <c r="AG56" s="2">
        <v>1.51</v>
      </c>
      <c r="AH56" s="2">
        <v>4.2300000000000004</v>
      </c>
      <c r="AI56" s="2">
        <v>15.18</v>
      </c>
      <c r="AJ56" s="2">
        <v>34.46</v>
      </c>
      <c r="AK56" s="2">
        <v>51.78</v>
      </c>
      <c r="AL56" s="2">
        <v>300</v>
      </c>
    </row>
    <row r="57" spans="1:80" x14ac:dyDescent="0.25">
      <c r="B57" s="25"/>
      <c r="C57" s="25" t="s">
        <v>34</v>
      </c>
      <c r="D57" s="27"/>
      <c r="E57" s="32"/>
      <c r="F57" s="27">
        <f>AVERAGE(F52:F56)</f>
        <v>15.593999999999999</v>
      </c>
      <c r="G57" s="27"/>
      <c r="H57" s="27">
        <f>AVERAGE(H52:H56)</f>
        <v>4.1739999999999995</v>
      </c>
      <c r="I57" s="32"/>
      <c r="J57" s="27">
        <f>AVERAGE(J52:J56)</f>
        <v>51.182000000000002</v>
      </c>
      <c r="K57" s="27"/>
      <c r="L57" s="33"/>
      <c r="M57" s="34"/>
      <c r="N57" s="27">
        <f>AVERAGE(N52:N56)</f>
        <v>23.241999999999997</v>
      </c>
      <c r="O57" s="32"/>
      <c r="P57" s="27">
        <f>AVERAGE(P52:P56)</f>
        <v>4.6980000000000004</v>
      </c>
      <c r="Q57" s="32"/>
      <c r="R57" s="27">
        <f>AVERAGE(R52:R56)</f>
        <v>1.1970399999999999</v>
      </c>
      <c r="S57" s="27"/>
      <c r="T57" s="27">
        <f>AVERAGE(T52:T56)</f>
        <v>0.32767999999999997</v>
      </c>
      <c r="U57" s="35"/>
      <c r="V57" s="27">
        <f>AVERAGE(V52:V56)</f>
        <v>9.8979999999999999E-2</v>
      </c>
      <c r="W57" s="35"/>
      <c r="X57" s="27"/>
      <c r="BG57" s="28"/>
      <c r="BH57" s="8"/>
      <c r="BI57" s="8"/>
      <c r="BJ57" s="8"/>
      <c r="BK57" s="8"/>
      <c r="BL57" s="8"/>
      <c r="BM57" s="8"/>
      <c r="BN57" s="8"/>
      <c r="BO57" s="8"/>
      <c r="BP57" s="8"/>
      <c r="BQ57" s="8"/>
      <c r="BR57" s="8"/>
      <c r="BS57" s="8"/>
      <c r="BT57" s="8"/>
      <c r="BU57" s="8"/>
      <c r="BV57" s="29"/>
      <c r="BW57" s="30"/>
      <c r="BX57" s="30"/>
      <c r="BY57" s="30"/>
      <c r="BZ57" s="30"/>
      <c r="CA57" s="30"/>
      <c r="CB57" s="30"/>
    </row>
    <row r="58" spans="1:80" x14ac:dyDescent="0.25">
      <c r="B58" s="25"/>
      <c r="C58" s="25" t="s">
        <v>35</v>
      </c>
      <c r="D58" s="27"/>
      <c r="E58" s="32"/>
      <c r="F58" s="27">
        <f>STDEV(F52:F56)</f>
        <v>0.84648095076026419</v>
      </c>
      <c r="G58" s="27"/>
      <c r="H58" s="27">
        <f>STDEV(H52:H56)</f>
        <v>1.5255916884933554</v>
      </c>
      <c r="I58" s="32"/>
      <c r="J58" s="27">
        <f>STDEV(J52:J56)</f>
        <v>1.492538106716208</v>
      </c>
      <c r="K58" s="27"/>
      <c r="L58" s="33"/>
      <c r="M58" s="34"/>
      <c r="N58" s="27">
        <f>STDEV(N52:N56)</f>
        <v>0.21902054698132845</v>
      </c>
      <c r="O58" s="32"/>
      <c r="P58" s="27">
        <f>STDEV(P52:P56)</f>
        <v>0.3569593814427629</v>
      </c>
      <c r="Q58" s="32"/>
      <c r="R58" s="27">
        <f>STDEV(R52:R56)</f>
        <v>0.36591886122472578</v>
      </c>
      <c r="S58" s="27"/>
      <c r="T58" s="27">
        <f>STDEV(T52:T56)</f>
        <v>0.15447911509327075</v>
      </c>
      <c r="U58" s="35"/>
      <c r="V58" s="27">
        <f>STDEV(V52:V56)</f>
        <v>1.4022731545601217E-2</v>
      </c>
      <c r="W58" s="35"/>
      <c r="X58" s="27"/>
      <c r="BG58" s="28"/>
      <c r="BH58" s="8"/>
      <c r="BI58" s="8"/>
      <c r="BJ58" s="8"/>
      <c r="BK58" s="8"/>
      <c r="BL58" s="8"/>
      <c r="BM58" s="8"/>
      <c r="BN58" s="8"/>
      <c r="BO58" s="8"/>
      <c r="BP58" s="8"/>
      <c r="BQ58" s="8"/>
      <c r="BR58" s="8"/>
      <c r="BS58" s="8"/>
      <c r="BT58" s="8"/>
      <c r="BU58" s="8"/>
      <c r="BV58" s="29"/>
      <c r="BW58" s="30"/>
      <c r="BX58" s="30"/>
      <c r="BY58" s="30"/>
      <c r="BZ58" s="30"/>
      <c r="CA58" s="30"/>
      <c r="CB58" s="30"/>
    </row>
    <row r="59" spans="1:80" x14ac:dyDescent="0.25">
      <c r="C59" s="25"/>
      <c r="E59" s="31"/>
    </row>
    <row r="60" spans="1:80" x14ac:dyDescent="0.25">
      <c r="A60" s="26" t="s">
        <v>796</v>
      </c>
      <c r="B60" s="1" t="s">
        <v>67</v>
      </c>
      <c r="C60" s="1" t="s">
        <v>37</v>
      </c>
      <c r="D60" s="2">
        <v>0.30180000000000001</v>
      </c>
      <c r="E60" s="31">
        <f>D60/100*AB60</f>
        <v>6.3679800000000009E-2</v>
      </c>
      <c r="F60" s="2">
        <v>7.88</v>
      </c>
      <c r="G60" s="3">
        <f>F60/100*AC60</f>
        <v>0.182028</v>
      </c>
      <c r="H60" s="1">
        <v>11.4</v>
      </c>
      <c r="I60" s="3">
        <f>H60/100*AD60</f>
        <v>0.19494</v>
      </c>
      <c r="J60" s="2">
        <v>41.63</v>
      </c>
      <c r="K60" s="3">
        <f>J60/100*AE60</f>
        <v>0.36218099999999998</v>
      </c>
      <c r="L60" s="4">
        <v>4.87E-2</v>
      </c>
      <c r="M60" s="5">
        <f>L60/100*AF60</f>
        <v>3.3052690000000003E-2</v>
      </c>
      <c r="N60" s="2">
        <v>18.07</v>
      </c>
      <c r="O60" s="3">
        <f>N60/100*AG60</f>
        <v>0.30899699999999997</v>
      </c>
      <c r="P60" s="2">
        <v>15.83</v>
      </c>
      <c r="Q60" s="3">
        <f>P60/100*AH60</f>
        <v>0.37200500000000003</v>
      </c>
      <c r="R60" s="2">
        <v>2.4500000000000002</v>
      </c>
      <c r="S60" s="3">
        <f>R60/100*AI60</f>
        <v>0.258965</v>
      </c>
      <c r="T60" s="4" t="s">
        <v>29</v>
      </c>
      <c r="V60" s="2">
        <v>0.31519999999999998</v>
      </c>
      <c r="W60" s="6">
        <f>V60/100*AK60</f>
        <v>6.0833600000000002E-2</v>
      </c>
      <c r="X60" s="4" t="s">
        <v>29</v>
      </c>
      <c r="Z60" s="2">
        <f>SUM(X60,V60,T60,R60,P60,N60,L60,J60,H60,F60,D60)</f>
        <v>97.925699999999992</v>
      </c>
      <c r="AB60" s="2">
        <v>21.1</v>
      </c>
      <c r="AC60" s="2">
        <v>2.31</v>
      </c>
      <c r="AD60" s="2">
        <v>1.71</v>
      </c>
      <c r="AE60" s="2">
        <v>0.87</v>
      </c>
      <c r="AF60" s="2">
        <v>67.87</v>
      </c>
      <c r="AG60" s="2">
        <v>1.71</v>
      </c>
      <c r="AH60" s="2">
        <v>2.35</v>
      </c>
      <c r="AI60" s="2">
        <v>10.57</v>
      </c>
      <c r="AJ60" s="2">
        <v>231.54</v>
      </c>
      <c r="AK60" s="2">
        <v>19.3</v>
      </c>
      <c r="AL60" s="2">
        <v>314.39</v>
      </c>
    </row>
    <row r="61" spans="1:80" x14ac:dyDescent="0.25">
      <c r="A61" s="26" t="s">
        <v>796</v>
      </c>
      <c r="B61" s="1" t="s">
        <v>68</v>
      </c>
      <c r="C61" s="1" t="s">
        <v>37</v>
      </c>
      <c r="D61" s="2">
        <v>0.2944</v>
      </c>
      <c r="E61" s="31">
        <f>D61/100*AB61</f>
        <v>6.4385280000000003E-2</v>
      </c>
      <c r="F61" s="2">
        <v>8.01</v>
      </c>
      <c r="G61" s="3">
        <f>F61/100*AC61</f>
        <v>0.18342900000000001</v>
      </c>
      <c r="H61" s="1">
        <v>11.29</v>
      </c>
      <c r="I61" s="3">
        <f>H61/100*AD61</f>
        <v>0.19418799999999997</v>
      </c>
      <c r="J61" s="2">
        <v>41.83</v>
      </c>
      <c r="K61" s="3">
        <f>J61/100*AE61</f>
        <v>0.359738</v>
      </c>
      <c r="L61" s="4">
        <v>5.2200000000000003E-2</v>
      </c>
      <c r="M61" s="5">
        <f>L61/100*AF61</f>
        <v>3.2196959999999997E-2</v>
      </c>
      <c r="N61" s="2">
        <v>18.22</v>
      </c>
      <c r="O61" s="3">
        <f>N61/100*AG61</f>
        <v>0.30974000000000002</v>
      </c>
      <c r="P61" s="2">
        <v>15.86</v>
      </c>
      <c r="Q61" s="3">
        <f>P61/100*AH61</f>
        <v>0.37270999999999999</v>
      </c>
      <c r="R61" s="2">
        <v>2.13</v>
      </c>
      <c r="S61" s="3">
        <f>R61/100*AI61</f>
        <v>0.24196799999999999</v>
      </c>
      <c r="T61" s="4" t="s">
        <v>29</v>
      </c>
      <c r="V61" s="2">
        <v>0.28050000000000003</v>
      </c>
      <c r="W61" s="6">
        <f>V61/100*AK61</f>
        <v>6.0559950000000001E-2</v>
      </c>
      <c r="X61" s="4" t="s">
        <v>29</v>
      </c>
      <c r="Z61" s="2">
        <f>SUM(X61,V61,T61,R61,P61,N61,L61,J61,H61,F61,D61)</f>
        <v>97.967100000000002</v>
      </c>
      <c r="AB61" s="2">
        <v>21.87</v>
      </c>
      <c r="AC61" s="2">
        <v>2.29</v>
      </c>
      <c r="AD61" s="2">
        <v>1.72</v>
      </c>
      <c r="AE61" s="2">
        <v>0.86</v>
      </c>
      <c r="AF61" s="2">
        <v>61.68</v>
      </c>
      <c r="AG61" s="2">
        <v>1.7</v>
      </c>
      <c r="AH61" s="2">
        <v>2.35</v>
      </c>
      <c r="AI61" s="2">
        <v>11.36</v>
      </c>
      <c r="AJ61" s="2">
        <v>371.92</v>
      </c>
      <c r="AK61" s="2">
        <v>21.59</v>
      </c>
      <c r="AL61" s="2">
        <v>300</v>
      </c>
    </row>
    <row r="62" spans="1:80" x14ac:dyDescent="0.25">
      <c r="A62" s="26" t="s">
        <v>796</v>
      </c>
      <c r="B62" s="1" t="s">
        <v>69</v>
      </c>
      <c r="C62" s="1" t="s">
        <v>37</v>
      </c>
      <c r="D62" s="2">
        <v>0.29699999999999999</v>
      </c>
      <c r="E62" s="31">
        <f>D62/100*AB62</f>
        <v>6.4211400000000002E-2</v>
      </c>
      <c r="F62" s="2">
        <v>7.85</v>
      </c>
      <c r="G62" s="3">
        <f>F62/100*AC62</f>
        <v>0.181335</v>
      </c>
      <c r="H62" s="1">
        <v>11.45</v>
      </c>
      <c r="I62" s="3">
        <f>H62/100*AD62</f>
        <v>0.19464999999999999</v>
      </c>
      <c r="J62" s="2">
        <v>41.81</v>
      </c>
      <c r="K62" s="3">
        <f>J62/100*AE62</f>
        <v>0.359566</v>
      </c>
      <c r="L62" s="4">
        <v>5.2600000000000001E-2</v>
      </c>
      <c r="M62" s="5">
        <f>L62/100*AF62</f>
        <v>3.2075479999999996E-2</v>
      </c>
      <c r="N62" s="2">
        <v>18.3</v>
      </c>
      <c r="O62" s="3">
        <f>N62/100*AG62</f>
        <v>0.31109999999999999</v>
      </c>
      <c r="P62" s="2">
        <v>15.62</v>
      </c>
      <c r="Q62" s="3">
        <f>P62/100*AH62</f>
        <v>0.37019400000000002</v>
      </c>
      <c r="R62" s="2">
        <v>2.4500000000000002</v>
      </c>
      <c r="S62" s="3">
        <f>R62/100*AI62</f>
        <v>0.25823000000000002</v>
      </c>
      <c r="T62" s="4" t="s">
        <v>29</v>
      </c>
      <c r="V62" s="2">
        <v>0.31209999999999999</v>
      </c>
      <c r="W62" s="6">
        <f>V62/100*AK62</f>
        <v>6.0984339999999998E-2</v>
      </c>
      <c r="X62" s="4" t="s">
        <v>29</v>
      </c>
      <c r="Z62" s="2">
        <f>SUM(X62,V62,T62,R62,P62,N62,L62,J62,H62,F62,D62)</f>
        <v>98.1417</v>
      </c>
      <c r="AB62" s="2">
        <v>21.62</v>
      </c>
      <c r="AC62" s="2">
        <v>2.31</v>
      </c>
      <c r="AD62" s="2">
        <v>1.7</v>
      </c>
      <c r="AE62" s="2">
        <v>0.86</v>
      </c>
      <c r="AF62" s="2">
        <v>60.98</v>
      </c>
      <c r="AG62" s="2">
        <v>1.7</v>
      </c>
      <c r="AH62" s="2">
        <v>2.37</v>
      </c>
      <c r="AI62" s="2">
        <v>10.54</v>
      </c>
      <c r="AJ62" s="2">
        <v>184.09</v>
      </c>
      <c r="AK62" s="2">
        <v>19.54</v>
      </c>
      <c r="AL62" s="2">
        <v>300</v>
      </c>
    </row>
    <row r="63" spans="1:80" x14ac:dyDescent="0.25">
      <c r="A63" s="26" t="s">
        <v>796</v>
      </c>
      <c r="B63" s="1" t="s">
        <v>70</v>
      </c>
      <c r="C63" s="1" t="s">
        <v>37</v>
      </c>
      <c r="D63" s="2">
        <v>0.32269999999999999</v>
      </c>
      <c r="E63" s="31">
        <f>D63/100*AB63</f>
        <v>6.3765520000000006E-2</v>
      </c>
      <c r="F63" s="2">
        <v>7.87</v>
      </c>
      <c r="G63" s="3">
        <f>F63/100*AC63</f>
        <v>0.18179700000000001</v>
      </c>
      <c r="H63" s="1">
        <v>11.4</v>
      </c>
      <c r="I63" s="3">
        <f>H63/100*AD63</f>
        <v>0.19494</v>
      </c>
      <c r="J63" s="2">
        <v>41.67</v>
      </c>
      <c r="K63" s="3">
        <f>J63/100*AE63</f>
        <v>0.36252899999999999</v>
      </c>
      <c r="L63" s="4">
        <v>4.2700000000000002E-2</v>
      </c>
      <c r="M63" s="5">
        <f>L63/100*AF63</f>
        <v>3.1521139999999996E-2</v>
      </c>
      <c r="N63" s="2">
        <v>18.399999999999999</v>
      </c>
      <c r="O63" s="3">
        <f>N63/100*AG63</f>
        <v>0.31095999999999996</v>
      </c>
      <c r="P63" s="2">
        <v>15.91</v>
      </c>
      <c r="Q63" s="3">
        <f>P63/100*AH63</f>
        <v>0.37229399999999996</v>
      </c>
      <c r="R63" s="2">
        <v>2.4900000000000002</v>
      </c>
      <c r="S63" s="3">
        <f>R63/100*AI63</f>
        <v>0.26319300000000001</v>
      </c>
      <c r="T63" s="4" t="s">
        <v>29</v>
      </c>
      <c r="V63" s="2">
        <v>0.30509999999999998</v>
      </c>
      <c r="W63" s="6">
        <f>V63/100*AK63</f>
        <v>6.108102E-2</v>
      </c>
      <c r="X63" s="4" t="s">
        <v>29</v>
      </c>
      <c r="Z63" s="2">
        <f>SUM(X63,V63,T63,R63,P63,N63,L63,J63,H63,F63,D63)</f>
        <v>98.410500000000013</v>
      </c>
      <c r="AB63" s="2">
        <v>19.760000000000002</v>
      </c>
      <c r="AC63" s="2">
        <v>2.31</v>
      </c>
      <c r="AD63" s="2">
        <v>1.71</v>
      </c>
      <c r="AE63" s="2">
        <v>0.87</v>
      </c>
      <c r="AF63" s="2">
        <v>73.819999999999993</v>
      </c>
      <c r="AG63" s="2">
        <v>1.69</v>
      </c>
      <c r="AH63" s="2">
        <v>2.34</v>
      </c>
      <c r="AI63" s="2">
        <v>10.57</v>
      </c>
      <c r="AJ63" s="2">
        <v>1159.76</v>
      </c>
      <c r="AK63" s="2">
        <v>20.02</v>
      </c>
      <c r="AL63" s="2">
        <v>300</v>
      </c>
    </row>
    <row r="64" spans="1:80" x14ac:dyDescent="0.25">
      <c r="A64" s="26" t="s">
        <v>796</v>
      </c>
      <c r="B64" s="1" t="s">
        <v>71</v>
      </c>
      <c r="C64" s="1" t="s">
        <v>37</v>
      </c>
      <c r="D64" s="2">
        <v>0.28220000000000001</v>
      </c>
      <c r="E64" s="31">
        <f>D64/100*AB64</f>
        <v>6.2704839999999998E-2</v>
      </c>
      <c r="F64" s="2">
        <v>7.61</v>
      </c>
      <c r="G64" s="3">
        <f>F64/100*AC64</f>
        <v>0.17883500000000002</v>
      </c>
      <c r="H64" s="1">
        <v>11.53</v>
      </c>
      <c r="I64" s="3">
        <f>H64/100*AD64</f>
        <v>0.19600999999999999</v>
      </c>
      <c r="J64" s="2">
        <v>41.51</v>
      </c>
      <c r="K64" s="3">
        <f>J64/100*AE64</f>
        <v>0.36113699999999999</v>
      </c>
      <c r="L64" s="4">
        <v>4.2200000000000001E-2</v>
      </c>
      <c r="M64" s="5">
        <f>L64/100*AF64</f>
        <v>3.1265980000000006E-2</v>
      </c>
      <c r="N64" s="2">
        <v>18</v>
      </c>
      <c r="O64" s="3">
        <f>N64/100*AG64</f>
        <v>0.30779999999999996</v>
      </c>
      <c r="P64" s="2">
        <v>15.99</v>
      </c>
      <c r="Q64" s="3">
        <f>P64/100*AH64</f>
        <v>0.374166</v>
      </c>
      <c r="R64" s="2">
        <v>2.25</v>
      </c>
      <c r="S64" s="3">
        <f>R64/100*AI64</f>
        <v>0.25582499999999997</v>
      </c>
      <c r="T64" s="4" t="s">
        <v>29</v>
      </c>
      <c r="V64" s="2">
        <v>0.3261</v>
      </c>
      <c r="W64" s="6">
        <f>V64/100*AK64</f>
        <v>6.1111139999999994E-2</v>
      </c>
      <c r="X64" s="4" t="s">
        <v>29</v>
      </c>
      <c r="Z64" s="2">
        <f>SUM(X64,V64,T64,R64,P64,N64,L64,J64,H64,F64,D64)</f>
        <v>97.540500000000009</v>
      </c>
      <c r="AB64" s="2">
        <v>22.22</v>
      </c>
      <c r="AC64" s="2">
        <v>2.35</v>
      </c>
      <c r="AD64" s="2">
        <v>1.7</v>
      </c>
      <c r="AE64" s="2">
        <v>0.87</v>
      </c>
      <c r="AF64" s="2">
        <v>74.09</v>
      </c>
      <c r="AG64" s="2">
        <v>1.71</v>
      </c>
      <c r="AH64" s="2">
        <v>2.34</v>
      </c>
      <c r="AI64" s="2">
        <v>11.37</v>
      </c>
      <c r="AJ64" s="2">
        <v>161.31</v>
      </c>
      <c r="AK64" s="2">
        <v>18.739999999999998</v>
      </c>
      <c r="AL64" s="2">
        <v>826.49</v>
      </c>
    </row>
    <row r="65" spans="1:80" x14ac:dyDescent="0.25">
      <c r="B65" s="25"/>
      <c r="C65" s="25" t="s">
        <v>34</v>
      </c>
      <c r="D65" s="27">
        <f>AVERAGE(D60:D64)</f>
        <v>0.29962</v>
      </c>
      <c r="E65" s="32"/>
      <c r="F65" s="27">
        <f>AVERAGE(F60:F64)</f>
        <v>7.8440000000000012</v>
      </c>
      <c r="G65" s="27"/>
      <c r="H65" s="27">
        <f>AVERAGE(H60:H64)</f>
        <v>11.414</v>
      </c>
      <c r="I65" s="32"/>
      <c r="J65" s="27">
        <f>AVERAGE(J60:J64)</f>
        <v>41.69</v>
      </c>
      <c r="K65" s="27"/>
      <c r="L65" s="33">
        <f>AVERAGE(L60:L64)</f>
        <v>4.768E-2</v>
      </c>
      <c r="M65" s="34"/>
      <c r="N65" s="27">
        <f>AVERAGE(N60:N64)</f>
        <v>18.198</v>
      </c>
      <c r="O65" s="32"/>
      <c r="P65" s="27">
        <f>AVERAGE(P60:P64)</f>
        <v>15.841999999999999</v>
      </c>
      <c r="Q65" s="32"/>
      <c r="R65" s="27">
        <f>AVERAGE(R60:R64)</f>
        <v>2.3540000000000001</v>
      </c>
      <c r="S65" s="27"/>
      <c r="T65" s="27"/>
      <c r="U65" s="35"/>
      <c r="V65" s="27">
        <f>AVERAGE(V60:V64)</f>
        <v>0.30779999999999996</v>
      </c>
      <c r="W65" s="35"/>
      <c r="X65" s="27"/>
      <c r="BG65" s="28"/>
      <c r="BH65" s="8"/>
      <c r="BI65" s="8"/>
      <c r="BJ65" s="8"/>
      <c r="BK65" s="8"/>
      <c r="BL65" s="8"/>
      <c r="BM65" s="8"/>
      <c r="BN65" s="8"/>
      <c r="BO65" s="8"/>
      <c r="BP65" s="8"/>
      <c r="BQ65" s="8"/>
      <c r="BR65" s="8"/>
      <c r="BS65" s="8"/>
      <c r="BT65" s="8"/>
      <c r="BU65" s="8"/>
      <c r="BV65" s="29"/>
      <c r="BW65" s="30"/>
      <c r="BX65" s="30"/>
      <c r="BY65" s="30"/>
      <c r="BZ65" s="30"/>
      <c r="CA65" s="30"/>
      <c r="CB65" s="30"/>
    </row>
    <row r="66" spans="1:80" x14ac:dyDescent="0.25">
      <c r="B66" s="25"/>
      <c r="C66" s="25" t="s">
        <v>35</v>
      </c>
      <c r="D66" s="27">
        <f>STDEV(D60:D64)</f>
        <v>1.4790267069934871E-2</v>
      </c>
      <c r="E66" s="32"/>
      <c r="F66" s="27">
        <f>STDEV(F60:F64)</f>
        <v>0.14518953130305209</v>
      </c>
      <c r="G66" s="27"/>
      <c r="H66" s="27">
        <f>STDEV(H60:H64)</f>
        <v>8.7349871207689819E-2</v>
      </c>
      <c r="I66" s="32"/>
      <c r="J66" s="27">
        <f>STDEV(J60:J64)</f>
        <v>0.13266499161421638</v>
      </c>
      <c r="K66" s="27"/>
      <c r="L66" s="33">
        <f>STDEV(L60:L64)</f>
        <v>5.0126839118380482E-3</v>
      </c>
      <c r="M66" s="34"/>
      <c r="N66" s="27">
        <f>STDEV(N60:N64)</f>
        <v>0.16376812876747374</v>
      </c>
      <c r="O66" s="32"/>
      <c r="P66" s="27">
        <f>STDEV(P60:P64)</f>
        <v>0.1380941707676327</v>
      </c>
      <c r="Q66" s="32"/>
      <c r="R66" s="27">
        <f>STDEV(R60:R64)</f>
        <v>0.15646085772486371</v>
      </c>
      <c r="S66" s="27"/>
      <c r="T66" s="27"/>
      <c r="U66" s="35"/>
      <c r="V66" s="27">
        <f>STDEV(V60:V64)</f>
        <v>1.7034670528073021E-2</v>
      </c>
      <c r="W66" s="35"/>
      <c r="X66" s="27"/>
      <c r="BG66" s="28"/>
      <c r="BH66" s="8"/>
      <c r="BI66" s="8"/>
      <c r="BJ66" s="8"/>
      <c r="BK66" s="8"/>
      <c r="BL66" s="8"/>
      <c r="BM66" s="8"/>
      <c r="BN66" s="8"/>
      <c r="BO66" s="8"/>
      <c r="BP66" s="8"/>
      <c r="BQ66" s="8"/>
      <c r="BR66" s="8"/>
      <c r="BS66" s="8"/>
      <c r="BT66" s="8"/>
      <c r="BU66" s="8"/>
      <c r="BV66" s="29"/>
      <c r="BW66" s="30"/>
      <c r="BX66" s="30"/>
      <c r="BY66" s="30"/>
      <c r="BZ66" s="30"/>
      <c r="CA66" s="30"/>
      <c r="CB66" s="30"/>
    </row>
    <row r="67" spans="1:80" x14ac:dyDescent="0.25">
      <c r="E67" s="31"/>
    </row>
    <row r="68" spans="1:80" x14ac:dyDescent="0.25">
      <c r="A68" s="26" t="s">
        <v>798</v>
      </c>
      <c r="B68" s="1" t="s">
        <v>72</v>
      </c>
      <c r="C68" s="25" t="s">
        <v>28</v>
      </c>
      <c r="D68" s="4" t="s">
        <v>29</v>
      </c>
      <c r="E68" s="31"/>
      <c r="F68" s="2">
        <v>15.43</v>
      </c>
      <c r="G68" s="3">
        <f>F68/100*AC68</f>
        <v>0.24070800000000001</v>
      </c>
      <c r="H68" s="1">
        <v>3.96</v>
      </c>
      <c r="I68" s="3">
        <f>H68/100*AD68</f>
        <v>0.11761199999999999</v>
      </c>
      <c r="J68" s="2">
        <v>51.11</v>
      </c>
      <c r="K68" s="3">
        <f>J68/100*AE68</f>
        <v>0.39354700000000004</v>
      </c>
      <c r="L68" s="4" t="s">
        <v>29</v>
      </c>
      <c r="N68" s="2">
        <v>23.47</v>
      </c>
      <c r="O68" s="3">
        <f>N68/100*AG68</f>
        <v>0.36378500000000003</v>
      </c>
      <c r="P68" s="2">
        <v>4.57</v>
      </c>
      <c r="Q68" s="3">
        <f>P68/100*AH68</f>
        <v>0.20565000000000003</v>
      </c>
      <c r="R68" s="2">
        <v>1.0233000000000001</v>
      </c>
      <c r="S68" s="3">
        <f>R68/100*AI68</f>
        <v>0.18664992</v>
      </c>
      <c r="T68" s="2">
        <v>0.3876</v>
      </c>
      <c r="U68" s="6">
        <f>T68/100*AJ68</f>
        <v>6.8295120000000001E-2</v>
      </c>
      <c r="V68" s="37">
        <v>9.1999999999999998E-2</v>
      </c>
      <c r="W68" s="6">
        <f>V68/100*AK68</f>
        <v>5.0599999999999999E-2</v>
      </c>
      <c r="X68" s="4" t="s">
        <v>29</v>
      </c>
      <c r="Z68" s="2">
        <f>SUM(X68,V68,T68,R68,P68,N68,L68,J68,H68,F68,D68)</f>
        <v>100.0429</v>
      </c>
      <c r="AB68" s="2">
        <v>300</v>
      </c>
      <c r="AC68" s="2">
        <v>1.56</v>
      </c>
      <c r="AD68" s="2">
        <v>2.97</v>
      </c>
      <c r="AE68" s="2">
        <v>0.77</v>
      </c>
      <c r="AF68" s="2">
        <v>779.47</v>
      </c>
      <c r="AG68" s="2">
        <v>1.55</v>
      </c>
      <c r="AH68" s="2">
        <v>4.5</v>
      </c>
      <c r="AI68" s="2">
        <v>18.239999999999998</v>
      </c>
      <c r="AJ68" s="2">
        <v>17.62</v>
      </c>
      <c r="AK68" s="2">
        <v>55</v>
      </c>
      <c r="AL68" s="2">
        <v>5007.1899999999996</v>
      </c>
    </row>
    <row r="69" spans="1:80" x14ac:dyDescent="0.25">
      <c r="A69" s="26" t="s">
        <v>798</v>
      </c>
      <c r="B69" s="1" t="s">
        <v>74</v>
      </c>
      <c r="C69" s="25" t="s">
        <v>28</v>
      </c>
      <c r="D69" s="4" t="s">
        <v>29</v>
      </c>
      <c r="E69" s="31"/>
      <c r="F69" s="2">
        <v>15.94</v>
      </c>
      <c r="G69" s="3">
        <f>F69/100*AC69</f>
        <v>0.24547599999999997</v>
      </c>
      <c r="H69" s="1">
        <v>4.0599999999999996</v>
      </c>
      <c r="I69" s="3">
        <f>H69/100*AD69</f>
        <v>0.11895799999999999</v>
      </c>
      <c r="J69" s="2">
        <v>51.44</v>
      </c>
      <c r="K69" s="3">
        <f>J69/100*AE69</f>
        <v>0.396088</v>
      </c>
      <c r="L69" s="4" t="s">
        <v>29</v>
      </c>
      <c r="N69" s="2">
        <v>23.22</v>
      </c>
      <c r="O69" s="3">
        <f>N69/100*AG69</f>
        <v>0.362232</v>
      </c>
      <c r="P69" s="2">
        <v>4.0599999999999996</v>
      </c>
      <c r="Q69" s="3">
        <f>P69/100*AH69</f>
        <v>0.19447399999999998</v>
      </c>
      <c r="R69" s="2">
        <v>1.0096000000000001</v>
      </c>
      <c r="S69" s="3">
        <f>R69/100*AI69</f>
        <v>0.18021360000000003</v>
      </c>
      <c r="T69" s="2">
        <v>0.5766</v>
      </c>
      <c r="U69" s="6">
        <f>T69/100*AJ69</f>
        <v>7.8013979999999997E-2</v>
      </c>
      <c r="V69" s="2">
        <v>0.1014</v>
      </c>
      <c r="W69" s="6">
        <f>V69/100*AK69</f>
        <v>4.9168860000000009E-2</v>
      </c>
      <c r="X69" s="4" t="s">
        <v>29</v>
      </c>
      <c r="Z69" s="2">
        <f>SUM(X69,V69,T69,R69,P69,N69,L69,J69,H69,F69,D69)</f>
        <v>100.4076</v>
      </c>
      <c r="AB69" s="2">
        <v>300</v>
      </c>
      <c r="AC69" s="2">
        <v>1.54</v>
      </c>
      <c r="AD69" s="2">
        <v>2.93</v>
      </c>
      <c r="AE69" s="2">
        <v>0.77</v>
      </c>
      <c r="AF69" s="2">
        <v>300</v>
      </c>
      <c r="AG69" s="2">
        <v>1.56</v>
      </c>
      <c r="AH69" s="2">
        <v>4.79</v>
      </c>
      <c r="AI69" s="2">
        <v>17.850000000000001</v>
      </c>
      <c r="AJ69" s="2">
        <v>13.53</v>
      </c>
      <c r="AK69" s="2">
        <v>48.49</v>
      </c>
      <c r="AL69" s="2">
        <v>128.66</v>
      </c>
    </row>
    <row r="70" spans="1:80" x14ac:dyDescent="0.25">
      <c r="A70" s="26" t="s">
        <v>798</v>
      </c>
      <c r="B70" s="1" t="s">
        <v>75</v>
      </c>
      <c r="C70" s="25" t="s">
        <v>28</v>
      </c>
      <c r="D70" s="4" t="s">
        <v>29</v>
      </c>
      <c r="E70" s="31"/>
      <c r="F70" s="2">
        <v>15.58</v>
      </c>
      <c r="G70" s="3">
        <f>F70/100*AC70</f>
        <v>0.24304799999999999</v>
      </c>
      <c r="H70" s="1">
        <v>4.43</v>
      </c>
      <c r="I70" s="3">
        <f>H70/100*AD70</f>
        <v>0.124483</v>
      </c>
      <c r="J70" s="2">
        <v>50.67</v>
      </c>
      <c r="K70" s="3">
        <f>J70/100*AE70</f>
        <v>0.39522600000000002</v>
      </c>
      <c r="L70" s="4" t="s">
        <v>29</v>
      </c>
      <c r="N70" s="2">
        <v>23.09</v>
      </c>
      <c r="O70" s="3">
        <f>N70/100*AG70</f>
        <v>0.36020400000000002</v>
      </c>
      <c r="P70" s="2">
        <v>4.05</v>
      </c>
      <c r="Q70" s="3">
        <f>P70/100*AH70</f>
        <v>0.193995</v>
      </c>
      <c r="R70" s="2">
        <v>1.4314</v>
      </c>
      <c r="S70" s="3">
        <f>R70/100*AI70</f>
        <v>0.20669415999999999</v>
      </c>
      <c r="T70" s="2">
        <v>0.752</v>
      </c>
      <c r="U70" s="6">
        <f>T70/100*AJ70</f>
        <v>8.5051200000000007E-2</v>
      </c>
      <c r="V70" s="37">
        <v>8.9599999999999999E-2</v>
      </c>
      <c r="W70" s="6">
        <f>V70/100*AK70</f>
        <v>5.0382079999999996E-2</v>
      </c>
      <c r="X70" s="4" t="s">
        <v>29</v>
      </c>
      <c r="Z70" s="2">
        <f>SUM(X70,V70,T70,R70,P70,N70,L70,J70,H70,F70,D70)</f>
        <v>100.093</v>
      </c>
      <c r="AB70" s="2">
        <v>5947.66</v>
      </c>
      <c r="AC70" s="2">
        <v>1.56</v>
      </c>
      <c r="AD70" s="2">
        <v>2.81</v>
      </c>
      <c r="AE70" s="2">
        <v>0.78</v>
      </c>
      <c r="AF70" s="2">
        <v>300</v>
      </c>
      <c r="AG70" s="2">
        <v>1.56</v>
      </c>
      <c r="AH70" s="2">
        <v>4.79</v>
      </c>
      <c r="AI70" s="2">
        <v>14.44</v>
      </c>
      <c r="AJ70" s="2">
        <v>11.31</v>
      </c>
      <c r="AK70" s="2">
        <v>56.23</v>
      </c>
      <c r="AL70" s="2">
        <v>300</v>
      </c>
    </row>
    <row r="71" spans="1:80" x14ac:dyDescent="0.25">
      <c r="A71" s="26" t="s">
        <v>798</v>
      </c>
      <c r="B71" s="1" t="s">
        <v>76</v>
      </c>
      <c r="C71" s="25" t="s">
        <v>28</v>
      </c>
      <c r="D71" s="4" t="s">
        <v>29</v>
      </c>
      <c r="E71" s="31"/>
      <c r="F71" s="2">
        <v>15.99</v>
      </c>
      <c r="G71" s="3">
        <f>F71/100*AC71</f>
        <v>0.24464700000000003</v>
      </c>
      <c r="H71" s="1">
        <v>3.73</v>
      </c>
      <c r="I71" s="3">
        <f>H71/100*AD71</f>
        <v>0.114884</v>
      </c>
      <c r="J71" s="2">
        <v>51.75</v>
      </c>
      <c r="K71" s="3">
        <f>J71/100*AE71</f>
        <v>0.39847499999999997</v>
      </c>
      <c r="L71" s="4" t="s">
        <v>29</v>
      </c>
      <c r="N71" s="2">
        <v>23.47</v>
      </c>
      <c r="O71" s="3">
        <f>N71/100*AG71</f>
        <v>0.36378500000000003</v>
      </c>
      <c r="P71" s="2">
        <v>4.03</v>
      </c>
      <c r="Q71" s="3">
        <f>P71/100*AH71</f>
        <v>0.19464900000000002</v>
      </c>
      <c r="R71" s="2">
        <v>0.96960000000000002</v>
      </c>
      <c r="S71" s="3">
        <f>R71/100*AI71</f>
        <v>0.17927903999999997</v>
      </c>
      <c r="T71" s="2">
        <v>0.50549999999999995</v>
      </c>
      <c r="U71" s="6">
        <f>T71/100*AJ71</f>
        <v>7.3600799999999994E-2</v>
      </c>
      <c r="V71" s="37">
        <v>8.2000000000000003E-2</v>
      </c>
      <c r="W71" s="6">
        <f>V71/100*AK71</f>
        <v>5.0282399999999998E-2</v>
      </c>
      <c r="X71" s="4" t="s">
        <v>29</v>
      </c>
      <c r="Z71" s="2">
        <f>SUM(X71,V71,T71,R71,P71,N71,L71,J71,H71,F71,D71)</f>
        <v>100.52709999999999</v>
      </c>
      <c r="AB71" s="2">
        <v>1057.94</v>
      </c>
      <c r="AC71" s="2">
        <v>1.53</v>
      </c>
      <c r="AD71" s="2">
        <v>3.08</v>
      </c>
      <c r="AE71" s="2">
        <v>0.77</v>
      </c>
      <c r="AF71" s="2">
        <v>193.77</v>
      </c>
      <c r="AG71" s="2">
        <v>1.55</v>
      </c>
      <c r="AH71" s="2">
        <v>4.83</v>
      </c>
      <c r="AI71" s="2">
        <v>18.489999999999998</v>
      </c>
      <c r="AJ71" s="2">
        <v>14.56</v>
      </c>
      <c r="AK71" s="2">
        <v>61.32</v>
      </c>
      <c r="AL71" s="2">
        <v>210.96</v>
      </c>
    </row>
    <row r="72" spans="1:80" x14ac:dyDescent="0.25">
      <c r="A72" s="26" t="s">
        <v>798</v>
      </c>
      <c r="B72" s="1" t="s">
        <v>77</v>
      </c>
      <c r="C72" s="25" t="s">
        <v>28</v>
      </c>
      <c r="D72" s="4" t="s">
        <v>29</v>
      </c>
      <c r="E72" s="31"/>
      <c r="F72" s="2">
        <v>15.61</v>
      </c>
      <c r="G72" s="3">
        <f>F72/100*AC72</f>
        <v>0.24351599999999998</v>
      </c>
      <c r="H72" s="1">
        <v>4.46</v>
      </c>
      <c r="I72" s="3">
        <f>H72/100*AD72</f>
        <v>0.12532599999999999</v>
      </c>
      <c r="J72" s="2">
        <v>50.69</v>
      </c>
      <c r="K72" s="3">
        <f>J72/100*AE72</f>
        <v>0.39538200000000001</v>
      </c>
      <c r="L72" s="4" t="s">
        <v>29</v>
      </c>
      <c r="N72" s="2">
        <v>23.14</v>
      </c>
      <c r="O72" s="3">
        <f>N72/100*AG72</f>
        <v>0.36098400000000003</v>
      </c>
      <c r="P72" s="2">
        <v>4.29</v>
      </c>
      <c r="Q72" s="3">
        <f>P72/100*AH72</f>
        <v>0.19991400000000001</v>
      </c>
      <c r="R72" s="2">
        <v>1.1514</v>
      </c>
      <c r="S72" s="3">
        <f>R72/100*AI72</f>
        <v>0.19078697999999999</v>
      </c>
      <c r="T72" s="2">
        <v>0.52490000000000003</v>
      </c>
      <c r="U72" s="6">
        <f>T72/100*AJ72</f>
        <v>7.5690580000000007E-2</v>
      </c>
      <c r="V72" s="2">
        <v>0.11210000000000001</v>
      </c>
      <c r="W72" s="6">
        <f>V72/100*AK72</f>
        <v>5.0770090000000004E-2</v>
      </c>
      <c r="X72" s="4" t="s">
        <v>29</v>
      </c>
      <c r="Z72" s="2">
        <f>SUM(X72,V72,T72,R72,P72,N72,L72,J72,H72,F72,D72)</f>
        <v>99.978399999999993</v>
      </c>
      <c r="AB72" s="2">
        <v>1056.8</v>
      </c>
      <c r="AC72" s="2">
        <v>1.56</v>
      </c>
      <c r="AD72" s="2">
        <v>2.81</v>
      </c>
      <c r="AE72" s="2">
        <v>0.78</v>
      </c>
      <c r="AF72" s="2">
        <v>300</v>
      </c>
      <c r="AG72" s="2">
        <v>1.56</v>
      </c>
      <c r="AH72" s="2">
        <v>4.66</v>
      </c>
      <c r="AI72" s="2">
        <v>16.57</v>
      </c>
      <c r="AJ72" s="2">
        <v>14.42</v>
      </c>
      <c r="AK72" s="2">
        <v>45.29</v>
      </c>
      <c r="AL72" s="2">
        <v>621.41</v>
      </c>
    </row>
    <row r="73" spans="1:80" x14ac:dyDescent="0.25">
      <c r="B73" s="25"/>
      <c r="C73" s="25" t="s">
        <v>34</v>
      </c>
      <c r="D73" s="27"/>
      <c r="E73" s="32"/>
      <c r="F73" s="27">
        <f>AVERAGE(F68:F72)</f>
        <v>15.709999999999999</v>
      </c>
      <c r="G73" s="27"/>
      <c r="H73" s="27">
        <f>AVERAGE(H68:H72)</f>
        <v>4.1280000000000001</v>
      </c>
      <c r="I73" s="32"/>
      <c r="J73" s="27">
        <f>AVERAGE(J68:J72)</f>
        <v>51.131999999999998</v>
      </c>
      <c r="K73" s="27"/>
      <c r="L73" s="33"/>
      <c r="M73" s="34"/>
      <c r="N73" s="27">
        <f>AVERAGE(N68:N72)</f>
        <v>23.277999999999999</v>
      </c>
      <c r="O73" s="32"/>
      <c r="P73" s="27">
        <f>AVERAGE(P68:P72)</f>
        <v>4.2</v>
      </c>
      <c r="Q73" s="32"/>
      <c r="R73" s="27">
        <f>AVERAGE(R68:R72)</f>
        <v>1.1170599999999999</v>
      </c>
      <c r="S73" s="27"/>
      <c r="T73" s="27">
        <f>AVERAGE(T68:T72)</f>
        <v>0.54932000000000003</v>
      </c>
      <c r="U73" s="35"/>
      <c r="V73" s="27">
        <f>AVERAGE(V68:V72)</f>
        <v>9.5420000000000019E-2</v>
      </c>
      <c r="W73" s="35"/>
      <c r="X73" s="27"/>
      <c r="BG73" s="28"/>
      <c r="BH73" s="8"/>
      <c r="BI73" s="8"/>
      <c r="BJ73" s="8"/>
      <c r="BK73" s="8"/>
      <c r="BL73" s="8"/>
      <c r="BM73" s="8"/>
      <c r="BN73" s="8"/>
      <c r="BO73" s="8"/>
      <c r="BP73" s="8"/>
      <c r="BQ73" s="8"/>
      <c r="BR73" s="8"/>
      <c r="BS73" s="8"/>
      <c r="BT73" s="8"/>
      <c r="BU73" s="8"/>
      <c r="BV73" s="29"/>
      <c r="BW73" s="30"/>
      <c r="BX73" s="30"/>
      <c r="BY73" s="30"/>
      <c r="BZ73" s="30"/>
      <c r="CA73" s="30"/>
      <c r="CB73" s="30"/>
    </row>
    <row r="74" spans="1:80" x14ac:dyDescent="0.25">
      <c r="B74" s="25"/>
      <c r="C74" s="25" t="s">
        <v>35</v>
      </c>
      <c r="D74" s="27"/>
      <c r="E74" s="32"/>
      <c r="F74" s="27">
        <f>STDEV(F68:F72)</f>
        <v>0.24320773014030628</v>
      </c>
      <c r="G74" s="27"/>
      <c r="H74" s="27">
        <f>STDEV(H68:H72)</f>
        <v>0.31332092173999487</v>
      </c>
      <c r="I74" s="32"/>
      <c r="J74" s="27">
        <f>STDEV(J68:J72)</f>
        <v>0.47065911230953533</v>
      </c>
      <c r="K74" s="27"/>
      <c r="L74" s="33"/>
      <c r="M74" s="34"/>
      <c r="N74" s="27">
        <f>STDEV(N68:N72)</f>
        <v>0.18130085493455289</v>
      </c>
      <c r="O74" s="32"/>
      <c r="P74" s="27">
        <f>STDEV(P68:P72)</f>
        <v>0.23237900077244517</v>
      </c>
      <c r="Q74" s="32"/>
      <c r="R74" s="27">
        <f>STDEV(R68:R72)</f>
        <v>0.18846213943389239</v>
      </c>
      <c r="S74" s="27"/>
      <c r="T74" s="27">
        <f>STDEV(T68:T72)</f>
        <v>0.13275284177749297</v>
      </c>
      <c r="U74" s="35"/>
      <c r="V74" s="27">
        <f>STDEV(V68:V72)</f>
        <v>1.1615162504243999E-2</v>
      </c>
      <c r="W74" s="35"/>
      <c r="X74" s="27"/>
      <c r="BG74" s="28"/>
      <c r="BH74" s="8"/>
      <c r="BI74" s="8"/>
      <c r="BJ74" s="8"/>
      <c r="BK74" s="8"/>
      <c r="BL74" s="8"/>
      <c r="BM74" s="8"/>
      <c r="BN74" s="8"/>
      <c r="BO74" s="8"/>
      <c r="BP74" s="8"/>
      <c r="BQ74" s="8"/>
      <c r="BR74" s="8"/>
      <c r="BS74" s="8"/>
      <c r="BT74" s="8"/>
      <c r="BU74" s="8"/>
      <c r="BV74" s="29"/>
      <c r="BW74" s="30"/>
      <c r="BX74" s="30"/>
      <c r="BY74" s="30"/>
      <c r="BZ74" s="30"/>
      <c r="CA74" s="30"/>
      <c r="CB74" s="30"/>
    </row>
    <row r="75" spans="1:80" x14ac:dyDescent="0.25">
      <c r="C75" s="25"/>
      <c r="E75" s="31"/>
    </row>
    <row r="76" spans="1:80" x14ac:dyDescent="0.25">
      <c r="A76" s="26" t="s">
        <v>798</v>
      </c>
      <c r="B76" s="1" t="s">
        <v>78</v>
      </c>
      <c r="C76" s="1" t="s">
        <v>37</v>
      </c>
      <c r="D76" s="4" t="s">
        <v>29</v>
      </c>
      <c r="E76" s="31"/>
      <c r="F76" s="2">
        <v>7.95</v>
      </c>
      <c r="G76" s="3">
        <f>F76/100*AC76</f>
        <v>0.30528</v>
      </c>
      <c r="H76" s="1">
        <v>11.24</v>
      </c>
      <c r="I76" s="3">
        <f>H76/100*AD76</f>
        <v>0.32933200000000001</v>
      </c>
      <c r="J76" s="2">
        <v>42.47</v>
      </c>
      <c r="K76" s="3">
        <f>J76/100*AE76</f>
        <v>0.62006199999999989</v>
      </c>
      <c r="L76" s="4" t="s">
        <v>29</v>
      </c>
      <c r="N76" s="2">
        <v>18.86</v>
      </c>
      <c r="O76" s="3">
        <f>N76/100*AG76</f>
        <v>0.54882600000000004</v>
      </c>
      <c r="P76" s="2">
        <v>15.27</v>
      </c>
      <c r="Q76" s="3">
        <f>P76/100*AH76</f>
        <v>0.61538100000000007</v>
      </c>
      <c r="R76" s="2">
        <v>2.2999999999999998</v>
      </c>
      <c r="S76" s="3">
        <f>R76/100*AI76</f>
        <v>0.43331999999999998</v>
      </c>
      <c r="T76" s="4" t="s">
        <v>29</v>
      </c>
      <c r="V76" s="2">
        <v>0.2412</v>
      </c>
      <c r="W76" s="6">
        <f>V76/100*AK76</f>
        <v>0.10140048</v>
      </c>
      <c r="X76" s="4" t="s">
        <v>29</v>
      </c>
      <c r="Z76" s="2">
        <f>SUM(X76,V76,T76,R76,P76,N76,L76,J76,H76,F76,D76)</f>
        <v>98.331199999999995</v>
      </c>
      <c r="AB76" s="2">
        <v>403.11</v>
      </c>
      <c r="AC76" s="2">
        <v>3.84</v>
      </c>
      <c r="AD76" s="2">
        <v>2.93</v>
      </c>
      <c r="AE76" s="2">
        <v>1.46</v>
      </c>
      <c r="AF76" s="2">
        <v>300</v>
      </c>
      <c r="AG76" s="2">
        <v>2.91</v>
      </c>
      <c r="AH76" s="2">
        <v>4.03</v>
      </c>
      <c r="AI76" s="2">
        <v>18.84</v>
      </c>
      <c r="AJ76" s="2">
        <v>694.47</v>
      </c>
      <c r="AK76" s="2">
        <v>42.04</v>
      </c>
      <c r="AL76" s="2">
        <v>300</v>
      </c>
    </row>
    <row r="77" spans="1:80" x14ac:dyDescent="0.25">
      <c r="A77" s="26" t="s">
        <v>798</v>
      </c>
      <c r="B77" s="1" t="s">
        <v>79</v>
      </c>
      <c r="C77" s="1" t="s">
        <v>37</v>
      </c>
      <c r="D77" s="4" t="s">
        <v>29</v>
      </c>
      <c r="E77" s="31"/>
      <c r="F77" s="2">
        <v>8.07</v>
      </c>
      <c r="G77" s="3">
        <f>F77/100*AC77</f>
        <v>0.30746700000000005</v>
      </c>
      <c r="H77" s="1">
        <v>11.14</v>
      </c>
      <c r="I77" s="3">
        <f>H77/100*AD77</f>
        <v>0.32863000000000003</v>
      </c>
      <c r="J77" s="2">
        <v>42.3</v>
      </c>
      <c r="K77" s="3">
        <f>J77/100*AE77</f>
        <v>0.61758000000000002</v>
      </c>
      <c r="L77" s="4" t="s">
        <v>29</v>
      </c>
      <c r="N77" s="2">
        <v>18.75</v>
      </c>
      <c r="O77" s="3">
        <f>N77/100*AG77</f>
        <v>0.54749999999999999</v>
      </c>
      <c r="P77" s="2">
        <v>15.35</v>
      </c>
      <c r="Q77" s="3">
        <f>P77/100*AH77</f>
        <v>0.6170699999999999</v>
      </c>
      <c r="R77" s="2">
        <v>2.23</v>
      </c>
      <c r="S77" s="3">
        <f>R77/100*AI77</f>
        <v>0.43105899999999997</v>
      </c>
      <c r="T77" s="4" t="s">
        <v>29</v>
      </c>
      <c r="V77" s="2">
        <v>0.29599999999999999</v>
      </c>
      <c r="W77" s="6">
        <f>V77/100*AK77</f>
        <v>0.1067968</v>
      </c>
      <c r="X77" s="4" t="s">
        <v>29</v>
      </c>
      <c r="Z77" s="2">
        <f>SUM(X77,V77,T77,R77,P77,N77,L77,J77,H77,F77,D77)</f>
        <v>98.135999999999996</v>
      </c>
      <c r="AB77" s="2">
        <v>279.05</v>
      </c>
      <c r="AC77" s="2">
        <v>3.81</v>
      </c>
      <c r="AD77" s="2">
        <v>2.95</v>
      </c>
      <c r="AE77" s="2">
        <v>1.46</v>
      </c>
      <c r="AF77" s="2">
        <v>257.25</v>
      </c>
      <c r="AG77" s="2">
        <v>2.92</v>
      </c>
      <c r="AH77" s="2">
        <v>4.0199999999999996</v>
      </c>
      <c r="AI77" s="2">
        <v>19.329999999999998</v>
      </c>
      <c r="AJ77" s="2">
        <v>274.48</v>
      </c>
      <c r="AK77" s="2">
        <v>36.08</v>
      </c>
      <c r="AL77" s="2">
        <v>300</v>
      </c>
    </row>
    <row r="78" spans="1:80" x14ac:dyDescent="0.25">
      <c r="A78" s="26" t="s">
        <v>798</v>
      </c>
      <c r="B78" s="1" t="s">
        <v>80</v>
      </c>
      <c r="C78" s="1" t="s">
        <v>37</v>
      </c>
      <c r="D78" s="4" t="s">
        <v>29</v>
      </c>
      <c r="E78" s="31"/>
      <c r="F78" s="2">
        <v>8.16</v>
      </c>
      <c r="G78" s="3">
        <f>F78/100*AC78</f>
        <v>0.308448</v>
      </c>
      <c r="H78" s="1">
        <v>11.16</v>
      </c>
      <c r="I78" s="3">
        <f>H78/100*AD78</f>
        <v>0.32810400000000001</v>
      </c>
      <c r="J78" s="2">
        <v>42.35</v>
      </c>
      <c r="K78" s="3">
        <f>J78/100*AE78</f>
        <v>0.61830999999999992</v>
      </c>
      <c r="L78" s="4" t="s">
        <v>29</v>
      </c>
      <c r="N78" s="2">
        <v>18.510000000000002</v>
      </c>
      <c r="O78" s="3">
        <f>N78/100*AG78</f>
        <v>0.54419400000000007</v>
      </c>
      <c r="P78" s="2">
        <v>14.95</v>
      </c>
      <c r="Q78" s="3">
        <f>P78/100*AH78</f>
        <v>0.60846500000000003</v>
      </c>
      <c r="R78" s="2">
        <v>2.21</v>
      </c>
      <c r="S78" s="3">
        <f>R78/100*AI78</f>
        <v>0.42365700000000001</v>
      </c>
      <c r="T78" s="4" t="s">
        <v>29</v>
      </c>
      <c r="V78" s="2">
        <v>0.25850000000000001</v>
      </c>
      <c r="W78" s="6">
        <f>V78/100*AK78</f>
        <v>9.6084450000000002E-2</v>
      </c>
      <c r="X78" s="4" t="s">
        <v>29</v>
      </c>
      <c r="Z78" s="2">
        <f>SUM(X78,V78,T78,R78,P78,N78,L78,J78,H78,F78,D78)</f>
        <v>97.598500000000001</v>
      </c>
      <c r="AB78" s="2">
        <v>291.11</v>
      </c>
      <c r="AC78" s="2">
        <v>3.78</v>
      </c>
      <c r="AD78" s="2">
        <v>2.94</v>
      </c>
      <c r="AE78" s="2">
        <v>1.46</v>
      </c>
      <c r="AF78" s="2">
        <v>250.98</v>
      </c>
      <c r="AG78" s="2">
        <v>2.94</v>
      </c>
      <c r="AH78" s="2">
        <v>4.07</v>
      </c>
      <c r="AI78" s="2">
        <v>19.170000000000002</v>
      </c>
      <c r="AJ78" s="2">
        <v>148.19999999999999</v>
      </c>
      <c r="AK78" s="2">
        <v>37.17</v>
      </c>
      <c r="AL78" s="2">
        <v>300</v>
      </c>
    </row>
    <row r="79" spans="1:80" x14ac:dyDescent="0.25">
      <c r="B79" s="25"/>
      <c r="C79" s="25" t="s">
        <v>34</v>
      </c>
      <c r="D79" s="27"/>
      <c r="E79" s="32"/>
      <c r="F79" s="27">
        <f>AVERAGE(F76:F78)</f>
        <v>8.06</v>
      </c>
      <c r="G79" s="27"/>
      <c r="H79" s="27">
        <f>AVERAGE(H76:H78)</f>
        <v>11.180000000000001</v>
      </c>
      <c r="I79" s="32"/>
      <c r="J79" s="27">
        <f>AVERAGE(J76:J78)</f>
        <v>42.373333333333335</v>
      </c>
      <c r="K79" s="27"/>
      <c r="L79" s="33"/>
      <c r="M79" s="34"/>
      <c r="N79" s="27">
        <f>AVERAGE(N76:N78)</f>
        <v>18.706666666666667</v>
      </c>
      <c r="O79" s="32"/>
      <c r="P79" s="27">
        <f>AVERAGE(P76:P78)</f>
        <v>15.189999999999998</v>
      </c>
      <c r="Q79" s="32"/>
      <c r="R79" s="27">
        <f>AVERAGE(R76:R78)</f>
        <v>2.2466666666666666</v>
      </c>
      <c r="S79" s="27"/>
      <c r="T79" s="27"/>
      <c r="U79" s="35"/>
      <c r="V79" s="27">
        <f>AVERAGE(V76:V78)</f>
        <v>0.26523333333333338</v>
      </c>
      <c r="W79" s="35"/>
      <c r="X79" s="27"/>
      <c r="BG79" s="28"/>
      <c r="BH79" s="8"/>
      <c r="BI79" s="8"/>
      <c r="BJ79" s="8"/>
      <c r="BK79" s="8"/>
      <c r="BL79" s="8"/>
      <c r="BM79" s="8"/>
      <c r="BN79" s="8"/>
      <c r="BO79" s="8"/>
      <c r="BP79" s="8"/>
      <c r="BQ79" s="8"/>
      <c r="BR79" s="8"/>
      <c r="BS79" s="8"/>
      <c r="BT79" s="8"/>
      <c r="BU79" s="8"/>
      <c r="BV79" s="29"/>
      <c r="BW79" s="30"/>
      <c r="BX79" s="30"/>
      <c r="BY79" s="30"/>
      <c r="BZ79" s="30"/>
      <c r="CA79" s="30"/>
      <c r="CB79" s="30"/>
    </row>
    <row r="80" spans="1:80" x14ac:dyDescent="0.25">
      <c r="B80" s="25"/>
      <c r="C80" s="25" t="s">
        <v>35</v>
      </c>
      <c r="D80" s="27"/>
      <c r="E80" s="32"/>
      <c r="F80" s="27">
        <f>STDEV(F76:F78)</f>
        <v>0.10535653752852739</v>
      </c>
      <c r="G80" s="27"/>
      <c r="H80" s="27">
        <f>STDEV(H76:H78)</f>
        <v>5.291502622129169E-2</v>
      </c>
      <c r="I80" s="32"/>
      <c r="J80" s="27">
        <f>STDEV(J76:J78)</f>
        <v>8.7368949480541414E-2</v>
      </c>
      <c r="K80" s="27"/>
      <c r="L80" s="33"/>
      <c r="M80" s="34"/>
      <c r="N80" s="27">
        <f>STDEV(N76:N78)</f>
        <v>0.17897858344878287</v>
      </c>
      <c r="O80" s="32"/>
      <c r="P80" s="27">
        <f>STDEV(P76:P78)</f>
        <v>0.21166010488516743</v>
      </c>
      <c r="Q80" s="32"/>
      <c r="R80" s="27">
        <f>STDEV(R76:R78)</f>
        <v>4.7258156262526003E-2</v>
      </c>
      <c r="S80" s="27"/>
      <c r="T80" s="27"/>
      <c r="U80" s="35"/>
      <c r="V80" s="27">
        <f>STDEV(V76:V78)</f>
        <v>2.8013627636086922E-2</v>
      </c>
      <c r="W80" s="35"/>
      <c r="X80" s="27"/>
      <c r="BG80" s="28"/>
      <c r="BH80" s="8"/>
      <c r="BI80" s="8"/>
      <c r="BJ80" s="8"/>
      <c r="BK80" s="8"/>
      <c r="BL80" s="8"/>
      <c r="BM80" s="8"/>
      <c r="BN80" s="8"/>
      <c r="BO80" s="8"/>
      <c r="BP80" s="8"/>
      <c r="BQ80" s="8"/>
      <c r="BR80" s="8"/>
      <c r="BS80" s="8"/>
      <c r="BT80" s="8"/>
      <c r="BU80" s="8"/>
      <c r="BV80" s="29"/>
      <c r="BW80" s="30"/>
      <c r="BX80" s="30"/>
      <c r="BY80" s="30"/>
      <c r="BZ80" s="30"/>
      <c r="CA80" s="30"/>
      <c r="CB80" s="30"/>
    </row>
    <row r="81" spans="1:80" x14ac:dyDescent="0.25">
      <c r="B81" s="25"/>
      <c r="C81" s="25"/>
      <c r="D81" s="39"/>
      <c r="E81" s="31"/>
      <c r="F81" s="39"/>
      <c r="G81" s="39"/>
      <c r="H81" s="39"/>
      <c r="I81" s="31"/>
      <c r="J81" s="39"/>
      <c r="K81" s="39"/>
      <c r="L81" s="40"/>
      <c r="M81" s="41"/>
      <c r="N81" s="39"/>
      <c r="O81" s="31"/>
      <c r="P81" s="39"/>
      <c r="Q81" s="31"/>
      <c r="R81" s="39"/>
      <c r="S81" s="39"/>
      <c r="T81" s="39"/>
      <c r="U81" s="36"/>
      <c r="V81" s="39"/>
      <c r="W81" s="36"/>
      <c r="X81" s="39"/>
      <c r="BG81" s="42"/>
      <c r="BH81" s="8"/>
      <c r="BI81" s="8"/>
      <c r="BJ81" s="8"/>
      <c r="BK81" s="8"/>
      <c r="BL81" s="8"/>
      <c r="BM81" s="8"/>
      <c r="BN81" s="8"/>
      <c r="BO81" s="8"/>
      <c r="BP81" s="8"/>
      <c r="BQ81" s="8"/>
      <c r="BR81" s="8"/>
      <c r="BS81" s="8"/>
      <c r="BT81" s="8"/>
      <c r="BU81" s="8"/>
      <c r="BV81" s="43"/>
      <c r="BW81" s="30"/>
      <c r="BX81" s="30"/>
      <c r="BY81" s="30"/>
      <c r="BZ81" s="30"/>
      <c r="CA81" s="30"/>
      <c r="CB81" s="30"/>
    </row>
    <row r="82" spans="1:80" x14ac:dyDescent="0.25">
      <c r="A82" s="26" t="s">
        <v>797</v>
      </c>
      <c r="B82" s="1" t="s">
        <v>81</v>
      </c>
      <c r="C82" s="25" t="s">
        <v>28</v>
      </c>
      <c r="D82" s="4" t="s">
        <v>29</v>
      </c>
      <c r="E82" s="31"/>
      <c r="F82" s="2">
        <v>15.64</v>
      </c>
      <c r="G82" s="3">
        <f>F82/100*AC82</f>
        <v>0.24242000000000002</v>
      </c>
      <c r="H82" s="1">
        <v>4.2</v>
      </c>
      <c r="I82" s="3">
        <f>H82/100*AD82</f>
        <v>0.12096</v>
      </c>
      <c r="J82" s="2">
        <v>51.6</v>
      </c>
      <c r="K82" s="3">
        <f>J82/100*AE82</f>
        <v>0.39732000000000001</v>
      </c>
      <c r="L82" s="4" t="s">
        <v>29</v>
      </c>
      <c r="N82" s="2">
        <v>23.61</v>
      </c>
      <c r="O82" s="3">
        <f>N82/100*AG82</f>
        <v>0.36595500000000003</v>
      </c>
      <c r="P82" s="2">
        <v>4.13</v>
      </c>
      <c r="Q82" s="3">
        <f>P82/100*AH82</f>
        <v>0.19658799999999998</v>
      </c>
      <c r="R82" s="2">
        <v>1.0874999999999999</v>
      </c>
      <c r="S82" s="3">
        <f>R82/100*AI82</f>
        <v>0.1827</v>
      </c>
      <c r="T82" s="2">
        <v>0.44429999999999997</v>
      </c>
      <c r="U82" s="6">
        <f>T82/100*AJ82</f>
        <v>7.0599270000000006E-2</v>
      </c>
      <c r="V82" s="2">
        <v>0.1108</v>
      </c>
      <c r="W82" s="6">
        <f>V82/100*AK82</f>
        <v>5.0691E-2</v>
      </c>
      <c r="X82" s="4" t="s">
        <v>29</v>
      </c>
      <c r="Z82" s="2">
        <f>SUM(X82,V82,T82,R82,P82,N82,L82,J82,H82,F82,D82)</f>
        <v>100.82260000000001</v>
      </c>
      <c r="AB82" s="2">
        <v>300</v>
      </c>
      <c r="AC82" s="2">
        <v>1.55</v>
      </c>
      <c r="AD82" s="2">
        <v>2.88</v>
      </c>
      <c r="AE82" s="2">
        <v>0.77</v>
      </c>
      <c r="AF82" s="2">
        <v>300</v>
      </c>
      <c r="AG82" s="2">
        <v>1.55</v>
      </c>
      <c r="AH82" s="2">
        <v>4.76</v>
      </c>
      <c r="AI82" s="2">
        <v>16.8</v>
      </c>
      <c r="AJ82" s="2">
        <v>15.89</v>
      </c>
      <c r="AK82" s="2">
        <v>45.75</v>
      </c>
      <c r="AL82" s="2">
        <v>300</v>
      </c>
    </row>
    <row r="83" spans="1:80" x14ac:dyDescent="0.25">
      <c r="A83" s="26" t="s">
        <v>797</v>
      </c>
      <c r="B83" s="1" t="s">
        <v>83</v>
      </c>
      <c r="C83" s="25" t="s">
        <v>28</v>
      </c>
      <c r="D83" s="4" t="s">
        <v>29</v>
      </c>
      <c r="E83" s="31"/>
      <c r="F83" s="2">
        <v>16.07</v>
      </c>
      <c r="G83" s="3">
        <f>F83/100*AC83</f>
        <v>0.24587100000000001</v>
      </c>
      <c r="H83" s="1">
        <v>3.68</v>
      </c>
      <c r="I83" s="3">
        <f>H83/100*AD83</f>
        <v>0.11408</v>
      </c>
      <c r="J83" s="2">
        <v>51.77</v>
      </c>
      <c r="K83" s="3">
        <f>J83/100*AE83</f>
        <v>0.39862900000000007</v>
      </c>
      <c r="L83" s="4" t="s">
        <v>29</v>
      </c>
      <c r="N83" s="2">
        <v>23.55</v>
      </c>
      <c r="O83" s="3">
        <f>N83/100*AG83</f>
        <v>0.36502500000000004</v>
      </c>
      <c r="P83" s="2">
        <v>3.96</v>
      </c>
      <c r="Q83" s="3">
        <f>P83/100*AH83</f>
        <v>0.19364399999999998</v>
      </c>
      <c r="R83" s="2">
        <v>1.0347</v>
      </c>
      <c r="S83" s="3">
        <f>R83/100*AI83</f>
        <v>0.18428006999999999</v>
      </c>
      <c r="T83" s="2">
        <v>0.5534</v>
      </c>
      <c r="U83" s="6">
        <f>T83/100*AJ83</f>
        <v>7.6147839999999994E-2</v>
      </c>
      <c r="V83" s="37">
        <v>6.7599999999999993E-2</v>
      </c>
      <c r="W83" s="6">
        <f>V83/100*AK83</f>
        <v>5.0159200000000001E-2</v>
      </c>
      <c r="X83" s="4" t="s">
        <v>29</v>
      </c>
      <c r="Z83" s="2">
        <f>SUM(X83,V83,T83,R83,P83,N83,L83,J83,H83,F83,D83)</f>
        <v>100.6857</v>
      </c>
      <c r="AB83" s="2">
        <v>300</v>
      </c>
      <c r="AC83" s="2">
        <v>1.53</v>
      </c>
      <c r="AD83" s="2">
        <v>3.1</v>
      </c>
      <c r="AE83" s="2">
        <v>0.77</v>
      </c>
      <c r="AF83" s="2">
        <v>272.18</v>
      </c>
      <c r="AG83" s="2">
        <v>1.55</v>
      </c>
      <c r="AH83" s="2">
        <v>4.8899999999999997</v>
      </c>
      <c r="AI83" s="2">
        <v>17.809999999999999</v>
      </c>
      <c r="AJ83" s="2">
        <v>13.76</v>
      </c>
      <c r="AK83" s="2">
        <v>74.2</v>
      </c>
      <c r="AL83" s="2">
        <v>259.82</v>
      </c>
    </row>
    <row r="84" spans="1:80" x14ac:dyDescent="0.25">
      <c r="A84" s="26" t="s">
        <v>797</v>
      </c>
      <c r="B84" s="1" t="s">
        <v>84</v>
      </c>
      <c r="C84" s="25" t="s">
        <v>28</v>
      </c>
      <c r="D84" s="4" t="s">
        <v>29</v>
      </c>
      <c r="E84" s="31"/>
      <c r="F84" s="2">
        <v>15.69</v>
      </c>
      <c r="G84" s="3">
        <f>F84/100*AC84</f>
        <v>0.24319499999999999</v>
      </c>
      <c r="H84" s="1">
        <v>3.87</v>
      </c>
      <c r="I84" s="3">
        <f>H84/100*AD84</f>
        <v>0.11687399999999999</v>
      </c>
      <c r="J84" s="2">
        <v>51.49</v>
      </c>
      <c r="K84" s="3">
        <f>J84/100*AE84</f>
        <v>0.39647300000000002</v>
      </c>
      <c r="L84" s="4" t="s">
        <v>29</v>
      </c>
      <c r="N84" s="2">
        <v>23.67</v>
      </c>
      <c r="O84" s="3">
        <f>N84/100*AG84</f>
        <v>0.36688500000000002</v>
      </c>
      <c r="P84" s="2">
        <v>4.16</v>
      </c>
      <c r="Q84" s="3">
        <f>P84/100*AH84</f>
        <v>0.19635199999999997</v>
      </c>
      <c r="R84" s="2">
        <v>1.0025999999999999</v>
      </c>
      <c r="S84" s="3">
        <f>R84/100*AI84</f>
        <v>0.175455</v>
      </c>
      <c r="T84" s="2">
        <v>0.50139999999999996</v>
      </c>
      <c r="U84" s="6">
        <f>T84/100*AJ84</f>
        <v>7.4457899999999994E-2</v>
      </c>
      <c r="V84" s="2">
        <v>0.1115</v>
      </c>
      <c r="W84" s="6">
        <f>V84/100*AK84</f>
        <v>5.1033550000000011E-2</v>
      </c>
      <c r="X84" s="4" t="s">
        <v>29</v>
      </c>
      <c r="Z84" s="2">
        <f>SUM(X84,V84,T84,R84,P84,N84,L84,J84,H84,F84,D84)</f>
        <v>100.49550000000001</v>
      </c>
      <c r="AB84" s="2">
        <v>324.56</v>
      </c>
      <c r="AC84" s="2">
        <v>1.55</v>
      </c>
      <c r="AD84" s="2">
        <v>3.02</v>
      </c>
      <c r="AE84" s="2">
        <v>0.77</v>
      </c>
      <c r="AF84" s="2">
        <v>300</v>
      </c>
      <c r="AG84" s="2">
        <v>1.55</v>
      </c>
      <c r="AH84" s="2">
        <v>4.72</v>
      </c>
      <c r="AI84" s="2">
        <v>17.5</v>
      </c>
      <c r="AJ84" s="2">
        <v>14.85</v>
      </c>
      <c r="AK84" s="2">
        <v>45.77</v>
      </c>
      <c r="AL84" s="2">
        <v>227.69</v>
      </c>
    </row>
    <row r="85" spans="1:80" x14ac:dyDescent="0.25">
      <c r="A85" s="26" t="s">
        <v>797</v>
      </c>
      <c r="B85" s="1" t="s">
        <v>85</v>
      </c>
      <c r="C85" s="25" t="s">
        <v>28</v>
      </c>
      <c r="D85" s="4" t="s">
        <v>29</v>
      </c>
      <c r="E85" s="31"/>
      <c r="F85" s="2">
        <v>15.42</v>
      </c>
      <c r="G85" s="3">
        <f>F85/100*AC85</f>
        <v>0.242094</v>
      </c>
      <c r="H85" s="1">
        <v>4.41</v>
      </c>
      <c r="I85" s="3">
        <f>H85/100*AD85</f>
        <v>0.123921</v>
      </c>
      <c r="J85" s="2">
        <v>51.13</v>
      </c>
      <c r="K85" s="3">
        <f>J85/100*AE85</f>
        <v>0.39370099999999997</v>
      </c>
      <c r="L85" s="4" t="s">
        <v>29</v>
      </c>
      <c r="N85" s="2">
        <v>23.26</v>
      </c>
      <c r="O85" s="3">
        <f>N85/100*AG85</f>
        <v>0.36285600000000007</v>
      </c>
      <c r="P85" s="2">
        <v>4.22</v>
      </c>
      <c r="Q85" s="3">
        <f>P85/100*AH85</f>
        <v>0.19833999999999999</v>
      </c>
      <c r="R85" s="2">
        <v>1.4060999999999999</v>
      </c>
      <c r="S85" s="3">
        <f>R85/100*AI85</f>
        <v>0.20472815999999999</v>
      </c>
      <c r="T85" s="2">
        <v>0.67730000000000001</v>
      </c>
      <c r="U85" s="6">
        <f>T85/100*AJ85</f>
        <v>8.0869620000000003E-2</v>
      </c>
      <c r="V85" s="37">
        <v>7.8E-2</v>
      </c>
      <c r="W85" s="6">
        <f>V85/100*AK85</f>
        <v>4.69872E-2</v>
      </c>
      <c r="X85" s="4" t="s">
        <v>29</v>
      </c>
      <c r="Z85" s="2">
        <f>SUM(X85,V85,T85,R85,P85,N85,L85,J85,H85,F85,D85)</f>
        <v>100.6014</v>
      </c>
      <c r="AB85" s="2">
        <v>145.82</v>
      </c>
      <c r="AC85" s="2">
        <v>1.57</v>
      </c>
      <c r="AD85" s="2">
        <v>2.81</v>
      </c>
      <c r="AE85" s="2">
        <v>0.77</v>
      </c>
      <c r="AF85" s="2">
        <v>258.72000000000003</v>
      </c>
      <c r="AG85" s="2">
        <v>1.56</v>
      </c>
      <c r="AH85" s="2">
        <v>4.7</v>
      </c>
      <c r="AI85" s="2">
        <v>14.56</v>
      </c>
      <c r="AJ85" s="2">
        <v>11.94</v>
      </c>
      <c r="AK85" s="2">
        <v>60.24</v>
      </c>
      <c r="AL85" s="2">
        <v>300</v>
      </c>
    </row>
    <row r="86" spans="1:80" x14ac:dyDescent="0.25">
      <c r="B86" s="25"/>
      <c r="C86" s="25" t="s">
        <v>34</v>
      </c>
      <c r="D86" s="4"/>
      <c r="E86" s="32"/>
      <c r="F86" s="27">
        <f>AVERAGE(F82:F85)</f>
        <v>15.705</v>
      </c>
      <c r="G86" s="27"/>
      <c r="H86" s="27">
        <f>AVERAGE(H82:H85)</f>
        <v>4.04</v>
      </c>
      <c r="I86" s="32"/>
      <c r="J86" s="27">
        <f>AVERAGE(J82:J85)</f>
        <v>51.497500000000002</v>
      </c>
      <c r="K86" s="27"/>
      <c r="M86" s="34"/>
      <c r="N86" s="27">
        <f>AVERAGE(N82:N85)</f>
        <v>23.522500000000001</v>
      </c>
      <c r="O86" s="32"/>
      <c r="P86" s="27">
        <f>AVERAGE(P82:P85)</f>
        <v>4.1174999999999997</v>
      </c>
      <c r="Q86" s="32"/>
      <c r="R86" s="27">
        <f>AVERAGE(R82:R85)</f>
        <v>1.1327249999999998</v>
      </c>
      <c r="S86" s="27"/>
      <c r="T86" s="27">
        <f>AVERAGE(T82:T85)</f>
        <v>0.54410000000000003</v>
      </c>
      <c r="U86" s="35"/>
      <c r="V86" s="27">
        <f>AVERAGE(V82:V85)</f>
        <v>9.1975000000000001E-2</v>
      </c>
      <c r="W86" s="35"/>
      <c r="X86" s="4"/>
      <c r="BG86" s="28"/>
      <c r="BH86" s="8"/>
      <c r="BI86" s="8"/>
      <c r="BJ86" s="8"/>
      <c r="BK86" s="8"/>
      <c r="BL86" s="8"/>
      <c r="BM86" s="8"/>
      <c r="BN86" s="8"/>
      <c r="BO86" s="8"/>
      <c r="BP86" s="8"/>
      <c r="BQ86" s="8"/>
      <c r="BR86" s="8"/>
      <c r="BS86" s="8"/>
      <c r="BT86" s="8"/>
      <c r="BU86" s="8"/>
      <c r="BV86" s="29"/>
      <c r="BW86" s="30"/>
      <c r="BX86" s="30"/>
      <c r="BY86" s="30"/>
      <c r="BZ86" s="30"/>
      <c r="CA86" s="30"/>
      <c r="CB86" s="30"/>
    </row>
    <row r="87" spans="1:80" x14ac:dyDescent="0.25">
      <c r="B87" s="25"/>
      <c r="C87" s="25" t="s">
        <v>35</v>
      </c>
      <c r="D87" s="27"/>
      <c r="E87" s="32"/>
      <c r="F87" s="27">
        <f>STDEV(F82:F85)</f>
        <v>0.27012342857787569</v>
      </c>
      <c r="G87" s="27"/>
      <c r="H87" s="27">
        <f>STDEV(H82:H85)</f>
        <v>0.32710854467592254</v>
      </c>
      <c r="I87" s="32"/>
      <c r="J87" s="27">
        <f>STDEV(J82:J85)</f>
        <v>0.27072433704169763</v>
      </c>
      <c r="K87" s="27"/>
      <c r="L87" s="33"/>
      <c r="M87" s="34"/>
      <c r="N87" s="27">
        <f>STDEV(N82:N85)</f>
        <v>0.18172781845386213</v>
      </c>
      <c r="O87" s="32"/>
      <c r="P87" s="27">
        <f>STDEV(P82:P85)</f>
        <v>0.11146748404803972</v>
      </c>
      <c r="Q87" s="32"/>
      <c r="R87" s="27">
        <f>STDEV(R82:R85)</f>
        <v>0.18558071694009723</v>
      </c>
      <c r="S87" s="27"/>
      <c r="T87" s="27">
        <f>STDEV(T82:T85)</f>
        <v>9.9351329466024804E-2</v>
      </c>
      <c r="U87" s="35"/>
      <c r="V87" s="27">
        <f>STDEV(V82:V85)</f>
        <v>2.2546599891483967E-2</v>
      </c>
      <c r="W87" s="35"/>
      <c r="X87" s="27"/>
      <c r="BG87" s="28"/>
      <c r="BH87" s="8"/>
      <c r="BI87" s="8"/>
      <c r="BJ87" s="8"/>
      <c r="BK87" s="8"/>
      <c r="BL87" s="8"/>
      <c r="BM87" s="8"/>
      <c r="BN87" s="8"/>
      <c r="BO87" s="8"/>
      <c r="BP87" s="8"/>
      <c r="BQ87" s="8"/>
      <c r="BR87" s="8"/>
      <c r="BS87" s="8"/>
      <c r="BT87" s="8"/>
      <c r="BU87" s="8"/>
      <c r="BV87" s="29"/>
      <c r="BW87" s="30"/>
      <c r="BX87" s="30"/>
      <c r="BY87" s="30"/>
      <c r="BZ87" s="30"/>
      <c r="CA87" s="30"/>
      <c r="CB87" s="30"/>
    </row>
    <row r="88" spans="1:80" x14ac:dyDescent="0.25">
      <c r="C88" s="25"/>
      <c r="E88" s="31"/>
    </row>
    <row r="89" spans="1:80" x14ac:dyDescent="0.25">
      <c r="A89" s="26" t="s">
        <v>797</v>
      </c>
      <c r="B89" s="1" t="s">
        <v>86</v>
      </c>
      <c r="C89" s="1" t="s">
        <v>37</v>
      </c>
      <c r="D89" s="4" t="s">
        <v>29</v>
      </c>
      <c r="E89" s="31"/>
      <c r="F89" s="2">
        <v>8.44</v>
      </c>
      <c r="G89" s="3">
        <f>F89/100*AC89</f>
        <v>0.31481199999999998</v>
      </c>
      <c r="H89" s="1">
        <v>11.2</v>
      </c>
      <c r="I89" s="3">
        <f>H89/100*AD89</f>
        <v>0.33039999999999997</v>
      </c>
      <c r="J89" s="2">
        <v>42.35</v>
      </c>
      <c r="K89" s="3">
        <f>J89/100*AE89</f>
        <v>0.61830999999999992</v>
      </c>
      <c r="L89" s="4" t="s">
        <v>29</v>
      </c>
      <c r="N89" s="2">
        <v>18.850000000000001</v>
      </c>
      <c r="O89" s="3">
        <f>N89/100*AG89</f>
        <v>0.54853499999999999</v>
      </c>
      <c r="P89" s="2">
        <v>15.3</v>
      </c>
      <c r="Q89" s="3">
        <f>P89/100*AH89</f>
        <v>0.61658999999999997</v>
      </c>
      <c r="R89" s="2">
        <v>2.0699999999999998</v>
      </c>
      <c r="S89" s="3">
        <f>R89/100*AI89</f>
        <v>0.40737599999999996</v>
      </c>
      <c r="T89" s="4" t="s">
        <v>29</v>
      </c>
      <c r="V89" s="2">
        <v>0.26079999999999998</v>
      </c>
      <c r="W89" s="6">
        <f>V89/100*AK89</f>
        <v>0.10358975999999999</v>
      </c>
      <c r="X89" s="4" t="s">
        <v>29</v>
      </c>
      <c r="Z89" s="2">
        <f>SUM(X89,V89,T89,R89,P89,N89,L89,J89,H89,F89,D89)</f>
        <v>98.470800000000011</v>
      </c>
      <c r="AB89" s="2">
        <v>213.06</v>
      </c>
      <c r="AC89" s="2">
        <v>3.73</v>
      </c>
      <c r="AD89" s="2">
        <v>2.95</v>
      </c>
      <c r="AE89" s="2">
        <v>1.46</v>
      </c>
      <c r="AF89" s="2">
        <v>8166.59</v>
      </c>
      <c r="AG89" s="2">
        <v>2.91</v>
      </c>
      <c r="AH89" s="2">
        <v>4.03</v>
      </c>
      <c r="AI89" s="2">
        <v>19.68</v>
      </c>
      <c r="AJ89" s="2">
        <v>151.35</v>
      </c>
      <c r="AK89" s="2">
        <v>39.72</v>
      </c>
      <c r="AL89" s="2">
        <v>305.26</v>
      </c>
    </row>
    <row r="90" spans="1:80" x14ac:dyDescent="0.25">
      <c r="A90" s="26" t="s">
        <v>797</v>
      </c>
      <c r="B90" s="1" t="s">
        <v>87</v>
      </c>
      <c r="C90" s="1" t="s">
        <v>37</v>
      </c>
      <c r="D90" s="4" t="s">
        <v>29</v>
      </c>
      <c r="E90" s="31"/>
      <c r="F90" s="2">
        <v>8.19</v>
      </c>
      <c r="G90" s="3">
        <f>F90/100*AC90</f>
        <v>0.31040099999999998</v>
      </c>
      <c r="H90" s="1">
        <v>11.18</v>
      </c>
      <c r="I90" s="3">
        <f>H90/100*AD90</f>
        <v>0.32980999999999999</v>
      </c>
      <c r="J90" s="2">
        <v>42.43</v>
      </c>
      <c r="K90" s="3">
        <f>J90/100*AE90</f>
        <v>0.61947799999999997</v>
      </c>
      <c r="L90" s="4" t="s">
        <v>29</v>
      </c>
      <c r="N90" s="2">
        <v>18.89</v>
      </c>
      <c r="O90" s="3">
        <f>N90/100*AG90</f>
        <v>0.54969900000000005</v>
      </c>
      <c r="P90" s="2">
        <v>15.34</v>
      </c>
      <c r="Q90" s="3">
        <f>P90/100*AH90</f>
        <v>0.61820200000000003</v>
      </c>
      <c r="R90" s="2">
        <v>2.48</v>
      </c>
      <c r="S90" s="3">
        <f>R90/100*AI90</f>
        <v>0.43648000000000003</v>
      </c>
      <c r="T90" s="4" t="s">
        <v>29</v>
      </c>
      <c r="V90" s="2">
        <v>0.2596</v>
      </c>
      <c r="W90" s="6">
        <f>V90/100*AK90</f>
        <v>0.10843492</v>
      </c>
      <c r="X90" s="4" t="s">
        <v>29</v>
      </c>
      <c r="Z90" s="2">
        <f>SUM(X90,V90,T90,R90,P90,N90,L90,J90,H90,F90,D90)</f>
        <v>98.769599999999997</v>
      </c>
      <c r="AB90" s="2">
        <v>494.65</v>
      </c>
      <c r="AC90" s="2">
        <v>3.79</v>
      </c>
      <c r="AD90" s="2">
        <v>2.95</v>
      </c>
      <c r="AE90" s="2">
        <v>1.46</v>
      </c>
      <c r="AF90" s="2">
        <v>113.41</v>
      </c>
      <c r="AG90" s="2">
        <v>2.91</v>
      </c>
      <c r="AH90" s="2">
        <v>4.03</v>
      </c>
      <c r="AI90" s="2">
        <v>17.600000000000001</v>
      </c>
      <c r="AJ90" s="2">
        <v>156.25</v>
      </c>
      <c r="AK90" s="2">
        <v>41.77</v>
      </c>
      <c r="AL90" s="2">
        <v>138.04</v>
      </c>
    </row>
    <row r="91" spans="1:80" x14ac:dyDescent="0.25">
      <c r="A91" s="26" t="s">
        <v>797</v>
      </c>
      <c r="B91" s="1" t="s">
        <v>88</v>
      </c>
      <c r="C91" s="1" t="s">
        <v>37</v>
      </c>
      <c r="D91" s="4" t="s">
        <v>29</v>
      </c>
      <c r="E91" s="31"/>
      <c r="F91" s="2">
        <v>8.15</v>
      </c>
      <c r="G91" s="3">
        <f>F91/100*AC91</f>
        <v>0.30888500000000002</v>
      </c>
      <c r="H91" s="1">
        <v>11.05</v>
      </c>
      <c r="I91" s="3">
        <f>H91/100*AD91</f>
        <v>0.32707999999999998</v>
      </c>
      <c r="J91" s="2">
        <v>42.33</v>
      </c>
      <c r="K91" s="3">
        <f>J91/100*AE91</f>
        <v>0.61801799999999996</v>
      </c>
      <c r="L91" s="4" t="s">
        <v>29</v>
      </c>
      <c r="N91" s="2">
        <v>18.52</v>
      </c>
      <c r="O91" s="3">
        <f>N91/100*AG91</f>
        <v>0.54448799999999997</v>
      </c>
      <c r="P91" s="2">
        <v>15.63</v>
      </c>
      <c r="Q91" s="3">
        <f>P91/100*AH91</f>
        <v>0.62207400000000002</v>
      </c>
      <c r="R91" s="2">
        <v>2.23</v>
      </c>
      <c r="S91" s="3">
        <f>R91/100*AI91</f>
        <v>0.424815</v>
      </c>
      <c r="T91" s="4" t="s">
        <v>29</v>
      </c>
      <c r="V91" s="2">
        <v>0.34520000000000001</v>
      </c>
      <c r="W91" s="6">
        <f>V91/100*AK91</f>
        <v>0.10224824</v>
      </c>
      <c r="X91" s="4" t="s">
        <v>29</v>
      </c>
      <c r="Z91" s="2">
        <f>SUM(X91,V91,T91,R91,P91,N91,L91,J91,H91,F91,D91)</f>
        <v>98.255200000000002</v>
      </c>
      <c r="AB91" s="2">
        <v>161.85</v>
      </c>
      <c r="AC91" s="2">
        <v>3.79</v>
      </c>
      <c r="AD91" s="2">
        <v>2.96</v>
      </c>
      <c r="AE91" s="2">
        <v>1.46</v>
      </c>
      <c r="AF91" s="2">
        <v>185.36</v>
      </c>
      <c r="AG91" s="2">
        <v>2.94</v>
      </c>
      <c r="AH91" s="2">
        <v>3.98</v>
      </c>
      <c r="AI91" s="2">
        <v>19.05</v>
      </c>
      <c r="AJ91" s="2">
        <v>376.06</v>
      </c>
      <c r="AK91" s="2">
        <v>29.62</v>
      </c>
      <c r="AL91" s="2">
        <v>248.33</v>
      </c>
    </row>
    <row r="92" spans="1:80" x14ac:dyDescent="0.25">
      <c r="B92" s="25"/>
      <c r="C92" s="25" t="s">
        <v>34</v>
      </c>
      <c r="D92" s="27"/>
      <c r="E92" s="32"/>
      <c r="F92" s="27">
        <f>AVERAGE(F89:F91)</f>
        <v>8.26</v>
      </c>
      <c r="G92" s="27"/>
      <c r="H92" s="27">
        <f>AVERAGE(H89:H91)</f>
        <v>11.143333333333333</v>
      </c>
      <c r="I92" s="32"/>
      <c r="J92" s="27">
        <f>AVERAGE(J89:J91)</f>
        <v>42.37</v>
      </c>
      <c r="K92" s="27"/>
      <c r="L92" s="33"/>
      <c r="M92" s="34"/>
      <c r="N92" s="27">
        <f>AVERAGE(N89:N91)</f>
        <v>18.753333333333334</v>
      </c>
      <c r="O92" s="32"/>
      <c r="P92" s="27">
        <f>AVERAGE(P89:P91)</f>
        <v>15.423333333333334</v>
      </c>
      <c r="Q92" s="32"/>
      <c r="R92" s="27">
        <f>AVERAGE(R89:R91)</f>
        <v>2.2599999999999998</v>
      </c>
      <c r="S92" s="27"/>
      <c r="T92" s="27"/>
      <c r="U92" s="35"/>
      <c r="V92" s="27">
        <f>AVERAGE(V89:V91)</f>
        <v>0.28853333333333331</v>
      </c>
      <c r="W92" s="35"/>
      <c r="X92" s="27"/>
      <c r="BG92" s="28"/>
      <c r="BH92" s="8"/>
      <c r="BI92" s="8"/>
      <c r="BJ92" s="8"/>
      <c r="BK92" s="8"/>
      <c r="BL92" s="8"/>
      <c r="BM92" s="8"/>
      <c r="BN92" s="8"/>
      <c r="BO92" s="8"/>
      <c r="BP92" s="8"/>
      <c r="BQ92" s="8"/>
      <c r="BR92" s="8"/>
      <c r="BS92" s="8"/>
      <c r="BT92" s="8"/>
      <c r="BU92" s="8"/>
      <c r="BV92" s="29"/>
      <c r="BW92" s="30"/>
      <c r="BX92" s="30"/>
      <c r="BY92" s="30"/>
      <c r="BZ92" s="30"/>
      <c r="CA92" s="30"/>
      <c r="CB92" s="30"/>
    </row>
    <row r="93" spans="1:80" x14ac:dyDescent="0.25">
      <c r="B93" s="25"/>
      <c r="C93" s="25" t="s">
        <v>35</v>
      </c>
      <c r="D93" s="27"/>
      <c r="E93" s="32"/>
      <c r="F93" s="27">
        <f>STDEV(F89:F91)</f>
        <v>0.15716233645501682</v>
      </c>
      <c r="G93" s="27"/>
      <c r="H93" s="27">
        <f>STDEV(H89:H91)</f>
        <v>8.144527815247006E-2</v>
      </c>
      <c r="I93" s="32"/>
      <c r="J93" s="27">
        <f>STDEV(J89:J91)</f>
        <v>5.291502622129203E-2</v>
      </c>
      <c r="K93" s="27"/>
      <c r="L93" s="33"/>
      <c r="M93" s="34"/>
      <c r="N93" s="27">
        <f>STDEV(N89:N91)</f>
        <v>0.20305992547357454</v>
      </c>
      <c r="O93" s="32"/>
      <c r="P93" s="27">
        <f>STDEV(P89:P91)</f>
        <v>0.18009256878986823</v>
      </c>
      <c r="Q93" s="32"/>
      <c r="R93" s="27">
        <f>STDEV(R89:R91)</f>
        <v>0.20663978319771831</v>
      </c>
      <c r="S93" s="27"/>
      <c r="T93" s="27"/>
      <c r="U93" s="35"/>
      <c r="V93" s="27">
        <f>STDEV(V89:V91)</f>
        <v>4.9078440616357855E-2</v>
      </c>
      <c r="W93" s="35"/>
      <c r="X93" s="27"/>
      <c r="BG93" s="28"/>
      <c r="BH93" s="8"/>
      <c r="BI93" s="8"/>
      <c r="BJ93" s="8"/>
      <c r="BK93" s="8"/>
      <c r="BL93" s="8"/>
      <c r="BM93" s="8"/>
      <c r="BN93" s="8"/>
      <c r="BO93" s="8"/>
      <c r="BP93" s="8"/>
      <c r="BQ93" s="8"/>
      <c r="BR93" s="8"/>
      <c r="BS93" s="8"/>
      <c r="BT93" s="8"/>
      <c r="BU93" s="8"/>
      <c r="BV93" s="29"/>
      <c r="BW93" s="30"/>
      <c r="BX93" s="30"/>
      <c r="BY93" s="30"/>
      <c r="BZ93" s="30"/>
      <c r="CA93" s="30"/>
      <c r="CB93" s="30"/>
    </row>
    <row r="94" spans="1:80" x14ac:dyDescent="0.25">
      <c r="C94" s="25"/>
      <c r="E94" s="31"/>
    </row>
    <row r="95" spans="1:80" x14ac:dyDescent="0.25">
      <c r="A95" s="26" t="s">
        <v>799</v>
      </c>
      <c r="B95" s="1" t="s">
        <v>89</v>
      </c>
      <c r="C95" s="25" t="s">
        <v>28</v>
      </c>
      <c r="D95" s="4" t="s">
        <v>29</v>
      </c>
      <c r="E95" s="31"/>
      <c r="F95" s="2">
        <v>16.283799999999999</v>
      </c>
      <c r="G95" s="3">
        <v>0.24751376</v>
      </c>
      <c r="H95" s="1">
        <v>5.1744000000000003</v>
      </c>
      <c r="I95" s="3">
        <v>0.1345344</v>
      </c>
      <c r="J95" s="2">
        <v>49.366700000000002</v>
      </c>
      <c r="K95" s="3">
        <v>0.38999693000000002</v>
      </c>
      <c r="L95" s="4" t="s">
        <v>29</v>
      </c>
      <c r="N95" s="2">
        <v>22.7163</v>
      </c>
      <c r="O95" s="3">
        <v>0.35891753999999998</v>
      </c>
      <c r="P95" s="2">
        <v>2.9977</v>
      </c>
      <c r="Q95" s="3">
        <v>0.16727165999999999</v>
      </c>
      <c r="R95" s="2">
        <v>3.7675000000000001</v>
      </c>
      <c r="S95" s="3">
        <v>0.32061424999999999</v>
      </c>
      <c r="T95" s="2">
        <v>0.24030000000000001</v>
      </c>
      <c r="U95" s="6">
        <v>6.07959E-2</v>
      </c>
      <c r="V95" s="2">
        <v>0.1305</v>
      </c>
      <c r="W95" s="6">
        <v>5.1991200000000001E-2</v>
      </c>
      <c r="X95" s="4" t="s">
        <v>29</v>
      </c>
      <c r="Z95" s="2">
        <v>100.7208</v>
      </c>
      <c r="AB95" s="2">
        <v>130.47</v>
      </c>
      <c r="AC95" s="2">
        <v>1.52</v>
      </c>
      <c r="AD95" s="2">
        <v>2.6</v>
      </c>
      <c r="AE95" s="2">
        <v>0.79</v>
      </c>
      <c r="AF95" s="2">
        <v>300</v>
      </c>
      <c r="AG95" s="2">
        <v>1.58</v>
      </c>
      <c r="AH95" s="2">
        <v>5.58</v>
      </c>
      <c r="AI95" s="2">
        <v>8.51</v>
      </c>
      <c r="AJ95" s="2">
        <v>25.3</v>
      </c>
      <c r="AK95" s="2">
        <v>39.840000000000003</v>
      </c>
      <c r="AL95" s="2">
        <v>477.53</v>
      </c>
    </row>
    <row r="96" spans="1:80" x14ac:dyDescent="0.25">
      <c r="A96" s="26" t="s">
        <v>799</v>
      </c>
      <c r="B96" s="1" t="s">
        <v>91</v>
      </c>
      <c r="C96" s="25" t="s">
        <v>28</v>
      </c>
      <c r="D96" s="4" t="s">
        <v>29</v>
      </c>
      <c r="E96" s="31"/>
      <c r="F96" s="2">
        <v>15.097099999999999</v>
      </c>
      <c r="G96" s="3">
        <v>0.23853418000000001</v>
      </c>
      <c r="H96" s="1">
        <v>7.8872</v>
      </c>
      <c r="I96" s="3">
        <v>0.16405375999999999</v>
      </c>
      <c r="J96" s="2">
        <v>46.2941</v>
      </c>
      <c r="K96" s="3">
        <v>0.37961161999999998</v>
      </c>
      <c r="L96" s="4" t="s">
        <v>29</v>
      </c>
      <c r="N96" s="2">
        <v>22.685099999999998</v>
      </c>
      <c r="O96" s="3">
        <v>0.35615606999999999</v>
      </c>
      <c r="P96" s="2">
        <v>2.4380000000000002</v>
      </c>
      <c r="Q96" s="3">
        <v>0.1526188</v>
      </c>
      <c r="R96" s="2">
        <v>4.8411999999999997</v>
      </c>
      <c r="S96" s="3">
        <v>0.36066939999999997</v>
      </c>
      <c r="T96" s="2">
        <v>0.67969999999999997</v>
      </c>
      <c r="U96" s="6">
        <v>7.9932719999999999E-2</v>
      </c>
      <c r="V96" s="2">
        <v>0.1179</v>
      </c>
      <c r="W96" s="6">
        <v>5.0331510000000003E-2</v>
      </c>
      <c r="X96" s="4" t="s">
        <v>29</v>
      </c>
      <c r="Z96" s="2">
        <v>100.09399999999999</v>
      </c>
      <c r="AB96" s="2">
        <v>218.18</v>
      </c>
      <c r="AC96" s="2">
        <v>1.58</v>
      </c>
      <c r="AD96" s="2">
        <v>2.08</v>
      </c>
      <c r="AE96" s="2">
        <v>0.82</v>
      </c>
      <c r="AF96" s="2">
        <v>300</v>
      </c>
      <c r="AG96" s="2">
        <v>1.57</v>
      </c>
      <c r="AH96" s="2">
        <v>6.26</v>
      </c>
      <c r="AI96" s="2">
        <v>7.45</v>
      </c>
      <c r="AJ96" s="2">
        <v>11.76</v>
      </c>
      <c r="AK96" s="2">
        <v>42.69</v>
      </c>
      <c r="AL96" s="2">
        <v>174.49</v>
      </c>
    </row>
    <row r="97" spans="1:80" x14ac:dyDescent="0.25">
      <c r="A97" s="26" t="s">
        <v>799</v>
      </c>
      <c r="B97" s="1" t="s">
        <v>92</v>
      </c>
      <c r="C97" s="25" t="s">
        <v>28</v>
      </c>
      <c r="D97" s="4" t="s">
        <v>29</v>
      </c>
      <c r="E97" s="31"/>
      <c r="F97" s="2">
        <v>16.674499999999998</v>
      </c>
      <c r="G97" s="3">
        <v>0.25011749999999999</v>
      </c>
      <c r="H97" s="1">
        <v>5.2256999999999998</v>
      </c>
      <c r="I97" s="3">
        <v>0.13534562999999999</v>
      </c>
      <c r="J97" s="2">
        <v>49.344299999999997</v>
      </c>
      <c r="K97" s="3">
        <v>0.38981997000000002</v>
      </c>
      <c r="L97" s="4" t="s">
        <v>29</v>
      </c>
      <c r="N97" s="2">
        <v>22.563700000000001</v>
      </c>
      <c r="O97" s="3">
        <v>0.35650646000000003</v>
      </c>
      <c r="P97" s="2">
        <v>2.3972000000000002</v>
      </c>
      <c r="Q97" s="3">
        <v>0.15030444000000001</v>
      </c>
      <c r="R97" s="2">
        <v>3.5800999999999998</v>
      </c>
      <c r="S97" s="3">
        <v>0.31039466999999998</v>
      </c>
      <c r="T97" s="2">
        <v>0.57509999999999994</v>
      </c>
      <c r="U97" s="6">
        <v>7.6430789999999998E-2</v>
      </c>
      <c r="V97" s="2">
        <v>0.1144</v>
      </c>
      <c r="W97" s="6">
        <v>5.18232E-2</v>
      </c>
      <c r="X97" s="4" t="s">
        <v>29</v>
      </c>
      <c r="Z97" s="2">
        <v>100.4795</v>
      </c>
      <c r="AB97" s="2">
        <v>891.59</v>
      </c>
      <c r="AC97" s="2">
        <v>1.5</v>
      </c>
      <c r="AD97" s="2">
        <v>2.59</v>
      </c>
      <c r="AE97" s="2">
        <v>0.79</v>
      </c>
      <c r="AF97" s="2">
        <v>300</v>
      </c>
      <c r="AG97" s="2">
        <v>1.58</v>
      </c>
      <c r="AH97" s="2">
        <v>6.27</v>
      </c>
      <c r="AI97" s="2">
        <v>8.67</v>
      </c>
      <c r="AJ97" s="2">
        <v>13.29</v>
      </c>
      <c r="AK97" s="2">
        <v>45.3</v>
      </c>
      <c r="AL97" s="2">
        <v>300</v>
      </c>
    </row>
    <row r="98" spans="1:80" x14ac:dyDescent="0.25">
      <c r="A98" s="26" t="s">
        <v>799</v>
      </c>
      <c r="B98" s="1" t="s">
        <v>93</v>
      </c>
      <c r="C98" s="25" t="s">
        <v>28</v>
      </c>
      <c r="D98" s="4" t="s">
        <v>29</v>
      </c>
      <c r="E98" s="31"/>
      <c r="F98" s="2">
        <v>16.759599999999999</v>
      </c>
      <c r="G98" s="3">
        <v>0.24971804</v>
      </c>
      <c r="H98" s="1">
        <v>5.2489999999999997</v>
      </c>
      <c r="I98" s="3">
        <v>0.13542419999999999</v>
      </c>
      <c r="J98" s="2">
        <v>49.488</v>
      </c>
      <c r="K98" s="3">
        <v>0.3909552</v>
      </c>
      <c r="L98" s="4" t="s">
        <v>29</v>
      </c>
      <c r="N98" s="2">
        <v>22.243500000000001</v>
      </c>
      <c r="O98" s="3">
        <v>0.35367165</v>
      </c>
      <c r="P98" s="2">
        <v>2.2763</v>
      </c>
      <c r="Q98" s="3">
        <v>0.14704898</v>
      </c>
      <c r="R98" s="2">
        <v>3.2690999999999999</v>
      </c>
      <c r="S98" s="3">
        <v>0.29944956</v>
      </c>
      <c r="T98" s="2">
        <v>0.58430000000000004</v>
      </c>
      <c r="U98" s="6">
        <v>7.6543299999999995E-2</v>
      </c>
      <c r="V98" s="2">
        <v>0.1353</v>
      </c>
      <c r="W98" s="6">
        <v>5.3281139999999998E-2</v>
      </c>
      <c r="X98" s="4" t="s">
        <v>29</v>
      </c>
      <c r="Z98" s="2">
        <v>100.0051</v>
      </c>
      <c r="AB98" s="2">
        <v>300</v>
      </c>
      <c r="AC98" s="2">
        <v>1.49</v>
      </c>
      <c r="AD98" s="2">
        <v>2.58</v>
      </c>
      <c r="AE98" s="2">
        <v>0.79</v>
      </c>
      <c r="AF98" s="2">
        <v>300</v>
      </c>
      <c r="AG98" s="2">
        <v>1.59</v>
      </c>
      <c r="AH98" s="2">
        <v>6.46</v>
      </c>
      <c r="AI98" s="2">
        <v>9.16</v>
      </c>
      <c r="AJ98" s="2">
        <v>13.1</v>
      </c>
      <c r="AK98" s="2">
        <v>39.380000000000003</v>
      </c>
      <c r="AL98" s="2">
        <v>300</v>
      </c>
    </row>
    <row r="99" spans="1:80" x14ac:dyDescent="0.25">
      <c r="A99" s="26" t="s">
        <v>799</v>
      </c>
      <c r="B99" s="1" t="s">
        <v>94</v>
      </c>
      <c r="C99" s="25" t="s">
        <v>28</v>
      </c>
      <c r="D99" s="4" t="s">
        <v>29</v>
      </c>
      <c r="E99" s="31"/>
      <c r="F99" s="2">
        <v>14.5753</v>
      </c>
      <c r="G99" s="3">
        <v>0.23466233</v>
      </c>
      <c r="H99" s="1">
        <v>8.6219999999999999</v>
      </c>
      <c r="I99" s="3">
        <v>0.1715778</v>
      </c>
      <c r="J99" s="2">
        <v>45.044899999999998</v>
      </c>
      <c r="K99" s="3">
        <v>0.37387267000000002</v>
      </c>
      <c r="L99" s="4" t="s">
        <v>29</v>
      </c>
      <c r="N99" s="2">
        <v>22.6812</v>
      </c>
      <c r="O99" s="3">
        <v>0.35609484000000002</v>
      </c>
      <c r="P99" s="2">
        <v>2.3601999999999999</v>
      </c>
      <c r="Q99" s="3">
        <v>0.14940065999999999</v>
      </c>
      <c r="R99" s="2">
        <v>5.7347999999999999</v>
      </c>
      <c r="S99" s="3">
        <v>0.39053988000000001</v>
      </c>
      <c r="T99" s="2">
        <v>0.69850000000000001</v>
      </c>
      <c r="U99" s="6">
        <v>8.0676750000000005E-2</v>
      </c>
      <c r="V99" s="2">
        <v>9.4100000000000003E-2</v>
      </c>
      <c r="W99" s="6">
        <v>5.0606980000000003E-2</v>
      </c>
      <c r="X99" s="4" t="s">
        <v>29</v>
      </c>
      <c r="Z99" s="2">
        <v>99.829599999999999</v>
      </c>
      <c r="AB99" s="2">
        <v>219.64</v>
      </c>
      <c r="AC99" s="2">
        <v>1.61</v>
      </c>
      <c r="AD99" s="2">
        <v>1.99</v>
      </c>
      <c r="AE99" s="2">
        <v>0.83</v>
      </c>
      <c r="AF99" s="2">
        <v>300</v>
      </c>
      <c r="AG99" s="2">
        <v>1.57</v>
      </c>
      <c r="AH99" s="2">
        <v>6.33</v>
      </c>
      <c r="AI99" s="2">
        <v>6.81</v>
      </c>
      <c r="AJ99" s="2">
        <v>11.55</v>
      </c>
      <c r="AK99" s="2">
        <v>53.78</v>
      </c>
      <c r="AL99" s="2">
        <v>300</v>
      </c>
    </row>
    <row r="100" spans="1:80" x14ac:dyDescent="0.25">
      <c r="A100" s="26" t="s">
        <v>799</v>
      </c>
      <c r="B100" s="1" t="s">
        <v>95</v>
      </c>
      <c r="C100" s="25" t="s">
        <v>28</v>
      </c>
      <c r="D100" s="4" t="s">
        <v>29</v>
      </c>
      <c r="F100" s="2">
        <v>16.237200000000001</v>
      </c>
      <c r="G100" s="3">
        <v>0.24680543999999999</v>
      </c>
      <c r="H100" s="1">
        <v>5.4920999999999998</v>
      </c>
      <c r="I100" s="3">
        <v>0.13840092000000001</v>
      </c>
      <c r="J100" s="2">
        <v>48.284300000000002</v>
      </c>
      <c r="K100" s="3">
        <v>0.38627440000000002</v>
      </c>
      <c r="L100" s="4" t="s">
        <v>29</v>
      </c>
      <c r="N100" s="2">
        <v>22.319400000000002</v>
      </c>
      <c r="O100" s="3">
        <v>0.35487846000000001</v>
      </c>
      <c r="P100" s="2">
        <v>2.9729000000000001</v>
      </c>
      <c r="Q100" s="3">
        <v>0.16618511</v>
      </c>
      <c r="R100" s="2">
        <v>4.3526999999999996</v>
      </c>
      <c r="S100" s="3">
        <v>0.34342803</v>
      </c>
      <c r="T100" s="2">
        <v>0.26069999999999999</v>
      </c>
      <c r="U100" s="6">
        <v>5.9830649999999999E-2</v>
      </c>
      <c r="V100" s="2">
        <v>0.10680000000000001</v>
      </c>
      <c r="W100" s="6">
        <v>5.0836800000000001E-2</v>
      </c>
      <c r="X100" s="4" t="s">
        <v>29</v>
      </c>
      <c r="Z100" s="2">
        <v>100.0261</v>
      </c>
      <c r="AB100" s="2">
        <v>300</v>
      </c>
      <c r="AC100" s="2">
        <v>1.52</v>
      </c>
      <c r="AD100" s="2">
        <v>2.52</v>
      </c>
      <c r="AE100" s="2">
        <v>0.8</v>
      </c>
      <c r="AF100" s="2">
        <v>300</v>
      </c>
      <c r="AG100" s="2">
        <v>1.59</v>
      </c>
      <c r="AH100" s="2">
        <v>5.59</v>
      </c>
      <c r="AI100" s="2">
        <v>7.89</v>
      </c>
      <c r="AJ100" s="2">
        <v>22.95</v>
      </c>
      <c r="AK100" s="2">
        <v>47.6</v>
      </c>
      <c r="AL100" s="2">
        <v>300</v>
      </c>
    </row>
    <row r="101" spans="1:80" x14ac:dyDescent="0.25">
      <c r="B101" s="25"/>
      <c r="C101" s="25" t="s">
        <v>34</v>
      </c>
      <c r="D101" s="33"/>
      <c r="E101" s="32"/>
      <c r="F101" s="27">
        <f>AVERAGE(F95:F100)</f>
        <v>15.937916666666666</v>
      </c>
      <c r="G101" s="27"/>
      <c r="H101" s="27">
        <f>AVERAGE(H95:H100)</f>
        <v>6.2750666666666666</v>
      </c>
      <c r="I101" s="32"/>
      <c r="J101" s="27">
        <f>AVERAGE(J95:J100)</f>
        <v>47.970383333333338</v>
      </c>
      <c r="K101" s="27"/>
      <c r="L101" s="33"/>
      <c r="M101" s="34"/>
      <c r="N101" s="27">
        <f>AVERAGE(N95:N100)</f>
        <v>22.534866666666669</v>
      </c>
      <c r="O101" s="32"/>
      <c r="P101" s="27">
        <f>AVERAGE(P95:P100)</f>
        <v>2.5737166666666664</v>
      </c>
      <c r="Q101" s="32"/>
      <c r="R101" s="27">
        <f>AVERAGE(R95:R100)</f>
        <v>4.2575666666666665</v>
      </c>
      <c r="S101" s="27"/>
      <c r="T101" s="27">
        <f>AVERAGE(T95:T100)</f>
        <v>0.50643333333333329</v>
      </c>
      <c r="U101" s="35"/>
      <c r="V101" s="27">
        <f>AVERAGE(V95:V100)</f>
        <v>0.11649999999999999</v>
      </c>
      <c r="W101" s="35"/>
      <c r="X101" s="27"/>
      <c r="BG101" s="28"/>
      <c r="BH101" s="8"/>
      <c r="BI101" s="8"/>
      <c r="BJ101" s="8"/>
      <c r="BK101" s="8"/>
      <c r="BL101" s="8"/>
      <c r="BM101" s="8"/>
      <c r="BN101" s="8"/>
      <c r="BO101" s="8"/>
      <c r="BP101" s="8"/>
      <c r="BQ101" s="8"/>
      <c r="BR101" s="8"/>
      <c r="BS101" s="8"/>
      <c r="BT101" s="8"/>
      <c r="BU101" s="8"/>
      <c r="BV101" s="29"/>
      <c r="BW101" s="30"/>
      <c r="BX101" s="30"/>
      <c r="BY101" s="30"/>
      <c r="BZ101" s="30"/>
      <c r="CA101" s="30"/>
      <c r="CB101" s="30"/>
    </row>
    <row r="102" spans="1:80" x14ac:dyDescent="0.25">
      <c r="B102" s="25"/>
      <c r="C102" s="25" t="s">
        <v>35</v>
      </c>
      <c r="D102" s="33"/>
      <c r="E102" s="32"/>
      <c r="F102" s="27">
        <f>STDEV(F95:F100)</f>
        <v>0.89337798812522018</v>
      </c>
      <c r="G102" s="27"/>
      <c r="H102" s="27">
        <f>STDEV(H95:H100)</f>
        <v>1.554706214905784</v>
      </c>
      <c r="I102" s="32"/>
      <c r="J102" s="27">
        <f>STDEV(J95:J100)</f>
        <v>1.876562272259215</v>
      </c>
      <c r="K102" s="27"/>
      <c r="L102" s="33"/>
      <c r="M102" s="34"/>
      <c r="N102" s="27">
        <f>STDEV(N95:N100)</f>
        <v>0.2044765675246589</v>
      </c>
      <c r="O102" s="32"/>
      <c r="P102" s="27">
        <f>STDEV(P95:P100)</f>
        <v>0.32333647747612343</v>
      </c>
      <c r="Q102" s="32"/>
      <c r="R102" s="27">
        <f>STDEV(R95:R100)</f>
        <v>0.91739733085870123</v>
      </c>
      <c r="S102" s="27"/>
      <c r="T102" s="27">
        <f>STDEV(T95:T100)</f>
        <v>0.20440210044582885</v>
      </c>
      <c r="U102" s="35"/>
      <c r="V102" s="44">
        <f>STDEV(V95:V100)</f>
        <v>1.5176692656834113E-2</v>
      </c>
      <c r="W102" s="35"/>
      <c r="X102" s="27"/>
      <c r="BG102" s="28"/>
      <c r="BH102" s="8"/>
      <c r="BI102" s="8"/>
      <c r="BJ102" s="8"/>
      <c r="BK102" s="8"/>
      <c r="BL102" s="8"/>
      <c r="BM102" s="8"/>
      <c r="BN102" s="8"/>
      <c r="BO102" s="8"/>
      <c r="BP102" s="8"/>
      <c r="BQ102" s="8"/>
      <c r="BR102" s="8"/>
      <c r="BS102" s="8"/>
      <c r="BT102" s="8"/>
      <c r="BU102" s="8"/>
      <c r="BV102" s="29"/>
      <c r="BW102" s="30"/>
      <c r="BX102" s="30"/>
      <c r="BY102" s="30"/>
      <c r="BZ102" s="30"/>
      <c r="CA102" s="30"/>
      <c r="CB102" s="30"/>
    </row>
    <row r="103" spans="1:80" x14ac:dyDescent="0.25">
      <c r="D103" s="4"/>
    </row>
    <row r="104" spans="1:80" x14ac:dyDescent="0.25">
      <c r="A104" s="26" t="s">
        <v>799</v>
      </c>
      <c r="B104" s="1" t="s">
        <v>96</v>
      </c>
      <c r="C104" s="1" t="s">
        <v>97</v>
      </c>
      <c r="D104" s="2" t="s">
        <v>29</v>
      </c>
      <c r="E104" s="2" t="s">
        <v>29</v>
      </c>
      <c r="F104" s="2">
        <v>0.44319999999999998</v>
      </c>
      <c r="G104" s="3">
        <f t="shared" ref="G104:G112" si="0">F104/100*AC104</f>
        <v>9.6263039999999994E-2</v>
      </c>
      <c r="H104" s="1">
        <v>34.9</v>
      </c>
      <c r="I104" s="3">
        <f t="shared" ref="I104:I112" si="1">H104/100*AD104</f>
        <v>0.64564999999999995</v>
      </c>
      <c r="J104" s="2">
        <v>44.77</v>
      </c>
      <c r="K104" s="3">
        <f t="shared" ref="K104:K112" si="2">J104/100*AE104</f>
        <v>0.77004400000000006</v>
      </c>
      <c r="L104" s="4" t="s">
        <v>29</v>
      </c>
      <c r="N104" s="2">
        <v>19.46</v>
      </c>
      <c r="O104" s="3">
        <f t="shared" ref="O104:O112" si="3">N104/100*AG104</f>
        <v>0.659694</v>
      </c>
      <c r="P104" s="2">
        <v>0.2243</v>
      </c>
      <c r="Q104" s="3">
        <f t="shared" ref="Q104:Q112" si="4">P104/100*AH104</f>
        <v>0.13713702000000003</v>
      </c>
      <c r="R104" s="2" t="s">
        <v>29</v>
      </c>
      <c r="T104" s="4" t="s">
        <v>29</v>
      </c>
      <c r="V104" s="4" t="s">
        <v>29</v>
      </c>
      <c r="X104" s="4" t="s">
        <v>98</v>
      </c>
      <c r="Z104" s="2">
        <f>SUM(X104,V104,T104,R104,P104,N104,L104,J104,H104,F104,D104)</f>
        <v>99.797499999999999</v>
      </c>
      <c r="AB104" s="2">
        <v>108.17</v>
      </c>
      <c r="AC104" s="2">
        <v>21.72</v>
      </c>
      <c r="AD104" s="2">
        <v>1.85</v>
      </c>
      <c r="AE104" s="2">
        <v>1.72</v>
      </c>
      <c r="AF104" s="2">
        <v>300</v>
      </c>
      <c r="AG104" s="2">
        <v>3.39</v>
      </c>
      <c r="AH104" s="2">
        <v>61.14</v>
      </c>
      <c r="AI104" s="2">
        <v>196.26</v>
      </c>
      <c r="AJ104" s="2">
        <v>1569.29</v>
      </c>
      <c r="AK104" s="2">
        <v>300</v>
      </c>
    </row>
    <row r="105" spans="1:80" x14ac:dyDescent="0.25">
      <c r="A105" s="26" t="s">
        <v>799</v>
      </c>
      <c r="B105" s="1" t="s">
        <v>99</v>
      </c>
      <c r="C105" s="1" t="s">
        <v>97</v>
      </c>
      <c r="D105" s="2">
        <v>0.20780000000000001</v>
      </c>
      <c r="E105" s="36">
        <f t="shared" ref="E105:E112" si="5">D105/100*AB105</f>
        <v>9.1951500000000005E-2</v>
      </c>
      <c r="F105" s="2">
        <v>0.43530000000000002</v>
      </c>
      <c r="G105" s="3">
        <f t="shared" si="0"/>
        <v>0.10125078000000001</v>
      </c>
      <c r="H105" s="1">
        <v>34.47</v>
      </c>
      <c r="I105" s="3">
        <f t="shared" si="1"/>
        <v>0.6411420000000001</v>
      </c>
      <c r="J105" s="2">
        <v>44.74</v>
      </c>
      <c r="K105" s="3">
        <f t="shared" si="2"/>
        <v>0.76952799999999999</v>
      </c>
      <c r="L105" s="4" t="s">
        <v>29</v>
      </c>
      <c r="N105" s="2">
        <v>19.34</v>
      </c>
      <c r="O105" s="3">
        <f t="shared" si="3"/>
        <v>0.65949400000000002</v>
      </c>
      <c r="P105" s="2">
        <v>0.155</v>
      </c>
      <c r="Q105" s="3">
        <f t="shared" si="4"/>
        <v>0.12595300000000001</v>
      </c>
      <c r="R105" s="2">
        <v>0.19620000000000001</v>
      </c>
      <c r="S105" s="3">
        <f>R105/100*AI105</f>
        <v>0.20279232000000003</v>
      </c>
      <c r="T105" s="4" t="s">
        <v>29</v>
      </c>
      <c r="V105" s="4" t="s">
        <v>29</v>
      </c>
      <c r="X105" s="4" t="s">
        <v>98</v>
      </c>
      <c r="Z105" s="2" t="e">
        <f>SUM(X105,V105,T105,#REF!,P105,N105,L105,J105,H105,F105,D105)</f>
        <v>#REF!</v>
      </c>
      <c r="AB105" s="2">
        <v>44.25</v>
      </c>
      <c r="AC105" s="2">
        <v>23.26</v>
      </c>
      <c r="AD105" s="2">
        <v>1.86</v>
      </c>
      <c r="AE105" s="2">
        <v>1.72</v>
      </c>
      <c r="AF105" s="2">
        <v>246.31</v>
      </c>
      <c r="AG105" s="2">
        <v>3.41</v>
      </c>
      <c r="AH105" s="2">
        <v>81.260000000000005</v>
      </c>
      <c r="AI105" s="2">
        <v>103.36</v>
      </c>
      <c r="AJ105" s="2">
        <v>300</v>
      </c>
      <c r="AK105" s="2">
        <v>239.9</v>
      </c>
    </row>
    <row r="106" spans="1:80" x14ac:dyDescent="0.25">
      <c r="A106" s="26" t="s">
        <v>799</v>
      </c>
      <c r="B106" s="1" t="s">
        <v>100</v>
      </c>
      <c r="C106" s="1" t="s">
        <v>97</v>
      </c>
      <c r="D106" s="2">
        <v>0.17150000000000001</v>
      </c>
      <c r="E106" s="36">
        <f t="shared" si="5"/>
        <v>9.398200000000001E-2</v>
      </c>
      <c r="F106" s="2">
        <v>0.42259999999999998</v>
      </c>
      <c r="G106" s="3">
        <f t="shared" si="0"/>
        <v>0.10117044</v>
      </c>
      <c r="H106" s="1">
        <v>33.979999999999997</v>
      </c>
      <c r="I106" s="3">
        <f t="shared" si="1"/>
        <v>0.63542600000000005</v>
      </c>
      <c r="J106" s="2">
        <v>44.85</v>
      </c>
      <c r="K106" s="3">
        <f t="shared" si="2"/>
        <v>0.77141999999999999</v>
      </c>
      <c r="L106" s="4" t="s">
        <v>29</v>
      </c>
      <c r="N106" s="2">
        <v>19.25</v>
      </c>
      <c r="O106" s="3">
        <f t="shared" si="3"/>
        <v>0.65642500000000004</v>
      </c>
      <c r="P106" s="2">
        <v>0.25940000000000002</v>
      </c>
      <c r="Q106" s="3">
        <f t="shared" si="4"/>
        <v>0.14080232000000004</v>
      </c>
      <c r="R106" s="2" t="s">
        <v>29</v>
      </c>
      <c r="T106" s="4" t="s">
        <v>29</v>
      </c>
      <c r="V106" s="4" t="s">
        <v>29</v>
      </c>
      <c r="X106" s="4" t="s">
        <v>98</v>
      </c>
      <c r="Z106" s="2">
        <f t="shared" ref="Z106:Z112" si="6">SUM(X106,V106,T106,R105,P106,N106,L106,J106,H106,F106,D106)</f>
        <v>99.129699999999985</v>
      </c>
      <c r="AB106" s="2">
        <v>54.8</v>
      </c>
      <c r="AC106" s="2">
        <v>23.94</v>
      </c>
      <c r="AD106" s="2">
        <v>1.87</v>
      </c>
      <c r="AE106" s="2">
        <v>1.72</v>
      </c>
      <c r="AF106" s="2">
        <v>370.99</v>
      </c>
      <c r="AG106" s="2">
        <v>3.41</v>
      </c>
      <c r="AH106" s="2">
        <v>54.28</v>
      </c>
      <c r="AI106" s="2">
        <v>169.38</v>
      </c>
      <c r="AJ106" s="2">
        <v>300</v>
      </c>
      <c r="AK106" s="2">
        <v>371.53</v>
      </c>
    </row>
    <row r="107" spans="1:80" x14ac:dyDescent="0.25">
      <c r="A107" s="26" t="s">
        <v>799</v>
      </c>
      <c r="B107" s="1" t="s">
        <v>101</v>
      </c>
      <c r="C107" s="1" t="s">
        <v>97</v>
      </c>
      <c r="D107" s="2">
        <v>0.21410000000000001</v>
      </c>
      <c r="E107" s="36">
        <f t="shared" si="5"/>
        <v>9.7693830000000009E-2</v>
      </c>
      <c r="F107" s="2">
        <v>0.41920000000000002</v>
      </c>
      <c r="G107" s="3">
        <f t="shared" si="0"/>
        <v>9.6164480000000011E-2</v>
      </c>
      <c r="H107" s="1">
        <v>34.46</v>
      </c>
      <c r="I107" s="3">
        <f t="shared" si="1"/>
        <v>0.64095600000000008</v>
      </c>
      <c r="J107" s="2">
        <v>45.21</v>
      </c>
      <c r="K107" s="3">
        <f t="shared" si="2"/>
        <v>0.77309099999999997</v>
      </c>
      <c r="L107" s="4" t="s">
        <v>29</v>
      </c>
      <c r="N107" s="2">
        <v>19.170000000000002</v>
      </c>
      <c r="O107" s="3">
        <f t="shared" si="3"/>
        <v>0.65561400000000003</v>
      </c>
      <c r="P107" s="2">
        <v>0.32390000000000002</v>
      </c>
      <c r="Q107" s="3">
        <f t="shared" si="4"/>
        <v>0.1357141</v>
      </c>
      <c r="R107" s="2" t="s">
        <v>29</v>
      </c>
      <c r="T107" s="4" t="s">
        <v>29</v>
      </c>
      <c r="V107" s="4" t="s">
        <v>29</v>
      </c>
      <c r="X107" s="4" t="s">
        <v>98</v>
      </c>
      <c r="Z107" s="2">
        <f t="shared" si="6"/>
        <v>99.797200000000018</v>
      </c>
      <c r="AB107" s="2">
        <v>45.63</v>
      </c>
      <c r="AC107" s="2">
        <v>22.94</v>
      </c>
      <c r="AD107" s="2">
        <v>1.86</v>
      </c>
      <c r="AE107" s="2">
        <v>1.71</v>
      </c>
      <c r="AF107" s="2">
        <v>300</v>
      </c>
      <c r="AG107" s="2">
        <v>3.42</v>
      </c>
      <c r="AH107" s="2">
        <v>41.9</v>
      </c>
      <c r="AI107" s="2">
        <v>159.69</v>
      </c>
      <c r="AJ107" s="2">
        <v>300</v>
      </c>
      <c r="AK107" s="2">
        <v>189.21</v>
      </c>
    </row>
    <row r="108" spans="1:80" x14ac:dyDescent="0.25">
      <c r="A108" s="26" t="s">
        <v>799</v>
      </c>
      <c r="B108" s="1" t="s">
        <v>102</v>
      </c>
      <c r="C108" s="1" t="s">
        <v>97</v>
      </c>
      <c r="D108" s="2">
        <v>0.12670000000000001</v>
      </c>
      <c r="E108" s="36">
        <f t="shared" si="5"/>
        <v>8.7790430000000017E-2</v>
      </c>
      <c r="F108" s="2">
        <v>0.43759999999999999</v>
      </c>
      <c r="G108" s="3">
        <f t="shared" si="0"/>
        <v>9.8591280000000003E-2</v>
      </c>
      <c r="H108" s="1">
        <v>34.43</v>
      </c>
      <c r="I108" s="3">
        <f t="shared" si="1"/>
        <v>0.64039800000000002</v>
      </c>
      <c r="J108" s="2">
        <v>44.95</v>
      </c>
      <c r="K108" s="3">
        <f t="shared" si="2"/>
        <v>0.77314000000000005</v>
      </c>
      <c r="L108" s="4" t="s">
        <v>29</v>
      </c>
      <c r="N108" s="2">
        <v>19.62</v>
      </c>
      <c r="O108" s="3">
        <f t="shared" si="3"/>
        <v>0.66119400000000006</v>
      </c>
      <c r="P108" s="2">
        <v>8.9800000000000005E-2</v>
      </c>
      <c r="Q108" s="3">
        <f t="shared" si="4"/>
        <v>0.12533385999999999</v>
      </c>
      <c r="R108" s="2" t="s">
        <v>29</v>
      </c>
      <c r="T108" s="4" t="s">
        <v>29</v>
      </c>
      <c r="V108" s="4" t="s">
        <v>29</v>
      </c>
      <c r="X108" s="4" t="s">
        <v>98</v>
      </c>
      <c r="Z108" s="2">
        <f t="shared" si="6"/>
        <v>99.6541</v>
      </c>
      <c r="AB108" s="2">
        <v>69.290000000000006</v>
      </c>
      <c r="AC108" s="2">
        <v>22.53</v>
      </c>
      <c r="AD108" s="2">
        <v>1.86</v>
      </c>
      <c r="AE108" s="2">
        <v>1.72</v>
      </c>
      <c r="AF108" s="2">
        <v>427.1</v>
      </c>
      <c r="AG108" s="2">
        <v>3.37</v>
      </c>
      <c r="AH108" s="2">
        <v>139.57</v>
      </c>
      <c r="AI108" s="2">
        <v>176.33</v>
      </c>
      <c r="AJ108" s="2">
        <v>2308.04</v>
      </c>
      <c r="AK108" s="2">
        <v>1631.94</v>
      </c>
    </row>
    <row r="109" spans="1:80" x14ac:dyDescent="0.25">
      <c r="A109" s="26" t="s">
        <v>799</v>
      </c>
      <c r="B109" s="1" t="s">
        <v>103</v>
      </c>
      <c r="C109" s="1" t="s">
        <v>97</v>
      </c>
      <c r="D109" s="2">
        <v>0.19270000000000001</v>
      </c>
      <c r="E109" s="36">
        <f t="shared" si="5"/>
        <v>9.1089290000000017E-2</v>
      </c>
      <c r="F109" s="2">
        <v>0.42630000000000001</v>
      </c>
      <c r="G109" s="3">
        <f t="shared" si="0"/>
        <v>9.9413160000000014E-2</v>
      </c>
      <c r="H109" s="1">
        <v>34.619999999999997</v>
      </c>
      <c r="I109" s="3">
        <f t="shared" si="1"/>
        <v>0.64046999999999998</v>
      </c>
      <c r="J109" s="2">
        <v>44.63</v>
      </c>
      <c r="K109" s="3">
        <f t="shared" si="2"/>
        <v>0.77209900000000009</v>
      </c>
      <c r="L109" s="4" t="s">
        <v>29</v>
      </c>
      <c r="N109" s="2">
        <v>19.48</v>
      </c>
      <c r="O109" s="3">
        <f t="shared" si="3"/>
        <v>0.66037200000000007</v>
      </c>
      <c r="P109" s="2">
        <v>0.23080000000000001</v>
      </c>
      <c r="Q109" s="3">
        <f t="shared" si="4"/>
        <v>0.13631048000000001</v>
      </c>
      <c r="R109" s="2">
        <v>0.16689999999999999</v>
      </c>
      <c r="S109" s="3">
        <f>R109/100*AI109</f>
        <v>0.20879189999999997</v>
      </c>
      <c r="T109" s="4" t="s">
        <v>29</v>
      </c>
      <c r="V109" s="4" t="s">
        <v>29</v>
      </c>
      <c r="X109" s="4" t="s">
        <v>98</v>
      </c>
      <c r="Z109" s="2">
        <f t="shared" si="6"/>
        <v>99.579800000000006</v>
      </c>
      <c r="AB109" s="2">
        <v>47.27</v>
      </c>
      <c r="AC109" s="2">
        <v>23.32</v>
      </c>
      <c r="AD109" s="2">
        <v>1.85</v>
      </c>
      <c r="AE109" s="2">
        <v>1.73</v>
      </c>
      <c r="AF109" s="2">
        <v>483.93</v>
      </c>
      <c r="AG109" s="2">
        <v>3.39</v>
      </c>
      <c r="AH109" s="2">
        <v>59.06</v>
      </c>
      <c r="AI109" s="2">
        <v>125.1</v>
      </c>
      <c r="AJ109" s="2">
        <v>300</v>
      </c>
      <c r="AK109" s="2">
        <v>259.31</v>
      </c>
    </row>
    <row r="110" spans="1:80" x14ac:dyDescent="0.25">
      <c r="A110" s="26" t="s">
        <v>799</v>
      </c>
      <c r="B110" s="1" t="s">
        <v>104</v>
      </c>
      <c r="C110" s="1" t="s">
        <v>97</v>
      </c>
      <c r="D110" s="2">
        <v>0.1956</v>
      </c>
      <c r="E110" s="36">
        <f t="shared" si="5"/>
        <v>9.8836679999999996E-2</v>
      </c>
      <c r="F110" s="2">
        <v>0.48499999999999999</v>
      </c>
      <c r="G110" s="3">
        <f t="shared" si="0"/>
        <v>0.10320800000000001</v>
      </c>
      <c r="H110" s="1">
        <v>34.479999999999997</v>
      </c>
      <c r="I110" s="3">
        <f t="shared" si="1"/>
        <v>0.64132800000000001</v>
      </c>
      <c r="J110" s="2">
        <v>45.07</v>
      </c>
      <c r="K110" s="3">
        <f t="shared" si="2"/>
        <v>0.775204</v>
      </c>
      <c r="L110" s="4" t="s">
        <v>29</v>
      </c>
      <c r="N110" s="2">
        <v>19.010000000000002</v>
      </c>
      <c r="O110" s="3">
        <f t="shared" si="3"/>
        <v>0.65204300000000015</v>
      </c>
      <c r="P110" s="2">
        <v>0.22220000000000001</v>
      </c>
      <c r="Q110" s="3">
        <f t="shared" si="4"/>
        <v>0.13438655999999999</v>
      </c>
      <c r="R110" s="2">
        <v>0.2155</v>
      </c>
      <c r="S110" s="3">
        <f>R110/100*AI110</f>
        <v>0.19845394999999999</v>
      </c>
      <c r="T110" s="4" t="s">
        <v>29</v>
      </c>
      <c r="V110" s="4" t="s">
        <v>29</v>
      </c>
      <c r="X110" s="4" t="s">
        <v>98</v>
      </c>
      <c r="Z110" s="2">
        <f t="shared" si="6"/>
        <v>99.629699999999985</v>
      </c>
      <c r="AB110" s="2">
        <v>50.53</v>
      </c>
      <c r="AC110" s="2">
        <v>21.28</v>
      </c>
      <c r="AD110" s="2">
        <v>1.86</v>
      </c>
      <c r="AE110" s="2">
        <v>1.72</v>
      </c>
      <c r="AF110" s="2">
        <v>7410.99</v>
      </c>
      <c r="AG110" s="2">
        <v>3.43</v>
      </c>
      <c r="AH110" s="2">
        <v>60.48</v>
      </c>
      <c r="AI110" s="2">
        <v>92.09</v>
      </c>
      <c r="AJ110" s="2">
        <v>300</v>
      </c>
      <c r="AK110" s="2">
        <v>300</v>
      </c>
    </row>
    <row r="111" spans="1:80" x14ac:dyDescent="0.25">
      <c r="A111" s="26" t="s">
        <v>799</v>
      </c>
      <c r="B111" s="1" t="s">
        <v>105</v>
      </c>
      <c r="C111" s="1" t="s">
        <v>97</v>
      </c>
      <c r="D111" s="2">
        <v>0.12529999999999999</v>
      </c>
      <c r="E111" s="36">
        <f t="shared" si="5"/>
        <v>8.6770249999999993E-2</v>
      </c>
      <c r="F111" s="2">
        <v>0.48509999999999998</v>
      </c>
      <c r="G111" s="3">
        <f t="shared" si="0"/>
        <v>0.10167696</v>
      </c>
      <c r="H111" s="1">
        <v>35.14</v>
      </c>
      <c r="I111" s="3">
        <f t="shared" si="1"/>
        <v>0.64657600000000004</v>
      </c>
      <c r="J111" s="2">
        <v>45.1</v>
      </c>
      <c r="K111" s="3">
        <f t="shared" si="2"/>
        <v>0.77571999999999997</v>
      </c>
      <c r="L111" s="4" t="s">
        <v>29</v>
      </c>
      <c r="N111" s="2">
        <v>19.64</v>
      </c>
      <c r="O111" s="3">
        <f t="shared" si="3"/>
        <v>0.66186800000000012</v>
      </c>
      <c r="P111" s="2">
        <v>0.20619999999999999</v>
      </c>
      <c r="Q111" s="3">
        <f t="shared" si="4"/>
        <v>0.14180373999999998</v>
      </c>
      <c r="R111" s="2">
        <v>0.23880000000000001</v>
      </c>
      <c r="S111" s="3">
        <f>R111/100*AI111</f>
        <v>0.20450831999999999</v>
      </c>
      <c r="T111" s="4" t="s">
        <v>29</v>
      </c>
      <c r="V111" s="4" t="s">
        <v>29</v>
      </c>
      <c r="X111" s="4" t="s">
        <v>98</v>
      </c>
      <c r="Z111" s="2">
        <f t="shared" si="6"/>
        <v>100.9121</v>
      </c>
      <c r="AB111" s="2">
        <v>69.25</v>
      </c>
      <c r="AC111" s="2">
        <v>20.96</v>
      </c>
      <c r="AD111" s="2">
        <v>1.84</v>
      </c>
      <c r="AE111" s="2">
        <v>1.72</v>
      </c>
      <c r="AF111" s="2">
        <v>173.91</v>
      </c>
      <c r="AG111" s="2">
        <v>3.37</v>
      </c>
      <c r="AH111" s="2">
        <v>68.77</v>
      </c>
      <c r="AI111" s="2">
        <v>85.64</v>
      </c>
      <c r="AJ111" s="2">
        <v>627.24</v>
      </c>
      <c r="AK111" s="2">
        <v>300</v>
      </c>
    </row>
    <row r="112" spans="1:80" x14ac:dyDescent="0.25">
      <c r="A112" s="26" t="s">
        <v>799</v>
      </c>
      <c r="B112" s="1" t="s">
        <v>106</v>
      </c>
      <c r="C112" s="1" t="s">
        <v>97</v>
      </c>
      <c r="D112" s="2">
        <v>0.22120000000000001</v>
      </c>
      <c r="E112" s="36">
        <f t="shared" si="5"/>
        <v>9.3700320000000004E-2</v>
      </c>
      <c r="F112" s="2">
        <v>0.50139999999999996</v>
      </c>
      <c r="G112" s="3">
        <f t="shared" si="0"/>
        <v>0.10429119999999999</v>
      </c>
      <c r="H112" s="1">
        <v>34.25</v>
      </c>
      <c r="I112" s="3">
        <f t="shared" si="1"/>
        <v>0.63705000000000012</v>
      </c>
      <c r="J112" s="2">
        <v>45.29</v>
      </c>
      <c r="K112" s="3">
        <f t="shared" si="2"/>
        <v>0.7744589999999999</v>
      </c>
      <c r="L112" s="4" t="s">
        <v>29</v>
      </c>
      <c r="N112" s="2">
        <v>19.170000000000002</v>
      </c>
      <c r="O112" s="3">
        <f t="shared" si="3"/>
        <v>0.65561400000000003</v>
      </c>
      <c r="P112" s="2">
        <v>0.20019999999999999</v>
      </c>
      <c r="Q112" s="3">
        <f t="shared" si="4"/>
        <v>0.13867853999999999</v>
      </c>
      <c r="R112" s="27">
        <v>0.17469999999999999</v>
      </c>
      <c r="S112" s="3">
        <f>R112/100*AI112</f>
        <v>0.17176503999999998</v>
      </c>
      <c r="T112" s="4" t="s">
        <v>29</v>
      </c>
      <c r="V112" s="4" t="s">
        <v>29</v>
      </c>
      <c r="X112" s="4" t="s">
        <v>98</v>
      </c>
      <c r="Z112" s="2">
        <f t="shared" si="6"/>
        <v>99.871600000000001</v>
      </c>
      <c r="AB112" s="2">
        <v>42.36</v>
      </c>
      <c r="AC112" s="2">
        <v>20.8</v>
      </c>
      <c r="AD112" s="2">
        <v>1.86</v>
      </c>
      <c r="AE112" s="2">
        <v>1.71</v>
      </c>
      <c r="AF112" s="2">
        <v>244.63</v>
      </c>
      <c r="AG112" s="2">
        <v>3.42</v>
      </c>
      <c r="AH112" s="2">
        <v>69.27</v>
      </c>
      <c r="AI112" s="2">
        <v>98.32</v>
      </c>
      <c r="AJ112" s="2">
        <v>516.79</v>
      </c>
      <c r="AK112" s="2">
        <v>195.12</v>
      </c>
    </row>
    <row r="113" spans="1:80" x14ac:dyDescent="0.25">
      <c r="B113" s="25"/>
      <c r="C113" s="25" t="s">
        <v>34</v>
      </c>
      <c r="D113" s="27">
        <f>AVERAGE(D104:D112)</f>
        <v>0.18186250000000001</v>
      </c>
      <c r="E113" s="32"/>
      <c r="F113" s="27">
        <f>AVERAGE(F104:F112)</f>
        <v>0.45063333333333333</v>
      </c>
      <c r="G113" s="27"/>
      <c r="H113" s="27">
        <f>AVERAGE(H104:H112)</f>
        <v>34.525555555555556</v>
      </c>
      <c r="I113" s="32"/>
      <c r="J113" s="27">
        <f>AVERAGE(J104:J112)</f>
        <v>44.956666666666678</v>
      </c>
      <c r="K113" s="27"/>
      <c r="L113" s="33"/>
      <c r="M113" s="34"/>
      <c r="N113" s="27">
        <f>AVERAGE(N104:N112)</f>
        <v>19.348888888888894</v>
      </c>
      <c r="O113" s="32"/>
      <c r="P113" s="27">
        <f>AVERAGE(P104:P112)</f>
        <v>0.21242222222222223</v>
      </c>
      <c r="Q113" s="32"/>
      <c r="R113" s="27">
        <f>AVERAGE(R104:R112)</f>
        <v>0.19841999999999999</v>
      </c>
      <c r="S113" s="27"/>
      <c r="T113" s="27"/>
      <c r="U113" s="35"/>
      <c r="V113" s="27"/>
      <c r="W113" s="35"/>
      <c r="X113" s="27"/>
      <c r="BG113" s="28"/>
      <c r="BH113" s="8"/>
      <c r="BI113" s="8"/>
      <c r="BJ113" s="8"/>
      <c r="BK113" s="8"/>
      <c r="BL113" s="8"/>
      <c r="BM113" s="8"/>
      <c r="BN113" s="8"/>
      <c r="BO113" s="8"/>
      <c r="BP113" s="8"/>
      <c r="BQ113" s="8"/>
      <c r="BR113" s="8"/>
      <c r="BS113" s="8"/>
      <c r="BT113" s="8"/>
      <c r="BU113" s="8"/>
      <c r="BV113" s="29"/>
      <c r="BW113" s="30"/>
      <c r="BX113" s="30"/>
      <c r="BY113" s="30"/>
      <c r="BZ113" s="30"/>
      <c r="CA113" s="30"/>
      <c r="CB113" s="30"/>
    </row>
    <row r="114" spans="1:80" x14ac:dyDescent="0.25">
      <c r="B114" s="25"/>
      <c r="C114" s="25" t="s">
        <v>35</v>
      </c>
      <c r="D114" s="27">
        <f>STDEV(D104:D112)</f>
        <v>3.7635884756819157E-2</v>
      </c>
      <c r="E114" s="32"/>
      <c r="F114" s="27">
        <f>STDEV(F104:F112)</f>
        <v>3.1169977542500719E-2</v>
      </c>
      <c r="G114" s="27"/>
      <c r="H114" s="27">
        <f>STDEV(H104:H112)</f>
        <v>0.33889936231539025</v>
      </c>
      <c r="I114" s="32"/>
      <c r="J114" s="27">
        <f>STDEV(J104:J112)</f>
        <v>0.22599778759978942</v>
      </c>
      <c r="K114" s="27"/>
      <c r="L114" s="33"/>
      <c r="M114" s="34"/>
      <c r="N114" s="27">
        <f>STDEV(N104:N112)</f>
        <v>0.21693573036987468</v>
      </c>
      <c r="O114" s="32"/>
      <c r="P114" s="27">
        <f>STDEV(P104:P112)</f>
        <v>6.4932903403778539E-2</v>
      </c>
      <c r="Q114" s="32"/>
      <c r="R114" s="27">
        <f>STDEV(R104:R112)</f>
        <v>2.9509947475385302E-2</v>
      </c>
      <c r="S114" s="27"/>
      <c r="T114" s="27"/>
      <c r="U114" s="35"/>
      <c r="V114" s="27"/>
      <c r="W114" s="35"/>
      <c r="X114" s="27"/>
      <c r="BG114" s="28"/>
      <c r="BH114" s="8"/>
      <c r="BI114" s="8"/>
      <c r="BJ114" s="8"/>
      <c r="BK114" s="8"/>
      <c r="BL114" s="8"/>
      <c r="BM114" s="8"/>
      <c r="BN114" s="8"/>
      <c r="BO114" s="8"/>
      <c r="BP114" s="8"/>
      <c r="BQ114" s="8"/>
      <c r="BR114" s="8"/>
      <c r="BS114" s="8"/>
      <c r="BT114" s="8"/>
      <c r="BU114" s="8"/>
      <c r="BV114" s="29"/>
      <c r="BW114" s="30"/>
      <c r="BX114" s="30"/>
      <c r="BY114" s="30"/>
      <c r="BZ114" s="30"/>
      <c r="CA114" s="30"/>
      <c r="CB114" s="30"/>
    </row>
    <row r="115" spans="1:80" x14ac:dyDescent="0.25">
      <c r="E115" s="31"/>
    </row>
    <row r="116" spans="1:80" x14ac:dyDescent="0.25">
      <c r="A116" s="26" t="s">
        <v>799</v>
      </c>
      <c r="B116" s="1" t="s">
        <v>107</v>
      </c>
      <c r="C116" s="1" t="s">
        <v>37</v>
      </c>
      <c r="D116" s="2">
        <v>9.6299999999999997E-2</v>
      </c>
      <c r="E116" s="36">
        <f>D116/100*AB116</f>
        <v>8.2586880000000001E-2</v>
      </c>
      <c r="F116" s="2">
        <v>9.77</v>
      </c>
      <c r="G116" s="3">
        <f>F116/100*AC116</f>
        <v>0.33804199999999995</v>
      </c>
      <c r="H116" s="1">
        <v>12.12</v>
      </c>
      <c r="I116" s="3">
        <f>H116/100*AD116</f>
        <v>0.35390399999999994</v>
      </c>
      <c r="J116" s="2">
        <v>42.1</v>
      </c>
      <c r="K116" s="3">
        <f>J116/100*AE116</f>
        <v>0.61887000000000003</v>
      </c>
      <c r="L116" s="4" t="s">
        <v>29</v>
      </c>
      <c r="N116" s="2">
        <v>16.079999999999998</v>
      </c>
      <c r="O116" s="3">
        <f>N116/100*AG116</f>
        <v>0.51616799999999985</v>
      </c>
      <c r="P116" s="2">
        <v>8.7100000000000009</v>
      </c>
      <c r="Q116" s="3">
        <f>P116/100*AH116</f>
        <v>0.48166300000000006</v>
      </c>
      <c r="R116" s="2">
        <v>9.4700000000000006</v>
      </c>
      <c r="S116" s="3">
        <f>R116/100*AI116</f>
        <v>0.84851200000000015</v>
      </c>
      <c r="T116" s="4" t="s">
        <v>29</v>
      </c>
      <c r="V116" s="2">
        <v>0.24340000000000001</v>
      </c>
      <c r="W116" s="6">
        <f>V116/100*AK116</f>
        <v>0.10132742</v>
      </c>
      <c r="X116" s="4" t="s">
        <v>29</v>
      </c>
      <c r="Z116" s="2">
        <f>SUM(X116,V116,T116,R116,P116,N116,L116,J116,H116,F116,D116)</f>
        <v>98.589699999999993</v>
      </c>
      <c r="AA116" s="3"/>
      <c r="AB116" s="2">
        <v>85.76</v>
      </c>
      <c r="AC116" s="2">
        <v>3.46</v>
      </c>
      <c r="AD116" s="2">
        <v>2.92</v>
      </c>
      <c r="AE116" s="2">
        <v>1.47</v>
      </c>
      <c r="AF116" s="2">
        <v>508.21</v>
      </c>
      <c r="AG116" s="2">
        <v>3.21</v>
      </c>
      <c r="AH116" s="2">
        <v>5.53</v>
      </c>
      <c r="AI116" s="2">
        <v>8.9600000000000009</v>
      </c>
      <c r="AJ116" s="2">
        <v>281.11</v>
      </c>
      <c r="AK116" s="2">
        <v>41.63</v>
      </c>
      <c r="AY116" s="2"/>
      <c r="AZ116" s="2"/>
    </row>
    <row r="117" spans="1:80" x14ac:dyDescent="0.25">
      <c r="A117" s="26" t="s">
        <v>799</v>
      </c>
      <c r="B117" s="1" t="s">
        <v>108</v>
      </c>
      <c r="C117" s="1" t="s">
        <v>37</v>
      </c>
      <c r="D117" s="2">
        <v>7.3700000000000002E-2</v>
      </c>
      <c r="E117" s="36">
        <f>D117/100*AB117</f>
        <v>8.6435360000000003E-2</v>
      </c>
      <c r="F117" s="2">
        <v>9.8000000000000007</v>
      </c>
      <c r="G117" s="3">
        <f>F117/100*AC117</f>
        <v>0.33810000000000001</v>
      </c>
      <c r="H117" s="1">
        <v>12.08</v>
      </c>
      <c r="I117" s="3">
        <f>H117/100*AD117</f>
        <v>0.35394400000000004</v>
      </c>
      <c r="J117" s="2">
        <v>42.38</v>
      </c>
      <c r="K117" s="3">
        <f>J117/100*AE117</f>
        <v>0.61874799999999996</v>
      </c>
      <c r="L117" s="4" t="s">
        <v>29</v>
      </c>
      <c r="N117" s="2">
        <v>16.55</v>
      </c>
      <c r="O117" s="3">
        <f>N117/100*AG117</f>
        <v>0.52298</v>
      </c>
      <c r="P117" s="2">
        <v>8.99</v>
      </c>
      <c r="Q117" s="3">
        <f>P117/100*AH117</f>
        <v>0.48635900000000004</v>
      </c>
      <c r="R117" s="2">
        <v>9.7200000000000006</v>
      </c>
      <c r="S117" s="3">
        <f>R117/100*AI117</f>
        <v>0.85341600000000006</v>
      </c>
      <c r="T117" s="4" t="s">
        <v>29</v>
      </c>
      <c r="V117" s="2">
        <v>0.3427</v>
      </c>
      <c r="W117" s="6">
        <f>V117/100*AK117</f>
        <v>0.10644261999999999</v>
      </c>
      <c r="X117" s="4" t="s">
        <v>29</v>
      </c>
      <c r="Z117" s="2">
        <f>SUM(X117,V117,T117,R117,P117,N117,L117,J117,H117,F117,D117)</f>
        <v>99.936399999999992</v>
      </c>
      <c r="AA117" s="3"/>
      <c r="AB117" s="2">
        <v>117.28</v>
      </c>
      <c r="AC117" s="2">
        <v>3.45</v>
      </c>
      <c r="AD117" s="2">
        <v>2.93</v>
      </c>
      <c r="AE117" s="2">
        <v>1.46</v>
      </c>
      <c r="AF117" s="2">
        <v>200.08</v>
      </c>
      <c r="AG117" s="2">
        <v>3.16</v>
      </c>
      <c r="AH117" s="2">
        <v>5.41</v>
      </c>
      <c r="AI117" s="2">
        <v>8.7799999999999994</v>
      </c>
      <c r="AJ117" s="2">
        <v>237.38</v>
      </c>
      <c r="AK117" s="2">
        <v>31.06</v>
      </c>
      <c r="AY117" s="2"/>
      <c r="AZ117" s="2"/>
    </row>
    <row r="118" spans="1:80" x14ac:dyDescent="0.25">
      <c r="A118" s="26" t="s">
        <v>799</v>
      </c>
      <c r="B118" s="1" t="s">
        <v>109</v>
      </c>
      <c r="C118" s="1" t="s">
        <v>37</v>
      </c>
      <c r="D118" s="2">
        <v>7.6100000000000001E-2</v>
      </c>
      <c r="E118" s="36">
        <f>D118/100*AB118</f>
        <v>8.9257690000000001E-2</v>
      </c>
      <c r="F118" s="2">
        <v>9.85</v>
      </c>
      <c r="G118" s="3">
        <f>F118/100*AC118</f>
        <v>0.33883999999999997</v>
      </c>
      <c r="H118" s="1">
        <v>12.1</v>
      </c>
      <c r="I118" s="3">
        <f>H118/100*AD118</f>
        <v>0.35331999999999997</v>
      </c>
      <c r="J118" s="2">
        <v>42.31</v>
      </c>
      <c r="K118" s="3">
        <f>J118/100*AE118</f>
        <v>0.617726</v>
      </c>
      <c r="L118" s="4" t="s">
        <v>29</v>
      </c>
      <c r="N118" s="2">
        <v>16.46</v>
      </c>
      <c r="O118" s="3">
        <f>N118/100*AG118</f>
        <v>0.52178199999999997</v>
      </c>
      <c r="P118" s="2">
        <v>8.99</v>
      </c>
      <c r="Q118" s="3">
        <f>P118/100*AH118</f>
        <v>0.48815700000000001</v>
      </c>
      <c r="R118" s="2">
        <v>9.42</v>
      </c>
      <c r="S118" s="3">
        <f>R118/100*AI118</f>
        <v>0.84120600000000001</v>
      </c>
      <c r="T118" s="4" t="s">
        <v>29</v>
      </c>
      <c r="V118" s="2">
        <v>0.3024</v>
      </c>
      <c r="W118" s="6">
        <f>V118/100*AK118</f>
        <v>0.10535616000000002</v>
      </c>
      <c r="X118" s="4" t="s">
        <v>29</v>
      </c>
      <c r="Z118" s="2">
        <f>SUM(X118,V118,T118,R118,P118,N118,L118,J118,H118,F118,D118)</f>
        <v>99.508499999999998</v>
      </c>
      <c r="AA118" s="3"/>
      <c r="AB118" s="2">
        <v>117.29</v>
      </c>
      <c r="AC118" s="2">
        <v>3.44</v>
      </c>
      <c r="AD118" s="2">
        <v>2.92</v>
      </c>
      <c r="AE118" s="2">
        <v>1.46</v>
      </c>
      <c r="AF118" s="2">
        <v>834.92</v>
      </c>
      <c r="AG118" s="2">
        <v>3.17</v>
      </c>
      <c r="AH118" s="2">
        <v>5.43</v>
      </c>
      <c r="AI118" s="2">
        <v>8.93</v>
      </c>
      <c r="AJ118" s="2">
        <v>117.11</v>
      </c>
      <c r="AK118" s="2">
        <v>34.840000000000003</v>
      </c>
      <c r="AY118" s="2"/>
      <c r="AZ118" s="2"/>
    </row>
    <row r="119" spans="1:80" x14ac:dyDescent="0.25">
      <c r="A119" s="26" t="s">
        <v>799</v>
      </c>
      <c r="B119" s="1" t="s">
        <v>110</v>
      </c>
      <c r="C119" s="1" t="s">
        <v>37</v>
      </c>
      <c r="D119" s="2">
        <v>7.6700000000000004E-2</v>
      </c>
      <c r="E119" s="36">
        <f>D119/100*AB119</f>
        <v>8.5413119999999995E-2</v>
      </c>
      <c r="F119" s="2">
        <v>9.9700000000000006</v>
      </c>
      <c r="G119" s="3">
        <f>F119/100*AC119</f>
        <v>0.33997700000000003</v>
      </c>
      <c r="H119" s="1">
        <v>12.21</v>
      </c>
      <c r="I119" s="3">
        <f>H119/100*AD119</f>
        <v>0.35531100000000004</v>
      </c>
      <c r="J119" s="2">
        <v>42.07</v>
      </c>
      <c r="K119" s="3">
        <f>J119/100*AE119</f>
        <v>0.61422200000000005</v>
      </c>
      <c r="L119" s="4" t="s">
        <v>29</v>
      </c>
      <c r="N119" s="2">
        <v>16.63</v>
      </c>
      <c r="O119" s="3">
        <f>N119/100*AG119</f>
        <v>0.52550800000000009</v>
      </c>
      <c r="P119" s="2">
        <v>8.9700000000000006</v>
      </c>
      <c r="Q119" s="3">
        <f>P119/100*AH119</f>
        <v>0.48796800000000007</v>
      </c>
      <c r="R119" s="2">
        <v>9.8800000000000008</v>
      </c>
      <c r="S119" s="3">
        <f>R119/100*AI119</f>
        <v>0.86153600000000019</v>
      </c>
      <c r="T119" s="4" t="s">
        <v>29</v>
      </c>
      <c r="V119" s="2">
        <v>0.2402</v>
      </c>
      <c r="W119" s="6">
        <f>V119/100*AK119</f>
        <v>9.8482E-2</v>
      </c>
      <c r="X119" s="4" t="s">
        <v>29</v>
      </c>
      <c r="Z119" s="2">
        <f>SUM(X119,V119,T119,R119,P119,N119,L119,J119,H119,F119,D119)</f>
        <v>100.04690000000001</v>
      </c>
      <c r="AA119" s="3"/>
      <c r="AB119" s="2">
        <v>111.36</v>
      </c>
      <c r="AC119" s="2">
        <v>3.41</v>
      </c>
      <c r="AD119" s="2">
        <v>2.91</v>
      </c>
      <c r="AE119" s="2">
        <v>1.46</v>
      </c>
      <c r="AF119" s="2">
        <v>206.84</v>
      </c>
      <c r="AG119" s="2">
        <v>3.16</v>
      </c>
      <c r="AH119" s="2">
        <v>5.44</v>
      </c>
      <c r="AI119" s="2">
        <v>8.7200000000000006</v>
      </c>
      <c r="AJ119" s="2">
        <v>153.69999999999999</v>
      </c>
      <c r="AK119" s="2">
        <v>41</v>
      </c>
      <c r="AY119" s="2"/>
      <c r="AZ119" s="2"/>
    </row>
    <row r="120" spans="1:80" x14ac:dyDescent="0.25">
      <c r="A120" s="26" t="s">
        <v>799</v>
      </c>
      <c r="B120" s="1" t="s">
        <v>111</v>
      </c>
      <c r="C120" s="1" t="s">
        <v>37</v>
      </c>
      <c r="D120" s="2">
        <v>0.1295</v>
      </c>
      <c r="E120" s="36">
        <f>D120/100*AB120</f>
        <v>7.7622300000000005E-2</v>
      </c>
      <c r="F120" s="2">
        <v>9.94</v>
      </c>
      <c r="G120" s="3">
        <f>F120/100*AC120</f>
        <v>0.33895399999999998</v>
      </c>
      <c r="H120" s="1">
        <v>12.2</v>
      </c>
      <c r="I120" s="3">
        <f>H120/100*AD120</f>
        <v>0.35502</v>
      </c>
      <c r="J120" s="2">
        <v>41.89</v>
      </c>
      <c r="K120" s="3">
        <f>J120/100*AE120</f>
        <v>0.61578299999999997</v>
      </c>
      <c r="L120" s="4" t="s">
        <v>29</v>
      </c>
      <c r="N120" s="2">
        <v>16.260000000000002</v>
      </c>
      <c r="O120" s="3">
        <f>N120/100*AG120</f>
        <v>0.5186940000000001</v>
      </c>
      <c r="P120" s="2">
        <v>8.65</v>
      </c>
      <c r="Q120" s="3">
        <f>P120/100*AH120</f>
        <v>0.47748000000000002</v>
      </c>
      <c r="R120" s="2">
        <v>9.58</v>
      </c>
      <c r="S120" s="3">
        <f>R120/100*AI120</f>
        <v>0.85357799999999995</v>
      </c>
      <c r="T120" s="4" t="s">
        <v>29</v>
      </c>
      <c r="V120" s="2">
        <v>0.2535</v>
      </c>
      <c r="W120" s="6">
        <f>V120/100*AK120</f>
        <v>0.10208445000000001</v>
      </c>
      <c r="X120" s="4" t="s">
        <v>29</v>
      </c>
      <c r="Z120" s="2">
        <f>SUM(X120,V120,T120,R120,P120,N120,L120,J120,H120,F120,D120)</f>
        <v>98.902999999999992</v>
      </c>
      <c r="AA120" s="3"/>
      <c r="AB120" s="2">
        <v>59.94</v>
      </c>
      <c r="AC120" s="2">
        <v>3.41</v>
      </c>
      <c r="AD120" s="2">
        <v>2.91</v>
      </c>
      <c r="AE120" s="2">
        <v>1.47</v>
      </c>
      <c r="AF120" s="2">
        <v>135.65</v>
      </c>
      <c r="AG120" s="2">
        <v>3.19</v>
      </c>
      <c r="AH120" s="2">
        <v>5.52</v>
      </c>
      <c r="AI120" s="2">
        <v>8.91</v>
      </c>
      <c r="AJ120" s="2">
        <v>348.38</v>
      </c>
      <c r="AK120" s="2">
        <v>40.270000000000003</v>
      </c>
      <c r="AY120" s="2"/>
      <c r="AZ120" s="2"/>
    </row>
    <row r="121" spans="1:80" x14ac:dyDescent="0.25">
      <c r="B121" s="25"/>
      <c r="C121" s="25" t="s">
        <v>34</v>
      </c>
      <c r="D121" s="27">
        <f>AVERAGE(D116:D120)</f>
        <v>9.0459999999999999E-2</v>
      </c>
      <c r="E121" s="32"/>
      <c r="F121" s="27">
        <f>AVERAGE(F116:F120)</f>
        <v>9.8659999999999997</v>
      </c>
      <c r="G121" s="27"/>
      <c r="H121" s="27">
        <f>AVERAGE(H116:H120)</f>
        <v>12.141999999999999</v>
      </c>
      <c r="I121" s="32"/>
      <c r="J121" s="27">
        <f>AVERAGE(J116:J120)</f>
        <v>42.15</v>
      </c>
      <c r="K121" s="27"/>
      <c r="L121" s="33"/>
      <c r="M121" s="34"/>
      <c r="N121" s="27">
        <f>AVERAGE(N116:N120)</f>
        <v>16.396000000000001</v>
      </c>
      <c r="O121" s="32"/>
      <c r="P121" s="27">
        <f>AVERAGE(P116:P120)</f>
        <v>8.8620000000000001</v>
      </c>
      <c r="Q121" s="32"/>
      <c r="R121" s="27">
        <f>AVERAGE(R116:R120)</f>
        <v>9.6140000000000008</v>
      </c>
      <c r="S121" s="27"/>
      <c r="T121" s="27"/>
      <c r="U121" s="35"/>
      <c r="V121" s="27">
        <f>AVERAGE(V116:V120)</f>
        <v>0.27644000000000002</v>
      </c>
      <c r="W121" s="35"/>
      <c r="X121" s="27"/>
      <c r="BG121" s="28"/>
      <c r="BH121" s="8"/>
      <c r="BI121" s="8"/>
      <c r="BJ121" s="8"/>
      <c r="BK121" s="8"/>
      <c r="BL121" s="8"/>
      <c r="BM121" s="8"/>
      <c r="BN121" s="8"/>
      <c r="BO121" s="8"/>
      <c r="BP121" s="8"/>
      <c r="BQ121" s="8"/>
      <c r="BR121" s="8"/>
      <c r="BS121" s="8"/>
      <c r="BT121" s="8"/>
      <c r="BU121" s="8"/>
      <c r="BV121" s="29"/>
      <c r="BW121" s="30"/>
      <c r="BX121" s="30"/>
      <c r="BY121" s="30"/>
      <c r="BZ121" s="30"/>
      <c r="CA121" s="30"/>
      <c r="CB121" s="30"/>
    </row>
    <row r="122" spans="1:80" x14ac:dyDescent="0.25">
      <c r="B122" s="25"/>
      <c r="C122" s="25" t="s">
        <v>35</v>
      </c>
      <c r="D122" s="27">
        <f>STDEV(D116:D120)</f>
        <v>2.3636158740370689E-2</v>
      </c>
      <c r="E122" s="32"/>
      <c r="F122" s="27">
        <f>STDEV(F116:F120)</f>
        <v>8.6775572599666631E-2</v>
      </c>
      <c r="G122" s="27"/>
      <c r="H122" s="27">
        <f>STDEV(H116:H120)</f>
        <v>5.9329587896765491E-2</v>
      </c>
      <c r="I122" s="32"/>
      <c r="J122" s="27">
        <f>STDEV(J116:J120)</f>
        <v>0.19685019685029617</v>
      </c>
      <c r="K122" s="27"/>
      <c r="L122" s="33"/>
      <c r="M122" s="34"/>
      <c r="N122" s="27">
        <f>STDEV(N116:N120)</f>
        <v>0.22412050330123776</v>
      </c>
      <c r="O122" s="32"/>
      <c r="P122" s="27">
        <f>STDEV(P116:P120)</f>
        <v>0.16769019053003653</v>
      </c>
      <c r="Q122" s="32"/>
      <c r="R122" s="27">
        <f>STDEV(R116:R120)</f>
        <v>0.18809572031282396</v>
      </c>
      <c r="S122" s="27"/>
      <c r="T122" s="27"/>
      <c r="U122" s="35"/>
      <c r="V122" s="27">
        <f>STDEV(V116:V120)</f>
        <v>4.4708869366155896E-2</v>
      </c>
      <c r="W122" s="35"/>
      <c r="X122" s="27"/>
      <c r="BG122" s="28"/>
      <c r="BH122" s="8"/>
      <c r="BI122" s="8"/>
      <c r="BJ122" s="8"/>
      <c r="BK122" s="8"/>
      <c r="BL122" s="8"/>
      <c r="BM122" s="8"/>
      <c r="BN122" s="8"/>
      <c r="BO122" s="8"/>
      <c r="BP122" s="8"/>
      <c r="BQ122" s="8"/>
      <c r="BR122" s="8"/>
      <c r="BS122" s="8"/>
      <c r="BT122" s="8"/>
      <c r="BU122" s="8"/>
      <c r="BV122" s="29"/>
      <c r="BW122" s="30"/>
      <c r="BX122" s="30"/>
      <c r="BY122" s="30"/>
      <c r="BZ122" s="30"/>
      <c r="CA122" s="30"/>
      <c r="CB122" s="30"/>
    </row>
    <row r="123" spans="1:80" x14ac:dyDescent="0.25">
      <c r="E123" s="31"/>
    </row>
    <row r="124" spans="1:80" x14ac:dyDescent="0.25">
      <c r="A124" s="26" t="s">
        <v>800</v>
      </c>
      <c r="B124" s="1" t="s">
        <v>112</v>
      </c>
      <c r="C124" s="25" t="s">
        <v>28</v>
      </c>
      <c r="D124" s="4">
        <v>8.3099999999999993E-2</v>
      </c>
      <c r="E124" s="3">
        <f t="shared" ref="E124:E133" si="7">D124/100*AB124</f>
        <v>5.6200529999999992E-2</v>
      </c>
      <c r="F124" s="2">
        <v>15.1462</v>
      </c>
      <c r="G124" s="3">
        <v>0.23930995999999999</v>
      </c>
      <c r="H124" s="1">
        <v>7.5758999999999999</v>
      </c>
      <c r="I124" s="3">
        <v>0.16136666999999999</v>
      </c>
      <c r="J124" s="2">
        <v>46.836199999999998</v>
      </c>
      <c r="K124" s="3">
        <v>0.37937322000000001</v>
      </c>
      <c r="L124" s="4" t="s">
        <v>29</v>
      </c>
      <c r="N124" s="2">
        <v>22.7805</v>
      </c>
      <c r="O124" s="3">
        <v>0.35765385</v>
      </c>
      <c r="P124" s="2">
        <v>2.1777000000000002</v>
      </c>
      <c r="Q124" s="3">
        <v>0.14481705</v>
      </c>
      <c r="R124" s="2">
        <v>4.5659000000000001</v>
      </c>
      <c r="S124" s="3">
        <v>0.35111771000000003</v>
      </c>
      <c r="T124" s="2">
        <v>0.67230000000000001</v>
      </c>
      <c r="U124" s="6">
        <v>8.0877690000000002E-2</v>
      </c>
      <c r="V124" s="37">
        <v>5.7599999999999998E-2</v>
      </c>
      <c r="W124" s="6">
        <v>4.9714559999999998E-2</v>
      </c>
      <c r="X124" s="4" t="s">
        <v>29</v>
      </c>
      <c r="Z124" s="2">
        <f t="shared" ref="Z124:Z133" si="8">SUM(X124,V124,T124,R124,P124,N124,L124,J124,H124,F124,D124)</f>
        <v>99.895399999999995</v>
      </c>
      <c r="AB124" s="2">
        <v>67.63</v>
      </c>
      <c r="AC124" s="2">
        <v>1.58</v>
      </c>
      <c r="AD124" s="2">
        <v>2.13</v>
      </c>
      <c r="AE124" s="2">
        <v>0.81</v>
      </c>
      <c r="AF124" s="2">
        <v>1479.52</v>
      </c>
      <c r="AG124" s="2">
        <v>1.57</v>
      </c>
      <c r="AH124" s="2">
        <v>6.65</v>
      </c>
      <c r="AI124" s="2">
        <v>7.69</v>
      </c>
      <c r="AJ124" s="2">
        <v>12.03</v>
      </c>
      <c r="AK124" s="2">
        <v>86.31</v>
      </c>
      <c r="AL124" s="2">
        <v>151.91</v>
      </c>
    </row>
    <row r="125" spans="1:80" x14ac:dyDescent="0.25">
      <c r="A125" s="26" t="s">
        <v>800</v>
      </c>
      <c r="B125" s="1" t="s">
        <v>113</v>
      </c>
      <c r="C125" s="25" t="s">
        <v>28</v>
      </c>
      <c r="D125" s="4">
        <v>4.0399999999999998E-2</v>
      </c>
      <c r="E125" s="3">
        <f t="shared" si="7"/>
        <v>1.89274E-2</v>
      </c>
      <c r="F125" s="2">
        <v>14.911899999999999</v>
      </c>
      <c r="G125" s="3">
        <v>0.23709921</v>
      </c>
      <c r="H125" s="1">
        <v>8.0587</v>
      </c>
      <c r="I125" s="3">
        <v>0.16600922000000001</v>
      </c>
      <c r="J125" s="2">
        <v>46.138199999999998</v>
      </c>
      <c r="K125" s="3">
        <v>0.37833324000000002</v>
      </c>
      <c r="L125" s="4" t="s">
        <v>29</v>
      </c>
      <c r="N125" s="2">
        <v>22.6616</v>
      </c>
      <c r="O125" s="3">
        <v>0.35805327999999997</v>
      </c>
      <c r="P125" s="2">
        <v>2.6316000000000002</v>
      </c>
      <c r="Q125" s="3">
        <v>0.15684335999999999</v>
      </c>
      <c r="R125" s="2">
        <v>5.3956</v>
      </c>
      <c r="S125" s="3">
        <v>0.37985024000000001</v>
      </c>
      <c r="T125" s="2">
        <v>0.29980000000000001</v>
      </c>
      <c r="U125" s="6">
        <v>6.3527620000000007E-2</v>
      </c>
      <c r="V125" s="2">
        <v>0.1249</v>
      </c>
      <c r="W125" s="6">
        <v>5.0759360000000003E-2</v>
      </c>
      <c r="X125" s="4" t="s">
        <v>29</v>
      </c>
      <c r="Z125" s="2">
        <f t="shared" si="8"/>
        <v>100.26270000000001</v>
      </c>
      <c r="AB125" s="2">
        <v>46.85</v>
      </c>
      <c r="AC125" s="2">
        <v>1.59</v>
      </c>
      <c r="AD125" s="2">
        <v>2.06</v>
      </c>
      <c r="AE125" s="2">
        <v>0.82</v>
      </c>
      <c r="AF125" s="2">
        <v>127.39</v>
      </c>
      <c r="AG125" s="2">
        <v>1.58</v>
      </c>
      <c r="AH125" s="2">
        <v>5.96</v>
      </c>
      <c r="AI125" s="2">
        <v>7.04</v>
      </c>
      <c r="AJ125" s="2">
        <v>21.19</v>
      </c>
      <c r="AK125" s="2">
        <v>40.64</v>
      </c>
      <c r="AL125" s="2">
        <v>300</v>
      </c>
    </row>
    <row r="126" spans="1:80" x14ac:dyDescent="0.25">
      <c r="A126" s="26" t="s">
        <v>800</v>
      </c>
      <c r="B126" s="1" t="s">
        <v>114</v>
      </c>
      <c r="C126" s="25" t="s">
        <v>28</v>
      </c>
      <c r="D126" s="4">
        <v>4.2200000000000001E-2</v>
      </c>
      <c r="E126" s="3">
        <f t="shared" si="7"/>
        <v>2.8506099999999999E-2</v>
      </c>
      <c r="F126" s="2">
        <v>14.6488</v>
      </c>
      <c r="G126" s="3">
        <v>0.23584568</v>
      </c>
      <c r="H126" s="1">
        <v>8.5739000000000001</v>
      </c>
      <c r="I126" s="3">
        <v>0.17147799999999999</v>
      </c>
      <c r="J126" s="2">
        <v>45.493499999999997</v>
      </c>
      <c r="K126" s="3">
        <v>0.37759605000000002</v>
      </c>
      <c r="L126" s="4" t="s">
        <v>29</v>
      </c>
      <c r="N126" s="2">
        <v>22.85</v>
      </c>
      <c r="O126" s="3">
        <v>0.35874499999999998</v>
      </c>
      <c r="P126" s="2">
        <v>2.6305000000000001</v>
      </c>
      <c r="Q126" s="3">
        <v>0.1573039</v>
      </c>
      <c r="R126" s="2">
        <v>5.6078999999999999</v>
      </c>
      <c r="S126" s="3">
        <v>0.38582351999999998</v>
      </c>
      <c r="T126" s="2">
        <v>0.31019999999999998</v>
      </c>
      <c r="U126" s="6">
        <v>6.4056299999999997E-2</v>
      </c>
      <c r="V126" s="2">
        <v>0.1079</v>
      </c>
      <c r="W126" s="6">
        <v>5.2579670000000002E-2</v>
      </c>
      <c r="X126" s="4" t="s">
        <v>29</v>
      </c>
      <c r="Z126" s="2">
        <f t="shared" si="8"/>
        <v>100.26489999999998</v>
      </c>
      <c r="AB126" s="2">
        <v>67.55</v>
      </c>
      <c r="AC126" s="2">
        <v>1.61</v>
      </c>
      <c r="AD126" s="2">
        <v>2</v>
      </c>
      <c r="AE126" s="2">
        <v>0.83</v>
      </c>
      <c r="AF126" s="2">
        <v>660.68</v>
      </c>
      <c r="AG126" s="2">
        <v>1.57</v>
      </c>
      <c r="AH126" s="2">
        <v>5.98</v>
      </c>
      <c r="AI126" s="2">
        <v>6.88</v>
      </c>
      <c r="AJ126" s="2">
        <v>20.65</v>
      </c>
      <c r="AK126" s="2">
        <v>48.73</v>
      </c>
      <c r="AL126" s="2">
        <v>798.97</v>
      </c>
    </row>
    <row r="127" spans="1:80" x14ac:dyDescent="0.25">
      <c r="A127" s="26" t="s">
        <v>800</v>
      </c>
      <c r="B127" s="1" t="s">
        <v>115</v>
      </c>
      <c r="C127" s="25" t="s">
        <v>28</v>
      </c>
      <c r="D127" s="4">
        <v>5.3499999999999999E-2</v>
      </c>
      <c r="E127" s="3">
        <f t="shared" si="7"/>
        <v>2.7739750000000001E-2</v>
      </c>
      <c r="F127" s="2">
        <v>14.2188</v>
      </c>
      <c r="G127" s="3">
        <v>0.23176643999999999</v>
      </c>
      <c r="H127" s="1">
        <v>9.0361999999999991</v>
      </c>
      <c r="I127" s="3">
        <v>0.17530228</v>
      </c>
      <c r="J127" s="2">
        <v>44.985700000000001</v>
      </c>
      <c r="K127" s="3">
        <v>0.37338131000000002</v>
      </c>
      <c r="L127" s="4" t="s">
        <v>29</v>
      </c>
      <c r="N127" s="2">
        <v>22.791799999999999</v>
      </c>
      <c r="O127" s="3">
        <v>0.35783125999999998</v>
      </c>
      <c r="P127" s="2">
        <v>2.6331000000000002</v>
      </c>
      <c r="Q127" s="3">
        <v>0.15719606999999999</v>
      </c>
      <c r="R127" s="2">
        <v>5.9347000000000003</v>
      </c>
      <c r="S127" s="3">
        <v>0.3976249</v>
      </c>
      <c r="T127" s="2">
        <v>0.32069999999999999</v>
      </c>
      <c r="U127" s="6">
        <v>6.4653119999999994E-2</v>
      </c>
      <c r="V127" s="2">
        <v>0.1208</v>
      </c>
      <c r="W127" s="6">
        <v>5.1134640000000002E-2</v>
      </c>
      <c r="X127" s="4" t="s">
        <v>29</v>
      </c>
      <c r="Z127" s="2">
        <f t="shared" si="8"/>
        <v>100.09529999999999</v>
      </c>
      <c r="AB127" s="2">
        <v>51.85</v>
      </c>
      <c r="AC127" s="2">
        <v>1.63</v>
      </c>
      <c r="AD127" s="2">
        <v>1.94</v>
      </c>
      <c r="AE127" s="2">
        <v>0.83</v>
      </c>
      <c r="AF127" s="2">
        <v>300</v>
      </c>
      <c r="AG127" s="2">
        <v>1.57</v>
      </c>
      <c r="AH127" s="2">
        <v>5.97</v>
      </c>
      <c r="AI127" s="2">
        <v>6.7</v>
      </c>
      <c r="AJ127" s="2">
        <v>20.16</v>
      </c>
      <c r="AK127" s="2">
        <v>42.33</v>
      </c>
      <c r="AL127" s="2">
        <v>146.34</v>
      </c>
    </row>
    <row r="128" spans="1:80" x14ac:dyDescent="0.25">
      <c r="A128" s="26" t="s">
        <v>800</v>
      </c>
      <c r="B128" s="1" t="s">
        <v>116</v>
      </c>
      <c r="C128" s="25" t="s">
        <v>28</v>
      </c>
      <c r="D128" s="4">
        <v>0.1065</v>
      </c>
      <c r="E128" s="3">
        <f t="shared" si="7"/>
        <v>0.13278419999999999</v>
      </c>
      <c r="F128" s="2">
        <v>14.1007</v>
      </c>
      <c r="G128" s="3">
        <v>0.23125148000000001</v>
      </c>
      <c r="H128" s="1">
        <v>9.2942</v>
      </c>
      <c r="I128" s="3">
        <v>0.17751922000000001</v>
      </c>
      <c r="J128" s="2">
        <v>44.456800000000001</v>
      </c>
      <c r="K128" s="3">
        <v>0.37343712000000001</v>
      </c>
      <c r="L128" s="4" t="s">
        <v>29</v>
      </c>
      <c r="N128" s="2">
        <v>22.3306</v>
      </c>
      <c r="O128" s="3">
        <v>0.35505653999999998</v>
      </c>
      <c r="P128" s="2">
        <v>2.6690999999999998</v>
      </c>
      <c r="Q128" s="3">
        <v>0.15827763</v>
      </c>
      <c r="R128" s="2">
        <v>6.2961</v>
      </c>
      <c r="S128" s="3">
        <v>0.40924650000000001</v>
      </c>
      <c r="T128" s="2">
        <v>0.3175</v>
      </c>
      <c r="U128" s="6">
        <v>6.4357250000000005E-2</v>
      </c>
      <c r="V128" s="2">
        <v>0.11459999999999999</v>
      </c>
      <c r="W128" s="6">
        <v>5.1042839999999999E-2</v>
      </c>
      <c r="X128" s="4" t="s">
        <v>29</v>
      </c>
      <c r="Z128" s="2">
        <f t="shared" si="8"/>
        <v>99.686099999999996</v>
      </c>
      <c r="AB128" s="2">
        <v>124.68</v>
      </c>
      <c r="AC128" s="2">
        <v>1.64</v>
      </c>
      <c r="AD128" s="2">
        <v>1.91</v>
      </c>
      <c r="AE128" s="2">
        <v>0.84</v>
      </c>
      <c r="AF128" s="2">
        <v>679.01</v>
      </c>
      <c r="AG128" s="2">
        <v>1.59</v>
      </c>
      <c r="AH128" s="2">
        <v>5.93</v>
      </c>
      <c r="AI128" s="2">
        <v>6.5</v>
      </c>
      <c r="AJ128" s="2">
        <v>20.27</v>
      </c>
      <c r="AK128" s="2">
        <v>44.54</v>
      </c>
      <c r="AL128" s="2">
        <v>408.47</v>
      </c>
    </row>
    <row r="129" spans="1:38" x14ac:dyDescent="0.25">
      <c r="A129" s="26" t="s">
        <v>800</v>
      </c>
      <c r="B129" s="1" t="s">
        <v>117</v>
      </c>
      <c r="C129" s="25" t="s">
        <v>28</v>
      </c>
      <c r="D129" s="4">
        <v>6.59E-2</v>
      </c>
      <c r="E129" s="3">
        <f t="shared" si="7"/>
        <v>6.4568819999999999E-2</v>
      </c>
      <c r="F129" s="2">
        <v>17.425799999999999</v>
      </c>
      <c r="G129" s="3">
        <v>0.25615926</v>
      </c>
      <c r="H129" s="1">
        <v>4.1684999999999999</v>
      </c>
      <c r="I129" s="3">
        <v>0.1217202</v>
      </c>
      <c r="J129" s="2">
        <v>50.012799999999999</v>
      </c>
      <c r="K129" s="3">
        <v>0.39510111999999997</v>
      </c>
      <c r="L129" s="4" t="s">
        <v>29</v>
      </c>
      <c r="N129" s="2">
        <v>21.639099999999999</v>
      </c>
      <c r="O129" s="3">
        <v>0.35055342</v>
      </c>
      <c r="P129" s="2">
        <v>2.8248000000000002</v>
      </c>
      <c r="Q129" s="3">
        <v>0.16129608000000001</v>
      </c>
      <c r="R129" s="2">
        <v>3.2812999999999999</v>
      </c>
      <c r="S129" s="3">
        <v>0.29761390999999998</v>
      </c>
      <c r="T129" s="2">
        <v>0.26829999999999998</v>
      </c>
      <c r="U129" s="6">
        <v>6.119923E-2</v>
      </c>
      <c r="V129" s="2">
        <v>0.12559999999999999</v>
      </c>
      <c r="W129" s="6">
        <v>5.2111440000000002E-2</v>
      </c>
      <c r="X129" s="4" t="s">
        <v>29</v>
      </c>
      <c r="Z129" s="2">
        <f t="shared" si="8"/>
        <v>99.812099999999987</v>
      </c>
      <c r="AB129" s="2">
        <v>97.98</v>
      </c>
      <c r="AC129" s="2">
        <v>1.47</v>
      </c>
      <c r="AD129" s="2">
        <v>2.92</v>
      </c>
      <c r="AE129" s="2">
        <v>0.79</v>
      </c>
      <c r="AF129" s="2">
        <v>1752.88</v>
      </c>
      <c r="AG129" s="2">
        <v>1.62</v>
      </c>
      <c r="AH129" s="2">
        <v>5.71</v>
      </c>
      <c r="AI129" s="2">
        <v>9.07</v>
      </c>
      <c r="AJ129" s="2">
        <v>22.81</v>
      </c>
      <c r="AK129" s="2">
        <v>41.49</v>
      </c>
      <c r="AL129" s="2">
        <v>300</v>
      </c>
    </row>
    <row r="130" spans="1:38" x14ac:dyDescent="0.25">
      <c r="A130" s="26" t="s">
        <v>800</v>
      </c>
      <c r="B130" s="1" t="s">
        <v>118</v>
      </c>
      <c r="C130" s="25" t="s">
        <v>28</v>
      </c>
      <c r="D130" s="4">
        <v>9.7799999999999998E-2</v>
      </c>
      <c r="E130" s="3">
        <f t="shared" si="7"/>
        <v>9.4592159999999995E-2</v>
      </c>
      <c r="F130" s="2">
        <v>16.598299999999998</v>
      </c>
      <c r="G130" s="3">
        <v>0.25063433000000002</v>
      </c>
      <c r="H130" s="1">
        <v>4.9016999999999999</v>
      </c>
      <c r="I130" s="3">
        <v>0.13136555999999999</v>
      </c>
      <c r="J130" s="2">
        <v>49.162399999999998</v>
      </c>
      <c r="K130" s="3">
        <v>0.38838296</v>
      </c>
      <c r="L130" s="4" t="s">
        <v>29</v>
      </c>
      <c r="N130" s="2">
        <v>22.297499999999999</v>
      </c>
      <c r="O130" s="3">
        <v>0.35453024999999999</v>
      </c>
      <c r="P130" s="2">
        <v>2.7006000000000001</v>
      </c>
      <c r="Q130" s="3">
        <v>0.15879528000000001</v>
      </c>
      <c r="R130" s="2">
        <v>3.7797999999999998</v>
      </c>
      <c r="S130" s="3">
        <v>0.32090501999999999</v>
      </c>
      <c r="T130" s="2">
        <v>0.25259999999999999</v>
      </c>
      <c r="U130" s="6">
        <v>5.9992499999999997E-2</v>
      </c>
      <c r="V130" s="2">
        <v>0.13389999999999999</v>
      </c>
      <c r="W130" s="6">
        <v>5.1725569999999998E-2</v>
      </c>
      <c r="X130" s="4" t="s">
        <v>29</v>
      </c>
      <c r="Z130" s="2">
        <f t="shared" si="8"/>
        <v>99.924599999999998</v>
      </c>
      <c r="AB130" s="2">
        <v>96.72</v>
      </c>
      <c r="AC130" s="2">
        <v>1.51</v>
      </c>
      <c r="AD130" s="2">
        <v>2.68</v>
      </c>
      <c r="AE130" s="2">
        <v>0.79</v>
      </c>
      <c r="AF130" s="2">
        <v>4284.03</v>
      </c>
      <c r="AG130" s="2">
        <v>1.59</v>
      </c>
      <c r="AH130" s="2">
        <v>5.88</v>
      </c>
      <c r="AI130" s="2">
        <v>8.49</v>
      </c>
      <c r="AJ130" s="2">
        <v>23.75</v>
      </c>
      <c r="AK130" s="2">
        <v>38.630000000000003</v>
      </c>
      <c r="AL130" s="2">
        <v>300</v>
      </c>
    </row>
    <row r="131" spans="1:38" x14ac:dyDescent="0.25">
      <c r="A131" s="26" t="s">
        <v>800</v>
      </c>
      <c r="B131" s="1" t="s">
        <v>119</v>
      </c>
      <c r="C131" s="25" t="s">
        <v>28</v>
      </c>
      <c r="D131" s="4">
        <v>8.6900000000000005E-2</v>
      </c>
      <c r="E131" s="3">
        <f t="shared" si="7"/>
        <v>0.11565521000000001</v>
      </c>
      <c r="F131" s="2">
        <v>17.028700000000001</v>
      </c>
      <c r="G131" s="3">
        <v>0.25372762999999998</v>
      </c>
      <c r="H131" s="1">
        <v>4.3903999999999996</v>
      </c>
      <c r="I131" s="3">
        <v>0.12468736</v>
      </c>
      <c r="J131" s="2">
        <v>50.056100000000001</v>
      </c>
      <c r="K131" s="3">
        <v>0.39043758000000001</v>
      </c>
      <c r="L131" s="4" t="s">
        <v>29</v>
      </c>
      <c r="N131" s="2">
        <v>22.395199999999999</v>
      </c>
      <c r="O131" s="3">
        <v>0.35608368000000001</v>
      </c>
      <c r="P131" s="2">
        <v>2.6730999999999998</v>
      </c>
      <c r="Q131" s="3">
        <v>0.15878213999999999</v>
      </c>
      <c r="R131" s="2">
        <v>3.5398999999999998</v>
      </c>
      <c r="S131" s="3">
        <v>0.31009523999999999</v>
      </c>
      <c r="T131" s="2">
        <v>0.22700000000000001</v>
      </c>
      <c r="U131" s="6">
        <v>5.8588700000000001E-2</v>
      </c>
      <c r="V131" s="2">
        <v>0.14419999999999999</v>
      </c>
      <c r="W131" s="6">
        <v>5.1984099999999998E-2</v>
      </c>
      <c r="X131" s="4" t="s">
        <v>29</v>
      </c>
      <c r="Z131" s="2">
        <f t="shared" si="8"/>
        <v>100.5415</v>
      </c>
      <c r="AB131" s="2">
        <v>133.09</v>
      </c>
      <c r="AC131" s="2">
        <v>1.49</v>
      </c>
      <c r="AD131" s="2">
        <v>2.84</v>
      </c>
      <c r="AE131" s="2">
        <v>0.78</v>
      </c>
      <c r="AF131" s="2">
        <v>300</v>
      </c>
      <c r="AG131" s="2">
        <v>1.59</v>
      </c>
      <c r="AH131" s="2">
        <v>5.94</v>
      </c>
      <c r="AI131" s="2">
        <v>8.76</v>
      </c>
      <c r="AJ131" s="2">
        <v>25.81</v>
      </c>
      <c r="AK131" s="2">
        <v>36.049999999999997</v>
      </c>
      <c r="AL131" s="2">
        <v>1432.31</v>
      </c>
    </row>
    <row r="132" spans="1:38" x14ac:dyDescent="0.25">
      <c r="A132" s="26" t="s">
        <v>800</v>
      </c>
      <c r="B132" s="1" t="s">
        <v>120</v>
      </c>
      <c r="C132" s="25" t="s">
        <v>28</v>
      </c>
      <c r="D132" s="4">
        <v>7.2800000000000004E-2</v>
      </c>
      <c r="E132" s="3">
        <f t="shared" si="7"/>
        <v>5.1768080000000001E-2</v>
      </c>
      <c r="F132" s="2">
        <v>16.446999999999999</v>
      </c>
      <c r="G132" s="3">
        <v>0.24834970000000001</v>
      </c>
      <c r="H132" s="1">
        <v>4.7880000000000003</v>
      </c>
      <c r="I132" s="3">
        <v>0.129276</v>
      </c>
      <c r="J132" s="2">
        <v>49.65</v>
      </c>
      <c r="K132" s="3">
        <v>0.392235</v>
      </c>
      <c r="L132" s="4" t="s">
        <v>29</v>
      </c>
      <c r="N132" s="2">
        <v>22.4359</v>
      </c>
      <c r="O132" s="3">
        <v>0.35673081000000001</v>
      </c>
      <c r="P132" s="2">
        <v>2.6720999999999999</v>
      </c>
      <c r="Q132" s="3">
        <v>0.15818831999999999</v>
      </c>
      <c r="R132" s="2">
        <v>3.6930999999999998</v>
      </c>
      <c r="S132" s="3">
        <v>0.31502142999999999</v>
      </c>
      <c r="T132" s="2">
        <v>0.2319</v>
      </c>
      <c r="U132" s="6">
        <v>6.126798E-2</v>
      </c>
      <c r="V132" s="2">
        <v>0.1011</v>
      </c>
      <c r="W132" s="6">
        <v>5.0074830000000001E-2</v>
      </c>
      <c r="X132" s="4" t="s">
        <v>29</v>
      </c>
      <c r="Z132" s="2">
        <f t="shared" si="8"/>
        <v>100.0919</v>
      </c>
      <c r="AB132" s="2">
        <v>71.11</v>
      </c>
      <c r="AC132" s="2">
        <v>1.51</v>
      </c>
      <c r="AD132" s="2">
        <v>2.7</v>
      </c>
      <c r="AE132" s="2">
        <v>0.79</v>
      </c>
      <c r="AF132" s="2">
        <v>412.78</v>
      </c>
      <c r="AG132" s="2">
        <v>1.59</v>
      </c>
      <c r="AH132" s="2">
        <v>5.92</v>
      </c>
      <c r="AI132" s="2">
        <v>8.5299999999999994</v>
      </c>
      <c r="AJ132" s="2">
        <v>26.42</v>
      </c>
      <c r="AK132" s="2">
        <v>49.53</v>
      </c>
      <c r="AL132" s="2">
        <v>300</v>
      </c>
    </row>
    <row r="133" spans="1:38" x14ac:dyDescent="0.25">
      <c r="A133" s="26" t="s">
        <v>800</v>
      </c>
      <c r="B133" s="1" t="s">
        <v>121</v>
      </c>
      <c r="C133" s="25" t="s">
        <v>28</v>
      </c>
      <c r="D133" s="4">
        <v>5.28E-2</v>
      </c>
      <c r="E133" s="3">
        <f t="shared" si="7"/>
        <v>6.2964000000000006E-2</v>
      </c>
      <c r="F133" s="2">
        <v>17.2364</v>
      </c>
      <c r="G133" s="3">
        <v>0.25509872</v>
      </c>
      <c r="H133" s="1">
        <v>4.5</v>
      </c>
      <c r="I133" s="3">
        <v>0.12207649</v>
      </c>
      <c r="J133" s="2">
        <v>50.1584</v>
      </c>
      <c r="K133" s="3">
        <v>0.39123552</v>
      </c>
      <c r="L133" s="4" t="s">
        <v>29</v>
      </c>
      <c r="N133" s="2">
        <v>22.354800000000001</v>
      </c>
      <c r="O133" s="3">
        <v>0.35544132000000001</v>
      </c>
      <c r="P133" s="2">
        <v>2.6640999999999999</v>
      </c>
      <c r="Q133" s="3">
        <v>0.15744831000000001</v>
      </c>
      <c r="R133" s="2">
        <v>3.3395000000000001</v>
      </c>
      <c r="S133" s="3">
        <v>0.30222474999999999</v>
      </c>
      <c r="T133" s="2">
        <v>0.29899999999999999</v>
      </c>
      <c r="U133" s="6">
        <v>6.1952800000000002E-2</v>
      </c>
      <c r="V133" s="2">
        <v>0.12559999999999999</v>
      </c>
      <c r="W133" s="6">
        <v>5.184768E-2</v>
      </c>
      <c r="X133" s="4" t="s">
        <v>29</v>
      </c>
      <c r="Z133" s="2">
        <f t="shared" si="8"/>
        <v>100.73060000000001</v>
      </c>
      <c r="AB133" s="2">
        <v>119.25</v>
      </c>
      <c r="AC133" s="2">
        <v>1.48</v>
      </c>
      <c r="AD133" s="2">
        <v>2.89</v>
      </c>
      <c r="AE133" s="2">
        <v>0.78</v>
      </c>
      <c r="AF133" s="2">
        <v>774.18</v>
      </c>
      <c r="AG133" s="2">
        <v>1.59</v>
      </c>
      <c r="AH133" s="2">
        <v>5.91</v>
      </c>
      <c r="AI133" s="2">
        <v>9.0500000000000007</v>
      </c>
      <c r="AJ133" s="2">
        <v>20.72</v>
      </c>
      <c r="AK133" s="2">
        <v>41.28</v>
      </c>
      <c r="AL133" s="2">
        <v>300</v>
      </c>
    </row>
    <row r="134" spans="1:38" x14ac:dyDescent="0.25">
      <c r="B134" s="25"/>
      <c r="C134" s="25" t="s">
        <v>34</v>
      </c>
      <c r="D134" s="33">
        <f>AVERAGE(D124:D133)</f>
        <v>7.0190000000000002E-2</v>
      </c>
      <c r="E134" s="32"/>
      <c r="F134" s="33">
        <f>AVERAGE(F124:F133)</f>
        <v>15.776259999999999</v>
      </c>
      <c r="G134" s="27"/>
      <c r="H134" s="33">
        <f>AVERAGE(H124:H133)</f>
        <v>6.5287499999999996</v>
      </c>
      <c r="I134" s="32"/>
      <c r="J134" s="33">
        <f>AVERAGE(J124:J133)</f>
        <v>47.695009999999989</v>
      </c>
      <c r="K134" s="27"/>
      <c r="L134" s="33"/>
      <c r="M134" s="34"/>
      <c r="N134" s="27">
        <v>22.453700000000001</v>
      </c>
      <c r="O134" s="32"/>
      <c r="P134" s="33">
        <f>AVERAGE(P124:P133)</f>
        <v>2.6276700000000002</v>
      </c>
      <c r="Q134" s="32"/>
      <c r="R134" s="33">
        <f>AVERAGE(R124:R133)</f>
        <v>4.5433800000000009</v>
      </c>
      <c r="S134" s="27"/>
      <c r="T134" s="33">
        <f>AVERAGE(T124:T133)</f>
        <v>0.31992999999999999</v>
      </c>
      <c r="U134" s="35"/>
      <c r="V134" s="33">
        <f>AVERAGE(V124:V133)</f>
        <v>0.11561999999999999</v>
      </c>
      <c r="W134" s="35"/>
      <c r="X134" s="27"/>
    </row>
    <row r="135" spans="1:38" x14ac:dyDescent="0.25">
      <c r="B135" s="25"/>
      <c r="C135" s="25" t="s">
        <v>35</v>
      </c>
      <c r="D135" s="33">
        <f>STDEV(D124:D133)</f>
        <v>2.3102883417924762E-2</v>
      </c>
      <c r="E135" s="32"/>
      <c r="F135" s="33">
        <f>STDEV(F124:F133)</f>
        <v>1.2993879637908163</v>
      </c>
      <c r="G135" s="27"/>
      <c r="H135" s="33">
        <f>STDEV(H124:H133)</f>
        <v>2.1471318715646897</v>
      </c>
      <c r="I135" s="32"/>
      <c r="J135" s="33">
        <f>STDEV(J124:J133)</f>
        <v>2.3291540912958077</v>
      </c>
      <c r="K135" s="27"/>
      <c r="L135" s="33"/>
      <c r="M135" s="34"/>
      <c r="N135" s="27">
        <v>0.35559519119358202</v>
      </c>
      <c r="O135" s="32"/>
      <c r="P135" s="33">
        <f>STDEV(P124:P133)</f>
        <v>0.16792407709041204</v>
      </c>
      <c r="Q135" s="32"/>
      <c r="R135" s="33">
        <f>STDEV(R124:R133)</f>
        <v>1.1653784905438314</v>
      </c>
      <c r="S135" s="27"/>
      <c r="T135" s="33">
        <f>STDEV(T124:T133)</f>
        <v>0.12853590981165963</v>
      </c>
      <c r="U135" s="35"/>
      <c r="V135" s="33">
        <f>STDEV(V124:V133)</f>
        <v>2.3806899093423439E-2</v>
      </c>
      <c r="W135" s="35"/>
      <c r="X135" s="27"/>
    </row>
    <row r="136" spans="1:38" x14ac:dyDescent="0.25">
      <c r="C136" s="25"/>
      <c r="E136" s="31"/>
    </row>
    <row r="137" spans="1:38" x14ac:dyDescent="0.25">
      <c r="A137" s="26" t="s">
        <v>800</v>
      </c>
      <c r="B137" s="2" t="s">
        <v>122</v>
      </c>
      <c r="C137" s="1" t="s">
        <v>97</v>
      </c>
      <c r="D137" s="2">
        <v>0.68010000000000004</v>
      </c>
      <c r="E137" s="31">
        <f t="shared" ref="E137:E146" si="9">D137/100*AB137</f>
        <v>0.14921394000000002</v>
      </c>
      <c r="F137" s="2">
        <v>0.36919999999999997</v>
      </c>
      <c r="G137" s="3">
        <f t="shared" ref="G137:G146" si="10">F137/100*AC137</f>
        <v>9.170927999999999E-2</v>
      </c>
      <c r="H137" s="1">
        <v>33.83</v>
      </c>
      <c r="I137" s="3">
        <f t="shared" ref="I137:I146" si="11">H137/100*AD137</f>
        <v>0.6360039999999999</v>
      </c>
      <c r="J137" s="2">
        <v>45.98</v>
      </c>
      <c r="K137" s="3">
        <f t="shared" ref="K137:K146" si="12">J137/100*AE137</f>
        <v>0.78165999999999991</v>
      </c>
      <c r="L137" s="4">
        <v>6.1199999999999997E-2</v>
      </c>
      <c r="M137" s="3">
        <f>L137/100*AF137</f>
        <v>6.3231839999999997E-2</v>
      </c>
      <c r="N137" s="2">
        <v>18.3</v>
      </c>
      <c r="O137" s="3">
        <f t="shared" ref="O137:O146" si="13">N137/100*AG137</f>
        <v>0.64049999999999996</v>
      </c>
      <c r="P137" s="2">
        <v>0.14779999999999999</v>
      </c>
      <c r="Q137" s="3">
        <f t="shared" ref="Q137:Q146" si="14">P137/100*AH137</f>
        <v>0.13099513999999998</v>
      </c>
      <c r="R137" s="2">
        <v>0.2059</v>
      </c>
      <c r="S137" s="3">
        <f>R137/100*AJ137</f>
        <v>0.49313050000000003</v>
      </c>
      <c r="T137" s="4" t="s">
        <v>29</v>
      </c>
      <c r="V137" s="2" t="s">
        <v>29</v>
      </c>
      <c r="X137" s="2" t="s">
        <v>29</v>
      </c>
      <c r="Z137" s="2">
        <f t="shared" ref="Z137:Z146" si="15">SUM(X137,V137,T137,R137,P137,N137,L137,J137,H137,F137,D137)</f>
        <v>99.57419999999999</v>
      </c>
      <c r="AB137" s="2">
        <v>21.94</v>
      </c>
      <c r="AC137" s="2">
        <v>24.84</v>
      </c>
      <c r="AD137" s="2">
        <v>1.88</v>
      </c>
      <c r="AE137" s="2">
        <v>1.7</v>
      </c>
      <c r="AF137" s="2">
        <v>103.32</v>
      </c>
      <c r="AG137" s="2">
        <v>3.5</v>
      </c>
      <c r="AH137" s="2">
        <v>88.63</v>
      </c>
      <c r="AI137" s="2">
        <v>82.8</v>
      </c>
      <c r="AJ137" s="2">
        <v>239.5</v>
      </c>
      <c r="AK137" s="2">
        <v>300</v>
      </c>
    </row>
    <row r="138" spans="1:38" x14ac:dyDescent="0.25">
      <c r="A138" s="26" t="s">
        <v>800</v>
      </c>
      <c r="B138" s="2" t="s">
        <v>123</v>
      </c>
      <c r="C138" s="1" t="s">
        <v>97</v>
      </c>
      <c r="D138" s="2">
        <v>0.61229999999999996</v>
      </c>
      <c r="E138" s="31">
        <f t="shared" si="9"/>
        <v>0.14199237000000001</v>
      </c>
      <c r="F138" s="2">
        <v>0.36009999999999998</v>
      </c>
      <c r="G138" s="3">
        <f t="shared" si="10"/>
        <v>9.4274179999999985E-2</v>
      </c>
      <c r="H138" s="1">
        <v>34.6</v>
      </c>
      <c r="I138" s="3">
        <f t="shared" si="11"/>
        <v>0.64010000000000011</v>
      </c>
      <c r="J138" s="2">
        <v>45.42</v>
      </c>
      <c r="K138" s="3">
        <f t="shared" si="12"/>
        <v>0.77668199999999998</v>
      </c>
      <c r="L138" s="4" t="s">
        <v>29</v>
      </c>
      <c r="N138" s="2">
        <v>18.5</v>
      </c>
      <c r="O138" s="3">
        <f t="shared" si="13"/>
        <v>0.64380000000000004</v>
      </c>
      <c r="P138" s="2">
        <v>0.2361</v>
      </c>
      <c r="Q138" s="3">
        <f t="shared" si="14"/>
        <v>0.13859070000000001</v>
      </c>
      <c r="R138" s="2" t="s">
        <v>29</v>
      </c>
      <c r="T138" s="4" t="s">
        <v>29</v>
      </c>
      <c r="V138" s="2" t="s">
        <v>29</v>
      </c>
      <c r="X138" s="2" t="s">
        <v>29</v>
      </c>
      <c r="Z138" s="2">
        <f t="shared" si="15"/>
        <v>99.728500000000011</v>
      </c>
      <c r="AB138" s="2">
        <v>23.19</v>
      </c>
      <c r="AC138" s="2">
        <v>26.18</v>
      </c>
      <c r="AD138" s="2">
        <v>1.85</v>
      </c>
      <c r="AE138" s="2">
        <v>1.71</v>
      </c>
      <c r="AF138" s="2">
        <v>577.16999999999996</v>
      </c>
      <c r="AG138" s="2">
        <v>3.48</v>
      </c>
      <c r="AH138" s="2">
        <v>58.7</v>
      </c>
      <c r="AI138" s="2">
        <v>166.65</v>
      </c>
      <c r="AJ138" s="2">
        <v>300</v>
      </c>
      <c r="AK138" s="2">
        <v>277.08</v>
      </c>
    </row>
    <row r="139" spans="1:38" x14ac:dyDescent="0.25">
      <c r="A139" s="26" t="s">
        <v>800</v>
      </c>
      <c r="B139" s="2" t="s">
        <v>124</v>
      </c>
      <c r="C139" s="1" t="s">
        <v>97</v>
      </c>
      <c r="D139" s="2">
        <v>0.80930000000000002</v>
      </c>
      <c r="E139" s="31">
        <f t="shared" si="9"/>
        <v>0.15854187</v>
      </c>
      <c r="F139" s="2">
        <v>0.44579999999999997</v>
      </c>
      <c r="G139" s="3">
        <f t="shared" si="10"/>
        <v>9.9457980000000001E-2</v>
      </c>
      <c r="H139" s="1">
        <v>33.69</v>
      </c>
      <c r="I139" s="3">
        <f t="shared" si="11"/>
        <v>0.63337199999999994</v>
      </c>
      <c r="J139" s="2">
        <v>46.23</v>
      </c>
      <c r="K139" s="3">
        <f t="shared" si="12"/>
        <v>0.78128699999999995</v>
      </c>
      <c r="L139" s="4" t="s">
        <v>29</v>
      </c>
      <c r="N139" s="2">
        <v>18.22</v>
      </c>
      <c r="O139" s="3">
        <f t="shared" si="13"/>
        <v>0.63952199999999992</v>
      </c>
      <c r="P139" s="2">
        <v>0.19889999999999999</v>
      </c>
      <c r="Q139" s="3">
        <f t="shared" si="14"/>
        <v>0.12697776</v>
      </c>
      <c r="R139" s="2">
        <v>0.1416</v>
      </c>
      <c r="S139" s="3">
        <f>R139/100*AJ139</f>
        <v>0.42479999999999996</v>
      </c>
      <c r="T139" s="4" t="s">
        <v>29</v>
      </c>
      <c r="V139" s="2" t="s">
        <v>29</v>
      </c>
      <c r="X139" s="2" t="s">
        <v>29</v>
      </c>
      <c r="Z139" s="2">
        <f t="shared" si="15"/>
        <v>99.735599999999991</v>
      </c>
      <c r="AB139" s="2">
        <v>19.59</v>
      </c>
      <c r="AC139" s="2">
        <v>22.31</v>
      </c>
      <c r="AD139" s="2">
        <v>1.88</v>
      </c>
      <c r="AE139" s="2">
        <v>1.69</v>
      </c>
      <c r="AF139" s="2">
        <v>140.63</v>
      </c>
      <c r="AG139" s="2">
        <v>3.51</v>
      </c>
      <c r="AH139" s="2">
        <v>63.84</v>
      </c>
      <c r="AI139" s="2">
        <v>139.54</v>
      </c>
      <c r="AJ139" s="2">
        <v>300</v>
      </c>
      <c r="AK139" s="2">
        <v>191.98</v>
      </c>
    </row>
    <row r="140" spans="1:38" x14ac:dyDescent="0.25">
      <c r="A140" s="26" t="s">
        <v>800</v>
      </c>
      <c r="B140" s="2" t="s">
        <v>125</v>
      </c>
      <c r="C140" s="1" t="s">
        <v>97</v>
      </c>
      <c r="D140" s="2">
        <v>0.77200000000000002</v>
      </c>
      <c r="E140" s="31">
        <f t="shared" si="9"/>
        <v>0.15385960000000001</v>
      </c>
      <c r="F140" s="2">
        <v>0.53539999999999999</v>
      </c>
      <c r="G140" s="3">
        <f t="shared" si="10"/>
        <v>0.10659814000000001</v>
      </c>
      <c r="H140" s="1">
        <v>33.299999999999997</v>
      </c>
      <c r="I140" s="3">
        <f t="shared" si="11"/>
        <v>0.62936999999999987</v>
      </c>
      <c r="J140" s="2">
        <v>46.45</v>
      </c>
      <c r="K140" s="3">
        <f t="shared" si="12"/>
        <v>0.78500500000000006</v>
      </c>
      <c r="L140" s="4">
        <v>5.9400000000000001E-2</v>
      </c>
      <c r="M140" s="3">
        <f>L140/100*AF140</f>
        <v>6.0914700000000002E-2</v>
      </c>
      <c r="N140" s="2">
        <v>17.91</v>
      </c>
      <c r="O140" s="3">
        <f t="shared" si="13"/>
        <v>0.63401400000000008</v>
      </c>
      <c r="P140" s="2">
        <v>0.15040000000000001</v>
      </c>
      <c r="Q140" s="3">
        <f t="shared" si="14"/>
        <v>0.12962976000000001</v>
      </c>
      <c r="R140" s="2">
        <v>0.15340000000000001</v>
      </c>
      <c r="S140" s="3">
        <f>R140/100*AJ140</f>
        <v>0.4602</v>
      </c>
      <c r="T140" s="4" t="s">
        <v>29</v>
      </c>
      <c r="V140" s="2" t="s">
        <v>29</v>
      </c>
      <c r="X140" s="2" t="s">
        <v>29</v>
      </c>
      <c r="Z140" s="2">
        <f t="shared" si="15"/>
        <v>99.330600000000004</v>
      </c>
      <c r="AB140" s="2">
        <v>19.93</v>
      </c>
      <c r="AC140" s="2">
        <v>19.91</v>
      </c>
      <c r="AD140" s="2">
        <v>1.89</v>
      </c>
      <c r="AE140" s="2">
        <v>1.69</v>
      </c>
      <c r="AF140" s="2">
        <v>102.55</v>
      </c>
      <c r="AG140" s="2">
        <v>3.54</v>
      </c>
      <c r="AH140" s="2">
        <v>86.19</v>
      </c>
      <c r="AI140" s="2">
        <v>130.94</v>
      </c>
      <c r="AJ140" s="2">
        <v>300</v>
      </c>
      <c r="AK140" s="2">
        <v>578.11</v>
      </c>
    </row>
    <row r="141" spans="1:38" x14ac:dyDescent="0.25">
      <c r="A141" s="26" t="s">
        <v>800</v>
      </c>
      <c r="B141" s="2" t="s">
        <v>126</v>
      </c>
      <c r="C141" s="1" t="s">
        <v>97</v>
      </c>
      <c r="D141" s="2">
        <v>0.7611</v>
      </c>
      <c r="E141" s="31">
        <f t="shared" si="9"/>
        <v>0.15016503</v>
      </c>
      <c r="F141" s="2">
        <v>0.44419999999999998</v>
      </c>
      <c r="G141" s="3">
        <f t="shared" si="10"/>
        <v>9.8656819999999992E-2</v>
      </c>
      <c r="H141" s="1">
        <v>33.67</v>
      </c>
      <c r="I141" s="3">
        <f t="shared" si="11"/>
        <v>0.632996</v>
      </c>
      <c r="J141" s="2">
        <v>45.91</v>
      </c>
      <c r="K141" s="3">
        <f t="shared" si="12"/>
        <v>0.78046999999999989</v>
      </c>
      <c r="L141" s="4" t="s">
        <v>29</v>
      </c>
      <c r="N141" s="2">
        <v>18.100000000000001</v>
      </c>
      <c r="O141" s="3">
        <f t="shared" si="13"/>
        <v>0.63712000000000013</v>
      </c>
      <c r="P141" s="2">
        <v>0.23730000000000001</v>
      </c>
      <c r="Q141" s="3">
        <f t="shared" si="14"/>
        <v>0.14024430000000002</v>
      </c>
      <c r="R141" s="2">
        <v>0.157</v>
      </c>
      <c r="S141" s="3">
        <f>R141/100*AJ141</f>
        <v>0.47099999999999997</v>
      </c>
      <c r="T141" s="4" t="s">
        <v>29</v>
      </c>
      <c r="V141" s="2" t="s">
        <v>29</v>
      </c>
      <c r="X141" s="2" t="s">
        <v>29</v>
      </c>
      <c r="Z141" s="2">
        <f t="shared" si="15"/>
        <v>99.279600000000002</v>
      </c>
      <c r="AB141" s="2">
        <v>19.73</v>
      </c>
      <c r="AC141" s="2">
        <v>22.21</v>
      </c>
      <c r="AD141" s="2">
        <v>1.88</v>
      </c>
      <c r="AE141" s="2">
        <v>1.7</v>
      </c>
      <c r="AF141" s="2">
        <v>120.94</v>
      </c>
      <c r="AG141" s="2">
        <v>3.52</v>
      </c>
      <c r="AH141" s="2">
        <v>59.1</v>
      </c>
      <c r="AI141" s="2">
        <v>116</v>
      </c>
      <c r="AJ141" s="2">
        <v>300</v>
      </c>
      <c r="AK141" s="2">
        <v>308.32</v>
      </c>
    </row>
    <row r="142" spans="1:38" x14ac:dyDescent="0.25">
      <c r="A142" s="26" t="s">
        <v>800</v>
      </c>
      <c r="B142" s="2" t="s">
        <v>127</v>
      </c>
      <c r="C142" s="1" t="s">
        <v>97</v>
      </c>
      <c r="D142" s="2">
        <v>0.58750000000000002</v>
      </c>
      <c r="E142" s="31">
        <f t="shared" si="9"/>
        <v>0.13359749999999998</v>
      </c>
      <c r="F142" s="2">
        <v>0.35420000000000001</v>
      </c>
      <c r="G142" s="3">
        <f t="shared" si="10"/>
        <v>9.1277339999999998E-2</v>
      </c>
      <c r="H142" s="1">
        <v>34.29</v>
      </c>
      <c r="I142" s="3">
        <f t="shared" si="11"/>
        <v>0.63779399999999997</v>
      </c>
      <c r="J142" s="2">
        <v>45.37</v>
      </c>
      <c r="K142" s="3">
        <f t="shared" si="12"/>
        <v>0.77582699999999993</v>
      </c>
      <c r="L142" s="4" t="s">
        <v>29</v>
      </c>
      <c r="N142" s="2">
        <v>18.670000000000002</v>
      </c>
      <c r="O142" s="3">
        <f t="shared" si="13"/>
        <v>0.64598200000000006</v>
      </c>
      <c r="P142" s="2">
        <v>0.30059999999999998</v>
      </c>
      <c r="Q142" s="3">
        <f t="shared" si="14"/>
        <v>0.13824594000000001</v>
      </c>
      <c r="R142" s="2" t="s">
        <v>29</v>
      </c>
      <c r="T142" s="4" t="s">
        <v>29</v>
      </c>
      <c r="V142" s="2" t="s">
        <v>29</v>
      </c>
      <c r="X142" s="2" t="s">
        <v>29</v>
      </c>
      <c r="Z142" s="2">
        <f t="shared" si="15"/>
        <v>99.572299999999998</v>
      </c>
      <c r="AB142" s="2">
        <v>22.74</v>
      </c>
      <c r="AC142" s="2">
        <v>25.77</v>
      </c>
      <c r="AD142" s="2">
        <v>1.86</v>
      </c>
      <c r="AE142" s="2">
        <v>1.71</v>
      </c>
      <c r="AF142" s="2">
        <v>620.76</v>
      </c>
      <c r="AG142" s="2">
        <v>3.46</v>
      </c>
      <c r="AH142" s="2">
        <v>45.99</v>
      </c>
      <c r="AI142" s="2">
        <v>197.82</v>
      </c>
      <c r="AJ142" s="2">
        <v>300</v>
      </c>
      <c r="AK142" s="2">
        <v>300</v>
      </c>
    </row>
    <row r="143" spans="1:38" x14ac:dyDescent="0.25">
      <c r="A143" s="26" t="s">
        <v>800</v>
      </c>
      <c r="B143" s="2" t="s">
        <v>128</v>
      </c>
      <c r="C143" s="1" t="s">
        <v>97</v>
      </c>
      <c r="D143" s="2">
        <v>0.63749999999999996</v>
      </c>
      <c r="E143" s="31">
        <f t="shared" si="9"/>
        <v>0.14292750000000001</v>
      </c>
      <c r="F143" s="2">
        <v>0.33779999999999999</v>
      </c>
      <c r="G143" s="3">
        <f t="shared" si="10"/>
        <v>9.1712699999999994E-2</v>
      </c>
      <c r="H143" s="1">
        <v>34.29</v>
      </c>
      <c r="I143" s="3">
        <f t="shared" si="11"/>
        <v>0.63779399999999997</v>
      </c>
      <c r="J143" s="2">
        <v>45.56</v>
      </c>
      <c r="K143" s="3">
        <f t="shared" si="12"/>
        <v>0.77907599999999999</v>
      </c>
      <c r="L143" s="4" t="s">
        <v>29</v>
      </c>
      <c r="N143" s="2">
        <v>18.73</v>
      </c>
      <c r="O143" s="3">
        <f t="shared" si="13"/>
        <v>0.64805800000000002</v>
      </c>
      <c r="P143" s="2">
        <v>0.19170000000000001</v>
      </c>
      <c r="Q143" s="3">
        <f t="shared" si="14"/>
        <v>0.13196628000000002</v>
      </c>
      <c r="R143" s="2">
        <v>0.26019999999999999</v>
      </c>
      <c r="S143" s="3">
        <f>R143/100*AJ143</f>
        <v>1.5349458199999997</v>
      </c>
      <c r="T143" s="4" t="s">
        <v>29</v>
      </c>
      <c r="V143" s="2" t="s">
        <v>29</v>
      </c>
      <c r="X143" s="2" t="s">
        <v>29</v>
      </c>
      <c r="Z143" s="2">
        <f t="shared" si="15"/>
        <v>100.00720000000001</v>
      </c>
      <c r="AB143" s="2">
        <v>22.42</v>
      </c>
      <c r="AC143" s="2">
        <v>27.15</v>
      </c>
      <c r="AD143" s="2">
        <v>1.86</v>
      </c>
      <c r="AE143" s="2">
        <v>1.71</v>
      </c>
      <c r="AF143" s="2">
        <v>378.69</v>
      </c>
      <c r="AG143" s="2">
        <v>3.46</v>
      </c>
      <c r="AH143" s="2">
        <v>68.84</v>
      </c>
      <c r="AI143" s="2">
        <v>78.959999999999994</v>
      </c>
      <c r="AJ143" s="2">
        <v>589.91</v>
      </c>
      <c r="AK143" s="2">
        <v>237.31</v>
      </c>
    </row>
    <row r="144" spans="1:38" x14ac:dyDescent="0.25">
      <c r="A144" s="26" t="s">
        <v>800</v>
      </c>
      <c r="B144" s="2" t="s">
        <v>129</v>
      </c>
      <c r="C144" s="1" t="s">
        <v>97</v>
      </c>
      <c r="D144" s="2">
        <v>0.69120000000000004</v>
      </c>
      <c r="E144" s="31">
        <f t="shared" si="9"/>
        <v>0.14833152000000002</v>
      </c>
      <c r="F144" s="2">
        <v>0.39700000000000002</v>
      </c>
      <c r="G144" s="3">
        <f t="shared" si="10"/>
        <v>9.7900200000000007E-2</v>
      </c>
      <c r="H144" s="1">
        <v>33.78</v>
      </c>
      <c r="I144" s="3">
        <f t="shared" si="11"/>
        <v>0.63506399999999996</v>
      </c>
      <c r="J144" s="2">
        <v>46.17</v>
      </c>
      <c r="K144" s="3">
        <f t="shared" si="12"/>
        <v>0.78488999999999998</v>
      </c>
      <c r="L144" s="4" t="s">
        <v>29</v>
      </c>
      <c r="N144" s="2">
        <v>18.5</v>
      </c>
      <c r="O144" s="3">
        <f t="shared" si="13"/>
        <v>0.64380000000000004</v>
      </c>
      <c r="P144" s="2">
        <v>0.2036</v>
      </c>
      <c r="Q144" s="3">
        <f t="shared" si="14"/>
        <v>0.12853268000000001</v>
      </c>
      <c r="R144" s="2">
        <v>0.2097</v>
      </c>
      <c r="S144" s="3">
        <f>R144/100*AJ144</f>
        <v>4.1464819799999999</v>
      </c>
      <c r="T144" s="4" t="s">
        <v>29</v>
      </c>
      <c r="V144" s="2" t="s">
        <v>29</v>
      </c>
      <c r="X144" s="2" t="s">
        <v>29</v>
      </c>
      <c r="Z144" s="2">
        <f t="shared" si="15"/>
        <v>99.95150000000001</v>
      </c>
      <c r="AB144" s="2">
        <v>21.46</v>
      </c>
      <c r="AC144" s="2">
        <v>24.66</v>
      </c>
      <c r="AD144" s="2">
        <v>1.88</v>
      </c>
      <c r="AE144" s="2">
        <v>1.7</v>
      </c>
      <c r="AF144" s="2">
        <v>368.02</v>
      </c>
      <c r="AG144" s="2">
        <v>3.48</v>
      </c>
      <c r="AH144" s="2">
        <v>63.13</v>
      </c>
      <c r="AI144" s="2">
        <v>100.46</v>
      </c>
      <c r="AJ144" s="2">
        <v>1977.34</v>
      </c>
      <c r="AK144" s="2">
        <v>2122.5100000000002</v>
      </c>
    </row>
    <row r="145" spans="1:80" x14ac:dyDescent="0.25">
      <c r="A145" s="26" t="s">
        <v>800</v>
      </c>
      <c r="B145" s="2" t="s">
        <v>130</v>
      </c>
      <c r="C145" s="1" t="s">
        <v>97</v>
      </c>
      <c r="D145" s="2">
        <v>0.82079999999999997</v>
      </c>
      <c r="E145" s="31">
        <f t="shared" si="9"/>
        <v>0.15628032</v>
      </c>
      <c r="F145" s="2">
        <v>0.40250000000000002</v>
      </c>
      <c r="G145" s="3">
        <f t="shared" si="10"/>
        <v>9.7083000000000003E-2</v>
      </c>
      <c r="H145" s="1">
        <v>33.79</v>
      </c>
      <c r="I145" s="3">
        <f t="shared" si="11"/>
        <v>0.63525199999999993</v>
      </c>
      <c r="J145" s="2">
        <v>45.63</v>
      </c>
      <c r="K145" s="3">
        <f t="shared" si="12"/>
        <v>0.78027300000000011</v>
      </c>
      <c r="L145" s="4" t="s">
        <v>29</v>
      </c>
      <c r="N145" s="2">
        <v>18.3</v>
      </c>
      <c r="O145" s="3">
        <f t="shared" si="13"/>
        <v>0.64049999999999996</v>
      </c>
      <c r="P145" s="2">
        <v>0.24229999999999999</v>
      </c>
      <c r="Q145" s="3">
        <f t="shared" si="14"/>
        <v>0.13711756999999999</v>
      </c>
      <c r="R145" s="2">
        <v>0.2485</v>
      </c>
      <c r="S145" s="3">
        <f>R145/100*AJ145</f>
        <v>0.74549999999999994</v>
      </c>
      <c r="T145" s="4" t="s">
        <v>29</v>
      </c>
      <c r="V145" s="2" t="s">
        <v>29</v>
      </c>
      <c r="X145" s="2" t="s">
        <v>29</v>
      </c>
      <c r="Z145" s="2">
        <f t="shared" si="15"/>
        <v>99.434100000000015</v>
      </c>
      <c r="AB145" s="2">
        <v>19.04</v>
      </c>
      <c r="AC145" s="2">
        <v>24.12</v>
      </c>
      <c r="AD145" s="2">
        <v>1.88</v>
      </c>
      <c r="AE145" s="2">
        <v>1.71</v>
      </c>
      <c r="AF145" s="2">
        <v>686.82</v>
      </c>
      <c r="AG145" s="2">
        <v>3.5</v>
      </c>
      <c r="AH145" s="2">
        <v>56.59</v>
      </c>
      <c r="AI145" s="2">
        <v>81.459999999999994</v>
      </c>
      <c r="AJ145" s="2">
        <v>300</v>
      </c>
      <c r="AK145" s="2">
        <v>563.1</v>
      </c>
    </row>
    <row r="146" spans="1:80" x14ac:dyDescent="0.25">
      <c r="A146" s="26" t="s">
        <v>800</v>
      </c>
      <c r="B146" s="2" t="s">
        <v>131</v>
      </c>
      <c r="C146" s="1" t="s">
        <v>97</v>
      </c>
      <c r="D146" s="2">
        <v>0.58509999999999995</v>
      </c>
      <c r="E146" s="31">
        <f t="shared" si="9"/>
        <v>0.13948783999999997</v>
      </c>
      <c r="F146" s="2">
        <v>0.38200000000000001</v>
      </c>
      <c r="G146" s="3">
        <f t="shared" si="10"/>
        <v>9.5958399999999999E-2</v>
      </c>
      <c r="H146" s="1">
        <v>34.1</v>
      </c>
      <c r="I146" s="3">
        <f t="shared" si="11"/>
        <v>0.63767000000000007</v>
      </c>
      <c r="J146" s="2">
        <v>45.92</v>
      </c>
      <c r="K146" s="3">
        <f t="shared" si="12"/>
        <v>0.78064</v>
      </c>
      <c r="L146" s="4" t="s">
        <v>29</v>
      </c>
      <c r="N146" s="2">
        <v>18.059999999999999</v>
      </c>
      <c r="O146" s="3">
        <f t="shared" si="13"/>
        <v>0.63751799999999992</v>
      </c>
      <c r="P146" s="2">
        <v>0.28260000000000002</v>
      </c>
      <c r="Q146" s="3">
        <f t="shared" si="14"/>
        <v>0.13827618000000003</v>
      </c>
      <c r="R146" s="2" t="s">
        <v>29</v>
      </c>
      <c r="T146" s="4" t="s">
        <v>29</v>
      </c>
      <c r="V146" s="2" t="s">
        <v>29</v>
      </c>
      <c r="X146" s="2" t="s">
        <v>29</v>
      </c>
      <c r="Z146" s="2">
        <f t="shared" si="15"/>
        <v>99.329699999999988</v>
      </c>
      <c r="AB146" s="2">
        <v>23.84</v>
      </c>
      <c r="AC146" s="2">
        <v>25.12</v>
      </c>
      <c r="AD146" s="2">
        <v>1.87</v>
      </c>
      <c r="AE146" s="2">
        <v>1.7</v>
      </c>
      <c r="AF146" s="2">
        <v>238.84</v>
      </c>
      <c r="AG146" s="2">
        <v>3.53</v>
      </c>
      <c r="AH146" s="2">
        <v>48.93</v>
      </c>
      <c r="AI146" s="2">
        <v>215.71</v>
      </c>
      <c r="AJ146" s="2">
        <v>300</v>
      </c>
      <c r="AK146" s="2">
        <v>254.98</v>
      </c>
    </row>
    <row r="147" spans="1:80" x14ac:dyDescent="0.25">
      <c r="B147" s="25"/>
      <c r="C147" s="25" t="s">
        <v>34</v>
      </c>
      <c r="D147" s="27">
        <f>AVERAGE(D137:D146)</f>
        <v>0.69569000000000014</v>
      </c>
      <c r="E147" s="32"/>
      <c r="F147" s="27">
        <f>AVERAGE(F137:F146)</f>
        <v>0.40282000000000001</v>
      </c>
      <c r="G147" s="27"/>
      <c r="H147" s="27">
        <f>AVERAGE(H137:H146)</f>
        <v>33.934000000000012</v>
      </c>
      <c r="I147" s="32"/>
      <c r="J147" s="27">
        <f>AVERAGE(J137:J146)</f>
        <v>45.863999999999997</v>
      </c>
      <c r="K147" s="27"/>
      <c r="L147" s="27">
        <f>AVERAGE(L137:L146)</f>
        <v>6.0299999999999999E-2</v>
      </c>
      <c r="M147" s="34"/>
      <c r="N147" s="27">
        <f>AVERAGE(N137:N146)</f>
        <v>18.329000000000001</v>
      </c>
      <c r="O147" s="32"/>
      <c r="P147" s="27">
        <f>AVERAGE(P137:P146)</f>
        <v>0.21912999999999999</v>
      </c>
      <c r="Q147" s="32"/>
      <c r="R147" s="27">
        <f>AVERAGE(R137:R146)</f>
        <v>0.19661428571428571</v>
      </c>
      <c r="S147" s="27"/>
      <c r="T147" s="27"/>
      <c r="U147" s="35"/>
      <c r="V147" s="27"/>
      <c r="W147" s="35"/>
      <c r="X147" s="27"/>
      <c r="BG147" s="28"/>
      <c r="BH147" s="8"/>
      <c r="BI147" s="8"/>
      <c r="BJ147" s="8"/>
      <c r="BK147" s="8"/>
      <c r="BL147" s="8"/>
      <c r="BM147" s="8"/>
      <c r="BN147" s="8"/>
      <c r="BO147" s="8"/>
      <c r="BP147" s="8"/>
      <c r="BQ147" s="8"/>
      <c r="BR147" s="8"/>
      <c r="BS147" s="8"/>
      <c r="BT147" s="8"/>
      <c r="BU147" s="8"/>
      <c r="BV147" s="29"/>
      <c r="BW147" s="30"/>
      <c r="BX147" s="30"/>
      <c r="BY147" s="30"/>
      <c r="BZ147" s="30"/>
      <c r="CA147" s="30"/>
      <c r="CB147" s="30"/>
    </row>
    <row r="148" spans="1:80" x14ac:dyDescent="0.25">
      <c r="B148" s="25"/>
      <c r="C148" s="25" t="s">
        <v>35</v>
      </c>
      <c r="D148" s="27">
        <f>STDEV(D137:D146)</f>
        <v>9.01848897173647E-2</v>
      </c>
      <c r="E148" s="32"/>
      <c r="F148" s="27">
        <f>STDEV(F137:F146)</f>
        <v>5.883243247657801E-2</v>
      </c>
      <c r="G148" s="27"/>
      <c r="H148" s="27">
        <f>STDEV(H137:H146)</f>
        <v>0.38166885006653567</v>
      </c>
      <c r="I148" s="32"/>
      <c r="J148" s="27">
        <f>STDEV(J137:J146)</f>
        <v>0.36179183701865536</v>
      </c>
      <c r="K148" s="27"/>
      <c r="L148" s="27">
        <f>STDEV(L137:L146)</f>
        <v>1.2727922061357827E-3</v>
      </c>
      <c r="M148" s="34"/>
      <c r="N148" s="27">
        <f>STDEV(N137:N146)</f>
        <v>0.26863647473036073</v>
      </c>
      <c r="O148" s="32"/>
      <c r="P148" s="27">
        <f>STDEV(P137:P146)</f>
        <v>5.0591392548535383E-2</v>
      </c>
      <c r="Q148" s="32"/>
      <c r="R148" s="27">
        <f>STDEV(R137:R146)</f>
        <v>4.7356922358173618E-2</v>
      </c>
      <c r="S148" s="27"/>
      <c r="T148" s="27"/>
      <c r="U148" s="35"/>
      <c r="V148" s="27"/>
      <c r="W148" s="35"/>
      <c r="X148" s="27"/>
      <c r="BG148" s="28"/>
      <c r="BH148" s="8"/>
      <c r="BI148" s="8"/>
      <c r="BJ148" s="8"/>
      <c r="BK148" s="8"/>
      <c r="BL148" s="8"/>
      <c r="BM148" s="8"/>
      <c r="BN148" s="8"/>
      <c r="BO148" s="8"/>
      <c r="BP148" s="8"/>
      <c r="BQ148" s="8"/>
      <c r="BR148" s="8"/>
      <c r="BS148" s="8"/>
      <c r="BT148" s="8"/>
      <c r="BU148" s="8"/>
      <c r="BV148" s="29"/>
      <c r="BW148" s="30"/>
      <c r="BX148" s="30"/>
      <c r="BY148" s="30"/>
      <c r="BZ148" s="30"/>
      <c r="CA148" s="30"/>
      <c r="CB148" s="30"/>
    </row>
    <row r="149" spans="1:80" x14ac:dyDescent="0.25">
      <c r="B149" s="2"/>
      <c r="E149" s="31"/>
    </row>
    <row r="150" spans="1:80" x14ac:dyDescent="0.25">
      <c r="A150" s="26" t="s">
        <v>800</v>
      </c>
      <c r="B150" s="1" t="s">
        <v>132</v>
      </c>
      <c r="C150" s="1" t="s">
        <v>37</v>
      </c>
      <c r="D150" s="2">
        <v>0.3584</v>
      </c>
      <c r="E150" s="31">
        <f>D150/100*AB150</f>
        <v>0.10902528</v>
      </c>
      <c r="F150" s="2">
        <v>9.58</v>
      </c>
      <c r="G150" s="3">
        <f>F150/100*AC150</f>
        <v>0.33434200000000003</v>
      </c>
      <c r="H150" s="1">
        <v>12.37</v>
      </c>
      <c r="I150" s="3">
        <f>H150/100*AD150</f>
        <v>0.35749300000000001</v>
      </c>
      <c r="J150" s="2">
        <v>42.1</v>
      </c>
      <c r="K150" s="3">
        <f>J150/100*AE150</f>
        <v>0.61887000000000003</v>
      </c>
      <c r="L150" s="4">
        <v>0.1002</v>
      </c>
      <c r="M150" s="5">
        <f>L150/100*AF150</f>
        <v>6.6552840000000002E-2</v>
      </c>
      <c r="N150" s="2">
        <v>15.96</v>
      </c>
      <c r="O150" s="3">
        <f>N150/100*AG150</f>
        <v>0.51391200000000015</v>
      </c>
      <c r="P150" s="2">
        <v>9.31</v>
      </c>
      <c r="Q150" s="3">
        <f>P150/100*AH150</f>
        <v>0.49529200000000007</v>
      </c>
      <c r="R150" s="2">
        <v>10.15</v>
      </c>
      <c r="S150" s="3">
        <f>R150/100*AI150</f>
        <v>0.87188500000000002</v>
      </c>
      <c r="T150" s="4" t="s">
        <v>29</v>
      </c>
      <c r="V150" s="2">
        <v>0.2868</v>
      </c>
      <c r="W150" s="6">
        <f>V150/100*AK150</f>
        <v>0.1031046</v>
      </c>
      <c r="X150" s="4" t="s">
        <v>29</v>
      </c>
      <c r="Z150" s="2">
        <f>SUM(X150,V150,T150,R150,P150,N150,L150,J150,H150,F150,D150)</f>
        <v>100.21540000000002</v>
      </c>
      <c r="AB150" s="2">
        <v>30.42</v>
      </c>
      <c r="AC150" s="2">
        <v>3.49</v>
      </c>
      <c r="AD150" s="2">
        <v>2.89</v>
      </c>
      <c r="AE150" s="2">
        <v>1.47</v>
      </c>
      <c r="AF150" s="2">
        <v>66.42</v>
      </c>
      <c r="AG150" s="2">
        <v>3.22</v>
      </c>
      <c r="AH150" s="2">
        <v>5.32</v>
      </c>
      <c r="AI150" s="2">
        <v>8.59</v>
      </c>
      <c r="AJ150" s="2">
        <v>428.25</v>
      </c>
      <c r="AK150" s="2">
        <v>35.950000000000003</v>
      </c>
      <c r="AL150" s="2">
        <v>300</v>
      </c>
      <c r="AZ150" s="2"/>
    </row>
    <row r="151" spans="1:80" x14ac:dyDescent="0.25">
      <c r="A151" s="26" t="s">
        <v>800</v>
      </c>
      <c r="B151" s="1" t="s">
        <v>133</v>
      </c>
      <c r="C151" s="1" t="s">
        <v>37</v>
      </c>
      <c r="D151" s="2">
        <v>0.3382</v>
      </c>
      <c r="E151" s="31">
        <f>D151/100*AB151</f>
        <v>0.11032083999999999</v>
      </c>
      <c r="F151" s="2">
        <v>9.61</v>
      </c>
      <c r="G151" s="3">
        <f>F151/100*AC151</f>
        <v>0.33346700000000001</v>
      </c>
      <c r="H151" s="1">
        <v>12.58</v>
      </c>
      <c r="I151" s="3">
        <f>H151/100*AD151</f>
        <v>0.359788</v>
      </c>
      <c r="J151" s="2">
        <v>42.29</v>
      </c>
      <c r="K151" s="3">
        <f>J151/100*AE151</f>
        <v>0.61743399999999993</v>
      </c>
      <c r="L151" s="4">
        <v>6.5699999999999995E-2</v>
      </c>
      <c r="M151" s="5">
        <f>L151/100*AF151</f>
        <v>5.8098509999999999E-2</v>
      </c>
      <c r="N151" s="2">
        <v>15.99</v>
      </c>
      <c r="O151" s="3">
        <f>N151/100*AG151</f>
        <v>0.51327900000000004</v>
      </c>
      <c r="P151" s="2">
        <v>9.1199999999999992</v>
      </c>
      <c r="Q151" s="3">
        <f>P151/100*AH151</f>
        <v>0.49065599999999993</v>
      </c>
      <c r="R151" s="2">
        <v>9.64</v>
      </c>
      <c r="S151" s="3">
        <f>R151/100*AI151</f>
        <v>0.84542799999999996</v>
      </c>
      <c r="T151" s="2">
        <v>8.6900000000000005E-2</v>
      </c>
      <c r="U151" s="6">
        <f>T151/100*AJ151</f>
        <v>9.0940850000000018E-2</v>
      </c>
      <c r="V151" s="2">
        <v>0.30599999999999999</v>
      </c>
      <c r="W151" s="6">
        <f>V151/100*AK151</f>
        <v>0.1018062</v>
      </c>
      <c r="X151" s="4" t="s">
        <v>29</v>
      </c>
      <c r="Z151" s="2">
        <f>SUM(X151,V151,T151,R151,P151,N151,L151,J151,H151,F151,D151)</f>
        <v>100.02680000000001</v>
      </c>
      <c r="AB151" s="2">
        <v>32.619999999999997</v>
      </c>
      <c r="AC151" s="2">
        <v>3.47</v>
      </c>
      <c r="AD151" s="2">
        <v>2.86</v>
      </c>
      <c r="AE151" s="2">
        <v>1.46</v>
      </c>
      <c r="AF151" s="2">
        <v>88.43</v>
      </c>
      <c r="AG151" s="2">
        <v>3.21</v>
      </c>
      <c r="AH151" s="2">
        <v>5.38</v>
      </c>
      <c r="AI151" s="2">
        <v>8.77</v>
      </c>
      <c r="AJ151" s="2">
        <v>104.65</v>
      </c>
      <c r="AK151" s="2">
        <v>33.270000000000003</v>
      </c>
      <c r="AL151" s="2">
        <v>2266.29</v>
      </c>
      <c r="AZ151" s="2"/>
    </row>
    <row r="152" spans="1:80" x14ac:dyDescent="0.25">
      <c r="A152" s="26" t="s">
        <v>800</v>
      </c>
      <c r="B152" s="1" t="s">
        <v>134</v>
      </c>
      <c r="C152" s="1" t="s">
        <v>37</v>
      </c>
      <c r="D152" s="2">
        <v>0.3266</v>
      </c>
      <c r="E152" s="31">
        <f>D152/100*AB152</f>
        <v>0.10686351999999999</v>
      </c>
      <c r="F152" s="2">
        <v>9.83</v>
      </c>
      <c r="G152" s="3">
        <f>F152/100*AC152</f>
        <v>0.33815200000000001</v>
      </c>
      <c r="H152" s="1">
        <v>12.26</v>
      </c>
      <c r="I152" s="3">
        <f>H152/100*AD152</f>
        <v>0.35553999999999997</v>
      </c>
      <c r="J152" s="2">
        <v>42.17</v>
      </c>
      <c r="K152" s="3">
        <f>J152/100*AE152</f>
        <v>0.61989899999999998</v>
      </c>
      <c r="L152" s="4" t="s">
        <v>29</v>
      </c>
      <c r="N152" s="2">
        <v>16.239999999999998</v>
      </c>
      <c r="O152" s="3">
        <f>N152/100*AG152</f>
        <v>0.51805599999999996</v>
      </c>
      <c r="P152" s="2">
        <v>9.06</v>
      </c>
      <c r="Q152" s="3">
        <f>P152/100*AH152</f>
        <v>0.48924000000000001</v>
      </c>
      <c r="R152" s="2">
        <v>8.92</v>
      </c>
      <c r="S152" s="3">
        <f>R152/100*AI152</f>
        <v>0.81974799999999992</v>
      </c>
      <c r="T152" s="4" t="s">
        <v>29</v>
      </c>
      <c r="V152" s="2">
        <v>0.33779999999999999</v>
      </c>
      <c r="W152" s="6">
        <f>V152/100*AK152</f>
        <v>9.9110519999999994E-2</v>
      </c>
      <c r="X152" s="4" t="s">
        <v>29</v>
      </c>
      <c r="Z152" s="2">
        <f>SUM(X152,V152,T152,R152,P152,N152,L152,J152,H152,F152,D152)</f>
        <v>99.144400000000005</v>
      </c>
      <c r="AB152" s="2">
        <v>32.72</v>
      </c>
      <c r="AC152" s="2">
        <v>3.44</v>
      </c>
      <c r="AD152" s="2">
        <v>2.9</v>
      </c>
      <c r="AE152" s="2">
        <v>1.47</v>
      </c>
      <c r="AF152" s="2">
        <v>117.74</v>
      </c>
      <c r="AG152" s="2">
        <v>3.19</v>
      </c>
      <c r="AH152" s="2">
        <v>5.4</v>
      </c>
      <c r="AI152" s="2">
        <v>9.19</v>
      </c>
      <c r="AJ152" s="2">
        <v>451.74</v>
      </c>
      <c r="AK152" s="2">
        <v>29.34</v>
      </c>
      <c r="AL152" s="2">
        <v>495.19</v>
      </c>
      <c r="AZ152" s="2"/>
    </row>
    <row r="153" spans="1:80" x14ac:dyDescent="0.25">
      <c r="A153" s="26" t="s">
        <v>800</v>
      </c>
      <c r="B153" s="1" t="s">
        <v>135</v>
      </c>
      <c r="C153" s="1" t="s">
        <v>37</v>
      </c>
      <c r="D153" s="2">
        <v>0.3659</v>
      </c>
      <c r="E153" s="31">
        <f>D153/100*AB153</f>
        <v>0.10797709</v>
      </c>
      <c r="F153" s="2">
        <v>9.7200000000000006</v>
      </c>
      <c r="G153" s="3">
        <f>F153/100*AC153</f>
        <v>0.336312</v>
      </c>
      <c r="H153" s="1">
        <v>12.39</v>
      </c>
      <c r="I153" s="3">
        <f>H153/100*AD153</f>
        <v>0.35807100000000003</v>
      </c>
      <c r="J153" s="2">
        <v>41.84</v>
      </c>
      <c r="K153" s="3">
        <f>J153/100*AE153</f>
        <v>0.61504800000000004</v>
      </c>
      <c r="L153" s="4">
        <v>6.8199999999999997E-2</v>
      </c>
      <c r="M153" s="5">
        <f>L153/100*AF153</f>
        <v>5.7178880000000001E-2</v>
      </c>
      <c r="N153" s="2">
        <v>16.329999999999998</v>
      </c>
      <c r="O153" s="3">
        <f>N153/100*AG153</f>
        <v>0.51929399999999992</v>
      </c>
      <c r="P153" s="2">
        <v>9.11</v>
      </c>
      <c r="Q153" s="3">
        <f>P153/100*AH153</f>
        <v>0.489207</v>
      </c>
      <c r="R153" s="2">
        <v>9.4600000000000009</v>
      </c>
      <c r="S153" s="3">
        <f>R153/100*AI153</f>
        <v>0.84666999999999992</v>
      </c>
      <c r="T153" s="2">
        <v>8.6900000000000005E-2</v>
      </c>
      <c r="U153" s="6">
        <f>T153/100*AJ153</f>
        <v>8.1225430000000001E-2</v>
      </c>
      <c r="V153" s="2">
        <v>0.33310000000000001</v>
      </c>
      <c r="W153" s="6">
        <f>V153/100*AK153</f>
        <v>0.10689179000000001</v>
      </c>
      <c r="X153" s="4" t="s">
        <v>29</v>
      </c>
      <c r="Z153" s="2">
        <f>SUM(X153,V153,T153,R153,P153,N153,L153,J153,H153,F153,D153)</f>
        <v>99.704099999999997</v>
      </c>
      <c r="AB153" s="2">
        <v>29.51</v>
      </c>
      <c r="AC153" s="2">
        <v>3.46</v>
      </c>
      <c r="AD153" s="2">
        <v>2.89</v>
      </c>
      <c r="AE153" s="2">
        <v>1.47</v>
      </c>
      <c r="AF153" s="2">
        <v>83.84</v>
      </c>
      <c r="AG153" s="2">
        <v>3.18</v>
      </c>
      <c r="AH153" s="2">
        <v>5.37</v>
      </c>
      <c r="AI153" s="2">
        <v>8.9499999999999993</v>
      </c>
      <c r="AJ153" s="2">
        <v>93.47</v>
      </c>
      <c r="AK153" s="2">
        <v>32.090000000000003</v>
      </c>
      <c r="AL153" s="2">
        <v>223.33</v>
      </c>
      <c r="AZ153" s="2"/>
    </row>
    <row r="154" spans="1:80" x14ac:dyDescent="0.25">
      <c r="A154" s="26" t="s">
        <v>800</v>
      </c>
      <c r="B154" s="1" t="s">
        <v>136</v>
      </c>
      <c r="C154" s="1" t="s">
        <v>37</v>
      </c>
      <c r="D154" s="2">
        <v>0.43209999999999998</v>
      </c>
      <c r="E154" s="31">
        <f>D154/100*AB154</f>
        <v>0.10971019000000001</v>
      </c>
      <c r="F154" s="2">
        <v>9.5399999999999991</v>
      </c>
      <c r="G154" s="3">
        <f>F154/100*AC154</f>
        <v>0.33294599999999996</v>
      </c>
      <c r="H154" s="1">
        <v>12.51</v>
      </c>
      <c r="I154" s="3">
        <f>H154/100*AD154</f>
        <v>0.36028799999999994</v>
      </c>
      <c r="J154" s="2">
        <v>41.88</v>
      </c>
      <c r="K154" s="3">
        <f>J154/100*AE154</f>
        <v>0.61563599999999996</v>
      </c>
      <c r="L154" s="4">
        <v>6.25E-2</v>
      </c>
      <c r="M154" s="5">
        <f>L154/100*AF154</f>
        <v>6.0093750000000008E-2</v>
      </c>
      <c r="N154" s="2">
        <v>16.32</v>
      </c>
      <c r="O154" s="3">
        <f>N154/100*AG154</f>
        <v>0.5189760000000001</v>
      </c>
      <c r="P154" s="2">
        <v>8.99</v>
      </c>
      <c r="Q154" s="3">
        <f>P154/100*AH154</f>
        <v>0.48635900000000004</v>
      </c>
      <c r="R154" s="2">
        <v>9.7200000000000006</v>
      </c>
      <c r="S154" s="3">
        <f>R154/100*AI154</f>
        <v>0.85536000000000012</v>
      </c>
      <c r="T154" s="4" t="s">
        <v>29</v>
      </c>
      <c r="V154" s="2">
        <v>0.2666</v>
      </c>
      <c r="W154" s="6">
        <f>V154/100*AK154</f>
        <v>0.10480046</v>
      </c>
      <c r="X154" s="4" t="s">
        <v>29</v>
      </c>
      <c r="Z154" s="2">
        <f>SUM(X154,V154,T154,R154,P154,N154,L154,J154,H154,F154,D154)</f>
        <v>99.721200000000024</v>
      </c>
      <c r="AB154" s="2">
        <v>25.39</v>
      </c>
      <c r="AC154" s="2">
        <v>3.49</v>
      </c>
      <c r="AD154" s="2">
        <v>2.88</v>
      </c>
      <c r="AE154" s="2">
        <v>1.47</v>
      </c>
      <c r="AF154" s="2">
        <v>96.15</v>
      </c>
      <c r="AG154" s="2">
        <v>3.18</v>
      </c>
      <c r="AH154" s="2">
        <v>5.41</v>
      </c>
      <c r="AI154" s="2">
        <v>8.8000000000000007</v>
      </c>
      <c r="AJ154" s="2">
        <v>300</v>
      </c>
      <c r="AK154" s="2">
        <v>39.31</v>
      </c>
      <c r="AL154" s="2">
        <v>300</v>
      </c>
      <c r="AZ154" s="2"/>
    </row>
    <row r="155" spans="1:80" x14ac:dyDescent="0.25">
      <c r="B155" s="25"/>
      <c r="C155" s="25" t="s">
        <v>34</v>
      </c>
      <c r="D155" s="27">
        <f>AVERAGE(D150:D154)</f>
        <v>0.36424000000000001</v>
      </c>
      <c r="E155" s="32"/>
      <c r="F155" s="27">
        <f>AVERAGE(F150:F154)</f>
        <v>9.6559999999999988</v>
      </c>
      <c r="G155" s="27"/>
      <c r="H155" s="27">
        <f>AVERAGE(H150:H154)</f>
        <v>12.422000000000001</v>
      </c>
      <c r="I155" s="32"/>
      <c r="J155" s="27">
        <f>AVERAGE(J150:J154)</f>
        <v>42.055999999999997</v>
      </c>
      <c r="K155" s="27"/>
      <c r="L155" s="33">
        <f>AVERAGE(L150:L154)</f>
        <v>7.4149999999999994E-2</v>
      </c>
      <c r="M155" s="34"/>
      <c r="N155" s="27">
        <f>AVERAGE(N150:N154)</f>
        <v>16.167999999999999</v>
      </c>
      <c r="O155" s="32"/>
      <c r="P155" s="27">
        <f>AVERAGE(P150:P154)</f>
        <v>9.1180000000000003</v>
      </c>
      <c r="Q155" s="32"/>
      <c r="R155" s="27">
        <f>AVERAGE(R150:R154)</f>
        <v>9.5779999999999994</v>
      </c>
      <c r="S155" s="27"/>
      <c r="T155" s="27">
        <f>AVERAGE(T150:T154)</f>
        <v>8.6900000000000005E-2</v>
      </c>
      <c r="U155" s="35"/>
      <c r="V155" s="27">
        <f>AVERAGE(V150:V154)</f>
        <v>0.30606</v>
      </c>
      <c r="W155" s="35"/>
      <c r="X155" s="27"/>
      <c r="BG155" s="28"/>
      <c r="BH155" s="8"/>
      <c r="BI155" s="8"/>
      <c r="BJ155" s="8"/>
      <c r="BK155" s="8"/>
      <c r="BL155" s="8"/>
      <c r="BM155" s="8"/>
      <c r="BN155" s="8"/>
      <c r="BO155" s="8"/>
      <c r="BP155" s="8"/>
      <c r="BQ155" s="8"/>
      <c r="BR155" s="8"/>
      <c r="BS155" s="8"/>
      <c r="BT155" s="8"/>
      <c r="BU155" s="8"/>
      <c r="BV155" s="29"/>
      <c r="BW155" s="30"/>
      <c r="BX155" s="30"/>
      <c r="BY155" s="30"/>
      <c r="BZ155" s="30"/>
      <c r="CA155" s="30"/>
      <c r="CB155" s="30"/>
    </row>
    <row r="156" spans="1:80" x14ac:dyDescent="0.25">
      <c r="B156" s="25"/>
      <c r="C156" s="25" t="s">
        <v>35</v>
      </c>
      <c r="D156" s="27">
        <f>STDEV(D150:D154)</f>
        <v>4.1038676879256365E-2</v>
      </c>
      <c r="E156" s="32"/>
      <c r="F156" s="27">
        <f>STDEV(F150:F154)</f>
        <v>0.11802542099056494</v>
      </c>
      <c r="G156" s="27"/>
      <c r="H156" s="27">
        <f>STDEV(H150:H154)</f>
        <v>0.12517987058628885</v>
      </c>
      <c r="I156" s="32"/>
      <c r="J156" s="27">
        <f>STDEV(J150:J154)</f>
        <v>0.19191143790821702</v>
      </c>
      <c r="K156" s="27"/>
      <c r="L156" s="33">
        <f>STDEV(L150:L154)</f>
        <v>1.7522652006284157E-2</v>
      </c>
      <c r="M156" s="34"/>
      <c r="N156" s="27">
        <f>STDEV(N150:N154)</f>
        <v>0.17991664736760665</v>
      </c>
      <c r="O156" s="32"/>
      <c r="P156" s="27">
        <f>STDEV(P150:P154)</f>
        <v>0.11903780911962393</v>
      </c>
      <c r="Q156" s="32"/>
      <c r="R156" s="27">
        <f>STDEV(R150:R154)</f>
        <v>0.44667661680459625</v>
      </c>
      <c r="S156" s="27"/>
      <c r="T156" s="27">
        <f>STDEV(T150:T154)</f>
        <v>0</v>
      </c>
      <c r="U156" s="35"/>
      <c r="V156" s="27">
        <f>STDEV(V150:V154)</f>
        <v>3.0276360415347151E-2</v>
      </c>
      <c r="W156" s="35"/>
      <c r="X156" s="27"/>
      <c r="BG156" s="28"/>
      <c r="BH156" s="8"/>
      <c r="BI156" s="8"/>
      <c r="BJ156" s="8"/>
      <c r="BK156" s="8"/>
      <c r="BL156" s="8"/>
      <c r="BM156" s="8"/>
      <c r="BN156" s="8"/>
      <c r="BO156" s="8"/>
      <c r="BP156" s="8"/>
      <c r="BQ156" s="8"/>
      <c r="BR156" s="8"/>
      <c r="BS156" s="8"/>
      <c r="BT156" s="8"/>
      <c r="BU156" s="8"/>
      <c r="BV156" s="29"/>
      <c r="BW156" s="30"/>
      <c r="BX156" s="30"/>
      <c r="BY156" s="30"/>
      <c r="BZ156" s="30"/>
      <c r="CA156" s="30"/>
      <c r="CB156" s="30"/>
    </row>
    <row r="157" spans="1:80" x14ac:dyDescent="0.25">
      <c r="E157" s="31"/>
    </row>
    <row r="158" spans="1:80" x14ac:dyDescent="0.25">
      <c r="A158" s="26" t="s">
        <v>801</v>
      </c>
      <c r="B158" s="1" t="s">
        <v>137</v>
      </c>
      <c r="C158" s="1" t="s">
        <v>138</v>
      </c>
      <c r="D158" s="2" t="s">
        <v>29</v>
      </c>
      <c r="E158" s="31"/>
      <c r="F158" s="2">
        <v>45.06</v>
      </c>
      <c r="G158" s="3">
        <f t="shared" ref="G158:G167" si="16">F158/100*AC158</f>
        <v>0.41004600000000002</v>
      </c>
      <c r="H158" s="1">
        <v>2.4199999999999999E-2</v>
      </c>
      <c r="I158" s="3">
        <f t="shared" ref="I158:I167" si="17">H158/100*AD158</f>
        <v>3.1542279999999999E-2</v>
      </c>
      <c r="J158" s="2">
        <v>39.81</v>
      </c>
      <c r="K158" s="3">
        <f t="shared" ref="K158:K167" si="18">J158/100*AE158</f>
        <v>0.36625200000000002</v>
      </c>
      <c r="L158" s="2" t="s">
        <v>29</v>
      </c>
      <c r="N158" s="2">
        <v>0.41880000000000001</v>
      </c>
      <c r="O158" s="3">
        <f t="shared" ref="O158:O167" si="19">N158/100*AG158</f>
        <v>6.0851639999999999E-2</v>
      </c>
      <c r="P158" s="2">
        <v>14.54</v>
      </c>
      <c r="Q158" s="3">
        <f t="shared" ref="Q158:Q167" si="20">P158/100*AH158</f>
        <v>0.36204600000000003</v>
      </c>
      <c r="R158" s="2" t="s">
        <v>29</v>
      </c>
      <c r="T158" s="2">
        <v>0.38250000000000001</v>
      </c>
      <c r="U158" s="6">
        <f t="shared" ref="U158:U167" si="21">T158/100*AJ158</f>
        <v>6.5063250000000017E-2</v>
      </c>
      <c r="V158" s="2">
        <v>0.31519999999999998</v>
      </c>
      <c r="W158" s="6">
        <f t="shared" ref="W158:W167" si="22">V158/100*AK158</f>
        <v>6.0014079999999997E-2</v>
      </c>
      <c r="X158" s="2">
        <v>0.19259999999999999</v>
      </c>
      <c r="Y158" s="6">
        <f t="shared" ref="Y158:Y167" si="23">X158/100*AL158</f>
        <v>6.8026320000000001E-2</v>
      </c>
      <c r="Z158" s="2">
        <f t="shared" ref="Z158:Z167" si="24">SUM(X158,V158,T158,R158,P158,N158,L158,J158,H158,F158,D158)</f>
        <v>100.7433</v>
      </c>
      <c r="AA158" s="3"/>
      <c r="AB158" s="2">
        <v>300</v>
      </c>
      <c r="AC158" s="2">
        <v>0.91</v>
      </c>
      <c r="AD158" s="2">
        <v>130.34</v>
      </c>
      <c r="AE158" s="2">
        <v>0.92</v>
      </c>
      <c r="AF158" s="2">
        <v>300</v>
      </c>
      <c r="AG158" s="2">
        <v>14.53</v>
      </c>
      <c r="AH158" s="2">
        <v>2.4900000000000002</v>
      </c>
      <c r="AI158" s="2">
        <v>179.84</v>
      </c>
      <c r="AJ158" s="2">
        <v>17.010000000000002</v>
      </c>
      <c r="AK158" s="2">
        <v>19.04</v>
      </c>
      <c r="AL158" s="2">
        <v>35.32</v>
      </c>
      <c r="AZ158" s="2"/>
    </row>
    <row r="159" spans="1:80" x14ac:dyDescent="0.25">
      <c r="A159" s="26" t="s">
        <v>801</v>
      </c>
      <c r="B159" s="1" t="s">
        <v>139</v>
      </c>
      <c r="C159" s="1" t="s">
        <v>138</v>
      </c>
      <c r="D159" s="2" t="s">
        <v>29</v>
      </c>
      <c r="E159" s="31"/>
      <c r="F159" s="2">
        <v>45.34</v>
      </c>
      <c r="G159" s="3">
        <f t="shared" si="16"/>
        <v>0.41259400000000002</v>
      </c>
      <c r="H159" s="1">
        <v>3.5299999999999998E-2</v>
      </c>
      <c r="I159" s="3">
        <f t="shared" si="17"/>
        <v>3.177E-2</v>
      </c>
      <c r="J159" s="2">
        <v>39.61</v>
      </c>
      <c r="K159" s="3">
        <f t="shared" si="18"/>
        <v>0.36837300000000001</v>
      </c>
      <c r="L159" s="2" t="s">
        <v>29</v>
      </c>
      <c r="N159" s="2">
        <v>0.41980000000000001</v>
      </c>
      <c r="O159" s="3">
        <f t="shared" si="19"/>
        <v>5.9653580000000012E-2</v>
      </c>
      <c r="P159" s="2">
        <v>14.37</v>
      </c>
      <c r="Q159" s="3">
        <f t="shared" si="20"/>
        <v>0.36068699999999998</v>
      </c>
      <c r="R159" s="2" t="s">
        <v>29</v>
      </c>
      <c r="T159" s="2">
        <v>0.3962</v>
      </c>
      <c r="U159" s="6">
        <f t="shared" si="21"/>
        <v>6.4184400000000003E-2</v>
      </c>
      <c r="V159" s="2">
        <v>0.33</v>
      </c>
      <c r="W159" s="6">
        <f t="shared" si="22"/>
        <v>6.1677000000000003E-2</v>
      </c>
      <c r="X159" s="2">
        <v>0.17369999999999999</v>
      </c>
      <c r="Y159" s="6">
        <f t="shared" si="23"/>
        <v>6.9427889999999992E-2</v>
      </c>
      <c r="Z159" s="2">
        <f t="shared" si="24"/>
        <v>100.67500000000001</v>
      </c>
      <c r="AA159" s="3"/>
      <c r="AB159" s="2">
        <v>554.55999999999995</v>
      </c>
      <c r="AC159" s="2">
        <v>0.91</v>
      </c>
      <c r="AD159" s="2">
        <v>90</v>
      </c>
      <c r="AE159" s="2">
        <v>0.93</v>
      </c>
      <c r="AF159" s="2">
        <v>300</v>
      </c>
      <c r="AG159" s="2">
        <v>14.21</v>
      </c>
      <c r="AH159" s="2">
        <v>2.5099999999999998</v>
      </c>
      <c r="AI159" s="2">
        <v>300</v>
      </c>
      <c r="AJ159" s="2">
        <v>16.2</v>
      </c>
      <c r="AK159" s="2">
        <v>18.690000000000001</v>
      </c>
      <c r="AL159" s="2">
        <v>39.97</v>
      </c>
      <c r="AZ159" s="2"/>
    </row>
    <row r="160" spans="1:80" x14ac:dyDescent="0.25">
      <c r="A160" s="26" t="s">
        <v>801</v>
      </c>
      <c r="B160" s="1" t="s">
        <v>140</v>
      </c>
      <c r="C160" s="1" t="s">
        <v>138</v>
      </c>
      <c r="D160" s="2" t="s">
        <v>29</v>
      </c>
      <c r="E160" s="31"/>
      <c r="F160" s="2">
        <v>45.2</v>
      </c>
      <c r="G160" s="3">
        <f t="shared" si="16"/>
        <v>0.41132000000000002</v>
      </c>
      <c r="H160" s="1">
        <v>3.0499999999999999E-2</v>
      </c>
      <c r="I160" s="3">
        <f t="shared" si="17"/>
        <v>3.1854199999999999E-2</v>
      </c>
      <c r="J160" s="2">
        <v>39.76</v>
      </c>
      <c r="K160" s="3">
        <f t="shared" si="18"/>
        <v>0.36579199999999995</v>
      </c>
      <c r="L160" s="2" t="s">
        <v>29</v>
      </c>
      <c r="N160" s="2">
        <v>0.38290000000000002</v>
      </c>
      <c r="O160" s="3">
        <f t="shared" si="19"/>
        <v>5.9081470000000004E-2</v>
      </c>
      <c r="P160" s="2">
        <v>14.63</v>
      </c>
      <c r="Q160" s="3">
        <f t="shared" si="20"/>
        <v>0.36428700000000008</v>
      </c>
      <c r="R160" s="2" t="s">
        <v>29</v>
      </c>
      <c r="T160" s="2">
        <v>0.38800000000000001</v>
      </c>
      <c r="U160" s="6">
        <f t="shared" si="21"/>
        <v>6.6542000000000004E-2</v>
      </c>
      <c r="V160" s="2">
        <v>0.34520000000000001</v>
      </c>
      <c r="W160" s="6">
        <f t="shared" si="22"/>
        <v>6.2066960000000004E-2</v>
      </c>
      <c r="X160" s="2">
        <v>0.21460000000000001</v>
      </c>
      <c r="Y160" s="6">
        <f t="shared" si="23"/>
        <v>6.8242800000000006E-2</v>
      </c>
      <c r="Z160" s="2">
        <f t="shared" si="24"/>
        <v>100.9512</v>
      </c>
      <c r="AA160" s="3"/>
      <c r="AB160" s="2">
        <v>148.04</v>
      </c>
      <c r="AC160" s="2">
        <v>0.91</v>
      </c>
      <c r="AD160" s="2">
        <v>104.44</v>
      </c>
      <c r="AE160" s="2">
        <v>0.92</v>
      </c>
      <c r="AF160" s="2">
        <v>304</v>
      </c>
      <c r="AG160" s="2">
        <v>15.43</v>
      </c>
      <c r="AH160" s="2">
        <v>2.4900000000000002</v>
      </c>
      <c r="AI160" s="2">
        <v>1573.2</v>
      </c>
      <c r="AJ160" s="2">
        <v>17.149999999999999</v>
      </c>
      <c r="AK160" s="2">
        <v>17.98</v>
      </c>
      <c r="AL160" s="2">
        <v>31.8</v>
      </c>
      <c r="AZ160" s="2"/>
    </row>
    <row r="161" spans="1:80" x14ac:dyDescent="0.25">
      <c r="A161" s="26" t="s">
        <v>801</v>
      </c>
      <c r="B161" s="1" t="s">
        <v>141</v>
      </c>
      <c r="C161" s="1" t="s">
        <v>138</v>
      </c>
      <c r="D161" s="2" t="s">
        <v>29</v>
      </c>
      <c r="E161" s="31"/>
      <c r="F161" s="2">
        <v>45.32</v>
      </c>
      <c r="G161" s="3">
        <f t="shared" si="16"/>
        <v>0.412412</v>
      </c>
      <c r="H161" s="1">
        <v>2.2499999999999999E-2</v>
      </c>
      <c r="I161" s="3">
        <f t="shared" si="17"/>
        <v>2.9681999999999997E-2</v>
      </c>
      <c r="J161" s="2">
        <v>39.799999999999997</v>
      </c>
      <c r="K161" s="3">
        <f t="shared" si="18"/>
        <v>0.36615999999999999</v>
      </c>
      <c r="L161" s="2" t="s">
        <v>29</v>
      </c>
      <c r="N161" s="2">
        <v>0.35249999999999998</v>
      </c>
      <c r="O161" s="3">
        <f t="shared" si="19"/>
        <v>5.7457500000000002E-2</v>
      </c>
      <c r="P161" s="2">
        <v>14.33</v>
      </c>
      <c r="Q161" s="3">
        <f t="shared" si="20"/>
        <v>0.35968299999999997</v>
      </c>
      <c r="R161" s="2" t="s">
        <v>29</v>
      </c>
      <c r="T161" s="2">
        <v>0.3458</v>
      </c>
      <c r="U161" s="6">
        <f t="shared" si="21"/>
        <v>6.3592620000000002E-2</v>
      </c>
      <c r="V161" s="2">
        <v>0.3372</v>
      </c>
      <c r="W161" s="6">
        <f t="shared" si="22"/>
        <v>6.0763440000000002E-2</v>
      </c>
      <c r="X161" s="2">
        <v>0.17319999999999999</v>
      </c>
      <c r="Y161" s="6">
        <f t="shared" si="23"/>
        <v>7.0076720000000009E-2</v>
      </c>
      <c r="Z161" s="2">
        <f t="shared" si="24"/>
        <v>100.68119999999999</v>
      </c>
      <c r="AA161" s="3"/>
      <c r="AB161" s="2">
        <v>300</v>
      </c>
      <c r="AC161" s="2">
        <v>0.91</v>
      </c>
      <c r="AD161" s="2">
        <v>131.91999999999999</v>
      </c>
      <c r="AE161" s="2">
        <v>0.92</v>
      </c>
      <c r="AF161" s="2">
        <v>772.94</v>
      </c>
      <c r="AG161" s="2">
        <v>16.3</v>
      </c>
      <c r="AH161" s="2">
        <v>2.5099999999999998</v>
      </c>
      <c r="AI161" s="2">
        <v>300</v>
      </c>
      <c r="AJ161" s="2">
        <v>18.39</v>
      </c>
      <c r="AK161" s="2">
        <v>18.02</v>
      </c>
      <c r="AL161" s="2">
        <v>40.46</v>
      </c>
      <c r="AZ161" s="2"/>
    </row>
    <row r="162" spans="1:80" x14ac:dyDescent="0.25">
      <c r="A162" s="26" t="s">
        <v>801</v>
      </c>
      <c r="B162" s="1" t="s">
        <v>142</v>
      </c>
      <c r="C162" s="1" t="s">
        <v>138</v>
      </c>
      <c r="D162" s="2" t="s">
        <v>29</v>
      </c>
      <c r="E162" s="31"/>
      <c r="F162" s="2">
        <v>45.46</v>
      </c>
      <c r="G162" s="3">
        <f t="shared" si="16"/>
        <v>0.40914</v>
      </c>
      <c r="H162" s="1">
        <v>2.3400000000000001E-2</v>
      </c>
      <c r="I162" s="3">
        <f t="shared" si="17"/>
        <v>3.0291299999999997E-2</v>
      </c>
      <c r="J162" s="2">
        <v>39.9</v>
      </c>
      <c r="K162" s="3">
        <f t="shared" si="18"/>
        <v>0.36707999999999996</v>
      </c>
      <c r="L162" s="2" t="s">
        <v>29</v>
      </c>
      <c r="N162" s="2">
        <v>0.35570000000000002</v>
      </c>
      <c r="O162" s="3">
        <f t="shared" si="19"/>
        <v>5.7872390000000003E-2</v>
      </c>
      <c r="P162" s="2">
        <v>14.29</v>
      </c>
      <c r="Q162" s="3">
        <f t="shared" si="20"/>
        <v>0.36010799999999998</v>
      </c>
      <c r="R162" s="2" t="s">
        <v>29</v>
      </c>
      <c r="T162" s="2">
        <v>0.38150000000000001</v>
      </c>
      <c r="U162" s="6">
        <f t="shared" si="21"/>
        <v>6.5198350000000002E-2</v>
      </c>
      <c r="V162" s="2">
        <v>0.31330000000000002</v>
      </c>
      <c r="W162" s="6">
        <f t="shared" si="22"/>
        <v>6.1093500000000009E-2</v>
      </c>
      <c r="X162" s="2">
        <v>0.1641</v>
      </c>
      <c r="Y162" s="6">
        <f t="shared" si="23"/>
        <v>6.895482E-2</v>
      </c>
      <c r="Z162" s="2">
        <f t="shared" si="24"/>
        <v>100.88800000000001</v>
      </c>
      <c r="AA162" s="3"/>
      <c r="AB162" s="2">
        <v>300</v>
      </c>
      <c r="AC162" s="2">
        <v>0.9</v>
      </c>
      <c r="AD162" s="2">
        <v>129.44999999999999</v>
      </c>
      <c r="AE162" s="2">
        <v>0.92</v>
      </c>
      <c r="AF162" s="2">
        <v>300</v>
      </c>
      <c r="AG162" s="2">
        <v>16.27</v>
      </c>
      <c r="AH162" s="2">
        <v>2.52</v>
      </c>
      <c r="AI162" s="2">
        <v>367.42</v>
      </c>
      <c r="AJ162" s="2">
        <v>17.09</v>
      </c>
      <c r="AK162" s="2">
        <v>19.5</v>
      </c>
      <c r="AL162" s="2">
        <v>42.02</v>
      </c>
      <c r="AZ162" s="2"/>
    </row>
    <row r="163" spans="1:80" x14ac:dyDescent="0.25">
      <c r="A163" s="26" t="s">
        <v>801</v>
      </c>
      <c r="B163" s="1" t="s">
        <v>143</v>
      </c>
      <c r="C163" s="1" t="s">
        <v>138</v>
      </c>
      <c r="D163" s="2" t="s">
        <v>29</v>
      </c>
      <c r="E163" s="31"/>
      <c r="F163" s="2">
        <v>45.09</v>
      </c>
      <c r="G163" s="3">
        <f t="shared" si="16"/>
        <v>0.41031900000000004</v>
      </c>
      <c r="H163" s="1">
        <v>5.9499999999999997E-2</v>
      </c>
      <c r="I163" s="3">
        <f t="shared" si="17"/>
        <v>3.2195449999999994E-2</v>
      </c>
      <c r="J163" s="2">
        <v>39.840000000000003</v>
      </c>
      <c r="K163" s="3">
        <f t="shared" si="18"/>
        <v>0.36652800000000002</v>
      </c>
      <c r="L163" s="2" t="s">
        <v>29</v>
      </c>
      <c r="N163" s="2">
        <v>0.44369999999999998</v>
      </c>
      <c r="O163" s="3">
        <f t="shared" si="19"/>
        <v>6.2073629999999998E-2</v>
      </c>
      <c r="P163" s="2">
        <v>14.47</v>
      </c>
      <c r="Q163" s="3">
        <f t="shared" si="20"/>
        <v>0.36175000000000002</v>
      </c>
      <c r="R163" s="2" t="s">
        <v>29</v>
      </c>
      <c r="T163" s="2">
        <v>0.34110000000000001</v>
      </c>
      <c r="U163" s="6">
        <f t="shared" si="21"/>
        <v>6.463845E-2</v>
      </c>
      <c r="V163" s="2">
        <v>0.33029999999999998</v>
      </c>
      <c r="W163" s="6">
        <f t="shared" si="22"/>
        <v>6.1204590000000003E-2</v>
      </c>
      <c r="X163" s="2">
        <v>0.1749</v>
      </c>
      <c r="Y163" s="6">
        <f t="shared" si="23"/>
        <v>6.817601999999999E-2</v>
      </c>
      <c r="Z163" s="2">
        <f t="shared" si="24"/>
        <v>100.74950000000001</v>
      </c>
      <c r="AA163" s="3"/>
      <c r="AB163" s="2">
        <v>11979.05</v>
      </c>
      <c r="AC163" s="2">
        <v>0.91</v>
      </c>
      <c r="AD163" s="2">
        <v>54.11</v>
      </c>
      <c r="AE163" s="2">
        <v>0.92</v>
      </c>
      <c r="AF163" s="2">
        <v>300</v>
      </c>
      <c r="AG163" s="2">
        <v>13.99</v>
      </c>
      <c r="AH163" s="2">
        <v>2.5</v>
      </c>
      <c r="AI163" s="2">
        <v>143.85</v>
      </c>
      <c r="AJ163" s="2">
        <v>18.95</v>
      </c>
      <c r="AK163" s="2">
        <v>18.53</v>
      </c>
      <c r="AL163" s="2">
        <v>38.979999999999997</v>
      </c>
      <c r="AZ163" s="2"/>
    </row>
    <row r="164" spans="1:80" x14ac:dyDescent="0.25">
      <c r="A164" s="26" t="s">
        <v>801</v>
      </c>
      <c r="B164" s="1" t="s">
        <v>144</v>
      </c>
      <c r="C164" s="1" t="s">
        <v>138</v>
      </c>
      <c r="D164" s="2" t="s">
        <v>29</v>
      </c>
      <c r="E164" s="31"/>
      <c r="F164" s="2">
        <v>44.96</v>
      </c>
      <c r="G164" s="3">
        <f t="shared" si="16"/>
        <v>0.409136</v>
      </c>
      <c r="H164" s="1">
        <v>4.24E-2</v>
      </c>
      <c r="I164" s="3">
        <f t="shared" si="17"/>
        <v>3.1855120000000001E-2</v>
      </c>
      <c r="J164" s="2">
        <v>39.6</v>
      </c>
      <c r="K164" s="3">
        <f t="shared" si="18"/>
        <v>0.36828000000000005</v>
      </c>
      <c r="L164" s="2" t="s">
        <v>29</v>
      </c>
      <c r="N164" s="2">
        <v>0.35570000000000002</v>
      </c>
      <c r="O164" s="3">
        <f t="shared" si="19"/>
        <v>5.794353E-2</v>
      </c>
      <c r="P164" s="2">
        <v>14.39</v>
      </c>
      <c r="Q164" s="3">
        <f t="shared" si="20"/>
        <v>0.36118899999999998</v>
      </c>
      <c r="R164" s="2" t="s">
        <v>29</v>
      </c>
      <c r="T164" s="2">
        <v>0.39340000000000003</v>
      </c>
      <c r="U164" s="6">
        <f t="shared" si="21"/>
        <v>6.5422419999999995E-2</v>
      </c>
      <c r="V164" s="2">
        <v>0.3296</v>
      </c>
      <c r="W164" s="6">
        <f t="shared" si="22"/>
        <v>6.1569279999999997E-2</v>
      </c>
      <c r="X164" s="2">
        <v>0.1779</v>
      </c>
      <c r="Y164" s="6">
        <f t="shared" si="23"/>
        <v>6.918531E-2</v>
      </c>
      <c r="Z164" s="2">
        <f t="shared" si="24"/>
        <v>100.249</v>
      </c>
      <c r="AA164" s="3"/>
      <c r="AB164" s="2">
        <v>671.72</v>
      </c>
      <c r="AC164" s="2">
        <v>0.91</v>
      </c>
      <c r="AD164" s="2">
        <v>75.13</v>
      </c>
      <c r="AE164" s="2">
        <v>0.93</v>
      </c>
      <c r="AF164" s="2">
        <v>833.71</v>
      </c>
      <c r="AG164" s="2">
        <v>16.29</v>
      </c>
      <c r="AH164" s="2">
        <v>2.5099999999999998</v>
      </c>
      <c r="AI164" s="2">
        <v>180</v>
      </c>
      <c r="AJ164" s="2">
        <v>16.63</v>
      </c>
      <c r="AK164" s="2">
        <v>18.68</v>
      </c>
      <c r="AL164" s="2">
        <v>38.89</v>
      </c>
      <c r="AZ164" s="2"/>
    </row>
    <row r="165" spans="1:80" x14ac:dyDescent="0.25">
      <c r="A165" s="26" t="s">
        <v>801</v>
      </c>
      <c r="B165" s="1" t="s">
        <v>145</v>
      </c>
      <c r="C165" s="1" t="s">
        <v>138</v>
      </c>
      <c r="D165" s="2" t="s">
        <v>29</v>
      </c>
      <c r="E165" s="31"/>
      <c r="F165" s="2">
        <v>45.23</v>
      </c>
      <c r="G165" s="3">
        <f t="shared" si="16"/>
        <v>0.41159299999999999</v>
      </c>
      <c r="H165" s="1">
        <v>1.72E-2</v>
      </c>
      <c r="I165" s="3">
        <f t="shared" si="17"/>
        <v>3.1448480000000001E-2</v>
      </c>
      <c r="J165" s="2">
        <v>39.85</v>
      </c>
      <c r="K165" s="3">
        <f t="shared" si="18"/>
        <v>0.36662000000000006</v>
      </c>
      <c r="L165" s="2" t="s">
        <v>29</v>
      </c>
      <c r="N165" s="2">
        <v>0.36170000000000002</v>
      </c>
      <c r="O165" s="3">
        <f t="shared" si="19"/>
        <v>5.9318800000000005E-2</v>
      </c>
      <c r="P165" s="2">
        <v>14.52</v>
      </c>
      <c r="Q165" s="3">
        <f t="shared" si="20"/>
        <v>0.36299999999999999</v>
      </c>
      <c r="R165" s="2" t="s">
        <v>29</v>
      </c>
      <c r="T165" s="2">
        <v>0.29909999999999998</v>
      </c>
      <c r="U165" s="6">
        <f t="shared" si="21"/>
        <v>6.3140009999999996E-2</v>
      </c>
      <c r="V165" s="2">
        <v>0.33300000000000002</v>
      </c>
      <c r="W165" s="6">
        <f t="shared" si="22"/>
        <v>6.0739199999999993E-2</v>
      </c>
      <c r="X165" s="2">
        <v>0.19239999999999999</v>
      </c>
      <c r="Y165" s="6">
        <f t="shared" si="23"/>
        <v>7.0264480000000004E-2</v>
      </c>
      <c r="Z165" s="2">
        <f t="shared" si="24"/>
        <v>100.80340000000001</v>
      </c>
      <c r="AA165" s="3"/>
      <c r="AB165" s="2">
        <v>589.98</v>
      </c>
      <c r="AC165" s="2">
        <v>0.91</v>
      </c>
      <c r="AD165" s="2">
        <v>182.84</v>
      </c>
      <c r="AE165" s="2">
        <v>0.92</v>
      </c>
      <c r="AF165" s="2">
        <v>300</v>
      </c>
      <c r="AG165" s="2">
        <v>16.399999999999999</v>
      </c>
      <c r="AH165" s="2">
        <v>2.5</v>
      </c>
      <c r="AI165" s="2">
        <v>268.33</v>
      </c>
      <c r="AJ165" s="2">
        <v>21.11</v>
      </c>
      <c r="AK165" s="2">
        <v>18.239999999999998</v>
      </c>
      <c r="AL165" s="2">
        <v>36.520000000000003</v>
      </c>
      <c r="AZ165" s="2"/>
    </row>
    <row r="166" spans="1:80" x14ac:dyDescent="0.25">
      <c r="A166" s="26" t="s">
        <v>801</v>
      </c>
      <c r="B166" s="1" t="s">
        <v>146</v>
      </c>
      <c r="C166" s="1" t="s">
        <v>138</v>
      </c>
      <c r="D166" s="2" t="s">
        <v>29</v>
      </c>
      <c r="E166" s="31"/>
      <c r="F166" s="2">
        <v>45.22</v>
      </c>
      <c r="G166" s="3">
        <f t="shared" si="16"/>
        <v>0.41150199999999998</v>
      </c>
      <c r="H166" s="1">
        <v>3.3000000000000002E-2</v>
      </c>
      <c r="I166" s="3">
        <f t="shared" si="17"/>
        <v>3.1095900000000003E-2</v>
      </c>
      <c r="J166" s="2">
        <v>39.82</v>
      </c>
      <c r="K166" s="3">
        <f t="shared" si="18"/>
        <v>0.366344</v>
      </c>
      <c r="L166" s="2" t="s">
        <v>29</v>
      </c>
      <c r="N166" s="2">
        <v>0.39369999999999999</v>
      </c>
      <c r="O166" s="3">
        <f t="shared" si="19"/>
        <v>5.948806999999999E-2</v>
      </c>
      <c r="P166" s="2">
        <v>14.27</v>
      </c>
      <c r="Q166" s="3">
        <f t="shared" si="20"/>
        <v>0.35960399999999998</v>
      </c>
      <c r="R166" s="2" t="s">
        <v>29</v>
      </c>
      <c r="T166" s="2">
        <v>0.39340000000000003</v>
      </c>
      <c r="U166" s="6">
        <f t="shared" si="21"/>
        <v>6.538308000000001E-2</v>
      </c>
      <c r="V166" s="2">
        <v>0.36980000000000002</v>
      </c>
      <c r="W166" s="6">
        <f t="shared" si="22"/>
        <v>6.1682640000000004E-2</v>
      </c>
      <c r="X166" s="2">
        <v>0.19059999999999999</v>
      </c>
      <c r="Y166" s="6">
        <f t="shared" si="23"/>
        <v>6.8997200000000009E-2</v>
      </c>
      <c r="Z166" s="2">
        <f t="shared" si="24"/>
        <v>100.6905</v>
      </c>
      <c r="AA166" s="3"/>
      <c r="AB166" s="2">
        <v>300</v>
      </c>
      <c r="AC166" s="2">
        <v>0.91</v>
      </c>
      <c r="AD166" s="2">
        <v>94.23</v>
      </c>
      <c r="AE166" s="2">
        <v>0.92</v>
      </c>
      <c r="AF166" s="2">
        <v>300</v>
      </c>
      <c r="AG166" s="2">
        <v>15.11</v>
      </c>
      <c r="AH166" s="2">
        <v>2.52</v>
      </c>
      <c r="AI166" s="2">
        <v>300</v>
      </c>
      <c r="AJ166" s="2">
        <v>16.62</v>
      </c>
      <c r="AK166" s="2">
        <v>16.68</v>
      </c>
      <c r="AL166" s="2">
        <v>36.200000000000003</v>
      </c>
      <c r="AZ166" s="2"/>
    </row>
    <row r="167" spans="1:80" x14ac:dyDescent="0.25">
      <c r="A167" s="26" t="s">
        <v>801</v>
      </c>
      <c r="B167" s="1" t="s">
        <v>147</v>
      </c>
      <c r="C167" s="1" t="s">
        <v>138</v>
      </c>
      <c r="D167" s="2" t="s">
        <v>29</v>
      </c>
      <c r="E167" s="31"/>
      <c r="F167" s="2">
        <v>45.23</v>
      </c>
      <c r="G167" s="3">
        <f t="shared" si="16"/>
        <v>0.41159299999999999</v>
      </c>
      <c r="H167" s="1">
        <v>1.15E-2</v>
      </c>
      <c r="I167" s="3">
        <f t="shared" si="17"/>
        <v>3.2393200000000004E-2</v>
      </c>
      <c r="J167" s="2">
        <v>39.74</v>
      </c>
      <c r="K167" s="3">
        <f t="shared" si="18"/>
        <v>0.36560800000000004</v>
      </c>
      <c r="L167" s="2" t="s">
        <v>29</v>
      </c>
      <c r="N167" s="2">
        <v>0.39369999999999999</v>
      </c>
      <c r="O167" s="3">
        <f t="shared" si="19"/>
        <v>5.9173109999999987E-2</v>
      </c>
      <c r="P167" s="2">
        <v>14.46</v>
      </c>
      <c r="Q167" s="3">
        <f t="shared" si="20"/>
        <v>0.36150000000000004</v>
      </c>
      <c r="R167" s="2" t="s">
        <v>29</v>
      </c>
      <c r="T167" s="2">
        <v>0.3528</v>
      </c>
      <c r="U167" s="6">
        <f t="shared" si="21"/>
        <v>6.5126879999999998E-2</v>
      </c>
      <c r="V167" s="2">
        <v>0.34849999999999998</v>
      </c>
      <c r="W167" s="6">
        <f t="shared" si="22"/>
        <v>6.1161750000000001E-2</v>
      </c>
      <c r="X167" s="2">
        <v>0.1958</v>
      </c>
      <c r="Y167" s="6">
        <f t="shared" si="23"/>
        <v>6.7531420000000009E-2</v>
      </c>
      <c r="Z167" s="2">
        <f t="shared" si="24"/>
        <v>100.73230000000001</v>
      </c>
      <c r="AA167" s="3"/>
      <c r="AB167" s="2">
        <v>300</v>
      </c>
      <c r="AC167" s="2">
        <v>0.91</v>
      </c>
      <c r="AD167" s="2">
        <v>281.68</v>
      </c>
      <c r="AE167" s="2">
        <v>0.92</v>
      </c>
      <c r="AF167" s="2">
        <v>213.02</v>
      </c>
      <c r="AG167" s="2">
        <v>15.03</v>
      </c>
      <c r="AH167" s="2">
        <v>2.5</v>
      </c>
      <c r="AI167" s="2">
        <v>703.56</v>
      </c>
      <c r="AJ167" s="2">
        <v>18.46</v>
      </c>
      <c r="AK167" s="2">
        <v>17.55</v>
      </c>
      <c r="AL167" s="2">
        <v>34.49</v>
      </c>
      <c r="AZ167" s="2"/>
    </row>
    <row r="168" spans="1:80" x14ac:dyDescent="0.25">
      <c r="B168" s="25"/>
      <c r="C168" s="25" t="s">
        <v>34</v>
      </c>
      <c r="D168" s="27"/>
      <c r="E168" s="32"/>
      <c r="F168" s="27">
        <f>AVERAGE(F158:F167)</f>
        <v>45.210999999999999</v>
      </c>
      <c r="G168" s="27"/>
      <c r="H168" s="27">
        <f>AVERAGE(H158:H167)</f>
        <v>2.9950000000000004E-2</v>
      </c>
      <c r="I168" s="32"/>
      <c r="J168" s="27">
        <f>AVERAGE(J158:J167)</f>
        <v>39.77300000000001</v>
      </c>
      <c r="K168" s="27"/>
      <c r="L168" s="33"/>
      <c r="M168" s="34"/>
      <c r="N168" s="27">
        <f>AVERAGE(N158:N167)</f>
        <v>0.38782</v>
      </c>
      <c r="O168" s="32"/>
      <c r="P168" s="27">
        <f>AVERAGE(P158:P167)</f>
        <v>14.427000000000001</v>
      </c>
      <c r="Q168" s="32"/>
      <c r="R168" s="27"/>
      <c r="S168" s="27"/>
      <c r="T168" s="27">
        <f>AVERAGE(T158:T167)</f>
        <v>0.3673800000000001</v>
      </c>
      <c r="U168" s="35"/>
      <c r="V168" s="27">
        <f>AVERAGE(V158:V167)</f>
        <v>0.33521000000000001</v>
      </c>
      <c r="W168" s="35"/>
      <c r="X168" s="27">
        <f>AVERAGE(X158:X167)</f>
        <v>0.18497999999999998</v>
      </c>
      <c r="BG168" s="28"/>
      <c r="BH168" s="8"/>
      <c r="BI168" s="8"/>
      <c r="BJ168" s="8"/>
      <c r="BK168" s="8"/>
      <c r="BL168" s="8"/>
      <c r="BM168" s="8"/>
      <c r="BN168" s="8"/>
      <c r="BO168" s="8"/>
      <c r="BP168" s="8"/>
      <c r="BQ168" s="8"/>
      <c r="BR168" s="8"/>
      <c r="BS168" s="8"/>
      <c r="BT168" s="8"/>
      <c r="BU168" s="8"/>
      <c r="BV168" s="29"/>
      <c r="BW168" s="30"/>
      <c r="BX168" s="30"/>
      <c r="BY168" s="30"/>
      <c r="BZ168" s="30"/>
      <c r="CA168" s="30"/>
      <c r="CB168" s="30"/>
    </row>
    <row r="169" spans="1:80" x14ac:dyDescent="0.25">
      <c r="B169" s="25"/>
      <c r="C169" s="25" t="s">
        <v>35</v>
      </c>
      <c r="D169" s="27"/>
      <c r="E169" s="32"/>
      <c r="F169" s="27">
        <f>STDEV(F158:F167)</f>
        <v>0.14601750275604297</v>
      </c>
      <c r="G169" s="27"/>
      <c r="H169" s="27">
        <f>STDEV(H158:H167)</f>
        <v>1.374718152931719E-2</v>
      </c>
      <c r="I169" s="32"/>
      <c r="J169" s="27">
        <f>STDEV(J158:J167)</f>
        <v>9.9224772892436267E-2</v>
      </c>
      <c r="K169" s="27"/>
      <c r="L169" s="33"/>
      <c r="M169" s="34"/>
      <c r="N169" s="27">
        <f>STDEV(N158:N167)</f>
        <v>3.1957534322910451E-2</v>
      </c>
      <c r="O169" s="32"/>
      <c r="P169" s="27">
        <f>STDEV(P158:P167)</f>
        <v>0.11690927156465325</v>
      </c>
      <c r="Q169" s="32"/>
      <c r="R169" s="27"/>
      <c r="S169" s="27"/>
      <c r="T169" s="27">
        <f>STDEV(T158:T167)</f>
        <v>3.1743618781313106E-2</v>
      </c>
      <c r="U169" s="35"/>
      <c r="V169" s="27">
        <f>STDEV(V158:V167)</f>
        <v>1.648200702449661E-2</v>
      </c>
      <c r="W169" s="35"/>
      <c r="X169" s="27">
        <f>STDEV(X158:X167)</f>
        <v>1.4880397246788215E-2</v>
      </c>
      <c r="BG169" s="28"/>
      <c r="BH169" s="8"/>
      <c r="BI169" s="8"/>
      <c r="BJ169" s="8"/>
      <c r="BK169" s="8"/>
      <c r="BL169" s="8"/>
      <c r="BM169" s="8"/>
      <c r="BN169" s="8"/>
      <c r="BO169" s="8"/>
      <c r="BP169" s="8"/>
      <c r="BQ169" s="8"/>
      <c r="BR169" s="8"/>
      <c r="BS169" s="8"/>
      <c r="BT169" s="8"/>
      <c r="BU169" s="8"/>
      <c r="BV169" s="29"/>
      <c r="BW169" s="30"/>
      <c r="BX169" s="30"/>
      <c r="BY169" s="30"/>
      <c r="BZ169" s="30"/>
      <c r="CA169" s="30"/>
      <c r="CB169" s="30"/>
    </row>
    <row r="171" spans="1:80" x14ac:dyDescent="0.25">
      <c r="A171" s="26" t="s">
        <v>801</v>
      </c>
      <c r="B171" s="1" t="s">
        <v>148</v>
      </c>
      <c r="C171" s="1" t="s">
        <v>149</v>
      </c>
      <c r="D171" s="2" t="s">
        <v>29</v>
      </c>
      <c r="E171" s="31"/>
      <c r="F171" s="2">
        <v>31.16</v>
      </c>
      <c r="G171" s="3">
        <f t="shared" ref="G171:G181" si="25">F171/100*AC171</f>
        <v>0.339644</v>
      </c>
      <c r="H171" s="1">
        <v>0.52929999999999999</v>
      </c>
      <c r="I171" s="3">
        <f t="shared" ref="I171:I181" si="26">H171/100*AD171</f>
        <v>5.2347770000000002E-2</v>
      </c>
      <c r="J171" s="2">
        <v>56.57</v>
      </c>
      <c r="K171" s="3">
        <f t="shared" ref="K171:K181" si="27">J171/100*AE171</f>
        <v>0.42427499999999996</v>
      </c>
      <c r="L171" s="2" t="s">
        <v>29</v>
      </c>
      <c r="N171" s="2">
        <v>2.59</v>
      </c>
      <c r="O171" s="3">
        <f t="shared" ref="O171:O181" si="28">N171/100*AG171</f>
        <v>0.12431999999999999</v>
      </c>
      <c r="P171" s="2">
        <v>8.82</v>
      </c>
      <c r="Q171" s="3">
        <f t="shared" ref="Q171:Q181" si="29">P171/100*AH171</f>
        <v>0.28488600000000003</v>
      </c>
      <c r="R171" s="2">
        <v>8.2299999999999998E-2</v>
      </c>
      <c r="S171" s="3">
        <f>R171/100*AI171</f>
        <v>8.9698769999999983E-2</v>
      </c>
      <c r="T171" s="2">
        <v>0.82499999999999996</v>
      </c>
      <c r="U171" s="6">
        <f t="shared" ref="U171:U181" si="30">T171/100*AJ171</f>
        <v>8.4562499999999999E-2</v>
      </c>
      <c r="V171" s="2">
        <v>0.31369999999999998</v>
      </c>
      <c r="W171" s="6">
        <f t="shared" ref="W171:W181" si="31">V171/100*AK171</f>
        <v>6.1704789999999995E-2</v>
      </c>
      <c r="X171" s="2">
        <v>6.54E-2</v>
      </c>
      <c r="Y171" s="6">
        <f>X171/100*AL171</f>
        <v>6.1515239999999999E-2</v>
      </c>
      <c r="Z171" s="2">
        <f t="shared" ref="Z171:Z181" si="32">SUM(X171,V171,T171,R171,P171,N171,L171,J171,H171,F171,D171)</f>
        <v>100.95570000000001</v>
      </c>
      <c r="AA171" s="3"/>
      <c r="AB171" s="2">
        <v>139.66999999999999</v>
      </c>
      <c r="AC171" s="2">
        <v>1.0900000000000001</v>
      </c>
      <c r="AD171" s="2">
        <v>9.89</v>
      </c>
      <c r="AE171" s="2">
        <v>0.75</v>
      </c>
      <c r="AF171" s="2">
        <v>300</v>
      </c>
      <c r="AG171" s="2">
        <v>4.8</v>
      </c>
      <c r="AH171" s="2">
        <v>3.23</v>
      </c>
      <c r="AI171" s="2">
        <v>108.99</v>
      </c>
      <c r="AJ171" s="2">
        <v>10.25</v>
      </c>
      <c r="AK171" s="2">
        <v>19.670000000000002</v>
      </c>
      <c r="AL171" s="2">
        <v>94.06</v>
      </c>
      <c r="AZ171" s="2"/>
    </row>
    <row r="172" spans="1:80" x14ac:dyDescent="0.25">
      <c r="A172" s="26" t="s">
        <v>801</v>
      </c>
      <c r="B172" s="1" t="s">
        <v>150</v>
      </c>
      <c r="C172" s="1" t="s">
        <v>149</v>
      </c>
      <c r="D172" s="2" t="s">
        <v>29</v>
      </c>
      <c r="E172" s="31"/>
      <c r="F172" s="2">
        <v>31.64</v>
      </c>
      <c r="G172" s="3">
        <f t="shared" si="25"/>
        <v>0.34171200000000002</v>
      </c>
      <c r="H172" s="1">
        <v>0.53620000000000001</v>
      </c>
      <c r="I172" s="3">
        <f t="shared" si="26"/>
        <v>5.2225880000000002E-2</v>
      </c>
      <c r="J172" s="2">
        <v>56.53</v>
      </c>
      <c r="K172" s="3">
        <f t="shared" si="27"/>
        <v>0.42397499999999999</v>
      </c>
      <c r="L172" s="2" t="s">
        <v>29</v>
      </c>
      <c r="N172" s="2">
        <v>2.36</v>
      </c>
      <c r="O172" s="3">
        <f t="shared" si="28"/>
        <v>0.11965200000000001</v>
      </c>
      <c r="P172" s="2">
        <v>8.5500000000000007</v>
      </c>
      <c r="Q172" s="3">
        <f t="shared" si="29"/>
        <v>0.28129500000000002</v>
      </c>
      <c r="R172" s="2">
        <v>9.0700000000000003E-2</v>
      </c>
      <c r="S172" s="3">
        <f>R172/100*AI172</f>
        <v>9.0790700000000002E-2</v>
      </c>
      <c r="T172" s="2">
        <v>0.8337</v>
      </c>
      <c r="U172" s="6">
        <f t="shared" si="30"/>
        <v>8.4203700000000006E-2</v>
      </c>
      <c r="V172" s="2">
        <v>0.35659999999999997</v>
      </c>
      <c r="W172" s="6">
        <f t="shared" si="31"/>
        <v>6.1406519999999992E-2</v>
      </c>
      <c r="X172" s="2">
        <v>7.2999999999999995E-2</v>
      </c>
      <c r="Y172" s="6">
        <f>X172/100*AL172</f>
        <v>5.9925699999999998E-2</v>
      </c>
      <c r="Z172" s="2">
        <f t="shared" si="32"/>
        <v>100.97019999999999</v>
      </c>
      <c r="AA172" s="3"/>
      <c r="AB172" s="2">
        <v>300</v>
      </c>
      <c r="AC172" s="2">
        <v>1.08</v>
      </c>
      <c r="AD172" s="2">
        <v>9.74</v>
      </c>
      <c r="AE172" s="2">
        <v>0.75</v>
      </c>
      <c r="AF172" s="2">
        <v>300</v>
      </c>
      <c r="AG172" s="2">
        <v>5.07</v>
      </c>
      <c r="AH172" s="2">
        <v>3.29</v>
      </c>
      <c r="AI172" s="2">
        <v>100.1</v>
      </c>
      <c r="AJ172" s="2">
        <v>10.1</v>
      </c>
      <c r="AK172" s="2">
        <v>17.22</v>
      </c>
      <c r="AL172" s="2">
        <v>82.09</v>
      </c>
      <c r="AZ172" s="2"/>
    </row>
    <row r="173" spans="1:80" x14ac:dyDescent="0.25">
      <c r="A173" s="26" t="s">
        <v>801</v>
      </c>
      <c r="B173" s="1" t="s">
        <v>151</v>
      </c>
      <c r="C173" s="1" t="s">
        <v>149</v>
      </c>
      <c r="D173" s="2" t="s">
        <v>29</v>
      </c>
      <c r="E173" s="31"/>
      <c r="F173" s="2">
        <v>30.68</v>
      </c>
      <c r="G173" s="3">
        <f t="shared" si="25"/>
        <v>0.33748000000000006</v>
      </c>
      <c r="H173" s="1">
        <v>0.51139999999999997</v>
      </c>
      <c r="I173" s="3">
        <f t="shared" si="26"/>
        <v>5.134455999999999E-2</v>
      </c>
      <c r="J173" s="2">
        <v>56.1</v>
      </c>
      <c r="K173" s="3">
        <f t="shared" si="27"/>
        <v>0.42075000000000007</v>
      </c>
      <c r="L173" s="2" t="s">
        <v>29</v>
      </c>
      <c r="N173" s="2">
        <v>2.96</v>
      </c>
      <c r="O173" s="3">
        <f t="shared" si="28"/>
        <v>0.13201599999999999</v>
      </c>
      <c r="P173" s="2">
        <v>9.06</v>
      </c>
      <c r="Q173" s="3">
        <f t="shared" si="29"/>
        <v>0.28901399999999999</v>
      </c>
      <c r="R173" s="2">
        <v>0.12759999999999999</v>
      </c>
      <c r="S173" s="3">
        <f>R173/100*AI173</f>
        <v>8.9626239999999996E-2</v>
      </c>
      <c r="T173" s="2">
        <v>0.79300000000000004</v>
      </c>
      <c r="U173" s="6">
        <f t="shared" si="30"/>
        <v>8.3185700000000001E-2</v>
      </c>
      <c r="V173" s="2">
        <v>0.38390000000000002</v>
      </c>
      <c r="W173" s="6">
        <f t="shared" si="31"/>
        <v>6.3420280000000009E-2</v>
      </c>
      <c r="X173" s="2">
        <v>5.6899999999999999E-2</v>
      </c>
      <c r="Y173" s="6">
        <f>X173/100*AL173</f>
        <v>6.4393729999999996E-2</v>
      </c>
      <c r="Z173" s="2">
        <f t="shared" si="32"/>
        <v>100.6728</v>
      </c>
      <c r="AA173" s="3"/>
      <c r="AB173" s="2">
        <v>181.94</v>
      </c>
      <c r="AC173" s="2">
        <v>1.1000000000000001</v>
      </c>
      <c r="AD173" s="2">
        <v>10.039999999999999</v>
      </c>
      <c r="AE173" s="2">
        <v>0.75</v>
      </c>
      <c r="AF173" s="2">
        <v>410.64</v>
      </c>
      <c r="AG173" s="2">
        <v>4.46</v>
      </c>
      <c r="AH173" s="2">
        <v>3.19</v>
      </c>
      <c r="AI173" s="2">
        <v>70.239999999999995</v>
      </c>
      <c r="AJ173" s="2">
        <v>10.49</v>
      </c>
      <c r="AK173" s="2">
        <v>16.52</v>
      </c>
      <c r="AL173" s="2">
        <v>113.17</v>
      </c>
      <c r="AZ173" s="2"/>
    </row>
    <row r="174" spans="1:80" x14ac:dyDescent="0.25">
      <c r="A174" s="26" t="s">
        <v>801</v>
      </c>
      <c r="B174" s="1" t="s">
        <v>152</v>
      </c>
      <c r="C174" s="1" t="s">
        <v>149</v>
      </c>
      <c r="D174" s="1">
        <v>4.9500000000000002E-2</v>
      </c>
      <c r="E174" s="31">
        <f>D174/100*AB174</f>
        <v>3.9189149999999999E-2</v>
      </c>
      <c r="F174" s="2">
        <v>31.12</v>
      </c>
      <c r="G174" s="3">
        <f t="shared" si="25"/>
        <v>0.33920800000000007</v>
      </c>
      <c r="H174" s="1">
        <v>0.40279999999999999</v>
      </c>
      <c r="I174" s="3">
        <f t="shared" si="26"/>
        <v>4.7530400000000007E-2</v>
      </c>
      <c r="J174" s="2">
        <v>56.49</v>
      </c>
      <c r="K174" s="3">
        <f t="shared" si="27"/>
        <v>0.42367500000000002</v>
      </c>
      <c r="L174" s="2" t="s">
        <v>29</v>
      </c>
      <c r="N174" s="2">
        <v>2.64</v>
      </c>
      <c r="O174" s="3">
        <f t="shared" si="28"/>
        <v>0.125664</v>
      </c>
      <c r="P174" s="2">
        <v>8.8699999999999992</v>
      </c>
      <c r="Q174" s="3">
        <f t="shared" si="29"/>
        <v>0.28650099999999995</v>
      </c>
      <c r="R174" s="2" t="s">
        <v>29</v>
      </c>
      <c r="T174" s="2">
        <v>0.73050000000000004</v>
      </c>
      <c r="U174" s="6">
        <f t="shared" si="30"/>
        <v>8.0793300000000012E-2</v>
      </c>
      <c r="V174" s="2">
        <v>0.3296</v>
      </c>
      <c r="W174" s="6">
        <f t="shared" si="31"/>
        <v>6.008608E-2</v>
      </c>
      <c r="Z174" s="2">
        <f t="shared" si="32"/>
        <v>100.6324</v>
      </c>
      <c r="AA174" s="3"/>
      <c r="AB174" s="2">
        <v>79.17</v>
      </c>
      <c r="AC174" s="2">
        <v>1.0900000000000001</v>
      </c>
      <c r="AD174" s="2">
        <v>11.8</v>
      </c>
      <c r="AE174" s="2">
        <v>0.75</v>
      </c>
      <c r="AF174" s="2">
        <v>1324.13</v>
      </c>
      <c r="AG174" s="2">
        <v>4.76</v>
      </c>
      <c r="AH174" s="2">
        <v>3.23</v>
      </c>
      <c r="AI174" s="2">
        <v>182.21</v>
      </c>
      <c r="AJ174" s="2">
        <v>11.06</v>
      </c>
      <c r="AK174" s="2">
        <v>18.23</v>
      </c>
      <c r="AL174" s="2">
        <v>213.52</v>
      </c>
      <c r="AZ174" s="2"/>
    </row>
    <row r="175" spans="1:80" x14ac:dyDescent="0.25">
      <c r="A175" s="26" t="s">
        <v>801</v>
      </c>
      <c r="B175" s="1" t="s">
        <v>153</v>
      </c>
      <c r="C175" s="1" t="s">
        <v>149</v>
      </c>
      <c r="D175" s="2" t="s">
        <v>29</v>
      </c>
      <c r="E175" s="31"/>
      <c r="F175" s="2">
        <v>31.01</v>
      </c>
      <c r="G175" s="3">
        <f t="shared" si="25"/>
        <v>0.33800900000000006</v>
      </c>
      <c r="H175" s="1">
        <v>0.45939999999999998</v>
      </c>
      <c r="I175" s="3">
        <f t="shared" si="26"/>
        <v>4.9201740000000001E-2</v>
      </c>
      <c r="J175" s="2">
        <v>56.23</v>
      </c>
      <c r="K175" s="3">
        <f t="shared" si="27"/>
        <v>0.42172500000000002</v>
      </c>
      <c r="L175" s="2" t="s">
        <v>29</v>
      </c>
      <c r="N175" s="2">
        <v>2.76</v>
      </c>
      <c r="O175" s="3">
        <f t="shared" si="28"/>
        <v>0.12806399999999998</v>
      </c>
      <c r="P175" s="2">
        <v>8.86</v>
      </c>
      <c r="Q175" s="3">
        <f t="shared" si="29"/>
        <v>0.28706399999999999</v>
      </c>
      <c r="R175" s="2" t="s">
        <v>29</v>
      </c>
      <c r="T175" s="2">
        <v>0.69340000000000002</v>
      </c>
      <c r="U175" s="6">
        <f t="shared" si="30"/>
        <v>7.904760000000001E-2</v>
      </c>
      <c r="V175" s="2">
        <v>0.3488</v>
      </c>
      <c r="W175" s="6">
        <f t="shared" si="31"/>
        <v>6.3307199999999994E-2</v>
      </c>
      <c r="Z175" s="2">
        <f t="shared" si="32"/>
        <v>100.36160000000001</v>
      </c>
      <c r="AA175" s="3"/>
      <c r="AB175" s="2">
        <v>240.42</v>
      </c>
      <c r="AC175" s="2">
        <v>1.0900000000000001</v>
      </c>
      <c r="AD175" s="2">
        <v>10.71</v>
      </c>
      <c r="AE175" s="2">
        <v>0.75</v>
      </c>
      <c r="AF175" s="2">
        <v>10929.37</v>
      </c>
      <c r="AG175" s="2">
        <v>4.6399999999999997</v>
      </c>
      <c r="AH175" s="2">
        <v>3.24</v>
      </c>
      <c r="AI175" s="2">
        <v>206.88</v>
      </c>
      <c r="AJ175" s="2">
        <v>11.4</v>
      </c>
      <c r="AK175" s="2">
        <v>18.149999999999999</v>
      </c>
      <c r="AL175" s="2">
        <v>122.6</v>
      </c>
      <c r="AZ175" s="2"/>
    </row>
    <row r="176" spans="1:80" x14ac:dyDescent="0.25">
      <c r="A176" s="26" t="s">
        <v>801</v>
      </c>
      <c r="B176" s="1" t="s">
        <v>154</v>
      </c>
      <c r="C176" s="1" t="s">
        <v>149</v>
      </c>
      <c r="D176" s="2" t="s">
        <v>29</v>
      </c>
      <c r="E176" s="31"/>
      <c r="F176" s="2">
        <v>31.76</v>
      </c>
      <c r="G176" s="3">
        <f t="shared" si="25"/>
        <v>0.33983200000000002</v>
      </c>
      <c r="H176" s="1">
        <v>0.42409999999999998</v>
      </c>
      <c r="I176" s="3">
        <f t="shared" si="26"/>
        <v>4.8050530000000001E-2</v>
      </c>
      <c r="J176" s="2">
        <v>56.11</v>
      </c>
      <c r="K176" s="3">
        <f t="shared" si="27"/>
        <v>0.42643600000000004</v>
      </c>
      <c r="L176" s="2" t="s">
        <v>29</v>
      </c>
      <c r="N176" s="2">
        <v>2.41</v>
      </c>
      <c r="O176" s="3">
        <f t="shared" si="28"/>
        <v>0.12001800000000001</v>
      </c>
      <c r="P176" s="2">
        <v>8.67</v>
      </c>
      <c r="Q176" s="3">
        <f t="shared" si="29"/>
        <v>0.28350900000000001</v>
      </c>
      <c r="R176" s="2" t="s">
        <v>29</v>
      </c>
      <c r="T176" s="2">
        <v>0.73919999999999997</v>
      </c>
      <c r="U176" s="6">
        <f t="shared" si="30"/>
        <v>8.0498879999999995E-2</v>
      </c>
      <c r="V176" s="2">
        <v>0.3715</v>
      </c>
      <c r="W176" s="6">
        <f t="shared" si="31"/>
        <v>6.1520399999999996E-2</v>
      </c>
      <c r="X176" s="2">
        <v>5.7200000000000001E-2</v>
      </c>
      <c r="Y176" s="6">
        <f>X176/100*AL176</f>
        <v>6.2628279999999995E-2</v>
      </c>
      <c r="Z176" s="2">
        <f t="shared" si="32"/>
        <v>100.542</v>
      </c>
      <c r="AA176" s="3"/>
      <c r="AB176" s="2">
        <v>650.23</v>
      </c>
      <c r="AC176" s="2">
        <v>1.07</v>
      </c>
      <c r="AD176" s="2">
        <v>11.33</v>
      </c>
      <c r="AE176" s="2">
        <v>0.76</v>
      </c>
      <c r="AF176" s="2">
        <v>300</v>
      </c>
      <c r="AG176" s="2">
        <v>4.9800000000000004</v>
      </c>
      <c r="AH176" s="2">
        <v>3.27</v>
      </c>
      <c r="AI176" s="2">
        <v>1044.03</v>
      </c>
      <c r="AJ176" s="2">
        <v>10.89</v>
      </c>
      <c r="AK176" s="2">
        <v>16.559999999999999</v>
      </c>
      <c r="AL176" s="2">
        <v>109.49</v>
      </c>
      <c r="AZ176" s="2"/>
    </row>
    <row r="177" spans="1:80" x14ac:dyDescent="0.25">
      <c r="A177" s="26" t="s">
        <v>801</v>
      </c>
      <c r="B177" s="1" t="s">
        <v>155</v>
      </c>
      <c r="C177" s="1" t="s">
        <v>149</v>
      </c>
      <c r="D177" s="2" t="s">
        <v>29</v>
      </c>
      <c r="E177" s="31"/>
      <c r="F177" s="2">
        <v>30.98</v>
      </c>
      <c r="G177" s="3">
        <f t="shared" si="25"/>
        <v>0.33768200000000004</v>
      </c>
      <c r="H177" s="1">
        <v>0.50019999999999998</v>
      </c>
      <c r="I177" s="3">
        <f t="shared" si="26"/>
        <v>5.1320519999999994E-2</v>
      </c>
      <c r="J177" s="2">
        <v>55.97</v>
      </c>
      <c r="K177" s="3">
        <f t="shared" si="27"/>
        <v>0.42537199999999997</v>
      </c>
      <c r="L177" s="2" t="s">
        <v>29</v>
      </c>
      <c r="N177" s="2">
        <v>2.87</v>
      </c>
      <c r="O177" s="3">
        <f t="shared" si="28"/>
        <v>0.13058500000000001</v>
      </c>
      <c r="P177" s="2">
        <v>8.9</v>
      </c>
      <c r="Q177" s="3">
        <f t="shared" si="29"/>
        <v>0.28747</v>
      </c>
      <c r="R177" s="2">
        <v>0.1077</v>
      </c>
      <c r="S177" s="3">
        <f>R177/100*AI177</f>
        <v>8.5869210000000001E-2</v>
      </c>
      <c r="T177" s="2">
        <v>0.87219999999999998</v>
      </c>
      <c r="U177" s="6">
        <f t="shared" si="30"/>
        <v>8.5562820000000012E-2</v>
      </c>
      <c r="V177" s="2">
        <v>0.35489999999999999</v>
      </c>
      <c r="W177" s="6">
        <f t="shared" si="31"/>
        <v>6.0936330000000004E-2</v>
      </c>
      <c r="Z177" s="2">
        <f t="shared" si="32"/>
        <v>100.55500000000001</v>
      </c>
      <c r="AA177" s="3"/>
      <c r="AB177" s="2">
        <v>243.47</v>
      </c>
      <c r="AC177" s="2">
        <v>1.0900000000000001</v>
      </c>
      <c r="AD177" s="2">
        <v>10.26</v>
      </c>
      <c r="AE177" s="2">
        <v>0.76</v>
      </c>
      <c r="AF177" s="2">
        <v>300</v>
      </c>
      <c r="AG177" s="2">
        <v>4.55</v>
      </c>
      <c r="AH177" s="2">
        <v>3.23</v>
      </c>
      <c r="AI177" s="2">
        <v>79.73</v>
      </c>
      <c r="AJ177" s="2">
        <v>9.81</v>
      </c>
      <c r="AK177" s="2">
        <v>17.170000000000002</v>
      </c>
      <c r="AL177" s="2">
        <v>157.28</v>
      </c>
      <c r="AZ177" s="2"/>
    </row>
    <row r="178" spans="1:80" x14ac:dyDescent="0.25">
      <c r="A178" s="26" t="s">
        <v>801</v>
      </c>
      <c r="B178" s="1" t="s">
        <v>156</v>
      </c>
      <c r="C178" s="1" t="s">
        <v>149</v>
      </c>
      <c r="D178" s="2" t="s">
        <v>29</v>
      </c>
      <c r="E178" s="31"/>
      <c r="F178" s="2">
        <v>31.36</v>
      </c>
      <c r="G178" s="3">
        <f t="shared" si="25"/>
        <v>0.33868799999999999</v>
      </c>
      <c r="H178" s="1">
        <v>0.38540000000000002</v>
      </c>
      <c r="I178" s="3">
        <f t="shared" si="26"/>
        <v>4.7481280000000001E-2</v>
      </c>
      <c r="J178" s="2">
        <v>56.54</v>
      </c>
      <c r="K178" s="3">
        <f t="shared" si="27"/>
        <v>0.42405000000000004</v>
      </c>
      <c r="L178" s="2" t="s">
        <v>29</v>
      </c>
      <c r="N178" s="2">
        <v>2.54</v>
      </c>
      <c r="O178" s="3">
        <f t="shared" si="28"/>
        <v>0.12293599999999999</v>
      </c>
      <c r="P178" s="2">
        <v>8.94</v>
      </c>
      <c r="Q178" s="3">
        <f t="shared" si="29"/>
        <v>0.28786800000000001</v>
      </c>
      <c r="R178" s="2" t="s">
        <v>29</v>
      </c>
      <c r="T178" s="2">
        <v>0.75139999999999996</v>
      </c>
      <c r="U178" s="6">
        <f t="shared" si="30"/>
        <v>8.0925779999999989E-2</v>
      </c>
      <c r="V178" s="2">
        <v>0.34889999999999999</v>
      </c>
      <c r="W178" s="6">
        <f t="shared" si="31"/>
        <v>5.9452559999999995E-2</v>
      </c>
      <c r="X178" s="2">
        <v>5.7700000000000001E-2</v>
      </c>
      <c r="Y178" s="6">
        <f>X178/100*AL178</f>
        <v>6.1086990000000008E-2</v>
      </c>
      <c r="Z178" s="2">
        <f t="shared" si="32"/>
        <v>100.9234</v>
      </c>
      <c r="AA178" s="3"/>
      <c r="AB178" s="2">
        <v>293.56</v>
      </c>
      <c r="AC178" s="2">
        <v>1.08</v>
      </c>
      <c r="AD178" s="2">
        <v>12.32</v>
      </c>
      <c r="AE178" s="2">
        <v>0.75</v>
      </c>
      <c r="AF178" s="2">
        <v>300</v>
      </c>
      <c r="AG178" s="2">
        <v>4.84</v>
      </c>
      <c r="AH178" s="2">
        <v>3.22</v>
      </c>
      <c r="AI178" s="2">
        <v>300</v>
      </c>
      <c r="AJ178" s="2">
        <v>10.77</v>
      </c>
      <c r="AK178" s="2">
        <v>17.04</v>
      </c>
      <c r="AL178" s="2">
        <v>105.87</v>
      </c>
      <c r="AZ178" s="2"/>
    </row>
    <row r="179" spans="1:80" x14ac:dyDescent="0.25">
      <c r="A179" s="26" t="s">
        <v>801</v>
      </c>
      <c r="B179" s="1" t="s">
        <v>157</v>
      </c>
      <c r="C179" s="1" t="s">
        <v>149</v>
      </c>
      <c r="D179" s="2" t="s">
        <v>29</v>
      </c>
      <c r="E179" s="31"/>
      <c r="F179" s="2">
        <v>31.3</v>
      </c>
      <c r="G179" s="3">
        <f t="shared" si="25"/>
        <v>0.33804000000000001</v>
      </c>
      <c r="H179" s="1">
        <v>0.53459999999999996</v>
      </c>
      <c r="I179" s="3">
        <f t="shared" si="26"/>
        <v>5.1963120000000002E-2</v>
      </c>
      <c r="J179" s="2">
        <v>56.23</v>
      </c>
      <c r="K179" s="3">
        <f t="shared" si="27"/>
        <v>0.42172500000000002</v>
      </c>
      <c r="L179" s="2" t="s">
        <v>29</v>
      </c>
      <c r="N179" s="2">
        <v>2.39</v>
      </c>
      <c r="O179" s="3">
        <f t="shared" si="28"/>
        <v>0.12045600000000001</v>
      </c>
      <c r="P179" s="2">
        <v>8.93</v>
      </c>
      <c r="Q179" s="3">
        <f t="shared" si="29"/>
        <v>0.28575999999999996</v>
      </c>
      <c r="R179" s="2">
        <v>0.1162</v>
      </c>
      <c r="S179" s="3">
        <f>R179/100*AI179</f>
        <v>8.287383999999999E-2</v>
      </c>
      <c r="T179" s="2">
        <v>0.89580000000000004</v>
      </c>
      <c r="U179" s="6">
        <f t="shared" si="30"/>
        <v>8.5728060000000009E-2</v>
      </c>
      <c r="V179" s="2">
        <v>0.3548</v>
      </c>
      <c r="W179" s="6">
        <f t="shared" si="31"/>
        <v>6.1273959999999995E-2</v>
      </c>
      <c r="X179" s="2">
        <v>6.0600000000000001E-2</v>
      </c>
      <c r="Y179" s="6">
        <f>X179/100*AL179</f>
        <v>6.2466479999999998E-2</v>
      </c>
      <c r="Z179" s="2">
        <f t="shared" si="32"/>
        <v>100.812</v>
      </c>
      <c r="AA179" s="3"/>
      <c r="AB179" s="2">
        <v>173.17</v>
      </c>
      <c r="AC179" s="2">
        <v>1.08</v>
      </c>
      <c r="AD179" s="2">
        <v>9.7200000000000006</v>
      </c>
      <c r="AE179" s="2">
        <v>0.75</v>
      </c>
      <c r="AF179" s="2">
        <v>300</v>
      </c>
      <c r="AG179" s="2">
        <v>5.04</v>
      </c>
      <c r="AH179" s="2">
        <v>3.2</v>
      </c>
      <c r="AI179" s="2">
        <v>71.319999999999993</v>
      </c>
      <c r="AJ179" s="2">
        <v>9.57</v>
      </c>
      <c r="AK179" s="2">
        <v>17.27</v>
      </c>
      <c r="AL179" s="2">
        <v>103.08</v>
      </c>
      <c r="AZ179" s="2"/>
    </row>
    <row r="180" spans="1:80" x14ac:dyDescent="0.25">
      <c r="A180" s="26" t="s">
        <v>801</v>
      </c>
      <c r="B180" s="1" t="s">
        <v>158</v>
      </c>
      <c r="C180" s="1" t="s">
        <v>149</v>
      </c>
      <c r="D180" s="2" t="s">
        <v>29</v>
      </c>
      <c r="E180" s="31"/>
      <c r="F180" s="2">
        <v>32.090000000000003</v>
      </c>
      <c r="G180" s="3">
        <f t="shared" si="25"/>
        <v>0.34336300000000003</v>
      </c>
      <c r="H180" s="1">
        <v>0.3962</v>
      </c>
      <c r="I180" s="3">
        <f t="shared" si="26"/>
        <v>4.7345900000000003E-2</v>
      </c>
      <c r="J180" s="2">
        <v>56.81</v>
      </c>
      <c r="K180" s="3">
        <f t="shared" si="27"/>
        <v>0.42607500000000004</v>
      </c>
      <c r="L180" s="2" t="s">
        <v>29</v>
      </c>
      <c r="N180" s="2">
        <v>2.11</v>
      </c>
      <c r="O180" s="3">
        <f t="shared" si="28"/>
        <v>0.11288499999999997</v>
      </c>
      <c r="P180" s="2">
        <v>8.7200000000000006</v>
      </c>
      <c r="Q180" s="3">
        <f t="shared" si="29"/>
        <v>0.28427199999999997</v>
      </c>
      <c r="R180" s="2">
        <v>9.64E-2</v>
      </c>
      <c r="S180" s="3">
        <f>R180/100*AI180</f>
        <v>8.6740720000000007E-2</v>
      </c>
      <c r="T180" s="2">
        <v>0.72729999999999995</v>
      </c>
      <c r="U180" s="6">
        <f t="shared" si="30"/>
        <v>8.1748519999999991E-2</v>
      </c>
      <c r="V180" s="2">
        <v>0.32540000000000002</v>
      </c>
      <c r="W180" s="6">
        <f t="shared" si="31"/>
        <v>6.1695840000000009E-2</v>
      </c>
      <c r="X180" s="2">
        <v>7.7399999999999997E-2</v>
      </c>
      <c r="Y180" s="6">
        <f>X180/100*AL180</f>
        <v>6.1409159999999997E-2</v>
      </c>
      <c r="Z180" s="2">
        <f t="shared" si="32"/>
        <v>101.3527</v>
      </c>
      <c r="AA180" s="3"/>
      <c r="AB180" s="2">
        <v>269.85000000000002</v>
      </c>
      <c r="AC180" s="2">
        <v>1.07</v>
      </c>
      <c r="AD180" s="2">
        <v>11.95</v>
      </c>
      <c r="AE180" s="2">
        <v>0.75</v>
      </c>
      <c r="AF180" s="2">
        <v>300</v>
      </c>
      <c r="AG180" s="2">
        <v>5.35</v>
      </c>
      <c r="AH180" s="2">
        <v>3.26</v>
      </c>
      <c r="AI180" s="2">
        <v>89.98</v>
      </c>
      <c r="AJ180" s="2">
        <v>11.24</v>
      </c>
      <c r="AK180" s="2">
        <v>18.96</v>
      </c>
      <c r="AL180" s="2">
        <v>79.34</v>
      </c>
      <c r="AZ180" s="2"/>
    </row>
    <row r="181" spans="1:80" x14ac:dyDescent="0.25">
      <c r="A181" s="26" t="s">
        <v>801</v>
      </c>
      <c r="B181" s="1" t="s">
        <v>159</v>
      </c>
      <c r="C181" s="1" t="s">
        <v>149</v>
      </c>
      <c r="D181" s="2" t="s">
        <v>29</v>
      </c>
      <c r="E181" s="31"/>
      <c r="F181" s="2">
        <v>32.1</v>
      </c>
      <c r="G181" s="3">
        <f t="shared" si="25"/>
        <v>0.34347000000000005</v>
      </c>
      <c r="H181" s="1">
        <v>0.33510000000000001</v>
      </c>
      <c r="I181" s="3">
        <f t="shared" si="26"/>
        <v>4.5171480000000007E-2</v>
      </c>
      <c r="J181" s="2">
        <v>56.91</v>
      </c>
      <c r="K181" s="3">
        <f t="shared" si="27"/>
        <v>0.42682499999999995</v>
      </c>
      <c r="L181" s="2" t="s">
        <v>29</v>
      </c>
      <c r="N181" s="2">
        <v>2.09</v>
      </c>
      <c r="O181" s="3">
        <f t="shared" si="28"/>
        <v>0.11286</v>
      </c>
      <c r="P181" s="2">
        <v>8.77</v>
      </c>
      <c r="Q181" s="3">
        <f t="shared" si="29"/>
        <v>0.28414800000000001</v>
      </c>
      <c r="R181" s="2">
        <v>7.6600000000000001E-2</v>
      </c>
      <c r="S181" s="3">
        <f>R181/100*AI181</f>
        <v>8.3823380000000003E-2</v>
      </c>
      <c r="T181" s="2">
        <v>0.72289999999999999</v>
      </c>
      <c r="U181" s="6">
        <f t="shared" si="30"/>
        <v>8.0241900000000005E-2</v>
      </c>
      <c r="V181" s="2">
        <v>0.33689999999999998</v>
      </c>
      <c r="W181" s="6">
        <f t="shared" si="31"/>
        <v>6.1113659999999993E-2</v>
      </c>
      <c r="X181" s="2">
        <v>7.0400000000000004E-2</v>
      </c>
      <c r="Y181" s="6">
        <f>X181/100*AL181</f>
        <v>6.1578880000000009E-2</v>
      </c>
      <c r="Z181" s="2">
        <f t="shared" si="32"/>
        <v>101.4119</v>
      </c>
      <c r="AA181" s="3"/>
      <c r="AB181" s="2">
        <v>190.81</v>
      </c>
      <c r="AC181" s="2">
        <v>1.07</v>
      </c>
      <c r="AD181" s="2">
        <v>13.48</v>
      </c>
      <c r="AE181" s="2">
        <v>0.75</v>
      </c>
      <c r="AF181" s="2">
        <v>574.86</v>
      </c>
      <c r="AG181" s="2">
        <v>5.4</v>
      </c>
      <c r="AH181" s="2">
        <v>3.24</v>
      </c>
      <c r="AI181" s="2">
        <v>109.43</v>
      </c>
      <c r="AJ181" s="2">
        <v>11.1</v>
      </c>
      <c r="AK181" s="2">
        <v>18.14</v>
      </c>
      <c r="AL181" s="2">
        <v>87.47</v>
      </c>
      <c r="AZ181" s="2"/>
    </row>
    <row r="182" spans="1:80" x14ac:dyDescent="0.25">
      <c r="B182" s="25"/>
      <c r="C182" s="25" t="s">
        <v>34</v>
      </c>
      <c r="D182" s="27"/>
      <c r="E182" s="32"/>
      <c r="F182" s="27">
        <f>AVERAGE(F171:F181)</f>
        <v>31.381818181818186</v>
      </c>
      <c r="G182" s="27"/>
      <c r="H182" s="27">
        <f>AVERAGE(H171:H181)</f>
        <v>0.45588181818181822</v>
      </c>
      <c r="I182" s="32"/>
      <c r="J182" s="27">
        <f>AVERAGE(J171:J181)</f>
        <v>56.408181818181816</v>
      </c>
      <c r="K182" s="27"/>
      <c r="L182" s="33"/>
      <c r="M182" s="34"/>
      <c r="N182" s="27">
        <f>AVERAGE(N171:N181)</f>
        <v>2.52</v>
      </c>
      <c r="O182" s="32"/>
      <c r="P182" s="27">
        <f>AVERAGE(P171:P181)</f>
        <v>8.8263636363636362</v>
      </c>
      <c r="Q182" s="32"/>
      <c r="R182" s="27">
        <f>AVERAGE(R171:R181)</f>
        <v>9.9642857142857144E-2</v>
      </c>
      <c r="S182" s="27"/>
      <c r="T182" s="27">
        <f>AVERAGE(T171:T181)</f>
        <v>0.78040000000000009</v>
      </c>
      <c r="U182" s="35"/>
      <c r="V182" s="27">
        <f>AVERAGE(V171:V181)</f>
        <v>0.34772727272727272</v>
      </c>
      <c r="W182" s="35"/>
      <c r="X182" s="27">
        <f>AVERAGE(X171:X181)</f>
        <v>6.4825000000000008E-2</v>
      </c>
      <c r="BG182" s="28"/>
      <c r="BH182" s="8"/>
      <c r="BI182" s="8"/>
      <c r="BJ182" s="8"/>
      <c r="BK182" s="8"/>
      <c r="BL182" s="8"/>
      <c r="BM182" s="8"/>
      <c r="BN182" s="8"/>
      <c r="BO182" s="8"/>
      <c r="BP182" s="8"/>
      <c r="BQ182" s="8"/>
      <c r="BR182" s="8"/>
      <c r="BS182" s="8"/>
      <c r="BT182" s="8"/>
      <c r="BU182" s="8"/>
      <c r="BV182" s="29"/>
      <c r="BW182" s="30"/>
      <c r="BX182" s="30"/>
      <c r="BY182" s="30"/>
      <c r="BZ182" s="30"/>
      <c r="CA182" s="30"/>
      <c r="CB182" s="30"/>
    </row>
    <row r="183" spans="1:80" x14ac:dyDescent="0.25">
      <c r="B183" s="25"/>
      <c r="C183" s="25" t="s">
        <v>35</v>
      </c>
      <c r="D183" s="27"/>
      <c r="E183" s="32"/>
      <c r="F183" s="27">
        <f>STDEV(F171:F181)</f>
        <v>0.4630511458104431</v>
      </c>
      <c r="G183" s="27"/>
      <c r="H183" s="27">
        <f>STDEV(H171:H181)</f>
        <v>7.0740480888692919E-2</v>
      </c>
      <c r="I183" s="32"/>
      <c r="J183" s="27">
        <f>STDEV(J171:J181)</f>
        <v>0.30294613982746799</v>
      </c>
      <c r="K183" s="27"/>
      <c r="L183" s="33"/>
      <c r="M183" s="34"/>
      <c r="N183" s="27">
        <f>STDEV(N171:N181)</f>
        <v>0.28301943396169593</v>
      </c>
      <c r="O183" s="32"/>
      <c r="P183" s="27">
        <f>STDEV(P171:P181)</f>
        <v>0.14214589176425219</v>
      </c>
      <c r="Q183" s="32"/>
      <c r="R183" s="27">
        <f>STDEV(R171:R181)</f>
        <v>1.8452177571843732E-2</v>
      </c>
      <c r="S183" s="27"/>
      <c r="T183" s="27">
        <f>STDEV(T171:T181)</f>
        <v>6.7421450592522844E-2</v>
      </c>
      <c r="U183" s="35"/>
      <c r="V183" s="27">
        <f>STDEV(V171:V181)</f>
        <v>2.039245404109525E-2</v>
      </c>
      <c r="W183" s="35"/>
      <c r="X183" s="27">
        <f>STDEV(X171:X181)</f>
        <v>7.9815412045544168E-3</v>
      </c>
      <c r="BG183" s="28"/>
      <c r="BH183" s="8"/>
      <c r="BI183" s="8"/>
      <c r="BJ183" s="8"/>
      <c r="BK183" s="8"/>
      <c r="BL183" s="8"/>
      <c r="BM183" s="8"/>
      <c r="BN183" s="8"/>
      <c r="BO183" s="8"/>
      <c r="BP183" s="8"/>
      <c r="BQ183" s="8"/>
      <c r="BR183" s="8"/>
      <c r="BS183" s="8"/>
      <c r="BT183" s="8"/>
      <c r="BU183" s="8"/>
      <c r="BV183" s="29"/>
      <c r="BW183" s="30"/>
      <c r="BX183" s="30"/>
      <c r="BY183" s="30"/>
      <c r="BZ183" s="30"/>
      <c r="CA183" s="30"/>
      <c r="CB183" s="30"/>
    </row>
    <row r="184" spans="1:80" x14ac:dyDescent="0.25">
      <c r="E184" s="31"/>
      <c r="AA184" s="3"/>
      <c r="AZ184" s="2"/>
    </row>
    <row r="185" spans="1:80" x14ac:dyDescent="0.25">
      <c r="A185" s="26" t="s">
        <v>801</v>
      </c>
      <c r="B185" s="1" t="s">
        <v>160</v>
      </c>
      <c r="C185" s="1" t="s">
        <v>37</v>
      </c>
      <c r="D185" s="2">
        <v>0.66679999999999995</v>
      </c>
      <c r="E185" s="31">
        <f t="shared" ref="E185:E194" si="33">D185/100*AB185</f>
        <v>0.13689403999999999</v>
      </c>
      <c r="F185" s="2">
        <v>11.72</v>
      </c>
      <c r="G185" s="3">
        <f t="shared" ref="G185:G194" si="34">F185/100*AC185</f>
        <v>0.36566400000000004</v>
      </c>
      <c r="H185" s="1">
        <v>9.65</v>
      </c>
      <c r="I185" s="3">
        <f t="shared" ref="I185:I194" si="35">H185/100*AD185</f>
        <v>0.31748500000000002</v>
      </c>
      <c r="J185" s="2">
        <v>53.32</v>
      </c>
      <c r="K185" s="3">
        <f t="shared" ref="K185:K194" si="36">J185/100*AE185</f>
        <v>0.69316</v>
      </c>
      <c r="L185" s="4">
        <v>0.26379999999999998</v>
      </c>
      <c r="M185" s="5">
        <f t="shared" ref="M185:M194" si="37">L185/100*AF185</f>
        <v>8.3914779999999994E-2</v>
      </c>
      <c r="N185" s="2">
        <v>12.65</v>
      </c>
      <c r="O185" s="3">
        <f t="shared" ref="O185:O194" si="38">N185/100*AG185</f>
        <v>0.461725</v>
      </c>
      <c r="P185" s="2">
        <v>11.57</v>
      </c>
      <c r="Q185" s="3">
        <f t="shared" ref="Q185:Q194" si="39">P185/100*AH185</f>
        <v>0.550732</v>
      </c>
      <c r="R185" s="2">
        <v>0.54920000000000002</v>
      </c>
      <c r="S185" s="3">
        <f t="shared" ref="S185:S194" si="40">R185/100*AI185</f>
        <v>0.24719492000000001</v>
      </c>
      <c r="T185" s="2">
        <v>0.46160000000000001</v>
      </c>
      <c r="U185" s="6">
        <f t="shared" ref="U185:U194" si="41">T185/100*AJ185</f>
        <v>0.11526152000000001</v>
      </c>
      <c r="V185" s="2">
        <v>0.33729999999999999</v>
      </c>
      <c r="W185" s="6">
        <f t="shared" ref="W185:W194" si="42">V185/100*AK185</f>
        <v>0.10473165</v>
      </c>
      <c r="X185" s="2" t="s">
        <v>29</v>
      </c>
      <c r="Z185" s="2">
        <f t="shared" ref="Z185:Z194" si="43">SUM(X185,V185,T185,R185,P185,N185,L185,J185,H185,F185,D185)</f>
        <v>101.1887</v>
      </c>
      <c r="AB185" s="2">
        <v>20.53</v>
      </c>
      <c r="AC185" s="2">
        <v>3.12</v>
      </c>
      <c r="AD185" s="2">
        <v>3.29</v>
      </c>
      <c r="AE185" s="2">
        <v>1.3</v>
      </c>
      <c r="AF185" s="2">
        <v>31.81</v>
      </c>
      <c r="AG185" s="2">
        <v>3.65</v>
      </c>
      <c r="AH185" s="2">
        <v>4.76</v>
      </c>
      <c r="AI185" s="2">
        <v>45.01</v>
      </c>
      <c r="AJ185" s="2">
        <v>24.97</v>
      </c>
      <c r="AK185" s="2">
        <v>31.05</v>
      </c>
      <c r="AL185" s="2">
        <v>300</v>
      </c>
      <c r="AY185" s="2"/>
      <c r="AZ185" s="2"/>
    </row>
    <row r="186" spans="1:80" x14ac:dyDescent="0.25">
      <c r="A186" s="26" t="s">
        <v>801</v>
      </c>
      <c r="B186" s="1" t="s">
        <v>161</v>
      </c>
      <c r="C186" s="1" t="s">
        <v>37</v>
      </c>
      <c r="D186" s="2">
        <v>0.63629999999999998</v>
      </c>
      <c r="E186" s="31">
        <f t="shared" si="33"/>
        <v>0.13203224999999999</v>
      </c>
      <c r="F186" s="2">
        <v>11.81</v>
      </c>
      <c r="G186" s="3">
        <f t="shared" si="34"/>
        <v>0.36729100000000003</v>
      </c>
      <c r="H186" s="1">
        <v>9.82</v>
      </c>
      <c r="I186" s="3">
        <f t="shared" si="35"/>
        <v>0.32013200000000003</v>
      </c>
      <c r="J186" s="2">
        <v>52.86</v>
      </c>
      <c r="K186" s="3">
        <f t="shared" si="36"/>
        <v>0.68718000000000001</v>
      </c>
      <c r="L186" s="4">
        <v>0.251</v>
      </c>
      <c r="M186" s="5">
        <f t="shared" si="37"/>
        <v>7.5274899999999992E-2</v>
      </c>
      <c r="N186" s="2">
        <v>12.56</v>
      </c>
      <c r="O186" s="3">
        <f t="shared" si="38"/>
        <v>0.46095200000000003</v>
      </c>
      <c r="P186" s="2">
        <v>11.22</v>
      </c>
      <c r="Q186" s="3">
        <f t="shared" si="39"/>
        <v>0.54080400000000006</v>
      </c>
      <c r="R186" s="2">
        <v>0.64259999999999995</v>
      </c>
      <c r="S186" s="3">
        <f t="shared" si="40"/>
        <v>0.26912088000000001</v>
      </c>
      <c r="T186" s="2">
        <v>0.4113</v>
      </c>
      <c r="U186" s="6">
        <f t="shared" si="41"/>
        <v>0.1188657</v>
      </c>
      <c r="V186" s="2">
        <v>0.2823</v>
      </c>
      <c r="W186" s="6">
        <f t="shared" si="42"/>
        <v>0.11097213</v>
      </c>
      <c r="X186" s="2" t="s">
        <v>29</v>
      </c>
      <c r="Z186" s="2">
        <f t="shared" si="43"/>
        <v>100.49350000000001</v>
      </c>
      <c r="AB186" s="2">
        <v>20.75</v>
      </c>
      <c r="AC186" s="2">
        <v>3.11</v>
      </c>
      <c r="AD186" s="2">
        <v>3.26</v>
      </c>
      <c r="AE186" s="2">
        <v>1.3</v>
      </c>
      <c r="AF186" s="2">
        <v>29.99</v>
      </c>
      <c r="AG186" s="2">
        <v>3.67</v>
      </c>
      <c r="AH186" s="2">
        <v>4.82</v>
      </c>
      <c r="AI186" s="2">
        <v>41.88</v>
      </c>
      <c r="AJ186" s="2">
        <v>28.9</v>
      </c>
      <c r="AK186" s="2">
        <v>39.31</v>
      </c>
      <c r="AL186" s="2">
        <v>300</v>
      </c>
      <c r="AY186" s="2"/>
      <c r="AZ186" s="2"/>
    </row>
    <row r="187" spans="1:80" x14ac:dyDescent="0.25">
      <c r="A187" s="26" t="s">
        <v>801</v>
      </c>
      <c r="B187" s="1" t="s">
        <v>162</v>
      </c>
      <c r="C187" s="1" t="s">
        <v>37</v>
      </c>
      <c r="D187" s="2">
        <v>0.60940000000000005</v>
      </c>
      <c r="E187" s="31">
        <f t="shared" si="33"/>
        <v>0.13096005999999999</v>
      </c>
      <c r="F187" s="2">
        <v>11.61</v>
      </c>
      <c r="G187" s="3">
        <f t="shared" si="34"/>
        <v>0.36455399999999999</v>
      </c>
      <c r="H187" s="1">
        <v>9.9</v>
      </c>
      <c r="I187" s="3">
        <f t="shared" si="35"/>
        <v>0.32175000000000004</v>
      </c>
      <c r="J187" s="2">
        <v>53.29</v>
      </c>
      <c r="K187" s="3">
        <f t="shared" si="36"/>
        <v>0.69277000000000011</v>
      </c>
      <c r="L187" s="4">
        <v>0.25719999999999998</v>
      </c>
      <c r="M187" s="5">
        <f t="shared" si="37"/>
        <v>7.9217599999999985E-2</v>
      </c>
      <c r="N187" s="2">
        <v>12.49</v>
      </c>
      <c r="O187" s="3">
        <f t="shared" si="38"/>
        <v>0.45963199999999999</v>
      </c>
      <c r="P187" s="2">
        <v>11.44</v>
      </c>
      <c r="Q187" s="3">
        <f t="shared" si="39"/>
        <v>0.54683199999999998</v>
      </c>
      <c r="R187" s="2">
        <v>0.78820000000000001</v>
      </c>
      <c r="S187" s="3">
        <f t="shared" si="40"/>
        <v>0.25498270000000001</v>
      </c>
      <c r="T187" s="2">
        <v>0.43930000000000002</v>
      </c>
      <c r="U187" s="6">
        <f t="shared" si="41"/>
        <v>0.11347119</v>
      </c>
      <c r="V187" s="2">
        <v>0.314</v>
      </c>
      <c r="W187" s="6">
        <f t="shared" si="42"/>
        <v>0.10289780000000001</v>
      </c>
      <c r="X187" s="2" t="s">
        <v>29</v>
      </c>
      <c r="Z187" s="2">
        <f t="shared" si="43"/>
        <v>101.13809999999999</v>
      </c>
      <c r="AB187" s="2">
        <v>21.49</v>
      </c>
      <c r="AC187" s="2">
        <v>3.14</v>
      </c>
      <c r="AD187" s="2">
        <v>3.25</v>
      </c>
      <c r="AE187" s="2">
        <v>1.3</v>
      </c>
      <c r="AF187" s="2">
        <v>30.8</v>
      </c>
      <c r="AG187" s="2">
        <v>3.68</v>
      </c>
      <c r="AH187" s="2">
        <v>4.78</v>
      </c>
      <c r="AI187" s="2">
        <v>32.35</v>
      </c>
      <c r="AJ187" s="2">
        <v>25.83</v>
      </c>
      <c r="AK187" s="2">
        <v>32.770000000000003</v>
      </c>
      <c r="AL187" s="2">
        <v>269.88</v>
      </c>
      <c r="AY187" s="2"/>
      <c r="AZ187" s="2"/>
    </row>
    <row r="188" spans="1:80" x14ac:dyDescent="0.25">
      <c r="A188" s="26" t="s">
        <v>801</v>
      </c>
      <c r="B188" s="1" t="s">
        <v>163</v>
      </c>
      <c r="C188" s="1" t="s">
        <v>37</v>
      </c>
      <c r="D188" s="2">
        <v>0.64559999999999995</v>
      </c>
      <c r="E188" s="31">
        <f t="shared" si="33"/>
        <v>0.13325184000000001</v>
      </c>
      <c r="F188" s="2">
        <v>11.83</v>
      </c>
      <c r="G188" s="3">
        <f t="shared" si="34"/>
        <v>0.36791299999999999</v>
      </c>
      <c r="H188" s="1">
        <v>9.82</v>
      </c>
      <c r="I188" s="3">
        <f t="shared" si="35"/>
        <v>0.32013200000000003</v>
      </c>
      <c r="J188" s="2">
        <v>52.86</v>
      </c>
      <c r="K188" s="3">
        <f t="shared" si="36"/>
        <v>0.68718000000000001</v>
      </c>
      <c r="L188" s="4">
        <v>0.26500000000000001</v>
      </c>
      <c r="M188" s="5">
        <f t="shared" si="37"/>
        <v>7.7433000000000002E-2</v>
      </c>
      <c r="N188" s="2">
        <v>12.47</v>
      </c>
      <c r="O188" s="3">
        <f t="shared" si="38"/>
        <v>0.45764900000000003</v>
      </c>
      <c r="P188" s="2">
        <v>11.61</v>
      </c>
      <c r="Q188" s="3">
        <f t="shared" si="39"/>
        <v>0.55147499999999994</v>
      </c>
      <c r="R188" s="2">
        <v>0.68110000000000004</v>
      </c>
      <c r="S188" s="3">
        <f t="shared" si="40"/>
        <v>0.24219916000000002</v>
      </c>
      <c r="T188" s="2">
        <v>0.42799999999999999</v>
      </c>
      <c r="U188" s="6">
        <f t="shared" si="41"/>
        <v>0.11611639999999999</v>
      </c>
      <c r="V188" s="2">
        <v>0.34799999999999998</v>
      </c>
      <c r="W188" s="6">
        <f t="shared" si="42"/>
        <v>0.10753199999999999</v>
      </c>
      <c r="X188" s="2" t="s">
        <v>29</v>
      </c>
      <c r="Z188" s="2">
        <f t="shared" si="43"/>
        <v>100.9577</v>
      </c>
      <c r="AB188" s="2">
        <v>20.64</v>
      </c>
      <c r="AC188" s="2">
        <v>3.11</v>
      </c>
      <c r="AD188" s="2">
        <v>3.26</v>
      </c>
      <c r="AE188" s="2">
        <v>1.3</v>
      </c>
      <c r="AF188" s="2">
        <v>29.22</v>
      </c>
      <c r="AG188" s="2">
        <v>3.67</v>
      </c>
      <c r="AH188" s="2">
        <v>4.75</v>
      </c>
      <c r="AI188" s="2">
        <v>35.56</v>
      </c>
      <c r="AJ188" s="2">
        <v>27.13</v>
      </c>
      <c r="AK188" s="2">
        <v>30.9</v>
      </c>
      <c r="AL188" s="2">
        <v>418.48</v>
      </c>
      <c r="AY188" s="2"/>
      <c r="AZ188" s="2"/>
    </row>
    <row r="189" spans="1:80" x14ac:dyDescent="0.25">
      <c r="A189" s="26" t="s">
        <v>801</v>
      </c>
      <c r="B189" s="1" t="s">
        <v>164</v>
      </c>
      <c r="C189" s="1" t="s">
        <v>37</v>
      </c>
      <c r="D189" s="2">
        <v>0.61750000000000005</v>
      </c>
      <c r="E189" s="31">
        <f t="shared" si="33"/>
        <v>0.131157</v>
      </c>
      <c r="F189" s="2">
        <v>11.93</v>
      </c>
      <c r="G189" s="3">
        <f t="shared" si="34"/>
        <v>0.36983000000000005</v>
      </c>
      <c r="H189" s="1">
        <v>9.57</v>
      </c>
      <c r="I189" s="3">
        <f t="shared" si="35"/>
        <v>0.31676700000000002</v>
      </c>
      <c r="J189" s="2">
        <v>53.44</v>
      </c>
      <c r="K189" s="3">
        <f t="shared" si="36"/>
        <v>0.69472</v>
      </c>
      <c r="L189" s="4">
        <v>0.2878</v>
      </c>
      <c r="M189" s="5">
        <f t="shared" si="37"/>
        <v>8.1245940000000003E-2</v>
      </c>
      <c r="N189" s="2">
        <v>12.79</v>
      </c>
      <c r="O189" s="3">
        <f t="shared" si="38"/>
        <v>0.46555599999999997</v>
      </c>
      <c r="P189" s="2">
        <v>11.15</v>
      </c>
      <c r="Q189" s="3">
        <f t="shared" si="39"/>
        <v>0.53743000000000007</v>
      </c>
      <c r="R189" s="2">
        <v>0.66169999999999995</v>
      </c>
      <c r="S189" s="3">
        <f t="shared" si="40"/>
        <v>0.26613573999999995</v>
      </c>
      <c r="T189" s="2">
        <v>0.44190000000000002</v>
      </c>
      <c r="U189" s="6">
        <f t="shared" si="41"/>
        <v>0.12081546</v>
      </c>
      <c r="V189" s="2">
        <v>0.32219999999999999</v>
      </c>
      <c r="W189" s="6">
        <f t="shared" si="42"/>
        <v>0.1032651</v>
      </c>
      <c r="X189" s="2" t="s">
        <v>29</v>
      </c>
      <c r="Z189" s="2">
        <f t="shared" si="43"/>
        <v>101.21110000000002</v>
      </c>
      <c r="AB189" s="2">
        <v>21.24</v>
      </c>
      <c r="AC189" s="2">
        <v>3.1</v>
      </c>
      <c r="AD189" s="2">
        <v>3.31</v>
      </c>
      <c r="AE189" s="2">
        <v>1.3</v>
      </c>
      <c r="AF189" s="2">
        <v>28.23</v>
      </c>
      <c r="AG189" s="2">
        <v>3.64</v>
      </c>
      <c r="AH189" s="2">
        <v>4.82</v>
      </c>
      <c r="AI189" s="2">
        <v>40.22</v>
      </c>
      <c r="AJ189" s="2">
        <v>27.34</v>
      </c>
      <c r="AK189" s="2">
        <v>32.049999999999997</v>
      </c>
      <c r="AL189" s="2">
        <v>138.94999999999999</v>
      </c>
      <c r="AY189" s="2"/>
      <c r="AZ189" s="2"/>
    </row>
    <row r="190" spans="1:80" x14ac:dyDescent="0.25">
      <c r="A190" s="26" t="s">
        <v>801</v>
      </c>
      <c r="B190" s="1" t="s">
        <v>165</v>
      </c>
      <c r="C190" s="1" t="s">
        <v>37</v>
      </c>
      <c r="D190" s="2">
        <v>0.66639999999999999</v>
      </c>
      <c r="E190" s="31">
        <f t="shared" si="33"/>
        <v>0.1359456</v>
      </c>
      <c r="F190" s="2">
        <v>11.68</v>
      </c>
      <c r="G190" s="3">
        <f t="shared" si="34"/>
        <v>0.36558399999999996</v>
      </c>
      <c r="H190" s="1">
        <v>9.65</v>
      </c>
      <c r="I190" s="3">
        <f t="shared" si="35"/>
        <v>0.31748500000000002</v>
      </c>
      <c r="J190" s="2">
        <v>53.38</v>
      </c>
      <c r="K190" s="3">
        <f t="shared" si="36"/>
        <v>0.69394000000000011</v>
      </c>
      <c r="L190" s="4">
        <v>0.24049999999999999</v>
      </c>
      <c r="M190" s="5">
        <f t="shared" si="37"/>
        <v>7.5492950000000003E-2</v>
      </c>
      <c r="N190" s="2">
        <v>12.7</v>
      </c>
      <c r="O190" s="3">
        <f t="shared" si="38"/>
        <v>0.46228000000000002</v>
      </c>
      <c r="P190" s="2">
        <v>11.22</v>
      </c>
      <c r="Q190" s="3">
        <f t="shared" si="39"/>
        <v>0.54304799999999998</v>
      </c>
      <c r="R190" s="2">
        <v>0.62939999999999996</v>
      </c>
      <c r="S190" s="3">
        <f t="shared" si="40"/>
        <v>0.24395543999999997</v>
      </c>
      <c r="T190" s="2">
        <v>0.49159999999999998</v>
      </c>
      <c r="U190" s="6">
        <f t="shared" si="41"/>
        <v>0.12299832000000001</v>
      </c>
      <c r="V190" s="2">
        <v>0.34039999999999998</v>
      </c>
      <c r="W190" s="6">
        <f t="shared" si="42"/>
        <v>0.10994919999999998</v>
      </c>
      <c r="X190" s="2" t="s">
        <v>29</v>
      </c>
      <c r="Z190" s="2">
        <f t="shared" si="43"/>
        <v>100.99830000000001</v>
      </c>
      <c r="AB190" s="2">
        <v>20.399999999999999</v>
      </c>
      <c r="AC190" s="2">
        <v>3.13</v>
      </c>
      <c r="AD190" s="2">
        <v>3.29</v>
      </c>
      <c r="AE190" s="2">
        <v>1.3</v>
      </c>
      <c r="AF190" s="2">
        <v>31.39</v>
      </c>
      <c r="AG190" s="2">
        <v>3.64</v>
      </c>
      <c r="AH190" s="2">
        <v>4.84</v>
      </c>
      <c r="AI190" s="2">
        <v>38.76</v>
      </c>
      <c r="AJ190" s="2">
        <v>25.02</v>
      </c>
      <c r="AK190" s="2">
        <v>32.299999999999997</v>
      </c>
      <c r="AL190" s="2">
        <v>300</v>
      </c>
      <c r="AY190" s="2"/>
      <c r="AZ190" s="2"/>
    </row>
    <row r="191" spans="1:80" x14ac:dyDescent="0.25">
      <c r="A191" s="26" t="s">
        <v>801</v>
      </c>
      <c r="B191" s="1" t="s">
        <v>166</v>
      </c>
      <c r="C191" s="1" t="s">
        <v>37</v>
      </c>
      <c r="D191" s="2">
        <v>0.65080000000000005</v>
      </c>
      <c r="E191" s="31">
        <f t="shared" si="33"/>
        <v>0.13133144000000002</v>
      </c>
      <c r="F191" s="2">
        <v>11.78</v>
      </c>
      <c r="G191" s="3">
        <f t="shared" si="34"/>
        <v>0.36635799999999996</v>
      </c>
      <c r="H191" s="1">
        <v>9.6</v>
      </c>
      <c r="I191" s="3">
        <f t="shared" si="35"/>
        <v>0.31775999999999999</v>
      </c>
      <c r="J191" s="2">
        <v>53.02</v>
      </c>
      <c r="K191" s="3">
        <f t="shared" si="36"/>
        <v>0.68925999999999998</v>
      </c>
      <c r="L191" s="4">
        <v>0.252</v>
      </c>
      <c r="M191" s="5">
        <f t="shared" si="37"/>
        <v>7.6129200000000008E-2</v>
      </c>
      <c r="N191" s="2">
        <v>12.51</v>
      </c>
      <c r="O191" s="3">
        <f t="shared" si="38"/>
        <v>0.45911699999999994</v>
      </c>
      <c r="P191" s="2">
        <v>11.35</v>
      </c>
      <c r="Q191" s="3">
        <f t="shared" si="39"/>
        <v>0.54479999999999995</v>
      </c>
      <c r="R191" s="2">
        <v>0.65429999999999999</v>
      </c>
      <c r="S191" s="3">
        <f t="shared" si="40"/>
        <v>0.24438105000000002</v>
      </c>
      <c r="T191" s="2">
        <v>0.51490000000000002</v>
      </c>
      <c r="U191" s="6">
        <f t="shared" si="41"/>
        <v>0.12893095999999998</v>
      </c>
      <c r="V191" s="2">
        <v>0.38790000000000002</v>
      </c>
      <c r="W191" s="6">
        <f t="shared" si="42"/>
        <v>0.10678887000000001</v>
      </c>
      <c r="X191" s="2" t="s">
        <v>29</v>
      </c>
      <c r="Z191" s="2">
        <f t="shared" si="43"/>
        <v>100.7199</v>
      </c>
      <c r="AB191" s="2">
        <v>20.18</v>
      </c>
      <c r="AC191" s="2">
        <v>3.11</v>
      </c>
      <c r="AD191" s="2">
        <v>3.31</v>
      </c>
      <c r="AE191" s="2">
        <v>1.3</v>
      </c>
      <c r="AF191" s="2">
        <v>30.21</v>
      </c>
      <c r="AG191" s="2">
        <v>3.67</v>
      </c>
      <c r="AH191" s="2">
        <v>4.8</v>
      </c>
      <c r="AI191" s="2">
        <v>37.35</v>
      </c>
      <c r="AJ191" s="2">
        <v>25.04</v>
      </c>
      <c r="AK191" s="2">
        <v>27.53</v>
      </c>
      <c r="AL191" s="2">
        <v>153.74</v>
      </c>
      <c r="AY191" s="2"/>
      <c r="AZ191" s="2"/>
    </row>
    <row r="192" spans="1:80" x14ac:dyDescent="0.25">
      <c r="A192" s="26" t="s">
        <v>801</v>
      </c>
      <c r="B192" s="1" t="s">
        <v>167</v>
      </c>
      <c r="C192" s="1" t="s">
        <v>37</v>
      </c>
      <c r="D192" s="2">
        <v>0.65280000000000005</v>
      </c>
      <c r="E192" s="31">
        <f t="shared" si="33"/>
        <v>0.13069056000000001</v>
      </c>
      <c r="F192" s="2">
        <v>11.95</v>
      </c>
      <c r="G192" s="3">
        <f t="shared" si="34"/>
        <v>0.36925499999999994</v>
      </c>
      <c r="H192" s="1">
        <v>9.5299999999999994</v>
      </c>
      <c r="I192" s="3">
        <f t="shared" si="35"/>
        <v>0.31544299999999997</v>
      </c>
      <c r="J192" s="2">
        <v>53.26</v>
      </c>
      <c r="K192" s="3">
        <f t="shared" si="36"/>
        <v>0.69238</v>
      </c>
      <c r="L192" s="4">
        <v>0.25990000000000002</v>
      </c>
      <c r="M192" s="5">
        <f t="shared" si="37"/>
        <v>7.3551700000000012E-2</v>
      </c>
      <c r="N192" s="2">
        <v>12.71</v>
      </c>
      <c r="O192" s="3">
        <f t="shared" si="38"/>
        <v>0.46264400000000011</v>
      </c>
      <c r="P192" s="2">
        <v>11.48</v>
      </c>
      <c r="Q192" s="3">
        <f t="shared" si="39"/>
        <v>0.54644799999999993</v>
      </c>
      <c r="R192" s="2">
        <v>0.66749999999999998</v>
      </c>
      <c r="S192" s="3">
        <f t="shared" si="40"/>
        <v>0.28562325</v>
      </c>
      <c r="T192" s="2">
        <v>0.49159999999999998</v>
      </c>
      <c r="U192" s="6">
        <f t="shared" si="41"/>
        <v>0.12172016000000001</v>
      </c>
      <c r="V192" s="2">
        <v>0.35139999999999999</v>
      </c>
      <c r="W192" s="6">
        <f t="shared" si="42"/>
        <v>0.10766895999999999</v>
      </c>
      <c r="X192" s="2" t="s">
        <v>29</v>
      </c>
      <c r="Z192" s="2">
        <f t="shared" si="43"/>
        <v>101.3532</v>
      </c>
      <c r="AB192" s="2">
        <v>20.02</v>
      </c>
      <c r="AC192" s="2">
        <v>3.09</v>
      </c>
      <c r="AD192" s="2">
        <v>3.31</v>
      </c>
      <c r="AE192" s="2">
        <v>1.3</v>
      </c>
      <c r="AF192" s="2">
        <v>28.3</v>
      </c>
      <c r="AG192" s="2">
        <v>3.64</v>
      </c>
      <c r="AH192" s="2">
        <v>4.76</v>
      </c>
      <c r="AI192" s="2">
        <v>42.79</v>
      </c>
      <c r="AJ192" s="2">
        <v>24.76</v>
      </c>
      <c r="AK192" s="2">
        <v>30.64</v>
      </c>
      <c r="AL192" s="2">
        <v>737.65</v>
      </c>
      <c r="AY192" s="2"/>
      <c r="AZ192" s="2"/>
    </row>
    <row r="193" spans="1:80" x14ac:dyDescent="0.25">
      <c r="A193" s="26" t="s">
        <v>801</v>
      </c>
      <c r="B193" s="1" t="s">
        <v>168</v>
      </c>
      <c r="C193" s="1" t="s">
        <v>37</v>
      </c>
      <c r="D193" s="2">
        <v>0.63100000000000001</v>
      </c>
      <c r="E193" s="31">
        <f t="shared" si="33"/>
        <v>0.13320409999999999</v>
      </c>
      <c r="F193" s="2">
        <v>11.76</v>
      </c>
      <c r="G193" s="3">
        <f t="shared" si="34"/>
        <v>0.36691200000000002</v>
      </c>
      <c r="H193" s="1">
        <v>9.49</v>
      </c>
      <c r="I193" s="3">
        <f t="shared" si="35"/>
        <v>0.31506799999999996</v>
      </c>
      <c r="J193" s="2">
        <v>52.87</v>
      </c>
      <c r="K193" s="3">
        <f t="shared" si="36"/>
        <v>0.68730999999999998</v>
      </c>
      <c r="L193" s="4">
        <v>0.28270000000000001</v>
      </c>
      <c r="M193" s="5">
        <f t="shared" si="37"/>
        <v>7.8420980000000001E-2</v>
      </c>
      <c r="N193" s="2">
        <v>12.88</v>
      </c>
      <c r="O193" s="3">
        <f t="shared" si="38"/>
        <v>0.46496799999999999</v>
      </c>
      <c r="P193" s="2">
        <v>11.37</v>
      </c>
      <c r="Q193" s="3">
        <f t="shared" si="39"/>
        <v>0.54462299999999997</v>
      </c>
      <c r="R193" s="2">
        <v>0.75380000000000003</v>
      </c>
      <c r="S193" s="3">
        <f t="shared" si="40"/>
        <v>0.25606585999999998</v>
      </c>
      <c r="T193" s="2">
        <v>0.43580000000000002</v>
      </c>
      <c r="U193" s="6">
        <f t="shared" si="41"/>
        <v>0.11566132</v>
      </c>
      <c r="V193" s="2">
        <v>0.35759999999999997</v>
      </c>
      <c r="W193" s="6">
        <f t="shared" si="42"/>
        <v>0.10466951999999999</v>
      </c>
      <c r="X193" s="2" t="s">
        <v>29</v>
      </c>
      <c r="Z193" s="2">
        <f t="shared" si="43"/>
        <v>100.8309</v>
      </c>
      <c r="AB193" s="2">
        <v>21.11</v>
      </c>
      <c r="AC193" s="2">
        <v>3.12</v>
      </c>
      <c r="AD193" s="2">
        <v>3.32</v>
      </c>
      <c r="AE193" s="2">
        <v>1.3</v>
      </c>
      <c r="AF193" s="2">
        <v>27.74</v>
      </c>
      <c r="AG193" s="2">
        <v>3.61</v>
      </c>
      <c r="AH193" s="2">
        <v>4.79</v>
      </c>
      <c r="AI193" s="2">
        <v>33.97</v>
      </c>
      <c r="AJ193" s="2">
        <v>26.54</v>
      </c>
      <c r="AK193" s="2">
        <v>29.27</v>
      </c>
      <c r="AL193" s="2">
        <v>300</v>
      </c>
      <c r="AY193" s="2"/>
      <c r="AZ193" s="2"/>
    </row>
    <row r="194" spans="1:80" x14ac:dyDescent="0.25">
      <c r="A194" s="26" t="s">
        <v>801</v>
      </c>
      <c r="B194" s="1" t="s">
        <v>169</v>
      </c>
      <c r="C194" s="1" t="s">
        <v>37</v>
      </c>
      <c r="D194" s="2">
        <v>0.7107</v>
      </c>
      <c r="E194" s="31">
        <f t="shared" si="33"/>
        <v>0.13439336999999998</v>
      </c>
      <c r="F194" s="2">
        <v>11.98</v>
      </c>
      <c r="G194" s="3">
        <f t="shared" si="34"/>
        <v>0.37018200000000001</v>
      </c>
      <c r="H194" s="1">
        <v>9.5299999999999994</v>
      </c>
      <c r="I194" s="3">
        <f t="shared" si="35"/>
        <v>0.31544299999999997</v>
      </c>
      <c r="J194" s="2">
        <v>52.67</v>
      </c>
      <c r="K194" s="3">
        <f t="shared" si="36"/>
        <v>0.68997700000000006</v>
      </c>
      <c r="L194" s="4">
        <v>0.22470000000000001</v>
      </c>
      <c r="M194" s="5">
        <f t="shared" si="37"/>
        <v>7.6240710000000003E-2</v>
      </c>
      <c r="N194" s="2">
        <v>12.92</v>
      </c>
      <c r="O194" s="3">
        <f t="shared" si="38"/>
        <v>0.46770400000000006</v>
      </c>
      <c r="P194" s="2">
        <v>11.27</v>
      </c>
      <c r="Q194" s="3">
        <f t="shared" si="39"/>
        <v>0.54321399999999997</v>
      </c>
      <c r="R194" s="2">
        <v>0.6875</v>
      </c>
      <c r="S194" s="3">
        <f t="shared" si="40"/>
        <v>0.24949374999999999</v>
      </c>
      <c r="T194" s="2">
        <v>0.48480000000000001</v>
      </c>
      <c r="U194" s="6">
        <f t="shared" si="41"/>
        <v>0.12764783999999998</v>
      </c>
      <c r="V194" s="2">
        <v>0.3629</v>
      </c>
      <c r="W194" s="6">
        <f t="shared" si="42"/>
        <v>0.10491439</v>
      </c>
      <c r="X194" s="2" t="s">
        <v>29</v>
      </c>
      <c r="Z194" s="2">
        <f t="shared" si="43"/>
        <v>100.84060000000001</v>
      </c>
      <c r="AB194" s="2">
        <v>18.91</v>
      </c>
      <c r="AC194" s="2">
        <v>3.09</v>
      </c>
      <c r="AD194" s="2">
        <v>3.31</v>
      </c>
      <c r="AE194" s="2">
        <v>1.31</v>
      </c>
      <c r="AF194" s="2">
        <v>33.93</v>
      </c>
      <c r="AG194" s="2">
        <v>3.62</v>
      </c>
      <c r="AH194" s="2">
        <v>4.82</v>
      </c>
      <c r="AI194" s="2">
        <v>36.29</v>
      </c>
      <c r="AJ194" s="2">
        <v>26.33</v>
      </c>
      <c r="AK194" s="2">
        <v>28.91</v>
      </c>
      <c r="AL194" s="2">
        <v>300</v>
      </c>
      <c r="AY194" s="2"/>
      <c r="AZ194" s="2"/>
    </row>
    <row r="195" spans="1:80" x14ac:dyDescent="0.25">
      <c r="B195" s="25"/>
      <c r="C195" s="25" t="s">
        <v>34</v>
      </c>
      <c r="D195" s="27">
        <f>AVERAGE(D185:D194)</f>
        <v>0.64873000000000003</v>
      </c>
      <c r="E195" s="32"/>
      <c r="F195" s="27">
        <f>AVERAGE(F185:F194)</f>
        <v>11.805000000000001</v>
      </c>
      <c r="G195" s="27"/>
      <c r="H195" s="27">
        <f>AVERAGE(H185:H194)</f>
        <v>9.6559999999999988</v>
      </c>
      <c r="I195" s="32"/>
      <c r="J195" s="27">
        <f>AVERAGE(J185:J194)</f>
        <v>53.096999999999994</v>
      </c>
      <c r="K195" s="27"/>
      <c r="L195" s="33">
        <f>AVERAGE(L185:L194)</f>
        <v>0.25846000000000002</v>
      </c>
      <c r="M195" s="34"/>
      <c r="N195" s="27">
        <f>AVERAGE(N185:N194)</f>
        <v>12.667999999999999</v>
      </c>
      <c r="O195" s="32"/>
      <c r="P195" s="27">
        <f>AVERAGE(P185:P194)</f>
        <v>11.367999999999999</v>
      </c>
      <c r="Q195" s="32"/>
      <c r="R195" s="27">
        <f>AVERAGE(R185:R194)</f>
        <v>0.67152999999999996</v>
      </c>
      <c r="S195" s="27"/>
      <c r="T195" s="27">
        <f>AVERAGE(T185:T194)</f>
        <v>0.46008000000000004</v>
      </c>
      <c r="U195" s="35"/>
      <c r="V195" s="27">
        <f>AVERAGE(V185:V194)</f>
        <v>0.34039999999999998</v>
      </c>
      <c r="W195" s="35"/>
      <c r="X195" s="27"/>
      <c r="BG195" s="28"/>
      <c r="BH195" s="8"/>
      <c r="BI195" s="8"/>
      <c r="BJ195" s="8"/>
      <c r="BK195" s="8"/>
      <c r="BL195" s="8"/>
      <c r="BM195" s="8"/>
      <c r="BN195" s="8"/>
      <c r="BO195" s="8"/>
      <c r="BP195" s="8"/>
      <c r="BQ195" s="8"/>
      <c r="BR195" s="8"/>
      <c r="BS195" s="8"/>
      <c r="BT195" s="8"/>
      <c r="BU195" s="8"/>
      <c r="BV195" s="29"/>
      <c r="BW195" s="30"/>
      <c r="BX195" s="30"/>
      <c r="BY195" s="30"/>
      <c r="BZ195" s="30"/>
      <c r="CA195" s="30"/>
      <c r="CB195" s="30"/>
    </row>
    <row r="196" spans="1:80" x14ac:dyDescent="0.25">
      <c r="B196" s="25"/>
      <c r="C196" s="25" t="s">
        <v>35</v>
      </c>
      <c r="D196" s="27">
        <f>STDEV(D185:D194)</f>
        <v>2.8868862503088361E-2</v>
      </c>
      <c r="E196" s="32"/>
      <c r="F196" s="27">
        <f>STDEV(F185:F194)</f>
        <v>0.12085344660188872</v>
      </c>
      <c r="G196" s="27"/>
      <c r="H196" s="27">
        <f>STDEV(H185:H194)</f>
        <v>0.14268847185389599</v>
      </c>
      <c r="I196" s="32"/>
      <c r="J196" s="27">
        <f>STDEV(J185:J194)</f>
        <v>0.27149994884386641</v>
      </c>
      <c r="K196" s="27"/>
      <c r="L196" s="33">
        <f>STDEV(L185:L194)</f>
        <v>1.8508388488586585E-2</v>
      </c>
      <c r="M196" s="34"/>
      <c r="N196" s="27">
        <f>STDEV(N185:N194)</f>
        <v>0.16123137273978513</v>
      </c>
      <c r="O196" s="32"/>
      <c r="P196" s="27">
        <f>STDEV(P185:P194)</f>
        <v>0.15576335327098656</v>
      </c>
      <c r="Q196" s="32"/>
      <c r="R196" s="27">
        <f>STDEV(R185:R194)</f>
        <v>6.5585500599514304E-2</v>
      </c>
      <c r="S196" s="27"/>
      <c r="T196" s="27">
        <f>STDEV(T185:T194)</f>
        <v>3.3938008846195501E-2</v>
      </c>
      <c r="U196" s="35"/>
      <c r="V196" s="27">
        <f>STDEV(V185:V194)</f>
        <v>2.9155750338102738E-2</v>
      </c>
      <c r="W196" s="35"/>
      <c r="X196" s="27"/>
      <c r="BG196" s="28"/>
      <c r="BH196" s="8"/>
      <c r="BI196" s="8"/>
      <c r="BJ196" s="8"/>
      <c r="BK196" s="8"/>
      <c r="BL196" s="8"/>
      <c r="BM196" s="8"/>
      <c r="BN196" s="8"/>
      <c r="BO196" s="8"/>
      <c r="BP196" s="8"/>
      <c r="BQ196" s="8"/>
      <c r="BR196" s="8"/>
      <c r="BS196" s="8"/>
      <c r="BT196" s="8"/>
      <c r="BU196" s="8"/>
      <c r="BV196" s="29"/>
      <c r="BW196" s="30"/>
      <c r="BX196" s="30"/>
      <c r="BY196" s="30"/>
      <c r="BZ196" s="30"/>
      <c r="CA196" s="30"/>
      <c r="CB196" s="30"/>
    </row>
    <row r="197" spans="1:80" x14ac:dyDescent="0.25">
      <c r="E197" s="31"/>
      <c r="AA197" s="3"/>
      <c r="AZ197" s="2"/>
    </row>
    <row r="198" spans="1:80" x14ac:dyDescent="0.25">
      <c r="A198" s="1" t="s">
        <v>171</v>
      </c>
      <c r="B198" s="1" t="s">
        <v>170</v>
      </c>
      <c r="C198" s="25" t="s">
        <v>28</v>
      </c>
      <c r="D198" s="2">
        <v>0.30049999999999999</v>
      </c>
      <c r="E198" s="36">
        <f t="shared" ref="E198:E208" si="44">D198/100*AB198</f>
        <v>5.9378800000000002E-2</v>
      </c>
      <c r="F198" s="2">
        <v>14.41</v>
      </c>
      <c r="G198" s="3">
        <f t="shared" ref="G198:G208" si="45">F198/100*AC198</f>
        <v>0.23488299999999998</v>
      </c>
      <c r="H198" s="1">
        <v>6.68</v>
      </c>
      <c r="I198" s="3">
        <f t="shared" ref="I198:I208" si="46">H198/100*AD198</f>
        <v>0.15163599999999999</v>
      </c>
      <c r="J198" s="2">
        <v>50.11</v>
      </c>
      <c r="K198" s="3">
        <f t="shared" ref="K198:K208" si="47">J198/100*AE198</f>
        <v>0.39586900000000003</v>
      </c>
      <c r="L198" s="2" t="s">
        <v>29</v>
      </c>
      <c r="N198" s="2">
        <v>22.28</v>
      </c>
      <c r="O198" s="3">
        <f t="shared" ref="O198:O208" si="48">N198/100*AG198</f>
        <v>0.349796</v>
      </c>
      <c r="P198" s="2">
        <v>4.8899999999999997</v>
      </c>
      <c r="Q198" s="3">
        <f t="shared" ref="Q198:Q208" si="49">P198/100*AH198</f>
        <v>0.21662699999999999</v>
      </c>
      <c r="R198" s="2">
        <v>0.7329</v>
      </c>
      <c r="S198" s="3">
        <f t="shared" ref="S198:S208" si="50">R198/100*AI198</f>
        <v>0.15903929999999999</v>
      </c>
      <c r="T198" s="2">
        <v>0.42899999999999999</v>
      </c>
      <c r="U198" s="6">
        <f t="shared" ref="U198:U208" si="51">T198/100*AJ198</f>
        <v>6.9283499999999984E-2</v>
      </c>
      <c r="V198" s="2">
        <v>0.1414</v>
      </c>
      <c r="W198" s="6">
        <f t="shared" ref="W198:W208" si="52">V198/100*AK198</f>
        <v>5.1724119999999991E-2</v>
      </c>
      <c r="X198" s="2" t="s">
        <v>29</v>
      </c>
      <c r="Z198" s="2">
        <f t="shared" ref="Z198:Z208" si="53">SUM(X198,V198,T198,R198,P198,N198,L198,J198,H198,F198,D198)</f>
        <v>99.973800000000011</v>
      </c>
      <c r="AA198" s="3"/>
      <c r="AB198" s="2">
        <v>19.760000000000002</v>
      </c>
      <c r="AC198" s="2">
        <v>1.63</v>
      </c>
      <c r="AD198" s="2">
        <v>2.27</v>
      </c>
      <c r="AE198" s="2">
        <v>0.79</v>
      </c>
      <c r="AF198" s="2">
        <v>1264.28</v>
      </c>
      <c r="AG198" s="2">
        <v>1.57</v>
      </c>
      <c r="AH198" s="2">
        <v>4.43</v>
      </c>
      <c r="AI198" s="2">
        <v>21.7</v>
      </c>
      <c r="AJ198" s="2">
        <v>16.149999999999999</v>
      </c>
      <c r="AK198" s="2">
        <v>36.58</v>
      </c>
      <c r="AL198" s="2">
        <v>1437.02</v>
      </c>
      <c r="AZ198" s="2"/>
    </row>
    <row r="199" spans="1:80" x14ac:dyDescent="0.25">
      <c r="A199" s="1" t="s">
        <v>171</v>
      </c>
      <c r="B199" s="1" t="s">
        <v>172</v>
      </c>
      <c r="C199" s="25" t="s">
        <v>28</v>
      </c>
      <c r="D199" s="2">
        <v>0.3054</v>
      </c>
      <c r="E199" s="36">
        <f t="shared" si="44"/>
        <v>5.8300859999999996E-2</v>
      </c>
      <c r="F199" s="2">
        <v>14.44</v>
      </c>
      <c r="G199" s="3">
        <f t="shared" si="45"/>
        <v>0.23392800000000002</v>
      </c>
      <c r="H199" s="1">
        <v>6.65</v>
      </c>
      <c r="I199" s="3">
        <f t="shared" si="46"/>
        <v>0.15162</v>
      </c>
      <c r="J199" s="2">
        <v>50.18</v>
      </c>
      <c r="K199" s="3">
        <f t="shared" si="47"/>
        <v>0.39642200000000005</v>
      </c>
      <c r="L199" s="2" t="s">
        <v>29</v>
      </c>
      <c r="N199" s="2">
        <v>22.38</v>
      </c>
      <c r="O199" s="3">
        <f t="shared" si="48"/>
        <v>0.34912799999999999</v>
      </c>
      <c r="P199" s="2">
        <v>4.99</v>
      </c>
      <c r="Q199" s="3">
        <f t="shared" si="49"/>
        <v>0.21906099999999998</v>
      </c>
      <c r="R199" s="2">
        <v>0.72489999999999999</v>
      </c>
      <c r="S199" s="3">
        <f t="shared" si="50"/>
        <v>0.16230511</v>
      </c>
      <c r="T199" s="2">
        <v>0.48859999999999998</v>
      </c>
      <c r="U199" s="6">
        <f t="shared" si="51"/>
        <v>7.3436579999999987E-2</v>
      </c>
      <c r="V199" s="2">
        <v>0.13689999999999999</v>
      </c>
      <c r="W199" s="6">
        <f t="shared" si="52"/>
        <v>5.3883840000000002E-2</v>
      </c>
      <c r="X199" s="2" t="s">
        <v>29</v>
      </c>
      <c r="Z199" s="2">
        <f t="shared" si="53"/>
        <v>100.2958</v>
      </c>
      <c r="AA199" s="3"/>
      <c r="AB199" s="2">
        <v>19.09</v>
      </c>
      <c r="AC199" s="2">
        <v>1.62</v>
      </c>
      <c r="AD199" s="2">
        <v>2.2799999999999998</v>
      </c>
      <c r="AE199" s="2">
        <v>0.79</v>
      </c>
      <c r="AF199" s="2">
        <v>300</v>
      </c>
      <c r="AG199" s="2">
        <v>1.56</v>
      </c>
      <c r="AH199" s="2">
        <v>4.3899999999999997</v>
      </c>
      <c r="AI199" s="2">
        <v>22.39</v>
      </c>
      <c r="AJ199" s="2">
        <v>15.03</v>
      </c>
      <c r="AK199" s="2">
        <v>39.36</v>
      </c>
      <c r="AL199" s="2">
        <v>300</v>
      </c>
      <c r="AZ199" s="2"/>
    </row>
    <row r="200" spans="1:80" x14ac:dyDescent="0.25">
      <c r="A200" s="1" t="s">
        <v>171</v>
      </c>
      <c r="B200" s="1" t="s">
        <v>173</v>
      </c>
      <c r="C200" s="25" t="s">
        <v>28</v>
      </c>
      <c r="D200" s="2">
        <v>0.25869999999999999</v>
      </c>
      <c r="E200" s="36">
        <f t="shared" si="44"/>
        <v>5.7897059999999993E-2</v>
      </c>
      <c r="F200" s="2">
        <v>14.89</v>
      </c>
      <c r="G200" s="3">
        <f t="shared" si="45"/>
        <v>0.23824000000000001</v>
      </c>
      <c r="H200" s="1">
        <v>5.48</v>
      </c>
      <c r="I200" s="3">
        <f t="shared" si="46"/>
        <v>0.138096</v>
      </c>
      <c r="J200" s="2">
        <v>50.82</v>
      </c>
      <c r="K200" s="3">
        <f t="shared" si="47"/>
        <v>0.39639600000000003</v>
      </c>
      <c r="L200" s="2" t="s">
        <v>29</v>
      </c>
      <c r="N200" s="2">
        <v>22.65</v>
      </c>
      <c r="O200" s="3">
        <f t="shared" si="48"/>
        <v>0.35107499999999997</v>
      </c>
      <c r="P200" s="2">
        <v>4.92</v>
      </c>
      <c r="Q200" s="3">
        <f t="shared" si="49"/>
        <v>0.216972</v>
      </c>
      <c r="R200" s="2">
        <v>0.66339999999999999</v>
      </c>
      <c r="S200" s="3">
        <f t="shared" si="50"/>
        <v>0.15278102000000002</v>
      </c>
      <c r="T200" s="2">
        <v>0.3044</v>
      </c>
      <c r="U200" s="6">
        <f t="shared" si="51"/>
        <v>6.3863119999999995E-2</v>
      </c>
      <c r="V200" s="2">
        <v>0.1007</v>
      </c>
      <c r="W200" s="6">
        <f t="shared" si="52"/>
        <v>5.1226090000000002E-2</v>
      </c>
      <c r="X200" s="2" t="s">
        <v>29</v>
      </c>
      <c r="Z200" s="2">
        <f t="shared" si="53"/>
        <v>100.08720000000001</v>
      </c>
      <c r="AA200" s="3"/>
      <c r="AB200" s="2">
        <v>22.38</v>
      </c>
      <c r="AC200" s="2">
        <v>1.6</v>
      </c>
      <c r="AD200" s="2">
        <v>2.52</v>
      </c>
      <c r="AE200" s="2">
        <v>0.78</v>
      </c>
      <c r="AF200" s="2">
        <v>126.32</v>
      </c>
      <c r="AG200" s="2">
        <v>1.55</v>
      </c>
      <c r="AH200" s="2">
        <v>4.41</v>
      </c>
      <c r="AI200" s="2">
        <v>23.03</v>
      </c>
      <c r="AJ200" s="2">
        <v>20.98</v>
      </c>
      <c r="AK200" s="2">
        <v>50.87</v>
      </c>
      <c r="AL200" s="2">
        <v>300</v>
      </c>
      <c r="AZ200" s="2"/>
    </row>
    <row r="201" spans="1:80" x14ac:dyDescent="0.25">
      <c r="A201" s="1" t="s">
        <v>171</v>
      </c>
      <c r="B201" s="1" t="s">
        <v>174</v>
      </c>
      <c r="C201" s="25" t="s">
        <v>28</v>
      </c>
      <c r="D201" s="2">
        <v>0.25380000000000003</v>
      </c>
      <c r="E201" s="36">
        <f t="shared" si="44"/>
        <v>5.5531440000000001E-2</v>
      </c>
      <c r="F201" s="2">
        <v>15.85</v>
      </c>
      <c r="G201" s="3">
        <f t="shared" si="45"/>
        <v>0.245675</v>
      </c>
      <c r="H201" s="1">
        <v>4.34</v>
      </c>
      <c r="I201" s="3">
        <f t="shared" si="46"/>
        <v>0.12369000000000001</v>
      </c>
      <c r="J201" s="2">
        <v>51.9</v>
      </c>
      <c r="K201" s="3">
        <f t="shared" si="47"/>
        <v>0.39963000000000004</v>
      </c>
      <c r="L201" s="2" t="s">
        <v>29</v>
      </c>
      <c r="N201" s="2">
        <v>22.02</v>
      </c>
      <c r="O201" s="3">
        <f t="shared" si="48"/>
        <v>0.347916</v>
      </c>
      <c r="P201" s="2">
        <v>4.92</v>
      </c>
      <c r="Q201" s="3">
        <f t="shared" si="49"/>
        <v>0.21598799999999999</v>
      </c>
      <c r="R201" s="2">
        <v>0.57050000000000001</v>
      </c>
      <c r="S201" s="3">
        <f t="shared" si="50"/>
        <v>0.14302434999999999</v>
      </c>
      <c r="T201" s="2">
        <v>0.34470000000000001</v>
      </c>
      <c r="U201" s="6">
        <f t="shared" si="51"/>
        <v>6.4527839999999989E-2</v>
      </c>
      <c r="V201" s="2">
        <v>0.1429</v>
      </c>
      <c r="W201" s="6">
        <f t="shared" si="52"/>
        <v>5.2615780000000001E-2</v>
      </c>
      <c r="X201" s="2" t="s">
        <v>29</v>
      </c>
      <c r="Z201" s="2">
        <f t="shared" si="53"/>
        <v>100.3419</v>
      </c>
      <c r="AA201" s="3"/>
      <c r="AB201" s="2">
        <v>21.88</v>
      </c>
      <c r="AC201" s="2">
        <v>1.55</v>
      </c>
      <c r="AD201" s="2">
        <v>2.85</v>
      </c>
      <c r="AE201" s="2">
        <v>0.77</v>
      </c>
      <c r="AF201" s="2">
        <v>300</v>
      </c>
      <c r="AG201" s="2">
        <v>1.58</v>
      </c>
      <c r="AH201" s="2">
        <v>4.3899999999999997</v>
      </c>
      <c r="AI201" s="2">
        <v>25.07</v>
      </c>
      <c r="AJ201" s="2">
        <v>18.72</v>
      </c>
      <c r="AK201" s="2">
        <v>36.82</v>
      </c>
      <c r="AL201" s="2">
        <v>300</v>
      </c>
      <c r="AZ201" s="2"/>
    </row>
    <row r="202" spans="1:80" x14ac:dyDescent="0.25">
      <c r="A202" s="1" t="s">
        <v>171</v>
      </c>
      <c r="B202" s="1" t="s">
        <v>175</v>
      </c>
      <c r="C202" s="25" t="s">
        <v>28</v>
      </c>
      <c r="D202" s="2">
        <v>0.28839999999999999</v>
      </c>
      <c r="E202" s="36">
        <f t="shared" si="44"/>
        <v>5.9641119999999999E-2</v>
      </c>
      <c r="F202" s="2">
        <v>14.81</v>
      </c>
      <c r="G202" s="3">
        <f t="shared" si="45"/>
        <v>0.23696000000000003</v>
      </c>
      <c r="H202" s="1">
        <v>6.36</v>
      </c>
      <c r="I202" s="3">
        <f t="shared" si="46"/>
        <v>0.14818800000000001</v>
      </c>
      <c r="J202" s="2">
        <v>50.3</v>
      </c>
      <c r="K202" s="3">
        <f t="shared" si="47"/>
        <v>0.39234000000000002</v>
      </c>
      <c r="L202" s="2" t="s">
        <v>29</v>
      </c>
      <c r="N202" s="2">
        <v>22.37</v>
      </c>
      <c r="O202" s="3">
        <f t="shared" si="48"/>
        <v>0.348972</v>
      </c>
      <c r="P202" s="2">
        <v>4.68</v>
      </c>
      <c r="Q202" s="3">
        <f t="shared" si="49"/>
        <v>0.21153599999999995</v>
      </c>
      <c r="R202" s="2">
        <v>0.69779999999999998</v>
      </c>
      <c r="S202" s="3">
        <f t="shared" si="50"/>
        <v>0.15560940000000001</v>
      </c>
      <c r="T202" s="2">
        <v>0.49809999999999999</v>
      </c>
      <c r="U202" s="6">
        <f t="shared" si="51"/>
        <v>7.4117280000000008E-2</v>
      </c>
      <c r="V202" s="2">
        <v>0.1275</v>
      </c>
      <c r="W202" s="6">
        <f t="shared" si="52"/>
        <v>5.462100000000001E-2</v>
      </c>
      <c r="X202" s="2" t="s">
        <v>29</v>
      </c>
      <c r="Z202" s="2">
        <f t="shared" si="53"/>
        <v>100.1318</v>
      </c>
      <c r="AA202" s="3"/>
      <c r="AB202" s="2">
        <v>20.68</v>
      </c>
      <c r="AC202" s="2">
        <v>1.6</v>
      </c>
      <c r="AD202" s="2">
        <v>2.33</v>
      </c>
      <c r="AE202" s="2">
        <v>0.78</v>
      </c>
      <c r="AF202" s="2">
        <v>156.44</v>
      </c>
      <c r="AG202" s="2">
        <v>1.56</v>
      </c>
      <c r="AH202" s="2">
        <v>4.5199999999999996</v>
      </c>
      <c r="AI202" s="2">
        <v>22.3</v>
      </c>
      <c r="AJ202" s="2">
        <v>14.88</v>
      </c>
      <c r="AK202" s="2">
        <v>42.84</v>
      </c>
      <c r="AL202" s="2">
        <v>198.92</v>
      </c>
      <c r="AZ202" s="2"/>
    </row>
    <row r="203" spans="1:80" x14ac:dyDescent="0.25">
      <c r="A203" s="1" t="s">
        <v>171</v>
      </c>
      <c r="B203" s="1" t="s">
        <v>176</v>
      </c>
      <c r="C203" s="25" t="s">
        <v>28</v>
      </c>
      <c r="D203" s="2">
        <v>0.30059999999999998</v>
      </c>
      <c r="E203" s="36">
        <f t="shared" si="44"/>
        <v>5.9188140000000007E-2</v>
      </c>
      <c r="F203" s="2">
        <v>15.05</v>
      </c>
      <c r="G203" s="3">
        <f t="shared" si="45"/>
        <v>0.23929500000000001</v>
      </c>
      <c r="H203" s="1">
        <v>5.35</v>
      </c>
      <c r="I203" s="3">
        <f t="shared" si="46"/>
        <v>0.13642499999999999</v>
      </c>
      <c r="J203" s="2">
        <v>50.94</v>
      </c>
      <c r="K203" s="3">
        <f t="shared" si="47"/>
        <v>0.39733199999999996</v>
      </c>
      <c r="L203" s="2" t="s">
        <v>29</v>
      </c>
      <c r="N203" s="2">
        <v>22.38</v>
      </c>
      <c r="O203" s="3">
        <f t="shared" si="48"/>
        <v>0.34912799999999999</v>
      </c>
      <c r="P203" s="2">
        <v>5.04</v>
      </c>
      <c r="Q203" s="3">
        <f t="shared" si="49"/>
        <v>0.21873599999999999</v>
      </c>
      <c r="R203" s="2">
        <v>0.65739999999999998</v>
      </c>
      <c r="S203" s="3">
        <f t="shared" si="50"/>
        <v>0.15323993999999999</v>
      </c>
      <c r="T203" s="2">
        <v>0.2273</v>
      </c>
      <c r="U203" s="6">
        <f t="shared" si="51"/>
        <v>6.1098239999999991E-2</v>
      </c>
      <c r="V203" s="2">
        <v>0.15359999999999999</v>
      </c>
      <c r="W203" s="6">
        <f t="shared" si="52"/>
        <v>5.4359039999999997E-2</v>
      </c>
      <c r="X203" s="2" t="s">
        <v>29</v>
      </c>
      <c r="Z203" s="2">
        <f t="shared" si="53"/>
        <v>100.0989</v>
      </c>
      <c r="AA203" s="3"/>
      <c r="AB203" s="2">
        <v>19.690000000000001</v>
      </c>
      <c r="AC203" s="2">
        <v>1.59</v>
      </c>
      <c r="AD203" s="2">
        <v>2.5499999999999998</v>
      </c>
      <c r="AE203" s="2">
        <v>0.78</v>
      </c>
      <c r="AF203" s="2">
        <v>181.75</v>
      </c>
      <c r="AG203" s="2">
        <v>1.56</v>
      </c>
      <c r="AH203" s="2">
        <v>4.34</v>
      </c>
      <c r="AI203" s="2">
        <v>23.31</v>
      </c>
      <c r="AJ203" s="2">
        <v>26.88</v>
      </c>
      <c r="AK203" s="2">
        <v>35.39</v>
      </c>
      <c r="AL203" s="2">
        <v>296.87</v>
      </c>
      <c r="AZ203" s="2"/>
    </row>
    <row r="204" spans="1:80" x14ac:dyDescent="0.25">
      <c r="A204" s="1" t="s">
        <v>171</v>
      </c>
      <c r="B204" s="1" t="s">
        <v>177</v>
      </c>
      <c r="C204" s="25" t="s">
        <v>28</v>
      </c>
      <c r="D204" s="2">
        <v>0.27310000000000001</v>
      </c>
      <c r="E204" s="36">
        <f t="shared" si="44"/>
        <v>5.6422460000000001E-2</v>
      </c>
      <c r="F204" s="2">
        <v>14.08</v>
      </c>
      <c r="G204" s="3">
        <f t="shared" si="45"/>
        <v>0.23232</v>
      </c>
      <c r="H204" s="1">
        <v>6.72</v>
      </c>
      <c r="I204" s="3">
        <f t="shared" si="46"/>
        <v>0.15254399999999999</v>
      </c>
      <c r="J204" s="2">
        <v>49.62</v>
      </c>
      <c r="K204" s="3">
        <f t="shared" si="47"/>
        <v>0.39199800000000001</v>
      </c>
      <c r="L204" s="2" t="s">
        <v>29</v>
      </c>
      <c r="N204" s="2">
        <v>22.68</v>
      </c>
      <c r="O204" s="3">
        <f t="shared" si="48"/>
        <v>0.35154000000000002</v>
      </c>
      <c r="P204" s="2">
        <v>5.39</v>
      </c>
      <c r="Q204" s="3">
        <f t="shared" si="49"/>
        <v>0.22691899999999998</v>
      </c>
      <c r="R204" s="2">
        <v>0.74680000000000002</v>
      </c>
      <c r="S204" s="3">
        <f t="shared" si="50"/>
        <v>0.16011391999999999</v>
      </c>
      <c r="T204" s="2">
        <v>0.39329999999999998</v>
      </c>
      <c r="U204" s="6">
        <f t="shared" si="51"/>
        <v>6.9732089999999997E-2</v>
      </c>
      <c r="V204" s="2">
        <v>0.1211</v>
      </c>
      <c r="W204" s="6">
        <f t="shared" si="52"/>
        <v>5.2908589999999998E-2</v>
      </c>
      <c r="X204" s="2" t="s">
        <v>29</v>
      </c>
      <c r="Z204" s="2">
        <f t="shared" si="53"/>
        <v>100.0243</v>
      </c>
      <c r="AA204" s="3"/>
      <c r="AB204" s="2">
        <v>20.66</v>
      </c>
      <c r="AC204" s="2">
        <v>1.65</v>
      </c>
      <c r="AD204" s="2">
        <v>2.27</v>
      </c>
      <c r="AE204" s="2">
        <v>0.79</v>
      </c>
      <c r="AF204" s="2">
        <v>514.54999999999995</v>
      </c>
      <c r="AG204" s="2">
        <v>1.55</v>
      </c>
      <c r="AH204" s="2">
        <v>4.21</v>
      </c>
      <c r="AI204" s="2">
        <v>21.44</v>
      </c>
      <c r="AJ204" s="2">
        <v>17.73</v>
      </c>
      <c r="AK204" s="2">
        <v>43.69</v>
      </c>
      <c r="AL204" s="2">
        <v>300</v>
      </c>
      <c r="AZ204" s="2"/>
    </row>
    <row r="205" spans="1:80" x14ac:dyDescent="0.25">
      <c r="A205" s="1" t="s">
        <v>171</v>
      </c>
      <c r="B205" s="1" t="s">
        <v>178</v>
      </c>
      <c r="C205" s="25" t="s">
        <v>28</v>
      </c>
      <c r="D205" s="2">
        <v>0.34970000000000001</v>
      </c>
      <c r="E205" s="36">
        <f t="shared" si="44"/>
        <v>6.1512230000000001E-2</v>
      </c>
      <c r="F205" s="2">
        <v>14.76</v>
      </c>
      <c r="G205" s="3">
        <f t="shared" si="45"/>
        <v>0.23616000000000004</v>
      </c>
      <c r="H205" s="1">
        <v>5.94</v>
      </c>
      <c r="I205" s="3">
        <f t="shared" si="46"/>
        <v>0.14374799999999999</v>
      </c>
      <c r="J205" s="2">
        <v>50.64</v>
      </c>
      <c r="K205" s="3">
        <f t="shared" si="47"/>
        <v>0.39499200000000001</v>
      </c>
      <c r="L205" s="2" t="s">
        <v>29</v>
      </c>
      <c r="N205" s="2">
        <v>22.43</v>
      </c>
      <c r="O205" s="3">
        <f t="shared" si="48"/>
        <v>0.349908</v>
      </c>
      <c r="P205" s="2">
        <v>4.8600000000000003</v>
      </c>
      <c r="Q205" s="3">
        <f t="shared" si="49"/>
        <v>0.21627000000000002</v>
      </c>
      <c r="R205" s="2">
        <v>0.73899999999999999</v>
      </c>
      <c r="S205" s="3">
        <f t="shared" si="50"/>
        <v>0.1577026</v>
      </c>
      <c r="T205" s="2">
        <v>0.31969999999999998</v>
      </c>
      <c r="U205" s="6">
        <f t="shared" si="51"/>
        <v>6.2469379999999991E-2</v>
      </c>
      <c r="V205" s="2">
        <v>0.13400000000000001</v>
      </c>
      <c r="W205" s="6">
        <f t="shared" si="52"/>
        <v>5.3184599999999999E-2</v>
      </c>
      <c r="X205" s="2" t="s">
        <v>29</v>
      </c>
      <c r="Z205" s="2">
        <f t="shared" si="53"/>
        <v>100.17240000000001</v>
      </c>
      <c r="AA205" s="3"/>
      <c r="AB205" s="2">
        <v>17.59</v>
      </c>
      <c r="AC205" s="2">
        <v>1.6</v>
      </c>
      <c r="AD205" s="2">
        <v>2.42</v>
      </c>
      <c r="AE205" s="2">
        <v>0.78</v>
      </c>
      <c r="AF205" s="2">
        <v>179.79</v>
      </c>
      <c r="AG205" s="2">
        <v>1.56</v>
      </c>
      <c r="AH205" s="2">
        <v>4.45</v>
      </c>
      <c r="AI205" s="2">
        <v>21.34</v>
      </c>
      <c r="AJ205" s="2">
        <v>19.54</v>
      </c>
      <c r="AK205" s="2">
        <v>39.69</v>
      </c>
      <c r="AL205" s="2">
        <v>300</v>
      </c>
      <c r="AZ205" s="2"/>
    </row>
    <row r="206" spans="1:80" x14ac:dyDescent="0.25">
      <c r="A206" s="1" t="s">
        <v>171</v>
      </c>
      <c r="B206" s="1" t="s">
        <v>179</v>
      </c>
      <c r="C206" s="25" t="s">
        <v>28</v>
      </c>
      <c r="D206" s="2">
        <v>0.26650000000000001</v>
      </c>
      <c r="E206" s="36">
        <f t="shared" si="44"/>
        <v>5.9029749999999999E-2</v>
      </c>
      <c r="F206" s="2">
        <v>14.6</v>
      </c>
      <c r="G206" s="3">
        <f t="shared" si="45"/>
        <v>0.23652000000000001</v>
      </c>
      <c r="H206" s="1">
        <v>5.93</v>
      </c>
      <c r="I206" s="3">
        <f t="shared" si="46"/>
        <v>0.14350599999999999</v>
      </c>
      <c r="J206" s="2">
        <v>50.41</v>
      </c>
      <c r="K206" s="3">
        <f t="shared" si="47"/>
        <v>0.39319799999999999</v>
      </c>
      <c r="L206" s="2" t="s">
        <v>29</v>
      </c>
      <c r="N206" s="2">
        <v>22.42</v>
      </c>
      <c r="O206" s="3">
        <f t="shared" si="48"/>
        <v>0.34975200000000001</v>
      </c>
      <c r="P206" s="2">
        <v>5.46</v>
      </c>
      <c r="Q206" s="3">
        <f t="shared" si="49"/>
        <v>0.227682</v>
      </c>
      <c r="R206" s="2">
        <v>0.73529999999999995</v>
      </c>
      <c r="S206" s="3">
        <f t="shared" si="50"/>
        <v>0.15728066999999998</v>
      </c>
      <c r="T206" s="2">
        <v>0.31269999999999998</v>
      </c>
      <c r="U206" s="6">
        <f t="shared" si="51"/>
        <v>6.5010329999999991E-2</v>
      </c>
      <c r="V206" s="2">
        <v>0.10299999999999999</v>
      </c>
      <c r="W206" s="6">
        <f t="shared" si="52"/>
        <v>5.1685399999999992E-2</v>
      </c>
      <c r="X206" s="2" t="s">
        <v>29</v>
      </c>
      <c r="Z206" s="2">
        <f t="shared" si="53"/>
        <v>100.2375</v>
      </c>
      <c r="AA206" s="3"/>
      <c r="AB206" s="2">
        <v>22.15</v>
      </c>
      <c r="AC206" s="2">
        <v>1.62</v>
      </c>
      <c r="AD206" s="2">
        <v>2.42</v>
      </c>
      <c r="AE206" s="2">
        <v>0.78</v>
      </c>
      <c r="AF206" s="2">
        <v>121.87</v>
      </c>
      <c r="AG206" s="2">
        <v>1.56</v>
      </c>
      <c r="AH206" s="2">
        <v>4.17</v>
      </c>
      <c r="AI206" s="2">
        <v>21.39</v>
      </c>
      <c r="AJ206" s="2">
        <v>20.79</v>
      </c>
      <c r="AK206" s="2">
        <v>50.18</v>
      </c>
      <c r="AL206" s="2">
        <v>300</v>
      </c>
      <c r="AZ206" s="2"/>
    </row>
    <row r="207" spans="1:80" x14ac:dyDescent="0.25">
      <c r="A207" s="1" t="s">
        <v>171</v>
      </c>
      <c r="B207" s="1" t="s">
        <v>180</v>
      </c>
      <c r="C207" s="25" t="s">
        <v>28</v>
      </c>
      <c r="D207" s="2">
        <v>0.30330000000000001</v>
      </c>
      <c r="E207" s="36">
        <f t="shared" si="44"/>
        <v>5.7990960000000008E-2</v>
      </c>
      <c r="F207" s="2">
        <v>14.64</v>
      </c>
      <c r="G207" s="3">
        <f t="shared" si="45"/>
        <v>0.23570400000000002</v>
      </c>
      <c r="H207" s="1">
        <v>6.12</v>
      </c>
      <c r="I207" s="3">
        <f t="shared" si="46"/>
        <v>0.14565600000000001</v>
      </c>
      <c r="J207" s="2">
        <v>50.46</v>
      </c>
      <c r="K207" s="3">
        <f t="shared" si="47"/>
        <v>0.39358800000000005</v>
      </c>
      <c r="L207" s="2" t="s">
        <v>29</v>
      </c>
      <c r="N207" s="2">
        <v>22.65</v>
      </c>
      <c r="O207" s="3">
        <f t="shared" si="48"/>
        <v>0.35107499999999997</v>
      </c>
      <c r="P207" s="2">
        <v>5</v>
      </c>
      <c r="Q207" s="3">
        <f t="shared" si="49"/>
        <v>0.21850000000000003</v>
      </c>
      <c r="R207" s="2">
        <v>0.623</v>
      </c>
      <c r="S207" s="3">
        <f t="shared" si="50"/>
        <v>0.14827400000000002</v>
      </c>
      <c r="T207" s="2">
        <v>0.34910000000000002</v>
      </c>
      <c r="U207" s="6">
        <f t="shared" si="51"/>
        <v>6.629409E-2</v>
      </c>
      <c r="V207" s="2">
        <v>0.1368</v>
      </c>
      <c r="W207" s="6">
        <f t="shared" si="52"/>
        <v>5.3023680000000004E-2</v>
      </c>
      <c r="X207" s="2" t="s">
        <v>29</v>
      </c>
      <c r="Z207" s="2">
        <f t="shared" si="53"/>
        <v>100.28219999999999</v>
      </c>
      <c r="AA207" s="3"/>
      <c r="AB207" s="2">
        <v>19.12</v>
      </c>
      <c r="AC207" s="2">
        <v>1.61</v>
      </c>
      <c r="AD207" s="2">
        <v>2.38</v>
      </c>
      <c r="AE207" s="2">
        <v>0.78</v>
      </c>
      <c r="AF207" s="2">
        <v>300</v>
      </c>
      <c r="AG207" s="2">
        <v>1.55</v>
      </c>
      <c r="AH207" s="2">
        <v>4.37</v>
      </c>
      <c r="AI207" s="2">
        <v>23.8</v>
      </c>
      <c r="AJ207" s="2">
        <v>18.989999999999998</v>
      </c>
      <c r="AK207" s="2">
        <v>38.76</v>
      </c>
      <c r="AL207" s="2">
        <v>2016.78</v>
      </c>
      <c r="AZ207" s="2"/>
    </row>
    <row r="208" spans="1:80" x14ac:dyDescent="0.25">
      <c r="A208" s="1" t="s">
        <v>171</v>
      </c>
      <c r="B208" s="1" t="s">
        <v>181</v>
      </c>
      <c r="C208" s="25" t="s">
        <v>28</v>
      </c>
      <c r="D208" s="2">
        <v>0.24579999999999999</v>
      </c>
      <c r="E208" s="36">
        <f t="shared" si="44"/>
        <v>5.5870340000000004E-2</v>
      </c>
      <c r="F208" s="2">
        <v>15.62</v>
      </c>
      <c r="G208" s="3">
        <f t="shared" si="45"/>
        <v>0.24367200000000003</v>
      </c>
      <c r="H208" s="1">
        <v>4.33</v>
      </c>
      <c r="I208" s="3">
        <f t="shared" si="46"/>
        <v>0.12383799999999999</v>
      </c>
      <c r="J208" s="2">
        <v>51.79</v>
      </c>
      <c r="K208" s="3">
        <f t="shared" si="47"/>
        <v>0.39878300000000005</v>
      </c>
      <c r="N208" s="2">
        <v>21.9</v>
      </c>
      <c r="O208" s="3">
        <f t="shared" si="48"/>
        <v>0.34601999999999999</v>
      </c>
      <c r="P208" s="2">
        <v>5.25</v>
      </c>
      <c r="Q208" s="3">
        <f t="shared" si="49"/>
        <v>0.22417499999999996</v>
      </c>
      <c r="R208" s="2">
        <v>0.64239999999999997</v>
      </c>
      <c r="S208" s="3">
        <f t="shared" si="50"/>
        <v>0.15430447999999999</v>
      </c>
      <c r="T208" s="2">
        <v>0.2868</v>
      </c>
      <c r="U208" s="6">
        <f t="shared" si="51"/>
        <v>6.2235599999999995E-2</v>
      </c>
      <c r="V208" s="2">
        <v>0.1671</v>
      </c>
      <c r="W208" s="6">
        <f t="shared" si="52"/>
        <v>5.4457890000000002E-2</v>
      </c>
      <c r="Z208" s="2">
        <f t="shared" si="53"/>
        <v>100.2321</v>
      </c>
      <c r="AA208" s="3"/>
      <c r="AB208" s="2">
        <v>22.73</v>
      </c>
      <c r="AC208" s="2">
        <v>1.56</v>
      </c>
      <c r="AD208" s="2">
        <v>2.86</v>
      </c>
      <c r="AE208" s="2">
        <v>0.77</v>
      </c>
      <c r="AF208" s="2">
        <v>514.95000000000005</v>
      </c>
      <c r="AG208" s="2">
        <v>1.58</v>
      </c>
      <c r="AH208" s="2">
        <v>4.2699999999999996</v>
      </c>
      <c r="AI208" s="2">
        <v>24.02</v>
      </c>
      <c r="AJ208" s="2">
        <v>21.7</v>
      </c>
      <c r="AK208" s="2">
        <v>32.590000000000003</v>
      </c>
      <c r="AL208" s="2">
        <v>293.01</v>
      </c>
      <c r="AZ208" s="2"/>
    </row>
    <row r="209" spans="1:80" x14ac:dyDescent="0.25">
      <c r="B209" s="25"/>
      <c r="C209" s="25" t="s">
        <v>34</v>
      </c>
      <c r="D209" s="27">
        <f>AVERAGE(D198:D208)</f>
        <v>0.28598181818181823</v>
      </c>
      <c r="E209" s="32"/>
      <c r="F209" s="27">
        <f>AVERAGE(F198:F208)</f>
        <v>14.831818181818186</v>
      </c>
      <c r="G209" s="27"/>
      <c r="H209" s="27">
        <f>AVERAGE(H198:H208)</f>
        <v>5.8090909090909086</v>
      </c>
      <c r="I209" s="32"/>
      <c r="J209" s="27">
        <f>AVERAGE(J198:J208)</f>
        <v>50.651818181818179</v>
      </c>
      <c r="K209" s="27"/>
      <c r="L209" s="33"/>
      <c r="M209" s="34"/>
      <c r="N209" s="27">
        <f>AVERAGE(N198:N208)</f>
        <v>22.378181818181819</v>
      </c>
      <c r="O209" s="32"/>
      <c r="P209" s="27">
        <f>AVERAGE(P198:P208)</f>
        <v>5.0363636363636362</v>
      </c>
      <c r="Q209" s="32"/>
      <c r="R209" s="27">
        <f>AVERAGE(R198:R208)</f>
        <v>0.68485454545454549</v>
      </c>
      <c r="S209" s="27"/>
      <c r="T209" s="27">
        <f>AVERAGE(T198:T208)</f>
        <v>0.35942727272727271</v>
      </c>
      <c r="U209" s="35"/>
      <c r="V209" s="27">
        <f>AVERAGE(V198:V208)</f>
        <v>0.13318181818181818</v>
      </c>
      <c r="W209" s="35"/>
      <c r="X209" s="27"/>
      <c r="BG209" s="28"/>
      <c r="BH209" s="8"/>
      <c r="BI209" s="8"/>
      <c r="BJ209" s="8"/>
      <c r="BK209" s="8"/>
      <c r="BL209" s="8"/>
      <c r="BM209" s="8"/>
      <c r="BN209" s="8"/>
      <c r="BO209" s="8"/>
      <c r="BP209" s="8"/>
      <c r="BQ209" s="8"/>
      <c r="BR209" s="8"/>
      <c r="BS209" s="8"/>
      <c r="BT209" s="8"/>
      <c r="BU209" s="8"/>
      <c r="BV209" s="29"/>
      <c r="BW209" s="30"/>
      <c r="BX209" s="30"/>
      <c r="BY209" s="30"/>
      <c r="BZ209" s="30"/>
      <c r="CA209" s="30"/>
      <c r="CB209" s="30"/>
    </row>
    <row r="210" spans="1:80" x14ac:dyDescent="0.25">
      <c r="B210" s="25"/>
      <c r="C210" s="25" t="s">
        <v>35</v>
      </c>
      <c r="D210" s="27">
        <f>STDEV(D198:D208)</f>
        <v>3.0178363712494657E-2</v>
      </c>
      <c r="E210" s="32"/>
      <c r="F210" s="27">
        <f>STDEV(F198:F208)</f>
        <v>0.51978492055499603</v>
      </c>
      <c r="G210" s="27"/>
      <c r="H210" s="27">
        <f>STDEV(H198:H208)</f>
        <v>0.85978432813648109</v>
      </c>
      <c r="I210" s="32"/>
      <c r="J210" s="27">
        <f>STDEV(J198:J208)</f>
        <v>0.69027267339535026</v>
      </c>
      <c r="K210" s="27"/>
      <c r="L210" s="33"/>
      <c r="M210" s="34"/>
      <c r="N210" s="27">
        <f>STDEV(N198:N208)</f>
        <v>0.24697441899185352</v>
      </c>
      <c r="O210" s="32"/>
      <c r="P210" s="27">
        <f>STDEV(P198:P208)</f>
        <v>0.23669696775720328</v>
      </c>
      <c r="Q210" s="32"/>
      <c r="R210" s="27">
        <f>STDEV(R198:R208)</f>
        <v>5.7717144136493162E-2</v>
      </c>
      <c r="S210" s="27"/>
      <c r="T210" s="27">
        <f>STDEV(T198:T208)</f>
        <v>8.4704794326048355E-2</v>
      </c>
      <c r="U210" s="35"/>
      <c r="V210" s="27">
        <f>STDEV(V198:V208)</f>
        <v>1.9751395807983671E-2</v>
      </c>
      <c r="W210" s="35"/>
      <c r="X210" s="27"/>
      <c r="BG210" s="28"/>
      <c r="BH210" s="8"/>
      <c r="BI210" s="8"/>
      <c r="BJ210" s="8"/>
      <c r="BK210" s="8"/>
      <c r="BL210" s="8"/>
      <c r="BM210" s="8"/>
      <c r="BN210" s="8"/>
      <c r="BO210" s="8"/>
      <c r="BP210" s="8"/>
      <c r="BQ210" s="8"/>
      <c r="BR210" s="8"/>
      <c r="BS210" s="8"/>
      <c r="BT210" s="8"/>
      <c r="BU210" s="8"/>
      <c r="BV210" s="29"/>
      <c r="BW210" s="30"/>
      <c r="BX210" s="30"/>
      <c r="BY210" s="30"/>
      <c r="BZ210" s="30"/>
      <c r="CA210" s="30"/>
      <c r="CB210" s="30"/>
    </row>
    <row r="211" spans="1:80" x14ac:dyDescent="0.25">
      <c r="C211" s="25"/>
      <c r="E211" s="31"/>
      <c r="AA211" s="3"/>
      <c r="AZ211" s="2"/>
    </row>
    <row r="212" spans="1:80" x14ac:dyDescent="0.25">
      <c r="A212" s="1" t="s">
        <v>171</v>
      </c>
      <c r="B212" s="1" t="s">
        <v>182</v>
      </c>
      <c r="C212" s="1" t="s">
        <v>37</v>
      </c>
      <c r="D212" s="2">
        <v>1.1459999999999999</v>
      </c>
      <c r="E212" s="31">
        <f t="shared" ref="E212:E221" si="54">D212/100*AB212</f>
        <v>0.16410720000000001</v>
      </c>
      <c r="F212" s="2">
        <v>8.0399999999999991</v>
      </c>
      <c r="G212" s="3">
        <f t="shared" ref="G212:G221" si="55">F212/100*AC212</f>
        <v>0.30953999999999993</v>
      </c>
      <c r="H212" s="1">
        <v>12.03</v>
      </c>
      <c r="I212" s="3">
        <f t="shared" ref="I212:I221" si="56">H212/100*AD212</f>
        <v>0.35368199999999994</v>
      </c>
      <c r="J212" s="2">
        <v>41.63</v>
      </c>
      <c r="K212" s="3">
        <f t="shared" ref="K212:K221" si="57">J212/100*AE212</f>
        <v>0.616124</v>
      </c>
      <c r="L212" s="4">
        <v>0.39989999999999998</v>
      </c>
      <c r="M212" s="5">
        <f t="shared" ref="M212:M221" si="58">L212/100*AF212</f>
        <v>9.121718999999999E-2</v>
      </c>
      <c r="N212" s="2">
        <v>18.93</v>
      </c>
      <c r="O212" s="3">
        <f t="shared" ref="O212:O221" si="59">N212/100*AG212</f>
        <v>0.56032799999999994</v>
      </c>
      <c r="P212" s="2">
        <v>11.68</v>
      </c>
      <c r="Q212" s="3">
        <f t="shared" ref="Q212:Q221" si="60">P212/100*AH212</f>
        <v>0.55363200000000001</v>
      </c>
      <c r="R212" s="2">
        <v>2.92</v>
      </c>
      <c r="S212" s="3">
        <f t="shared" ref="S212:S221" si="61">R212/100*AI212</f>
        <v>0.48150799999999994</v>
      </c>
      <c r="T212" s="2" t="s">
        <v>29</v>
      </c>
      <c r="V212" s="2">
        <v>0.33910000000000001</v>
      </c>
      <c r="W212" s="6">
        <f t="shared" ref="W212:W221" si="62">V212/100*AK212</f>
        <v>0.10664694999999999</v>
      </c>
      <c r="X212" s="2" t="s">
        <v>29</v>
      </c>
      <c r="Z212" s="2">
        <f t="shared" ref="Z212:Z221" si="63">SUM(X212,V212,T212,R212,P212,N212,L212,J212,H212,F212,D212)</f>
        <v>97.114999999999995</v>
      </c>
      <c r="AB212" s="2">
        <v>14.32</v>
      </c>
      <c r="AC212" s="2">
        <v>3.85</v>
      </c>
      <c r="AD212" s="2">
        <v>2.94</v>
      </c>
      <c r="AE212" s="2">
        <v>1.48</v>
      </c>
      <c r="AF212" s="2">
        <v>22.81</v>
      </c>
      <c r="AG212" s="2">
        <v>2.96</v>
      </c>
      <c r="AH212" s="2">
        <v>4.74</v>
      </c>
      <c r="AI212" s="2">
        <v>16.489999999999998</v>
      </c>
      <c r="AJ212" s="2">
        <v>607.30999999999995</v>
      </c>
      <c r="AK212" s="2">
        <v>31.45</v>
      </c>
      <c r="AL212" s="2">
        <v>300</v>
      </c>
      <c r="AZ212" s="2"/>
    </row>
    <row r="213" spans="1:80" x14ac:dyDescent="0.25">
      <c r="A213" s="1" t="s">
        <v>171</v>
      </c>
      <c r="B213" s="1" t="s">
        <v>183</v>
      </c>
      <c r="C213" s="1" t="s">
        <v>37</v>
      </c>
      <c r="D213" s="2">
        <v>1.1543000000000001</v>
      </c>
      <c r="E213" s="31">
        <f t="shared" si="54"/>
        <v>0.16875866</v>
      </c>
      <c r="F213" s="2">
        <v>7.9</v>
      </c>
      <c r="G213" s="3">
        <f t="shared" si="55"/>
        <v>0.30809999999999998</v>
      </c>
      <c r="H213" s="1">
        <v>11.93</v>
      </c>
      <c r="I213" s="3">
        <f t="shared" si="56"/>
        <v>0.35193500000000005</v>
      </c>
      <c r="J213" s="2">
        <v>41.67</v>
      </c>
      <c r="K213" s="3">
        <f t="shared" si="57"/>
        <v>0.61254900000000001</v>
      </c>
      <c r="L213" s="4">
        <v>0.37109999999999999</v>
      </c>
      <c r="M213" s="5">
        <f t="shared" si="58"/>
        <v>8.8841340000000005E-2</v>
      </c>
      <c r="N213" s="2">
        <v>19.16</v>
      </c>
      <c r="O213" s="3">
        <f t="shared" si="59"/>
        <v>0.56330399999999992</v>
      </c>
      <c r="P213" s="2">
        <v>11.76</v>
      </c>
      <c r="Q213" s="3">
        <f t="shared" si="60"/>
        <v>0.55389599999999994</v>
      </c>
      <c r="R213" s="2">
        <v>2.3199999999999998</v>
      </c>
      <c r="S213" s="3">
        <f t="shared" si="61"/>
        <v>0.44312000000000001</v>
      </c>
      <c r="T213" s="2" t="s">
        <v>29</v>
      </c>
      <c r="V213" s="2">
        <v>0.30520000000000003</v>
      </c>
      <c r="W213" s="6">
        <f t="shared" si="62"/>
        <v>0.10331020000000002</v>
      </c>
      <c r="X213" s="2" t="s">
        <v>29</v>
      </c>
      <c r="Z213" s="2">
        <f t="shared" si="63"/>
        <v>96.570600000000013</v>
      </c>
      <c r="AB213" s="2">
        <v>14.62</v>
      </c>
      <c r="AC213" s="2">
        <v>3.9</v>
      </c>
      <c r="AD213" s="2">
        <v>2.95</v>
      </c>
      <c r="AE213" s="2">
        <v>1.47</v>
      </c>
      <c r="AF213" s="2">
        <v>23.94</v>
      </c>
      <c r="AG213" s="2">
        <v>2.94</v>
      </c>
      <c r="AH213" s="2">
        <v>4.71</v>
      </c>
      <c r="AI213" s="2">
        <v>19.100000000000001</v>
      </c>
      <c r="AJ213" s="2">
        <v>300</v>
      </c>
      <c r="AK213" s="2">
        <v>33.85</v>
      </c>
      <c r="AL213" s="2">
        <v>427.43</v>
      </c>
      <c r="AZ213" s="2"/>
    </row>
    <row r="214" spans="1:80" x14ac:dyDescent="0.25">
      <c r="A214" s="1" t="s">
        <v>171</v>
      </c>
      <c r="B214" s="1" t="s">
        <v>184</v>
      </c>
      <c r="C214" s="1" t="s">
        <v>37</v>
      </c>
      <c r="D214" s="2">
        <v>1.1686000000000001</v>
      </c>
      <c r="E214" s="31">
        <f t="shared" si="54"/>
        <v>0.16909642</v>
      </c>
      <c r="F214" s="2">
        <v>8.0399999999999991</v>
      </c>
      <c r="G214" s="3">
        <f t="shared" si="55"/>
        <v>0.30873599999999995</v>
      </c>
      <c r="H214" s="1">
        <v>12.15</v>
      </c>
      <c r="I214" s="3">
        <f t="shared" si="56"/>
        <v>0.35599500000000001</v>
      </c>
      <c r="J214" s="2">
        <v>41.53</v>
      </c>
      <c r="K214" s="3">
        <f t="shared" si="57"/>
        <v>0.61464399999999997</v>
      </c>
      <c r="L214" s="4">
        <v>0.35720000000000002</v>
      </c>
      <c r="M214" s="5">
        <f t="shared" si="58"/>
        <v>8.7299680000000004E-2</v>
      </c>
      <c r="N214" s="2">
        <v>18.88</v>
      </c>
      <c r="O214" s="3">
        <f t="shared" si="59"/>
        <v>0.56073600000000001</v>
      </c>
      <c r="P214" s="2">
        <v>11.93</v>
      </c>
      <c r="Q214" s="3">
        <f t="shared" si="60"/>
        <v>0.55593800000000004</v>
      </c>
      <c r="R214" s="2">
        <v>2.7</v>
      </c>
      <c r="S214" s="3">
        <f t="shared" si="61"/>
        <v>0.46278000000000008</v>
      </c>
      <c r="T214" s="2">
        <v>7.4300000000000005E-2</v>
      </c>
      <c r="U214" s="6">
        <f>T214/100*AJ214</f>
        <v>7.9352400000000003E-2</v>
      </c>
      <c r="V214" s="2">
        <v>0.3478</v>
      </c>
      <c r="W214" s="6">
        <f t="shared" si="62"/>
        <v>0.1083397</v>
      </c>
      <c r="X214" s="2" t="s">
        <v>29</v>
      </c>
      <c r="Z214" s="2">
        <f t="shared" si="63"/>
        <v>97.177899999999994</v>
      </c>
      <c r="AB214" s="2">
        <v>14.47</v>
      </c>
      <c r="AC214" s="2">
        <v>3.84</v>
      </c>
      <c r="AD214" s="2">
        <v>2.93</v>
      </c>
      <c r="AE214" s="2">
        <v>1.48</v>
      </c>
      <c r="AF214" s="2">
        <v>24.44</v>
      </c>
      <c r="AG214" s="2">
        <v>2.97</v>
      </c>
      <c r="AH214" s="2">
        <v>4.66</v>
      </c>
      <c r="AI214" s="2">
        <v>17.14</v>
      </c>
      <c r="AJ214" s="2">
        <v>106.8</v>
      </c>
      <c r="AK214" s="2">
        <v>31.15</v>
      </c>
      <c r="AL214" s="2">
        <v>474.13</v>
      </c>
      <c r="AZ214" s="2"/>
    </row>
    <row r="215" spans="1:80" x14ac:dyDescent="0.25">
      <c r="A215" s="1" t="s">
        <v>171</v>
      </c>
      <c r="B215" s="1" t="s">
        <v>185</v>
      </c>
      <c r="C215" s="1" t="s">
        <v>37</v>
      </c>
      <c r="D215" s="2">
        <v>1.1752</v>
      </c>
      <c r="E215" s="31">
        <f t="shared" si="54"/>
        <v>0.16770104</v>
      </c>
      <c r="F215" s="2">
        <v>7.94</v>
      </c>
      <c r="G215" s="3">
        <f t="shared" si="55"/>
        <v>0.30886600000000003</v>
      </c>
      <c r="H215" s="1">
        <v>11.95</v>
      </c>
      <c r="I215" s="3">
        <f t="shared" si="56"/>
        <v>0.35252500000000003</v>
      </c>
      <c r="J215" s="2">
        <v>41.57</v>
      </c>
      <c r="K215" s="3">
        <f t="shared" si="57"/>
        <v>0.61523600000000001</v>
      </c>
      <c r="L215" s="4">
        <v>0.34620000000000001</v>
      </c>
      <c r="M215" s="5">
        <f t="shared" si="58"/>
        <v>8.835024000000001E-2</v>
      </c>
      <c r="N215" s="2">
        <v>19.03</v>
      </c>
      <c r="O215" s="3">
        <f t="shared" si="59"/>
        <v>0.56328800000000001</v>
      </c>
      <c r="P215" s="2">
        <v>11.9</v>
      </c>
      <c r="Q215" s="3">
        <f t="shared" si="60"/>
        <v>0.55691999999999997</v>
      </c>
      <c r="R215" s="2">
        <v>2.7</v>
      </c>
      <c r="S215" s="3">
        <f t="shared" si="61"/>
        <v>0.47331000000000006</v>
      </c>
      <c r="T215" s="2" t="s">
        <v>29</v>
      </c>
      <c r="V215" s="2">
        <v>0.32640000000000002</v>
      </c>
      <c r="W215" s="6">
        <f t="shared" si="62"/>
        <v>0.11087808</v>
      </c>
      <c r="X215" s="2" t="s">
        <v>29</v>
      </c>
      <c r="Z215" s="2">
        <f t="shared" si="63"/>
        <v>96.93780000000001</v>
      </c>
      <c r="AB215" s="2">
        <v>14.27</v>
      </c>
      <c r="AC215" s="2">
        <v>3.89</v>
      </c>
      <c r="AD215" s="2">
        <v>2.95</v>
      </c>
      <c r="AE215" s="2">
        <v>1.48</v>
      </c>
      <c r="AF215" s="2">
        <v>25.52</v>
      </c>
      <c r="AG215" s="2">
        <v>2.96</v>
      </c>
      <c r="AH215" s="2">
        <v>4.68</v>
      </c>
      <c r="AI215" s="2">
        <v>17.53</v>
      </c>
      <c r="AJ215" s="2">
        <v>300</v>
      </c>
      <c r="AK215" s="2">
        <v>33.97</v>
      </c>
      <c r="AL215" s="2">
        <v>365.34</v>
      </c>
      <c r="AZ215" s="2"/>
    </row>
    <row r="216" spans="1:80" x14ac:dyDescent="0.25">
      <c r="A216" s="1" t="s">
        <v>171</v>
      </c>
      <c r="B216" s="1" t="s">
        <v>186</v>
      </c>
      <c r="C216" s="1" t="s">
        <v>37</v>
      </c>
      <c r="D216" s="2">
        <v>1.1918</v>
      </c>
      <c r="E216" s="31">
        <f t="shared" si="54"/>
        <v>0.16720953999999999</v>
      </c>
      <c r="F216" s="2">
        <v>8.0299999999999994</v>
      </c>
      <c r="G216" s="3">
        <f t="shared" si="55"/>
        <v>0.30835199999999996</v>
      </c>
      <c r="H216" s="1">
        <v>12.08</v>
      </c>
      <c r="I216" s="3">
        <f t="shared" si="56"/>
        <v>0.35394400000000004</v>
      </c>
      <c r="J216" s="2">
        <v>41.64</v>
      </c>
      <c r="K216" s="3">
        <f t="shared" si="57"/>
        <v>0.61627199999999993</v>
      </c>
      <c r="L216" s="4">
        <v>0.3906</v>
      </c>
      <c r="M216" s="5">
        <f t="shared" si="58"/>
        <v>9.3783060000000015E-2</v>
      </c>
      <c r="N216" s="2">
        <v>19.079999999999998</v>
      </c>
      <c r="O216" s="3">
        <f t="shared" si="59"/>
        <v>0.56285999999999992</v>
      </c>
      <c r="P216" s="2">
        <v>12.01</v>
      </c>
      <c r="Q216" s="3">
        <f t="shared" si="60"/>
        <v>0.560867</v>
      </c>
      <c r="R216" s="2">
        <v>2.96</v>
      </c>
      <c r="S216" s="3">
        <f t="shared" si="61"/>
        <v>0.48277599999999998</v>
      </c>
      <c r="T216" s="2" t="s">
        <v>29</v>
      </c>
      <c r="V216" s="2">
        <v>0.28660000000000002</v>
      </c>
      <c r="W216" s="6">
        <f t="shared" si="62"/>
        <v>0.10363455999999999</v>
      </c>
      <c r="X216" s="2" t="s">
        <v>29</v>
      </c>
      <c r="Z216" s="2">
        <f t="shared" si="63"/>
        <v>97.668999999999997</v>
      </c>
      <c r="AB216" s="2">
        <v>14.03</v>
      </c>
      <c r="AC216" s="2">
        <v>3.84</v>
      </c>
      <c r="AD216" s="2">
        <v>2.93</v>
      </c>
      <c r="AE216" s="2">
        <v>1.48</v>
      </c>
      <c r="AF216" s="2">
        <v>24.01</v>
      </c>
      <c r="AG216" s="2">
        <v>2.95</v>
      </c>
      <c r="AH216" s="2">
        <v>4.67</v>
      </c>
      <c r="AI216" s="2">
        <v>16.309999999999999</v>
      </c>
      <c r="AJ216" s="2">
        <v>300</v>
      </c>
      <c r="AK216" s="2">
        <v>36.159999999999997</v>
      </c>
      <c r="AL216" s="2">
        <v>246.19</v>
      </c>
      <c r="AZ216" s="2"/>
    </row>
    <row r="217" spans="1:80" x14ac:dyDescent="0.25">
      <c r="A217" s="1" t="s">
        <v>171</v>
      </c>
      <c r="B217" s="1" t="s">
        <v>187</v>
      </c>
      <c r="C217" s="1" t="s">
        <v>37</v>
      </c>
      <c r="D217" s="2">
        <v>1.2454000000000001</v>
      </c>
      <c r="E217" s="31">
        <f t="shared" si="54"/>
        <v>0.16987256000000001</v>
      </c>
      <c r="F217" s="2">
        <v>8.14</v>
      </c>
      <c r="G217" s="3">
        <f t="shared" si="55"/>
        <v>0.310948</v>
      </c>
      <c r="H217" s="1">
        <v>11.8</v>
      </c>
      <c r="I217" s="3">
        <f t="shared" si="56"/>
        <v>0.35046000000000005</v>
      </c>
      <c r="J217" s="2">
        <v>41.89</v>
      </c>
      <c r="K217" s="3">
        <f t="shared" si="57"/>
        <v>0.61578299999999997</v>
      </c>
      <c r="L217" s="4">
        <v>0.3715</v>
      </c>
      <c r="M217" s="5">
        <f t="shared" si="58"/>
        <v>8.9754399999999998E-2</v>
      </c>
      <c r="N217" s="2">
        <v>19.12</v>
      </c>
      <c r="O217" s="3">
        <f t="shared" si="59"/>
        <v>0.56212799999999996</v>
      </c>
      <c r="P217" s="2">
        <v>11.71</v>
      </c>
      <c r="Q217" s="3">
        <f t="shared" si="60"/>
        <v>0.55154100000000006</v>
      </c>
      <c r="R217" s="2">
        <v>2.81</v>
      </c>
      <c r="S217" s="3">
        <f t="shared" si="61"/>
        <v>0.47095600000000004</v>
      </c>
      <c r="T217" s="2" t="s">
        <v>29</v>
      </c>
      <c r="V217" s="2">
        <v>0.3579</v>
      </c>
      <c r="W217" s="6">
        <f t="shared" si="62"/>
        <v>0.10830054000000001</v>
      </c>
      <c r="X217" s="1">
        <v>9.9599999999999994E-2</v>
      </c>
      <c r="Y217" s="6">
        <f>X217/100*AL217</f>
        <v>0.1102074</v>
      </c>
      <c r="Z217" s="2">
        <f t="shared" si="63"/>
        <v>97.54440000000001</v>
      </c>
      <c r="AB217" s="2">
        <v>13.64</v>
      </c>
      <c r="AC217" s="2">
        <v>3.82</v>
      </c>
      <c r="AD217" s="2">
        <v>2.97</v>
      </c>
      <c r="AE217" s="2">
        <v>1.47</v>
      </c>
      <c r="AF217" s="2">
        <v>24.16</v>
      </c>
      <c r="AG217" s="2">
        <v>2.94</v>
      </c>
      <c r="AH217" s="2">
        <v>4.71</v>
      </c>
      <c r="AI217" s="2">
        <v>16.760000000000002</v>
      </c>
      <c r="AJ217" s="2">
        <v>262.94</v>
      </c>
      <c r="AK217" s="2">
        <v>30.26</v>
      </c>
      <c r="AL217" s="2">
        <v>110.65</v>
      </c>
      <c r="AZ217" s="2"/>
    </row>
    <row r="218" spans="1:80" x14ac:dyDescent="0.25">
      <c r="A218" s="1" t="s">
        <v>171</v>
      </c>
      <c r="B218" s="1" t="s">
        <v>188</v>
      </c>
      <c r="C218" s="1" t="s">
        <v>37</v>
      </c>
      <c r="D218" s="2">
        <v>1.0803</v>
      </c>
      <c r="E218" s="31">
        <f t="shared" si="54"/>
        <v>0.16204499999999999</v>
      </c>
      <c r="F218" s="2">
        <v>8.34</v>
      </c>
      <c r="G218" s="3">
        <f t="shared" si="55"/>
        <v>0.31525199999999998</v>
      </c>
      <c r="H218" s="1">
        <v>12.06</v>
      </c>
      <c r="I218" s="3">
        <f t="shared" si="56"/>
        <v>0.35456399999999999</v>
      </c>
      <c r="J218" s="2">
        <v>41.91</v>
      </c>
      <c r="K218" s="3">
        <f t="shared" si="57"/>
        <v>0.61607699999999999</v>
      </c>
      <c r="L218" s="4">
        <v>0.41520000000000001</v>
      </c>
      <c r="M218" s="5">
        <f t="shared" si="58"/>
        <v>9.0555120000000003E-2</v>
      </c>
      <c r="N218" s="2">
        <v>19.13</v>
      </c>
      <c r="O218" s="3">
        <f t="shared" si="59"/>
        <v>0.56242199999999998</v>
      </c>
      <c r="P218" s="2">
        <v>12.04</v>
      </c>
      <c r="Q218" s="3">
        <f t="shared" si="60"/>
        <v>0.55986000000000002</v>
      </c>
      <c r="R218" s="2">
        <v>2.5099999999999998</v>
      </c>
      <c r="S218" s="3">
        <f t="shared" si="61"/>
        <v>0.45255299999999998</v>
      </c>
      <c r="T218" s="2" t="s">
        <v>29</v>
      </c>
      <c r="V218" s="2">
        <v>0.33360000000000001</v>
      </c>
      <c r="W218" s="6">
        <f t="shared" si="62"/>
        <v>0.1079196</v>
      </c>
      <c r="X218" s="2" t="s">
        <v>29</v>
      </c>
      <c r="Z218" s="2">
        <f t="shared" si="63"/>
        <v>97.819099999999992</v>
      </c>
      <c r="AB218" s="2">
        <v>15</v>
      </c>
      <c r="AC218" s="2">
        <v>3.78</v>
      </c>
      <c r="AD218" s="2">
        <v>2.94</v>
      </c>
      <c r="AE218" s="2">
        <v>1.47</v>
      </c>
      <c r="AF218" s="2">
        <v>21.81</v>
      </c>
      <c r="AG218" s="2">
        <v>2.94</v>
      </c>
      <c r="AH218" s="2">
        <v>4.6500000000000004</v>
      </c>
      <c r="AI218" s="2">
        <v>18.03</v>
      </c>
      <c r="AJ218" s="2">
        <v>300</v>
      </c>
      <c r="AK218" s="2">
        <v>32.35</v>
      </c>
      <c r="AL218" s="2">
        <v>300</v>
      </c>
      <c r="AZ218" s="2"/>
    </row>
    <row r="219" spans="1:80" x14ac:dyDescent="0.25">
      <c r="A219" s="1" t="s">
        <v>171</v>
      </c>
      <c r="B219" s="1" t="s">
        <v>189</v>
      </c>
      <c r="C219" s="1" t="s">
        <v>37</v>
      </c>
      <c r="D219" s="2">
        <v>1.2081</v>
      </c>
      <c r="E219" s="31">
        <f t="shared" si="54"/>
        <v>0.16732184999999999</v>
      </c>
      <c r="F219" s="2">
        <v>8.2899999999999991</v>
      </c>
      <c r="G219" s="3">
        <f t="shared" si="55"/>
        <v>0.31501999999999991</v>
      </c>
      <c r="H219" s="1">
        <v>11.94</v>
      </c>
      <c r="I219" s="3">
        <f t="shared" si="56"/>
        <v>0.35222999999999999</v>
      </c>
      <c r="J219" s="2">
        <v>41.88</v>
      </c>
      <c r="K219" s="3">
        <f t="shared" si="57"/>
        <v>0.61563599999999996</v>
      </c>
      <c r="L219" s="4">
        <v>0.37540000000000001</v>
      </c>
      <c r="M219" s="5">
        <f t="shared" si="58"/>
        <v>8.5178260000000006E-2</v>
      </c>
      <c r="N219" s="2">
        <v>19.12</v>
      </c>
      <c r="O219" s="3">
        <f t="shared" si="59"/>
        <v>0.5640400000000001</v>
      </c>
      <c r="P219" s="2">
        <v>11.88</v>
      </c>
      <c r="Q219" s="3">
        <f t="shared" si="60"/>
        <v>0.55479599999999996</v>
      </c>
      <c r="R219" s="2">
        <v>2.64</v>
      </c>
      <c r="S219" s="3">
        <f t="shared" si="61"/>
        <v>0.46727999999999997</v>
      </c>
      <c r="T219" s="2" t="s">
        <v>29</v>
      </c>
      <c r="V219" s="2">
        <v>0.32619999999999999</v>
      </c>
      <c r="W219" s="6">
        <f t="shared" si="62"/>
        <v>0.10621071999999999</v>
      </c>
      <c r="X219" s="2" t="s">
        <v>29</v>
      </c>
      <c r="Z219" s="2">
        <f t="shared" si="63"/>
        <v>97.659699999999987</v>
      </c>
      <c r="AB219" s="2">
        <v>13.85</v>
      </c>
      <c r="AC219" s="2">
        <v>3.8</v>
      </c>
      <c r="AD219" s="2">
        <v>2.95</v>
      </c>
      <c r="AE219" s="2">
        <v>1.47</v>
      </c>
      <c r="AF219" s="2">
        <v>22.69</v>
      </c>
      <c r="AG219" s="2">
        <v>2.95</v>
      </c>
      <c r="AH219" s="2">
        <v>4.67</v>
      </c>
      <c r="AI219" s="2">
        <v>17.7</v>
      </c>
      <c r="AJ219" s="2">
        <v>145.91</v>
      </c>
      <c r="AK219" s="2">
        <v>32.56</v>
      </c>
      <c r="AL219" s="2">
        <v>300</v>
      </c>
      <c r="AZ219" s="2"/>
    </row>
    <row r="220" spans="1:80" x14ac:dyDescent="0.25">
      <c r="A220" s="1" t="s">
        <v>171</v>
      </c>
      <c r="B220" s="1" t="s">
        <v>190</v>
      </c>
      <c r="C220" s="1" t="s">
        <v>37</v>
      </c>
      <c r="D220" s="2">
        <v>1.232</v>
      </c>
      <c r="E220" s="31">
        <f t="shared" si="54"/>
        <v>0.17063199999999998</v>
      </c>
      <c r="F220" s="2">
        <v>7.96</v>
      </c>
      <c r="G220" s="3">
        <f t="shared" si="55"/>
        <v>0.30805200000000005</v>
      </c>
      <c r="H220" s="1">
        <v>11.88</v>
      </c>
      <c r="I220" s="3">
        <f t="shared" si="56"/>
        <v>0.35164800000000002</v>
      </c>
      <c r="J220" s="2">
        <v>41.66</v>
      </c>
      <c r="K220" s="3">
        <f t="shared" si="57"/>
        <v>0.61656799999999989</v>
      </c>
      <c r="L220" s="4">
        <v>0.38629999999999998</v>
      </c>
      <c r="M220" s="5">
        <f t="shared" si="58"/>
        <v>8.7651469999999995E-2</v>
      </c>
      <c r="N220" s="2">
        <v>19.39</v>
      </c>
      <c r="O220" s="3">
        <f t="shared" si="59"/>
        <v>0.56618800000000002</v>
      </c>
      <c r="P220" s="2">
        <v>11.83</v>
      </c>
      <c r="Q220" s="3">
        <f t="shared" si="60"/>
        <v>0.55601</v>
      </c>
      <c r="R220" s="2">
        <v>2.4900000000000002</v>
      </c>
      <c r="S220" s="3">
        <f t="shared" si="61"/>
        <v>0.45044100000000004</v>
      </c>
      <c r="T220" s="2" t="s">
        <v>29</v>
      </c>
      <c r="V220" s="2">
        <v>0.3216</v>
      </c>
      <c r="W220" s="6">
        <f t="shared" si="62"/>
        <v>0.10834703999999999</v>
      </c>
      <c r="X220" s="2" t="s">
        <v>29</v>
      </c>
      <c r="Z220" s="2">
        <f t="shared" si="63"/>
        <v>97.149899999999988</v>
      </c>
      <c r="AB220" s="2">
        <v>13.85</v>
      </c>
      <c r="AC220" s="2">
        <v>3.87</v>
      </c>
      <c r="AD220" s="2">
        <v>2.96</v>
      </c>
      <c r="AE220" s="2">
        <v>1.48</v>
      </c>
      <c r="AF220" s="2">
        <v>22.69</v>
      </c>
      <c r="AG220" s="2">
        <v>2.92</v>
      </c>
      <c r="AH220" s="2">
        <v>4.7</v>
      </c>
      <c r="AI220" s="2">
        <v>18.09</v>
      </c>
      <c r="AJ220" s="2">
        <v>149.55000000000001</v>
      </c>
      <c r="AK220" s="2">
        <v>33.69</v>
      </c>
      <c r="AL220" s="2">
        <v>300</v>
      </c>
      <c r="AZ220" s="2"/>
    </row>
    <row r="221" spans="1:80" x14ac:dyDescent="0.25">
      <c r="A221" s="1" t="s">
        <v>171</v>
      </c>
      <c r="B221" s="1" t="s">
        <v>191</v>
      </c>
      <c r="C221" s="1" t="s">
        <v>37</v>
      </c>
      <c r="D221" s="2">
        <v>1.2053</v>
      </c>
      <c r="E221" s="31">
        <f t="shared" si="54"/>
        <v>0.16609034</v>
      </c>
      <c r="F221" s="2">
        <v>8.23</v>
      </c>
      <c r="G221" s="3">
        <f t="shared" si="55"/>
        <v>0.31273999999999996</v>
      </c>
      <c r="H221" s="1">
        <v>11.85</v>
      </c>
      <c r="I221" s="3">
        <f t="shared" si="56"/>
        <v>0.35075999999999996</v>
      </c>
      <c r="J221" s="2">
        <v>42.02</v>
      </c>
      <c r="K221" s="3">
        <f t="shared" si="57"/>
        <v>0.61769399999999997</v>
      </c>
      <c r="L221" s="4">
        <v>0.3962</v>
      </c>
      <c r="M221" s="5">
        <f t="shared" si="58"/>
        <v>8.7837540000000006E-2</v>
      </c>
      <c r="N221" s="2">
        <v>19.12</v>
      </c>
      <c r="O221" s="3">
        <f t="shared" si="59"/>
        <v>0.56212799999999996</v>
      </c>
      <c r="P221" s="2">
        <v>11.52</v>
      </c>
      <c r="Q221" s="3">
        <f t="shared" si="60"/>
        <v>0.54835199999999995</v>
      </c>
      <c r="R221" s="2">
        <v>2.7</v>
      </c>
      <c r="S221" s="3">
        <f t="shared" si="61"/>
        <v>0.47736000000000006</v>
      </c>
      <c r="T221" s="2" t="s">
        <v>29</v>
      </c>
      <c r="V221" s="2">
        <v>0.33550000000000002</v>
      </c>
      <c r="W221" s="6">
        <f t="shared" si="62"/>
        <v>0.10967495000000001</v>
      </c>
      <c r="X221" s="2" t="s">
        <v>29</v>
      </c>
      <c r="Z221" s="2">
        <f t="shared" si="63"/>
        <v>97.376999999999995</v>
      </c>
      <c r="AB221" s="2">
        <v>13.78</v>
      </c>
      <c r="AC221" s="2">
        <v>3.8</v>
      </c>
      <c r="AD221" s="2">
        <v>2.96</v>
      </c>
      <c r="AE221" s="2">
        <v>1.47</v>
      </c>
      <c r="AF221" s="2">
        <v>22.17</v>
      </c>
      <c r="AG221" s="2">
        <v>2.94</v>
      </c>
      <c r="AH221" s="2">
        <v>4.76</v>
      </c>
      <c r="AI221" s="2">
        <v>17.68</v>
      </c>
      <c r="AJ221" s="2">
        <v>249.29</v>
      </c>
      <c r="AK221" s="2">
        <v>32.69</v>
      </c>
      <c r="AL221" s="2">
        <v>300</v>
      </c>
      <c r="AZ221" s="2"/>
    </row>
    <row r="222" spans="1:80" x14ac:dyDescent="0.25">
      <c r="B222" s="25"/>
      <c r="C222" s="25" t="s">
        <v>34</v>
      </c>
      <c r="D222" s="27">
        <f>AVERAGE(D212:D221)</f>
        <v>1.1806999999999999</v>
      </c>
      <c r="E222" s="32"/>
      <c r="F222" s="27">
        <f>AVERAGE(F212:F221)</f>
        <v>8.0909999999999993</v>
      </c>
      <c r="G222" s="27"/>
      <c r="H222" s="27">
        <f>AVERAGE(H212:H221)</f>
        <v>11.966999999999999</v>
      </c>
      <c r="I222" s="32"/>
      <c r="J222" s="27">
        <f>AVERAGE(J212:J221)</f>
        <v>41.739999999999995</v>
      </c>
      <c r="K222" s="27"/>
      <c r="L222" s="33">
        <f>AVERAGE(L212:L221)</f>
        <v>0.38095999999999997</v>
      </c>
      <c r="M222" s="34"/>
      <c r="N222" s="27">
        <f>AVERAGE(N212:N221)</f>
        <v>19.096000000000004</v>
      </c>
      <c r="O222" s="32"/>
      <c r="P222" s="27">
        <f>AVERAGE(P212:P221)</f>
        <v>11.825999999999999</v>
      </c>
      <c r="Q222" s="32"/>
      <c r="R222" s="27">
        <f>AVERAGE(R212:R221)</f>
        <v>2.6750000000000003</v>
      </c>
      <c r="S222" s="27"/>
      <c r="T222" s="27"/>
      <c r="U222" s="35"/>
      <c r="V222" s="27">
        <f>AVERAGE(V212:V221)</f>
        <v>0.32799000000000006</v>
      </c>
      <c r="W222" s="35"/>
      <c r="X222" s="27"/>
      <c r="BG222" s="28"/>
      <c r="BH222" s="8"/>
      <c r="BI222" s="8"/>
      <c r="BJ222" s="8"/>
      <c r="BK222" s="8"/>
      <c r="BL222" s="8"/>
      <c r="BM222" s="8"/>
      <c r="BN222" s="8"/>
      <c r="BO222" s="8"/>
      <c r="BP222" s="8"/>
      <c r="BQ222" s="8"/>
      <c r="BR222" s="8"/>
      <c r="BS222" s="8"/>
      <c r="BT222" s="8"/>
      <c r="BU222" s="8"/>
      <c r="BV222" s="29"/>
      <c r="BW222" s="30"/>
      <c r="BX222" s="30"/>
      <c r="BY222" s="30"/>
      <c r="BZ222" s="30"/>
      <c r="CA222" s="30"/>
      <c r="CB222" s="30"/>
    </row>
    <row r="223" spans="1:80" x14ac:dyDescent="0.25">
      <c r="B223" s="25"/>
      <c r="C223" s="25" t="s">
        <v>35</v>
      </c>
      <c r="D223" s="27">
        <f>STDEV(D212:D221)</f>
        <v>4.7673402787438333E-2</v>
      </c>
      <c r="E223" s="32"/>
      <c r="F223" s="27">
        <f>STDEV(F212:F221)</f>
        <v>0.15227533542165569</v>
      </c>
      <c r="G223" s="27"/>
      <c r="H223" s="27">
        <f>STDEV(H212:H221)</f>
        <v>0.11076000080253598</v>
      </c>
      <c r="I223" s="32"/>
      <c r="J223" s="27">
        <f>STDEV(J212:J221)</f>
        <v>0.1685889148853574</v>
      </c>
      <c r="K223" s="27"/>
      <c r="L223" s="33">
        <f>STDEV(L212:L221)</f>
        <v>2.0750432391746548E-2</v>
      </c>
      <c r="M223" s="34"/>
      <c r="N223" s="27">
        <f>STDEV(N212:N221)</f>
        <v>0.1383393572985572</v>
      </c>
      <c r="O223" s="32"/>
      <c r="P223" s="27">
        <f>STDEV(P212:P221)</f>
        <v>0.16042997780270918</v>
      </c>
      <c r="Q223" s="32"/>
      <c r="R223" s="27">
        <f>STDEV(R212:R221)</f>
        <v>0.19721674483786727</v>
      </c>
      <c r="S223" s="27"/>
      <c r="T223" s="27"/>
      <c r="U223" s="35"/>
      <c r="V223" s="27">
        <f>STDEV(V212:V221)</f>
        <v>2.048693079339443E-2</v>
      </c>
      <c r="W223" s="35"/>
      <c r="X223" s="27"/>
      <c r="BG223" s="28"/>
      <c r="BH223" s="8"/>
      <c r="BI223" s="8"/>
      <c r="BJ223" s="8"/>
      <c r="BK223" s="8"/>
      <c r="BL223" s="8"/>
      <c r="BM223" s="8"/>
      <c r="BN223" s="8"/>
      <c r="BO223" s="8"/>
      <c r="BP223" s="8"/>
      <c r="BQ223" s="8"/>
      <c r="BR223" s="8"/>
      <c r="BS223" s="8"/>
      <c r="BT223" s="8"/>
      <c r="BU223" s="8"/>
      <c r="BV223" s="29"/>
      <c r="BW223" s="30"/>
      <c r="BX223" s="30"/>
      <c r="BY223" s="30"/>
      <c r="BZ223" s="30"/>
      <c r="CA223" s="30"/>
      <c r="CB223" s="30"/>
    </row>
    <row r="224" spans="1:80" x14ac:dyDescent="0.25">
      <c r="C224" s="25"/>
      <c r="E224" s="31"/>
      <c r="Z224" s="2">
        <f t="shared" ref="Z224:Z239" si="64">SUM(X224,V224,T224,R224,P224,N224,L224,J224,H224,F224,D224)</f>
        <v>0</v>
      </c>
      <c r="AA224" s="3"/>
      <c r="AZ224" s="2"/>
    </row>
    <row r="225" spans="1:80" x14ac:dyDescent="0.25">
      <c r="A225" s="38" t="s">
        <v>193</v>
      </c>
      <c r="B225" s="1" t="s">
        <v>192</v>
      </c>
      <c r="C225" s="25" t="s">
        <v>28</v>
      </c>
      <c r="D225" s="2">
        <v>0.22320000000000001</v>
      </c>
      <c r="E225" s="31">
        <f t="shared" ref="E225:E239" si="65">D225/100*AB225</f>
        <v>5.499648E-2</v>
      </c>
      <c r="F225" s="2">
        <v>15.48</v>
      </c>
      <c r="G225" s="3">
        <f t="shared" ref="G225:G239" si="66">F225/100*AC225</f>
        <v>0.24148800000000001</v>
      </c>
      <c r="H225" s="1">
        <v>5.62</v>
      </c>
      <c r="I225" s="3">
        <f t="shared" ref="I225:I239" si="67">H225/100*AD225</f>
        <v>0.13993800000000001</v>
      </c>
      <c r="J225" s="2">
        <v>51.11</v>
      </c>
      <c r="K225" s="3">
        <f t="shared" ref="K225:K239" si="68">J225/100*AE225</f>
        <v>0.39865800000000001</v>
      </c>
      <c r="L225" s="4" t="s">
        <v>29</v>
      </c>
      <c r="N225" s="2">
        <v>22.43</v>
      </c>
      <c r="O225" s="3">
        <f t="shared" ref="O225:O239" si="69">N225/100*AG225</f>
        <v>0.349908</v>
      </c>
      <c r="P225" s="2">
        <v>3.77</v>
      </c>
      <c r="Q225" s="3">
        <f t="shared" ref="Q225:Q239" si="70">P225/100*AH225</f>
        <v>0.19189299999999998</v>
      </c>
      <c r="R225" s="2">
        <v>0.72829999999999995</v>
      </c>
      <c r="S225" s="3">
        <f t="shared" ref="S225:S239" si="71">R225/100*AI225</f>
        <v>0.16124562000000001</v>
      </c>
      <c r="T225" s="2">
        <v>0.75239999999999996</v>
      </c>
      <c r="U225" s="6">
        <f t="shared" ref="U225:U239" si="72">T225/100*AJ225</f>
        <v>8.4344039999999995E-2</v>
      </c>
      <c r="V225" s="2">
        <v>0.10340000000000001</v>
      </c>
      <c r="W225" s="6">
        <f t="shared" ref="W225:W239" si="73">V225/100*AK225</f>
        <v>5.073838E-2</v>
      </c>
      <c r="X225" s="4" t="s">
        <v>29</v>
      </c>
      <c r="Z225" s="2">
        <f t="shared" si="64"/>
        <v>100.21730000000001</v>
      </c>
      <c r="AA225" s="3"/>
      <c r="AB225" s="2">
        <v>24.64</v>
      </c>
      <c r="AC225" s="2">
        <v>1.56</v>
      </c>
      <c r="AD225" s="2">
        <v>2.4900000000000002</v>
      </c>
      <c r="AE225" s="2">
        <v>0.78</v>
      </c>
      <c r="AF225" s="2">
        <v>555.37</v>
      </c>
      <c r="AG225" s="2">
        <v>1.56</v>
      </c>
      <c r="AH225" s="2">
        <v>5.09</v>
      </c>
      <c r="AI225" s="2">
        <v>22.14</v>
      </c>
      <c r="AJ225" s="2">
        <v>11.21</v>
      </c>
      <c r="AK225" s="2">
        <v>49.07</v>
      </c>
      <c r="AL225" s="2">
        <v>300</v>
      </c>
      <c r="AZ225" s="2"/>
    </row>
    <row r="226" spans="1:80" x14ac:dyDescent="0.25">
      <c r="A226" s="38" t="s">
        <v>193</v>
      </c>
      <c r="B226" s="1" t="s">
        <v>194</v>
      </c>
      <c r="C226" s="25" t="s">
        <v>28</v>
      </c>
      <c r="D226" s="2">
        <v>0.22450000000000001</v>
      </c>
      <c r="E226" s="31">
        <f t="shared" si="65"/>
        <v>5.4059599999999999E-2</v>
      </c>
      <c r="F226" s="2">
        <v>15.39</v>
      </c>
      <c r="G226" s="3">
        <f t="shared" si="66"/>
        <v>0.24162300000000003</v>
      </c>
      <c r="H226" s="1">
        <v>5.53</v>
      </c>
      <c r="I226" s="3">
        <f t="shared" si="67"/>
        <v>0.13880299999999998</v>
      </c>
      <c r="J226" s="2">
        <v>51.19</v>
      </c>
      <c r="K226" s="3">
        <f t="shared" si="68"/>
        <v>0.39928200000000003</v>
      </c>
      <c r="L226" s="4" t="s">
        <v>29</v>
      </c>
      <c r="N226" s="2">
        <v>22.41</v>
      </c>
      <c r="O226" s="3">
        <f t="shared" si="69"/>
        <v>0.34959600000000002</v>
      </c>
      <c r="P226" s="2">
        <v>3.89</v>
      </c>
      <c r="Q226" s="3">
        <f t="shared" si="70"/>
        <v>0.19372200000000003</v>
      </c>
      <c r="R226" s="2">
        <v>0.77139999999999997</v>
      </c>
      <c r="S226" s="3">
        <f t="shared" si="71"/>
        <v>0.16045119999999999</v>
      </c>
      <c r="T226" s="2">
        <v>0.83579999999999999</v>
      </c>
      <c r="U226" s="6">
        <f t="shared" si="72"/>
        <v>8.6003819999999981E-2</v>
      </c>
      <c r="V226" s="2">
        <v>0.1275</v>
      </c>
      <c r="W226" s="6">
        <f t="shared" si="73"/>
        <v>5.2810500000000003E-2</v>
      </c>
      <c r="X226" s="4" t="s">
        <v>29</v>
      </c>
      <c r="Z226" s="2">
        <f t="shared" si="64"/>
        <v>100.36920000000001</v>
      </c>
      <c r="AA226" s="3"/>
      <c r="AB226" s="2">
        <v>24.08</v>
      </c>
      <c r="AC226" s="2">
        <v>1.57</v>
      </c>
      <c r="AD226" s="2">
        <v>2.5099999999999998</v>
      </c>
      <c r="AE226" s="2">
        <v>0.78</v>
      </c>
      <c r="AF226" s="2">
        <v>300</v>
      </c>
      <c r="AG226" s="2">
        <v>1.56</v>
      </c>
      <c r="AH226" s="2">
        <v>4.9800000000000004</v>
      </c>
      <c r="AI226" s="2">
        <v>20.8</v>
      </c>
      <c r="AJ226" s="2">
        <v>10.29</v>
      </c>
      <c r="AK226" s="2">
        <v>41.42</v>
      </c>
      <c r="AL226" s="2">
        <v>590.45000000000005</v>
      </c>
      <c r="AZ226" s="2"/>
    </row>
    <row r="227" spans="1:80" x14ac:dyDescent="0.25">
      <c r="A227" s="38" t="s">
        <v>193</v>
      </c>
      <c r="B227" s="1" t="s">
        <v>195</v>
      </c>
      <c r="C227" s="25" t="s">
        <v>28</v>
      </c>
      <c r="D227" s="2">
        <v>0.2485</v>
      </c>
      <c r="E227" s="31">
        <f t="shared" si="65"/>
        <v>5.5713699999999998E-2</v>
      </c>
      <c r="F227" s="2">
        <v>15.44</v>
      </c>
      <c r="G227" s="3">
        <f t="shared" si="66"/>
        <v>0.24086399999999997</v>
      </c>
      <c r="H227" s="1">
        <v>5.44</v>
      </c>
      <c r="I227" s="3">
        <f t="shared" si="67"/>
        <v>0.13817600000000002</v>
      </c>
      <c r="J227" s="2">
        <v>51.25</v>
      </c>
      <c r="K227" s="3">
        <f t="shared" si="68"/>
        <v>0.39974999999999999</v>
      </c>
      <c r="L227" s="4" t="s">
        <v>29</v>
      </c>
      <c r="N227" s="2">
        <v>22.45</v>
      </c>
      <c r="O227" s="3">
        <f t="shared" si="69"/>
        <v>0.35022000000000003</v>
      </c>
      <c r="P227" s="2">
        <v>3.84</v>
      </c>
      <c r="Q227" s="3">
        <f t="shared" si="70"/>
        <v>0.19276799999999997</v>
      </c>
      <c r="R227" s="2">
        <v>0.70199999999999996</v>
      </c>
      <c r="S227" s="3">
        <f t="shared" si="71"/>
        <v>0.15170219999999998</v>
      </c>
      <c r="T227" s="2">
        <v>0.78190000000000004</v>
      </c>
      <c r="U227" s="6">
        <f t="shared" si="72"/>
        <v>8.6478139999999995E-2</v>
      </c>
      <c r="V227" s="2">
        <v>0.12239999999999999</v>
      </c>
      <c r="W227" s="6">
        <f t="shared" si="73"/>
        <v>5.0379839999999995E-2</v>
      </c>
      <c r="X227" s="4" t="s">
        <v>29</v>
      </c>
      <c r="Z227" s="2">
        <f t="shared" si="64"/>
        <v>100.2748</v>
      </c>
      <c r="AA227" s="3"/>
      <c r="AB227" s="2">
        <v>22.42</v>
      </c>
      <c r="AC227" s="2">
        <v>1.56</v>
      </c>
      <c r="AD227" s="2">
        <v>2.54</v>
      </c>
      <c r="AE227" s="2">
        <v>0.78</v>
      </c>
      <c r="AF227" s="2">
        <v>300</v>
      </c>
      <c r="AG227" s="2">
        <v>1.56</v>
      </c>
      <c r="AH227" s="2">
        <v>5.0199999999999996</v>
      </c>
      <c r="AI227" s="2">
        <v>21.61</v>
      </c>
      <c r="AJ227" s="2">
        <v>11.06</v>
      </c>
      <c r="AK227" s="2">
        <v>41.16</v>
      </c>
      <c r="AL227" s="2">
        <v>439.46</v>
      </c>
      <c r="AZ227" s="2"/>
    </row>
    <row r="228" spans="1:80" x14ac:dyDescent="0.25">
      <c r="A228" s="38" t="s">
        <v>193</v>
      </c>
      <c r="B228" s="1" t="s">
        <v>196</v>
      </c>
      <c r="C228" s="25" t="s">
        <v>28</v>
      </c>
      <c r="D228" s="2">
        <v>0.28170000000000001</v>
      </c>
      <c r="E228" s="31">
        <f t="shared" si="65"/>
        <v>5.4677969999999999E-2</v>
      </c>
      <c r="F228" s="2">
        <v>16.149999999999999</v>
      </c>
      <c r="G228" s="3">
        <f t="shared" si="66"/>
        <v>0.24547999999999998</v>
      </c>
      <c r="H228" s="1">
        <v>4.8600000000000003</v>
      </c>
      <c r="I228" s="3">
        <f t="shared" si="67"/>
        <v>0.13073400000000002</v>
      </c>
      <c r="J228" s="2">
        <v>51.76</v>
      </c>
      <c r="K228" s="3">
        <f t="shared" si="68"/>
        <v>0.39855199999999996</v>
      </c>
      <c r="L228" s="4" t="s">
        <v>29</v>
      </c>
      <c r="N228" s="2">
        <v>22.85</v>
      </c>
      <c r="O228" s="3">
        <f t="shared" si="69"/>
        <v>0.35417500000000002</v>
      </c>
      <c r="P228" s="2">
        <v>3.28</v>
      </c>
      <c r="Q228" s="3">
        <f t="shared" si="70"/>
        <v>0.18007199999999998</v>
      </c>
      <c r="R228" s="2">
        <v>0.52049999999999996</v>
      </c>
      <c r="S228" s="3">
        <f t="shared" si="71"/>
        <v>0.14199239999999999</v>
      </c>
      <c r="T228" s="2">
        <v>0.39300000000000002</v>
      </c>
      <c r="U228" s="6">
        <f t="shared" si="72"/>
        <v>6.8264100000000008E-2</v>
      </c>
      <c r="V228" s="2">
        <v>0.1343</v>
      </c>
      <c r="W228" s="6">
        <f t="shared" si="73"/>
        <v>5.1007139999999999E-2</v>
      </c>
      <c r="X228" s="4" t="s">
        <v>29</v>
      </c>
      <c r="Z228" s="2">
        <f t="shared" si="64"/>
        <v>100.2295</v>
      </c>
      <c r="AA228" s="3"/>
      <c r="AB228" s="2">
        <v>19.41</v>
      </c>
      <c r="AC228" s="2">
        <v>1.52</v>
      </c>
      <c r="AD228" s="2">
        <v>2.69</v>
      </c>
      <c r="AE228" s="2">
        <v>0.77</v>
      </c>
      <c r="AF228" s="2">
        <v>300</v>
      </c>
      <c r="AG228" s="2">
        <v>1.55</v>
      </c>
      <c r="AH228" s="2">
        <v>5.49</v>
      </c>
      <c r="AI228" s="2">
        <v>27.28</v>
      </c>
      <c r="AJ228" s="2">
        <v>17.37</v>
      </c>
      <c r="AK228" s="2">
        <v>37.979999999999997</v>
      </c>
      <c r="AL228" s="2">
        <v>300</v>
      </c>
      <c r="AZ228" s="2"/>
    </row>
    <row r="229" spans="1:80" x14ac:dyDescent="0.25">
      <c r="A229" s="38" t="s">
        <v>193</v>
      </c>
      <c r="B229" s="1" t="s">
        <v>197</v>
      </c>
      <c r="C229" s="25" t="s">
        <v>28</v>
      </c>
      <c r="D229" s="2">
        <v>0.23769999999999999</v>
      </c>
      <c r="E229" s="31">
        <f t="shared" si="65"/>
        <v>5.3434959999999997E-2</v>
      </c>
      <c r="F229" s="2">
        <v>16.239999999999998</v>
      </c>
      <c r="G229" s="3">
        <f t="shared" si="66"/>
        <v>0.24684799999999998</v>
      </c>
      <c r="H229" s="1">
        <v>4.71</v>
      </c>
      <c r="I229" s="3">
        <f t="shared" si="67"/>
        <v>0.128583</v>
      </c>
      <c r="J229" s="2">
        <v>51.89</v>
      </c>
      <c r="K229" s="3">
        <f t="shared" si="68"/>
        <v>0.39955300000000005</v>
      </c>
      <c r="L229" s="4" t="s">
        <v>29</v>
      </c>
      <c r="N229" s="2">
        <v>23.05</v>
      </c>
      <c r="O229" s="3">
        <f t="shared" si="69"/>
        <v>0.35497000000000001</v>
      </c>
      <c r="P229" s="2">
        <v>3.29</v>
      </c>
      <c r="Q229" s="3">
        <f t="shared" si="70"/>
        <v>0.180621</v>
      </c>
      <c r="R229" s="2">
        <v>0.59940000000000004</v>
      </c>
      <c r="S229" s="3">
        <f t="shared" si="71"/>
        <v>0.14607378000000001</v>
      </c>
      <c r="T229" s="2">
        <v>0.4511</v>
      </c>
      <c r="U229" s="6">
        <f t="shared" si="72"/>
        <v>7.1499350000000003E-2</v>
      </c>
      <c r="V229" s="2">
        <v>0.10780000000000001</v>
      </c>
      <c r="W229" s="6">
        <f t="shared" si="73"/>
        <v>5.2282999999999996E-2</v>
      </c>
      <c r="X229" s="4" t="s">
        <v>29</v>
      </c>
      <c r="Z229" s="2">
        <f t="shared" si="64"/>
        <v>100.57599999999999</v>
      </c>
      <c r="AA229" s="3"/>
      <c r="AB229" s="2">
        <v>22.48</v>
      </c>
      <c r="AC229" s="2">
        <v>1.52</v>
      </c>
      <c r="AD229" s="2">
        <v>2.73</v>
      </c>
      <c r="AE229" s="2">
        <v>0.77</v>
      </c>
      <c r="AF229" s="2">
        <v>300</v>
      </c>
      <c r="AG229" s="2">
        <v>1.54</v>
      </c>
      <c r="AH229" s="2">
        <v>5.49</v>
      </c>
      <c r="AI229" s="2">
        <v>24.37</v>
      </c>
      <c r="AJ229" s="2">
        <v>15.85</v>
      </c>
      <c r="AK229" s="2">
        <v>48.5</v>
      </c>
      <c r="AL229" s="2">
        <v>300</v>
      </c>
      <c r="AZ229" s="2"/>
    </row>
    <row r="230" spans="1:80" x14ac:dyDescent="0.25">
      <c r="A230" s="38" t="s">
        <v>193</v>
      </c>
      <c r="B230" s="1" t="s">
        <v>198</v>
      </c>
      <c r="C230" s="25" t="s">
        <v>28</v>
      </c>
      <c r="D230" s="2">
        <v>0.21</v>
      </c>
      <c r="E230" s="31">
        <f t="shared" si="65"/>
        <v>5.2877999999999994E-2</v>
      </c>
      <c r="F230" s="2">
        <v>16.37</v>
      </c>
      <c r="G230" s="3">
        <f t="shared" si="66"/>
        <v>0.24882400000000002</v>
      </c>
      <c r="H230" s="1">
        <v>4.51</v>
      </c>
      <c r="I230" s="3">
        <f t="shared" si="67"/>
        <v>0.12537799999999999</v>
      </c>
      <c r="J230" s="2">
        <v>51.72</v>
      </c>
      <c r="K230" s="3">
        <f t="shared" si="68"/>
        <v>0.39824399999999999</v>
      </c>
      <c r="L230" s="4" t="s">
        <v>29</v>
      </c>
      <c r="N230" s="2">
        <v>23.01</v>
      </c>
      <c r="O230" s="3">
        <f t="shared" si="69"/>
        <v>0.35435400000000006</v>
      </c>
      <c r="P230" s="2">
        <v>3.12</v>
      </c>
      <c r="Q230" s="3">
        <f t="shared" si="70"/>
        <v>0.17596800000000001</v>
      </c>
      <c r="R230" s="2">
        <v>0.49830000000000002</v>
      </c>
      <c r="S230" s="3">
        <f t="shared" si="71"/>
        <v>0.13459083000000002</v>
      </c>
      <c r="T230" s="2">
        <v>0.44990000000000002</v>
      </c>
      <c r="U230" s="6">
        <f t="shared" si="72"/>
        <v>7.1399130000000005E-2</v>
      </c>
      <c r="V230" s="2">
        <v>9.7600000000000006E-2</v>
      </c>
      <c r="W230" s="6">
        <f t="shared" si="73"/>
        <v>5.2118400000000002E-2</v>
      </c>
      <c r="X230" s="4" t="s">
        <v>29</v>
      </c>
      <c r="Z230" s="2">
        <f t="shared" si="64"/>
        <v>99.985800000000012</v>
      </c>
      <c r="AA230" s="3"/>
      <c r="AB230" s="2">
        <v>25.18</v>
      </c>
      <c r="AC230" s="2">
        <v>1.52</v>
      </c>
      <c r="AD230" s="2">
        <v>2.78</v>
      </c>
      <c r="AE230" s="2">
        <v>0.77</v>
      </c>
      <c r="AF230" s="2">
        <v>300</v>
      </c>
      <c r="AG230" s="2">
        <v>1.54</v>
      </c>
      <c r="AH230" s="2">
        <v>5.64</v>
      </c>
      <c r="AI230" s="2">
        <v>27.01</v>
      </c>
      <c r="AJ230" s="2">
        <v>15.87</v>
      </c>
      <c r="AK230" s="2">
        <v>53.4</v>
      </c>
      <c r="AL230" s="2">
        <v>530.32000000000005</v>
      </c>
      <c r="AZ230" s="2"/>
    </row>
    <row r="231" spans="1:80" x14ac:dyDescent="0.25">
      <c r="A231" s="38" t="s">
        <v>193</v>
      </c>
      <c r="B231" s="1" t="s">
        <v>199</v>
      </c>
      <c r="C231" s="25" t="s">
        <v>28</v>
      </c>
      <c r="D231" s="2">
        <v>0.2228</v>
      </c>
      <c r="E231" s="31">
        <f t="shared" si="65"/>
        <v>5.4786519999999998E-2</v>
      </c>
      <c r="F231" s="2">
        <v>16.329999999999998</v>
      </c>
      <c r="G231" s="3">
        <f t="shared" si="66"/>
        <v>0.24658299999999997</v>
      </c>
      <c r="H231" s="1">
        <v>4.6100000000000003</v>
      </c>
      <c r="I231" s="3">
        <f t="shared" si="67"/>
        <v>0.127697</v>
      </c>
      <c r="J231" s="2">
        <v>52.11</v>
      </c>
      <c r="K231" s="3">
        <f t="shared" si="68"/>
        <v>0.40124700000000002</v>
      </c>
      <c r="L231" s="4" t="s">
        <v>29</v>
      </c>
      <c r="N231" s="2">
        <v>23.04</v>
      </c>
      <c r="O231" s="3">
        <f t="shared" si="69"/>
        <v>0.35481600000000002</v>
      </c>
      <c r="P231" s="2">
        <v>3.07</v>
      </c>
      <c r="Q231" s="3">
        <f t="shared" si="70"/>
        <v>0.17499000000000001</v>
      </c>
      <c r="R231" s="2">
        <v>0.56110000000000004</v>
      </c>
      <c r="S231" s="3">
        <f t="shared" si="71"/>
        <v>0.13763783000000002</v>
      </c>
      <c r="T231" s="2">
        <v>0.42759999999999998</v>
      </c>
      <c r="U231" s="6">
        <f t="shared" si="72"/>
        <v>7.0425719999999983E-2</v>
      </c>
      <c r="V231" s="2">
        <v>0.13070000000000001</v>
      </c>
      <c r="W231" s="6">
        <f t="shared" si="73"/>
        <v>5.0437130000000004E-2</v>
      </c>
      <c r="X231" s="4" t="s">
        <v>29</v>
      </c>
      <c r="Z231" s="2">
        <f t="shared" si="64"/>
        <v>100.5022</v>
      </c>
      <c r="AA231" s="3"/>
      <c r="AB231" s="2">
        <v>24.59</v>
      </c>
      <c r="AC231" s="2">
        <v>1.51</v>
      </c>
      <c r="AD231" s="2">
        <v>2.77</v>
      </c>
      <c r="AE231" s="2">
        <v>0.77</v>
      </c>
      <c r="AF231" s="2">
        <v>300</v>
      </c>
      <c r="AG231" s="2">
        <v>1.54</v>
      </c>
      <c r="AH231" s="2">
        <v>5.7</v>
      </c>
      <c r="AI231" s="2">
        <v>24.53</v>
      </c>
      <c r="AJ231" s="2">
        <v>16.47</v>
      </c>
      <c r="AK231" s="2">
        <v>38.590000000000003</v>
      </c>
      <c r="AL231" s="2">
        <v>677.03</v>
      </c>
      <c r="AZ231" s="2"/>
    </row>
    <row r="232" spans="1:80" x14ac:dyDescent="0.25">
      <c r="A232" s="38" t="s">
        <v>193</v>
      </c>
      <c r="B232" s="1" t="s">
        <v>200</v>
      </c>
      <c r="C232" s="25" t="s">
        <v>28</v>
      </c>
      <c r="D232" s="2">
        <v>0.23</v>
      </c>
      <c r="E232" s="31">
        <f t="shared" si="65"/>
        <v>5.5820999999999996E-2</v>
      </c>
      <c r="F232" s="2">
        <v>16.170000000000002</v>
      </c>
      <c r="G232" s="3">
        <f t="shared" si="66"/>
        <v>0.24578400000000003</v>
      </c>
      <c r="H232" s="1">
        <v>4.75</v>
      </c>
      <c r="I232" s="3">
        <f t="shared" si="67"/>
        <v>0.12920000000000001</v>
      </c>
      <c r="J232" s="2">
        <v>52.04</v>
      </c>
      <c r="K232" s="3">
        <f t="shared" si="68"/>
        <v>0.40070800000000001</v>
      </c>
      <c r="L232" s="4" t="s">
        <v>29</v>
      </c>
      <c r="N232" s="2">
        <v>23</v>
      </c>
      <c r="O232" s="3">
        <f t="shared" si="69"/>
        <v>0.35420000000000001</v>
      </c>
      <c r="P232" s="2">
        <v>3</v>
      </c>
      <c r="Q232" s="3">
        <f t="shared" si="70"/>
        <v>0.17249999999999999</v>
      </c>
      <c r="R232" s="2">
        <v>0.55220000000000002</v>
      </c>
      <c r="S232" s="3">
        <f t="shared" si="71"/>
        <v>0.1427437</v>
      </c>
      <c r="T232" s="2">
        <v>0.37969999999999998</v>
      </c>
      <c r="U232" s="6">
        <f t="shared" si="72"/>
        <v>6.8080210000000002E-2</v>
      </c>
      <c r="V232" s="2">
        <v>0.11650000000000001</v>
      </c>
      <c r="W232" s="6">
        <f t="shared" si="73"/>
        <v>5.255315E-2</v>
      </c>
      <c r="X232" s="4" t="s">
        <v>29</v>
      </c>
      <c r="Z232" s="2">
        <f t="shared" si="64"/>
        <v>100.23840000000001</v>
      </c>
      <c r="AA232" s="3"/>
      <c r="AB232" s="2">
        <v>24.27</v>
      </c>
      <c r="AC232" s="2">
        <v>1.52</v>
      </c>
      <c r="AD232" s="2">
        <v>2.72</v>
      </c>
      <c r="AE232" s="2">
        <v>0.77</v>
      </c>
      <c r="AF232" s="2">
        <v>300</v>
      </c>
      <c r="AG232" s="2">
        <v>1.54</v>
      </c>
      <c r="AH232" s="2">
        <v>5.75</v>
      </c>
      <c r="AI232" s="2">
        <v>25.85</v>
      </c>
      <c r="AJ232" s="2">
        <v>17.93</v>
      </c>
      <c r="AK232" s="2">
        <v>45.11</v>
      </c>
      <c r="AL232" s="2">
        <v>1423.43</v>
      </c>
      <c r="AZ232" s="2"/>
    </row>
    <row r="233" spans="1:80" x14ac:dyDescent="0.25">
      <c r="A233" s="38" t="s">
        <v>193</v>
      </c>
      <c r="B233" s="1" t="s">
        <v>201</v>
      </c>
      <c r="C233" s="25" t="s">
        <v>28</v>
      </c>
      <c r="D233" s="2">
        <v>0.25490000000000002</v>
      </c>
      <c r="E233" s="31">
        <f t="shared" si="65"/>
        <v>5.6256430000000003E-2</v>
      </c>
      <c r="F233" s="2">
        <v>16.39</v>
      </c>
      <c r="G233" s="3">
        <f t="shared" si="66"/>
        <v>0.24748900000000004</v>
      </c>
      <c r="H233" s="1">
        <v>4.5599999999999996</v>
      </c>
      <c r="I233" s="3">
        <f t="shared" si="67"/>
        <v>0.12676799999999996</v>
      </c>
      <c r="J233" s="2">
        <v>51.91</v>
      </c>
      <c r="K233" s="3">
        <f t="shared" si="68"/>
        <v>0.39970700000000003</v>
      </c>
      <c r="L233" s="4" t="s">
        <v>29</v>
      </c>
      <c r="N233" s="2">
        <v>23.11</v>
      </c>
      <c r="O233" s="3">
        <f t="shared" si="69"/>
        <v>0.35589399999999999</v>
      </c>
      <c r="P233" s="2">
        <v>3.03</v>
      </c>
      <c r="Q233" s="3">
        <f t="shared" si="70"/>
        <v>0.17422499999999999</v>
      </c>
      <c r="R233" s="2">
        <v>0.50309999999999999</v>
      </c>
      <c r="S233" s="3">
        <f t="shared" si="71"/>
        <v>0.13875498</v>
      </c>
      <c r="T233" s="2">
        <v>0.38569999999999999</v>
      </c>
      <c r="U233" s="6">
        <f t="shared" si="72"/>
        <v>6.8346039999999997E-2</v>
      </c>
      <c r="V233" s="2">
        <v>0.12089999999999999</v>
      </c>
      <c r="W233" s="6">
        <f t="shared" si="73"/>
        <v>5.245851E-2</v>
      </c>
      <c r="X233" s="4" t="s">
        <v>29</v>
      </c>
      <c r="Z233" s="2">
        <f t="shared" si="64"/>
        <v>100.2646</v>
      </c>
      <c r="AA233" s="3"/>
      <c r="AB233" s="2">
        <v>22.07</v>
      </c>
      <c r="AC233" s="2">
        <v>1.51</v>
      </c>
      <c r="AD233" s="2">
        <v>2.78</v>
      </c>
      <c r="AE233" s="2">
        <v>0.77</v>
      </c>
      <c r="AF233" s="2">
        <v>372.61</v>
      </c>
      <c r="AG233" s="2">
        <v>1.54</v>
      </c>
      <c r="AH233" s="2">
        <v>5.75</v>
      </c>
      <c r="AI233" s="2">
        <v>27.58</v>
      </c>
      <c r="AJ233" s="2">
        <v>17.72</v>
      </c>
      <c r="AK233" s="2">
        <v>43.39</v>
      </c>
      <c r="AL233" s="2">
        <v>679.24</v>
      </c>
      <c r="AZ233" s="2"/>
    </row>
    <row r="234" spans="1:80" x14ac:dyDescent="0.25">
      <c r="A234" s="38" t="s">
        <v>193</v>
      </c>
      <c r="B234" s="1" t="s">
        <v>202</v>
      </c>
      <c r="C234" s="25" t="s">
        <v>28</v>
      </c>
      <c r="D234" s="2">
        <v>0.26140000000000002</v>
      </c>
      <c r="E234" s="31">
        <f t="shared" si="65"/>
        <v>5.638398E-2</v>
      </c>
      <c r="F234" s="2">
        <v>16.23</v>
      </c>
      <c r="G234" s="3">
        <f t="shared" si="66"/>
        <v>0.246696</v>
      </c>
      <c r="H234" s="1">
        <v>4.8499999999999996</v>
      </c>
      <c r="I234" s="3">
        <f t="shared" si="67"/>
        <v>0.13046499999999997</v>
      </c>
      <c r="J234" s="2">
        <v>51.8</v>
      </c>
      <c r="K234" s="3">
        <f t="shared" si="68"/>
        <v>0.39886000000000005</v>
      </c>
      <c r="L234" s="4" t="s">
        <v>29</v>
      </c>
      <c r="N234" s="2">
        <v>22.86</v>
      </c>
      <c r="O234" s="3">
        <f t="shared" si="69"/>
        <v>0.35433000000000003</v>
      </c>
      <c r="P234" s="2">
        <v>2.97</v>
      </c>
      <c r="Q234" s="3">
        <f t="shared" si="70"/>
        <v>0.17344799999999999</v>
      </c>
      <c r="R234" s="2">
        <v>0.57830000000000004</v>
      </c>
      <c r="S234" s="3">
        <f t="shared" si="71"/>
        <v>0.14353405999999999</v>
      </c>
      <c r="T234" s="2">
        <v>0.3826</v>
      </c>
      <c r="U234" s="6">
        <f t="shared" si="72"/>
        <v>6.829410000000001E-2</v>
      </c>
      <c r="V234" s="2">
        <v>6.9800000000000001E-2</v>
      </c>
      <c r="W234" s="6">
        <f t="shared" si="73"/>
        <v>5.1107560000000003E-2</v>
      </c>
      <c r="X234" s="4" t="s">
        <v>29</v>
      </c>
      <c r="Z234" s="2">
        <f t="shared" si="64"/>
        <v>100.00209999999998</v>
      </c>
      <c r="AA234" s="3"/>
      <c r="AB234" s="2">
        <v>21.57</v>
      </c>
      <c r="AC234" s="2">
        <v>1.52</v>
      </c>
      <c r="AD234" s="2">
        <v>2.69</v>
      </c>
      <c r="AE234" s="2">
        <v>0.77</v>
      </c>
      <c r="AF234" s="2">
        <v>300</v>
      </c>
      <c r="AG234" s="2">
        <v>1.55</v>
      </c>
      <c r="AH234" s="2">
        <v>5.84</v>
      </c>
      <c r="AI234" s="2">
        <v>24.82</v>
      </c>
      <c r="AJ234" s="2">
        <v>17.850000000000001</v>
      </c>
      <c r="AK234" s="2">
        <v>73.22</v>
      </c>
      <c r="AL234" s="2">
        <v>300</v>
      </c>
      <c r="AZ234" s="2"/>
    </row>
    <row r="235" spans="1:80" x14ac:dyDescent="0.25">
      <c r="A235" s="38" t="s">
        <v>193</v>
      </c>
      <c r="B235" s="1" t="s">
        <v>203</v>
      </c>
      <c r="C235" s="25" t="s">
        <v>28</v>
      </c>
      <c r="D235" s="2">
        <v>0.22090000000000001</v>
      </c>
      <c r="E235" s="31">
        <f t="shared" si="65"/>
        <v>5.4540210000000006E-2</v>
      </c>
      <c r="F235" s="2">
        <v>16.5</v>
      </c>
      <c r="G235" s="3">
        <f t="shared" si="66"/>
        <v>0.24915000000000001</v>
      </c>
      <c r="H235" s="1">
        <v>4.12</v>
      </c>
      <c r="I235" s="3">
        <f t="shared" si="67"/>
        <v>0.121128</v>
      </c>
      <c r="J235" s="2">
        <v>52.32</v>
      </c>
      <c r="K235" s="3">
        <f t="shared" si="68"/>
        <v>0.402864</v>
      </c>
      <c r="L235" s="4" t="s">
        <v>29</v>
      </c>
      <c r="N235" s="2">
        <v>23.11</v>
      </c>
      <c r="O235" s="3">
        <f t="shared" si="69"/>
        <v>0.35589399999999999</v>
      </c>
      <c r="P235" s="2">
        <v>3.29</v>
      </c>
      <c r="Q235" s="3">
        <f t="shared" si="70"/>
        <v>0.180621</v>
      </c>
      <c r="R235" s="2">
        <v>0.52349999999999997</v>
      </c>
      <c r="S235" s="3">
        <f t="shared" si="71"/>
        <v>0.14124030000000001</v>
      </c>
      <c r="T235" s="2">
        <v>0.4299</v>
      </c>
      <c r="U235" s="6">
        <f t="shared" si="72"/>
        <v>6.9729779999999991E-2</v>
      </c>
      <c r="V235" s="2">
        <v>9.5399999999999999E-2</v>
      </c>
      <c r="W235" s="6">
        <f t="shared" si="73"/>
        <v>5.1964379999999998E-2</v>
      </c>
      <c r="X235" s="4" t="s">
        <v>29</v>
      </c>
      <c r="Z235" s="2">
        <f t="shared" si="64"/>
        <v>100.6097</v>
      </c>
      <c r="AA235" s="3"/>
      <c r="AB235" s="2">
        <v>24.69</v>
      </c>
      <c r="AC235" s="2">
        <v>1.51</v>
      </c>
      <c r="AD235" s="2">
        <v>2.94</v>
      </c>
      <c r="AE235" s="2">
        <v>0.77</v>
      </c>
      <c r="AF235" s="2">
        <v>300</v>
      </c>
      <c r="AG235" s="2">
        <v>1.54</v>
      </c>
      <c r="AH235" s="2">
        <v>5.49</v>
      </c>
      <c r="AI235" s="2">
        <v>26.98</v>
      </c>
      <c r="AJ235" s="2">
        <v>16.22</v>
      </c>
      <c r="AK235" s="2">
        <v>54.47</v>
      </c>
      <c r="AL235" s="2">
        <v>185.77</v>
      </c>
      <c r="AZ235" s="2"/>
    </row>
    <row r="236" spans="1:80" x14ac:dyDescent="0.25">
      <c r="A236" s="38" t="s">
        <v>193</v>
      </c>
      <c r="B236" s="1" t="s">
        <v>204</v>
      </c>
      <c r="C236" s="25" t="s">
        <v>28</v>
      </c>
      <c r="D236" s="2">
        <v>0.21049999999999999</v>
      </c>
      <c r="E236" s="31">
        <f t="shared" si="65"/>
        <v>5.2814449999999999E-2</v>
      </c>
      <c r="F236" s="2">
        <v>15.64</v>
      </c>
      <c r="G236" s="3">
        <f t="shared" si="66"/>
        <v>0.24242000000000002</v>
      </c>
      <c r="H236" s="1">
        <v>5.15</v>
      </c>
      <c r="I236" s="3">
        <f t="shared" si="67"/>
        <v>0.13441500000000001</v>
      </c>
      <c r="J236" s="2">
        <v>51.45</v>
      </c>
      <c r="K236" s="3">
        <f t="shared" si="68"/>
        <v>0.39616500000000004</v>
      </c>
      <c r="L236" s="4" t="s">
        <v>29</v>
      </c>
      <c r="N236" s="2">
        <v>22.62</v>
      </c>
      <c r="O236" s="3">
        <f t="shared" si="69"/>
        <v>0.35061000000000003</v>
      </c>
      <c r="P236" s="2">
        <v>3.86</v>
      </c>
      <c r="Q236" s="3">
        <f t="shared" si="70"/>
        <v>0.19261399999999998</v>
      </c>
      <c r="R236" s="2">
        <v>0.51639999999999997</v>
      </c>
      <c r="S236" s="3">
        <f t="shared" si="71"/>
        <v>0.14299115999999998</v>
      </c>
      <c r="T236" s="2">
        <v>0.63939999999999997</v>
      </c>
      <c r="U236" s="6">
        <f t="shared" si="72"/>
        <v>7.960529999999999E-2</v>
      </c>
      <c r="V236" s="2">
        <v>8.6999999999999994E-2</v>
      </c>
      <c r="W236" s="6">
        <f t="shared" si="73"/>
        <v>5.2199999999999996E-2</v>
      </c>
      <c r="X236" s="4" t="s">
        <v>29</v>
      </c>
      <c r="Z236" s="2">
        <f t="shared" si="64"/>
        <v>100.1733</v>
      </c>
      <c r="AA236" s="3"/>
      <c r="AB236" s="2">
        <v>25.09</v>
      </c>
      <c r="AC236" s="2">
        <v>1.55</v>
      </c>
      <c r="AD236" s="2">
        <v>2.61</v>
      </c>
      <c r="AE236" s="2">
        <v>0.77</v>
      </c>
      <c r="AF236" s="2">
        <v>300</v>
      </c>
      <c r="AG236" s="2">
        <v>1.55</v>
      </c>
      <c r="AH236" s="2">
        <v>4.99</v>
      </c>
      <c r="AI236" s="2">
        <v>27.69</v>
      </c>
      <c r="AJ236" s="2">
        <v>12.45</v>
      </c>
      <c r="AK236" s="2">
        <v>60</v>
      </c>
      <c r="AL236" s="2">
        <v>300</v>
      </c>
      <c r="AZ236" s="2"/>
    </row>
    <row r="237" spans="1:80" x14ac:dyDescent="0.25">
      <c r="A237" s="38" t="s">
        <v>193</v>
      </c>
      <c r="B237" s="1" t="s">
        <v>205</v>
      </c>
      <c r="C237" s="25" t="s">
        <v>28</v>
      </c>
      <c r="D237" s="2">
        <v>0.20419999999999999</v>
      </c>
      <c r="E237" s="31">
        <f t="shared" si="65"/>
        <v>5.3398299999999996E-2</v>
      </c>
      <c r="F237" s="2">
        <v>16.43</v>
      </c>
      <c r="G237" s="3">
        <f t="shared" si="66"/>
        <v>0.24809300000000001</v>
      </c>
      <c r="H237" s="1">
        <v>4</v>
      </c>
      <c r="I237" s="3">
        <f t="shared" si="67"/>
        <v>0.11880000000000002</v>
      </c>
      <c r="J237" s="2">
        <v>52.51</v>
      </c>
      <c r="K237" s="3">
        <f t="shared" si="68"/>
        <v>0.40432699999999999</v>
      </c>
      <c r="L237" s="4" t="s">
        <v>29</v>
      </c>
      <c r="N237" s="2">
        <v>22.9</v>
      </c>
      <c r="O237" s="3">
        <f t="shared" si="69"/>
        <v>0.35494999999999999</v>
      </c>
      <c r="P237" s="2">
        <v>3.16</v>
      </c>
      <c r="Q237" s="3">
        <f t="shared" si="70"/>
        <v>0.17601200000000003</v>
      </c>
      <c r="R237" s="2">
        <v>0.5353</v>
      </c>
      <c r="S237" s="3">
        <f t="shared" si="71"/>
        <v>0.13965976999999999</v>
      </c>
      <c r="T237" s="2">
        <v>0.41620000000000001</v>
      </c>
      <c r="U237" s="6">
        <f t="shared" si="72"/>
        <v>6.9671879999999992E-2</v>
      </c>
      <c r="V237" s="2">
        <v>0.11749999999999999</v>
      </c>
      <c r="W237" s="6">
        <f t="shared" si="73"/>
        <v>5.1323999999999995E-2</v>
      </c>
      <c r="X237" s="4" t="s">
        <v>29</v>
      </c>
      <c r="Z237" s="2">
        <f t="shared" si="64"/>
        <v>100.27319999999999</v>
      </c>
      <c r="AA237" s="3"/>
      <c r="AB237" s="2">
        <v>26.15</v>
      </c>
      <c r="AC237" s="2">
        <v>1.51</v>
      </c>
      <c r="AD237" s="2">
        <v>2.97</v>
      </c>
      <c r="AE237" s="2">
        <v>0.77</v>
      </c>
      <c r="AF237" s="2">
        <v>337.77</v>
      </c>
      <c r="AG237" s="2">
        <v>1.55</v>
      </c>
      <c r="AH237" s="2">
        <v>5.57</v>
      </c>
      <c r="AI237" s="2">
        <v>26.09</v>
      </c>
      <c r="AJ237" s="2">
        <v>16.739999999999998</v>
      </c>
      <c r="AK237" s="2">
        <v>43.68</v>
      </c>
      <c r="AL237" s="2">
        <v>300</v>
      </c>
      <c r="AZ237" s="2"/>
    </row>
    <row r="238" spans="1:80" x14ac:dyDescent="0.25">
      <c r="A238" s="38" t="s">
        <v>193</v>
      </c>
      <c r="B238" s="1" t="s">
        <v>206</v>
      </c>
      <c r="C238" s="25" t="s">
        <v>28</v>
      </c>
      <c r="D238" s="2">
        <v>0.2283</v>
      </c>
      <c r="E238" s="31">
        <f t="shared" si="65"/>
        <v>5.3490689999999994E-2</v>
      </c>
      <c r="F238" s="2">
        <v>16.489999999999998</v>
      </c>
      <c r="G238" s="3">
        <f t="shared" si="66"/>
        <v>0.248999</v>
      </c>
      <c r="H238" s="1">
        <v>4.12</v>
      </c>
      <c r="I238" s="3">
        <f t="shared" si="67"/>
        <v>0.120716</v>
      </c>
      <c r="J238" s="2">
        <v>52.35</v>
      </c>
      <c r="K238" s="3">
        <f t="shared" si="68"/>
        <v>0.40309499999999998</v>
      </c>
      <c r="L238" s="4" t="s">
        <v>29</v>
      </c>
      <c r="N238" s="2">
        <v>22.8</v>
      </c>
      <c r="O238" s="3">
        <f t="shared" si="69"/>
        <v>0.35340000000000005</v>
      </c>
      <c r="P238" s="2">
        <v>3.23</v>
      </c>
      <c r="Q238" s="3">
        <f t="shared" si="70"/>
        <v>0.17894200000000002</v>
      </c>
      <c r="R238" s="2">
        <v>0.45979999999999999</v>
      </c>
      <c r="S238" s="3">
        <f t="shared" si="71"/>
        <v>0.13297416000000001</v>
      </c>
      <c r="T238" s="2">
        <v>0.42449999999999999</v>
      </c>
      <c r="U238" s="6">
        <f t="shared" si="72"/>
        <v>7.0467000000000002E-2</v>
      </c>
      <c r="V238" s="2">
        <v>0.1211</v>
      </c>
      <c r="W238" s="6">
        <f t="shared" si="73"/>
        <v>5.1443280000000001E-2</v>
      </c>
      <c r="X238" s="4" t="s">
        <v>29</v>
      </c>
      <c r="Z238" s="2">
        <f t="shared" si="64"/>
        <v>100.22370000000001</v>
      </c>
      <c r="AA238" s="3"/>
      <c r="AB238" s="2">
        <v>23.43</v>
      </c>
      <c r="AC238" s="2">
        <v>1.51</v>
      </c>
      <c r="AD238" s="2">
        <v>2.93</v>
      </c>
      <c r="AE238" s="2">
        <v>0.77</v>
      </c>
      <c r="AF238" s="2">
        <v>300</v>
      </c>
      <c r="AG238" s="2">
        <v>1.55</v>
      </c>
      <c r="AH238" s="2">
        <v>5.54</v>
      </c>
      <c r="AI238" s="2">
        <v>28.92</v>
      </c>
      <c r="AJ238" s="2">
        <v>16.600000000000001</v>
      </c>
      <c r="AK238" s="2">
        <v>42.48</v>
      </c>
      <c r="AL238" s="2">
        <v>2743.21</v>
      </c>
      <c r="AZ238" s="2"/>
    </row>
    <row r="239" spans="1:80" x14ac:dyDescent="0.25">
      <c r="A239" s="38" t="s">
        <v>193</v>
      </c>
      <c r="B239" s="1" t="s">
        <v>207</v>
      </c>
      <c r="C239" s="25" t="s">
        <v>28</v>
      </c>
      <c r="D239" s="2">
        <v>0.22070000000000001</v>
      </c>
      <c r="E239" s="31">
        <f t="shared" si="65"/>
        <v>5.3453540000000001E-2</v>
      </c>
      <c r="F239" s="2">
        <v>16.329999999999998</v>
      </c>
      <c r="G239" s="3">
        <f t="shared" si="66"/>
        <v>0.24821599999999996</v>
      </c>
      <c r="H239" s="1">
        <v>4.33</v>
      </c>
      <c r="I239" s="3">
        <f t="shared" si="67"/>
        <v>0.123405</v>
      </c>
      <c r="J239" s="2">
        <v>52.14</v>
      </c>
      <c r="K239" s="3">
        <f t="shared" si="68"/>
        <v>0.401478</v>
      </c>
      <c r="L239" s="4" t="s">
        <v>29</v>
      </c>
      <c r="N239" s="2">
        <v>22.89</v>
      </c>
      <c r="O239" s="3">
        <f t="shared" si="69"/>
        <v>0.35479499999999997</v>
      </c>
      <c r="P239" s="2">
        <v>3.12</v>
      </c>
      <c r="Q239" s="3">
        <f t="shared" si="70"/>
        <v>0.17596800000000001</v>
      </c>
      <c r="R239" s="2">
        <v>0.47670000000000001</v>
      </c>
      <c r="S239" s="3">
        <f t="shared" si="71"/>
        <v>0.13338066000000001</v>
      </c>
      <c r="T239" s="2">
        <v>0.43049999999999999</v>
      </c>
      <c r="U239" s="6">
        <f t="shared" si="72"/>
        <v>7.1678249999999985E-2</v>
      </c>
      <c r="V239" s="2">
        <v>0.1114</v>
      </c>
      <c r="W239" s="6">
        <f t="shared" si="73"/>
        <v>5.0753840000000001E-2</v>
      </c>
      <c r="X239" s="4" t="s">
        <v>29</v>
      </c>
      <c r="Z239" s="2">
        <f t="shared" si="64"/>
        <v>100.04929999999999</v>
      </c>
      <c r="AA239" s="3"/>
      <c r="AB239" s="2">
        <v>24.22</v>
      </c>
      <c r="AC239" s="2">
        <v>1.52</v>
      </c>
      <c r="AD239" s="2">
        <v>2.85</v>
      </c>
      <c r="AE239" s="2">
        <v>0.77</v>
      </c>
      <c r="AF239" s="2">
        <v>2422.09</v>
      </c>
      <c r="AG239" s="2">
        <v>1.55</v>
      </c>
      <c r="AH239" s="2">
        <v>5.64</v>
      </c>
      <c r="AI239" s="2">
        <v>27.98</v>
      </c>
      <c r="AJ239" s="2">
        <v>16.649999999999999</v>
      </c>
      <c r="AK239" s="2">
        <v>45.56</v>
      </c>
      <c r="AL239" s="2">
        <v>300</v>
      </c>
      <c r="AZ239" s="2"/>
    </row>
    <row r="240" spans="1:80" x14ac:dyDescent="0.25">
      <c r="B240" s="25"/>
      <c r="C240" s="25" t="s">
        <v>34</v>
      </c>
      <c r="D240" s="27">
        <f>AVERAGE(D225:D239)</f>
        <v>0.23195333333333334</v>
      </c>
      <c r="E240" s="32"/>
      <c r="F240" s="27">
        <f>AVERAGE(F225:F239)</f>
        <v>16.105333333333331</v>
      </c>
      <c r="G240" s="27"/>
      <c r="H240" s="27">
        <f>AVERAGE(H225:H239)</f>
        <v>4.7439999999999998</v>
      </c>
      <c r="I240" s="32"/>
      <c r="J240" s="27">
        <f>AVERAGE(J225:J239)</f>
        <v>51.836666666666673</v>
      </c>
      <c r="K240" s="27"/>
      <c r="L240" s="33"/>
      <c r="M240" s="34"/>
      <c r="N240" s="27">
        <f>AVERAGE(N225:N239)</f>
        <v>22.835333333333335</v>
      </c>
      <c r="O240" s="32"/>
      <c r="P240" s="27">
        <f>AVERAGE(P225:P239)</f>
        <v>3.3280000000000003</v>
      </c>
      <c r="Q240" s="32"/>
      <c r="R240" s="27">
        <f>AVERAGE(R225:R239)</f>
        <v>0.56841999999999993</v>
      </c>
      <c r="S240" s="27"/>
      <c r="T240" s="27">
        <f>AVERAGE(T225:T239)</f>
        <v>0.50534666666666661</v>
      </c>
      <c r="U240" s="35"/>
      <c r="V240" s="27">
        <f>AVERAGE(V225:V239)</f>
        <v>0.11088666666666666</v>
      </c>
      <c r="W240" s="35"/>
      <c r="X240" s="27"/>
      <c r="BG240" s="28"/>
      <c r="BH240" s="8"/>
      <c r="BI240" s="8"/>
      <c r="BJ240" s="8"/>
      <c r="BK240" s="8"/>
      <c r="BL240" s="8"/>
      <c r="BM240" s="8"/>
      <c r="BN240" s="8"/>
      <c r="BO240" s="8"/>
      <c r="BP240" s="8"/>
      <c r="BQ240" s="8"/>
      <c r="BR240" s="8"/>
      <c r="BS240" s="8"/>
      <c r="BT240" s="8"/>
      <c r="BU240" s="8"/>
      <c r="BV240" s="29"/>
      <c r="BW240" s="30"/>
      <c r="BX240" s="30"/>
      <c r="BY240" s="30"/>
      <c r="BZ240" s="30"/>
      <c r="CA240" s="30"/>
      <c r="CB240" s="30"/>
    </row>
    <row r="241" spans="1:80" x14ac:dyDescent="0.25">
      <c r="B241" s="25"/>
      <c r="C241" s="25" t="s">
        <v>35</v>
      </c>
      <c r="D241" s="27">
        <f>STDEV(D225:D239)</f>
        <v>2.1330021320284928E-2</v>
      </c>
      <c r="E241" s="32"/>
      <c r="F241" s="27">
        <f>STDEV(F225:F239)</f>
        <v>0.40204595804578375</v>
      </c>
      <c r="G241" s="27"/>
      <c r="H241" s="27">
        <f>STDEV(H225:H239)</f>
        <v>0.51203794502249822</v>
      </c>
      <c r="I241" s="32"/>
      <c r="J241" s="27">
        <f>STDEV(J225:J239)</f>
        <v>0.43322159731591453</v>
      </c>
      <c r="K241" s="27"/>
      <c r="L241" s="33"/>
      <c r="M241" s="34"/>
      <c r="N241" s="27">
        <f>STDEV(N225:N239)</f>
        <v>0.24578930194860177</v>
      </c>
      <c r="O241" s="32"/>
      <c r="P241" s="27">
        <f>STDEV(P225:P239)</f>
        <v>0.33562734436531577</v>
      </c>
      <c r="Q241" s="32"/>
      <c r="R241" s="27">
        <f>STDEV(R225:R239)</f>
        <v>9.3919298184285058E-2</v>
      </c>
      <c r="S241" s="27"/>
      <c r="T241" s="27">
        <f>STDEV(T225:T239)</f>
        <v>0.16042729491075064</v>
      </c>
      <c r="U241" s="35"/>
      <c r="V241" s="27">
        <f>STDEV(V225:V239)</f>
        <v>1.7667640584116639E-2</v>
      </c>
      <c r="W241" s="35"/>
      <c r="X241" s="27"/>
      <c r="BG241" s="28"/>
      <c r="BH241" s="8"/>
      <c r="BI241" s="8"/>
      <c r="BJ241" s="8"/>
      <c r="BK241" s="8"/>
      <c r="BL241" s="8"/>
      <c r="BM241" s="8"/>
      <c r="BN241" s="8"/>
      <c r="BO241" s="8"/>
      <c r="BP241" s="8"/>
      <c r="BQ241" s="8"/>
      <c r="BR241" s="8"/>
      <c r="BS241" s="8"/>
      <c r="BT241" s="8"/>
      <c r="BU241" s="8"/>
      <c r="BV241" s="29"/>
      <c r="BW241" s="30"/>
      <c r="BX241" s="30"/>
      <c r="BY241" s="30"/>
      <c r="BZ241" s="30"/>
      <c r="CA241" s="30"/>
      <c r="CB241" s="30"/>
    </row>
    <row r="242" spans="1:80" x14ac:dyDescent="0.25">
      <c r="C242" s="25"/>
      <c r="E242" s="31"/>
      <c r="AA242" s="3"/>
      <c r="AZ242" s="2"/>
    </row>
    <row r="243" spans="1:80" x14ac:dyDescent="0.25">
      <c r="A243" s="38" t="s">
        <v>193</v>
      </c>
      <c r="B243" s="1" t="s">
        <v>208</v>
      </c>
      <c r="C243" s="1" t="s">
        <v>37</v>
      </c>
      <c r="D243" s="2">
        <v>0.95679999999999998</v>
      </c>
      <c r="E243" s="31">
        <f t="shared" ref="E243:E254" si="74">D243/100*AB243</f>
        <v>0.15060032000000001</v>
      </c>
      <c r="F243" s="2">
        <v>9.64</v>
      </c>
      <c r="G243" s="3">
        <f t="shared" ref="G243:G254" si="75">F243/100*AC243</f>
        <v>0.33450800000000003</v>
      </c>
      <c r="H243" s="1">
        <v>11.47</v>
      </c>
      <c r="I243" s="3">
        <f t="shared" ref="I243:I254" si="76">H243/100*AD243</f>
        <v>0.34295300000000006</v>
      </c>
      <c r="J243" s="2">
        <v>44.68</v>
      </c>
      <c r="K243" s="3">
        <f t="shared" ref="K243:K254" si="77">J243/100*AE243</f>
        <v>0.63445599999999991</v>
      </c>
      <c r="L243" s="4">
        <v>0.30309999999999998</v>
      </c>
      <c r="M243" s="5">
        <f t="shared" ref="M243:M254" si="78">L243/100*AF243</f>
        <v>7.9109100000000002E-2</v>
      </c>
      <c r="N243" s="2">
        <v>21</v>
      </c>
      <c r="O243" s="3">
        <f t="shared" ref="O243:O254" si="79">N243/100*AG243</f>
        <v>0.59009999999999996</v>
      </c>
      <c r="P243" s="2">
        <v>7.93</v>
      </c>
      <c r="Q243" s="3">
        <f t="shared" ref="Q243:Q254" si="80">P243/100*AH243</f>
        <v>0.45518199999999998</v>
      </c>
      <c r="R243" s="2">
        <v>2.2000000000000002</v>
      </c>
      <c r="S243" s="3">
        <f t="shared" ref="S243:S254" si="81">R243/100*AI243</f>
        <v>0.43120000000000008</v>
      </c>
      <c r="T243" s="2">
        <v>9.2899999999999996E-2</v>
      </c>
      <c r="U243" s="6">
        <f>T243/100*AJ243</f>
        <v>8.0051929999999993E-2</v>
      </c>
      <c r="V243" s="2">
        <v>0.24790000000000001</v>
      </c>
      <c r="W243" s="6">
        <f t="shared" ref="W243:W254" si="82">V243/100*AK243</f>
        <v>0.10030034000000002</v>
      </c>
      <c r="X243" s="4" t="s">
        <v>29</v>
      </c>
      <c r="Z243" s="2">
        <f t="shared" ref="Z243:Z254" si="83">SUM(X243,V243,T243,R243,P243,N243,L243,J243,H243,F243,D243)</f>
        <v>98.520700000000005</v>
      </c>
      <c r="AB243" s="2">
        <v>15.74</v>
      </c>
      <c r="AC243" s="2">
        <v>3.47</v>
      </c>
      <c r="AD243" s="2">
        <v>2.99</v>
      </c>
      <c r="AE243" s="2">
        <v>1.42</v>
      </c>
      <c r="AF243" s="2">
        <v>26.1</v>
      </c>
      <c r="AG243" s="2">
        <v>2.81</v>
      </c>
      <c r="AH243" s="2">
        <v>5.74</v>
      </c>
      <c r="AI243" s="2">
        <v>19.600000000000001</v>
      </c>
      <c r="AJ243" s="2">
        <v>86.17</v>
      </c>
      <c r="AK243" s="2">
        <v>40.46</v>
      </c>
      <c r="AL243" s="2">
        <v>1174.95</v>
      </c>
    </row>
    <row r="244" spans="1:80" x14ac:dyDescent="0.25">
      <c r="A244" s="38" t="s">
        <v>193</v>
      </c>
      <c r="B244" s="1" t="s">
        <v>209</v>
      </c>
      <c r="C244" s="1" t="s">
        <v>37</v>
      </c>
      <c r="D244" s="2">
        <v>0.89410000000000001</v>
      </c>
      <c r="E244" s="31">
        <f t="shared" si="74"/>
        <v>0.14779472999999999</v>
      </c>
      <c r="F244" s="2">
        <v>9.6199999999999992</v>
      </c>
      <c r="G244" s="3">
        <f t="shared" si="75"/>
        <v>0.33285199999999998</v>
      </c>
      <c r="H244" s="1">
        <v>11.39</v>
      </c>
      <c r="I244" s="3">
        <f t="shared" si="76"/>
        <v>0.3417</v>
      </c>
      <c r="J244" s="2">
        <v>44.26</v>
      </c>
      <c r="K244" s="3">
        <f t="shared" si="77"/>
        <v>0.62849199999999994</v>
      </c>
      <c r="L244" s="4">
        <v>0.2752</v>
      </c>
      <c r="M244" s="5">
        <f t="shared" si="78"/>
        <v>7.8707200000000005E-2</v>
      </c>
      <c r="N244" s="2">
        <v>20.89</v>
      </c>
      <c r="O244" s="3">
        <f t="shared" si="79"/>
        <v>0.58909800000000001</v>
      </c>
      <c r="P244" s="2">
        <v>7.55</v>
      </c>
      <c r="Q244" s="3">
        <f t="shared" si="80"/>
        <v>0.45073499999999994</v>
      </c>
      <c r="R244" s="2">
        <v>2.2599999999999998</v>
      </c>
      <c r="S244" s="3">
        <f t="shared" si="81"/>
        <v>0.43753599999999998</v>
      </c>
      <c r="T244" s="4" t="s">
        <v>29</v>
      </c>
      <c r="V244" s="2">
        <v>0.29949999999999999</v>
      </c>
      <c r="W244" s="6">
        <f t="shared" si="82"/>
        <v>0.10057209999999998</v>
      </c>
      <c r="X244" s="4" t="s">
        <v>29</v>
      </c>
      <c r="Z244" s="2">
        <f t="shared" si="83"/>
        <v>97.438800000000001</v>
      </c>
      <c r="AB244" s="2">
        <v>16.53</v>
      </c>
      <c r="AC244" s="2">
        <v>3.46</v>
      </c>
      <c r="AD244" s="2">
        <v>3</v>
      </c>
      <c r="AE244" s="2">
        <v>1.42</v>
      </c>
      <c r="AF244" s="2">
        <v>28.6</v>
      </c>
      <c r="AG244" s="2">
        <v>2.82</v>
      </c>
      <c r="AH244" s="2">
        <v>5.97</v>
      </c>
      <c r="AI244" s="2">
        <v>19.36</v>
      </c>
      <c r="AJ244" s="2">
        <v>148.52000000000001</v>
      </c>
      <c r="AK244" s="2">
        <v>33.58</v>
      </c>
      <c r="AL244" s="2">
        <v>774.48</v>
      </c>
    </row>
    <row r="245" spans="1:80" x14ac:dyDescent="0.25">
      <c r="A245" s="38" t="s">
        <v>193</v>
      </c>
      <c r="B245" s="1" t="s">
        <v>210</v>
      </c>
      <c r="C245" s="1" t="s">
        <v>37</v>
      </c>
      <c r="D245" s="2">
        <v>0.97430000000000005</v>
      </c>
      <c r="E245" s="31">
        <f t="shared" si="74"/>
        <v>0.15199080000000001</v>
      </c>
      <c r="F245" s="2">
        <v>9.74</v>
      </c>
      <c r="G245" s="3">
        <f t="shared" si="75"/>
        <v>0.33310800000000002</v>
      </c>
      <c r="H245" s="1">
        <v>11.44</v>
      </c>
      <c r="I245" s="3">
        <f t="shared" si="76"/>
        <v>0.34320000000000001</v>
      </c>
      <c r="J245" s="2">
        <v>44.56</v>
      </c>
      <c r="K245" s="3">
        <f t="shared" si="77"/>
        <v>0.63275199999999998</v>
      </c>
      <c r="L245" s="4">
        <v>0.28170000000000001</v>
      </c>
      <c r="M245" s="5">
        <f t="shared" si="78"/>
        <v>7.7411160000000007E-2</v>
      </c>
      <c r="N245" s="2">
        <v>21.18</v>
      </c>
      <c r="O245" s="3">
        <f t="shared" si="79"/>
        <v>0.5930399999999999</v>
      </c>
      <c r="P245" s="2">
        <v>7.57</v>
      </c>
      <c r="Q245" s="3">
        <f t="shared" si="80"/>
        <v>0.44965800000000006</v>
      </c>
      <c r="R245" s="2">
        <v>2.31</v>
      </c>
      <c r="S245" s="3">
        <f t="shared" si="81"/>
        <v>0.42942900000000001</v>
      </c>
      <c r="T245" s="4" t="s">
        <v>29</v>
      </c>
      <c r="V245" s="2">
        <v>0.28770000000000001</v>
      </c>
      <c r="W245" s="6">
        <f t="shared" si="82"/>
        <v>0.10187457</v>
      </c>
      <c r="X245" s="4" t="s">
        <v>29</v>
      </c>
      <c r="Z245" s="2">
        <f t="shared" si="83"/>
        <v>98.343699999999998</v>
      </c>
      <c r="AB245" s="2">
        <v>15.6</v>
      </c>
      <c r="AC245" s="2">
        <v>3.42</v>
      </c>
      <c r="AD245" s="2">
        <v>3</v>
      </c>
      <c r="AE245" s="2">
        <v>1.42</v>
      </c>
      <c r="AF245" s="2">
        <v>27.48</v>
      </c>
      <c r="AG245" s="2">
        <v>2.8</v>
      </c>
      <c r="AH245" s="2">
        <v>5.94</v>
      </c>
      <c r="AI245" s="2">
        <v>18.59</v>
      </c>
      <c r="AJ245" s="2">
        <v>2015.88</v>
      </c>
      <c r="AK245" s="2">
        <v>35.409999999999997</v>
      </c>
      <c r="AL245" s="2">
        <v>483.23</v>
      </c>
    </row>
    <row r="246" spans="1:80" x14ac:dyDescent="0.25">
      <c r="A246" s="38" t="s">
        <v>193</v>
      </c>
      <c r="B246" s="1" t="s">
        <v>211</v>
      </c>
      <c r="C246" s="1" t="s">
        <v>37</v>
      </c>
      <c r="D246" s="2">
        <v>0.93830000000000002</v>
      </c>
      <c r="E246" s="31">
        <f t="shared" si="74"/>
        <v>0.15116013</v>
      </c>
      <c r="F246" s="2">
        <v>9.77</v>
      </c>
      <c r="G246" s="3">
        <f t="shared" si="75"/>
        <v>0.33511099999999999</v>
      </c>
      <c r="H246" s="1">
        <v>11.31</v>
      </c>
      <c r="I246" s="3">
        <f t="shared" si="76"/>
        <v>0.34156200000000003</v>
      </c>
      <c r="J246" s="2">
        <v>44.46</v>
      </c>
      <c r="K246" s="3">
        <f t="shared" si="77"/>
        <v>0.631332</v>
      </c>
      <c r="L246" s="4">
        <v>0.32240000000000002</v>
      </c>
      <c r="M246" s="5">
        <f t="shared" si="78"/>
        <v>8.0277600000000005E-2</v>
      </c>
      <c r="N246" s="2">
        <v>21.04</v>
      </c>
      <c r="O246" s="3">
        <f t="shared" si="79"/>
        <v>0.59122399999999997</v>
      </c>
      <c r="P246" s="2">
        <v>7.88</v>
      </c>
      <c r="Q246" s="3">
        <f t="shared" si="80"/>
        <v>0.45940399999999998</v>
      </c>
      <c r="R246" s="2">
        <v>2.2000000000000002</v>
      </c>
      <c r="S246" s="3">
        <f t="shared" si="81"/>
        <v>0.42152000000000006</v>
      </c>
      <c r="T246" s="4" t="s">
        <v>29</v>
      </c>
      <c r="V246" s="2">
        <v>0.3034</v>
      </c>
      <c r="W246" s="6">
        <f t="shared" si="82"/>
        <v>9.8483640000000011E-2</v>
      </c>
      <c r="X246" s="4" t="s">
        <v>29</v>
      </c>
      <c r="Z246" s="2">
        <f t="shared" si="83"/>
        <v>98.224100000000007</v>
      </c>
      <c r="AB246" s="2">
        <v>16.11</v>
      </c>
      <c r="AC246" s="2">
        <v>3.43</v>
      </c>
      <c r="AD246" s="2">
        <v>3.02</v>
      </c>
      <c r="AE246" s="2">
        <v>1.42</v>
      </c>
      <c r="AF246" s="2">
        <v>24.9</v>
      </c>
      <c r="AG246" s="2">
        <v>2.81</v>
      </c>
      <c r="AH246" s="2">
        <v>5.83</v>
      </c>
      <c r="AI246" s="2">
        <v>19.16</v>
      </c>
      <c r="AJ246" s="2">
        <v>168.37</v>
      </c>
      <c r="AK246" s="2">
        <v>32.46</v>
      </c>
      <c r="AL246" s="2">
        <v>300</v>
      </c>
    </row>
    <row r="247" spans="1:80" x14ac:dyDescent="0.25">
      <c r="A247" s="38" t="s">
        <v>193</v>
      </c>
      <c r="B247" s="1" t="s">
        <v>212</v>
      </c>
      <c r="C247" s="1" t="s">
        <v>37</v>
      </c>
      <c r="D247" s="2">
        <v>0.90500000000000003</v>
      </c>
      <c r="E247" s="31">
        <f t="shared" si="74"/>
        <v>0.14814850000000002</v>
      </c>
      <c r="F247" s="2">
        <v>9.73</v>
      </c>
      <c r="G247" s="3">
        <f t="shared" si="75"/>
        <v>0.33471200000000001</v>
      </c>
      <c r="H247" s="1">
        <v>11.28</v>
      </c>
      <c r="I247" s="3">
        <f t="shared" si="76"/>
        <v>0.34065600000000001</v>
      </c>
      <c r="J247" s="2">
        <v>44.88</v>
      </c>
      <c r="K247" s="3">
        <f t="shared" si="77"/>
        <v>0.63280800000000004</v>
      </c>
      <c r="L247" s="4">
        <v>0.25019999999999998</v>
      </c>
      <c r="M247" s="5">
        <f t="shared" si="78"/>
        <v>7.8412679999999998E-2</v>
      </c>
      <c r="N247" s="2">
        <v>20.74</v>
      </c>
      <c r="O247" s="3">
        <f t="shared" si="79"/>
        <v>0.58694199999999996</v>
      </c>
      <c r="P247" s="2">
        <v>7.68</v>
      </c>
      <c r="Q247" s="3">
        <f t="shared" si="80"/>
        <v>0.45311999999999997</v>
      </c>
      <c r="R247" s="2">
        <v>2.08</v>
      </c>
      <c r="S247" s="3">
        <f t="shared" si="81"/>
        <v>0.43492799999999998</v>
      </c>
      <c r="T247" s="4" t="s">
        <v>29</v>
      </c>
      <c r="V247" s="2">
        <v>0.18809999999999999</v>
      </c>
      <c r="W247" s="6">
        <f t="shared" si="82"/>
        <v>0.10422620999999999</v>
      </c>
      <c r="X247" s="4" t="s">
        <v>29</v>
      </c>
      <c r="Z247" s="2">
        <f t="shared" si="83"/>
        <v>97.7333</v>
      </c>
      <c r="AB247" s="2">
        <v>16.37</v>
      </c>
      <c r="AC247" s="2">
        <v>3.44</v>
      </c>
      <c r="AD247" s="2">
        <v>3.02</v>
      </c>
      <c r="AE247" s="2">
        <v>1.41</v>
      </c>
      <c r="AF247" s="2">
        <v>31.34</v>
      </c>
      <c r="AG247" s="2">
        <v>2.83</v>
      </c>
      <c r="AH247" s="2">
        <v>5.9</v>
      </c>
      <c r="AI247" s="2">
        <v>20.91</v>
      </c>
      <c r="AJ247" s="2">
        <v>137.34</v>
      </c>
      <c r="AK247" s="2">
        <v>55.41</v>
      </c>
      <c r="AL247" s="2">
        <v>300</v>
      </c>
    </row>
    <row r="248" spans="1:80" x14ac:dyDescent="0.25">
      <c r="A248" s="38" t="s">
        <v>193</v>
      </c>
      <c r="B248" s="1" t="s">
        <v>213</v>
      </c>
      <c r="C248" s="1" t="s">
        <v>37</v>
      </c>
      <c r="D248" s="2">
        <v>0.94530000000000003</v>
      </c>
      <c r="E248" s="31">
        <f t="shared" si="74"/>
        <v>0.15228782999999999</v>
      </c>
      <c r="F248" s="2">
        <v>9.6199999999999992</v>
      </c>
      <c r="G248" s="3">
        <f t="shared" si="75"/>
        <v>0.333814</v>
      </c>
      <c r="H248" s="1">
        <v>11.49</v>
      </c>
      <c r="I248" s="3">
        <f t="shared" si="76"/>
        <v>0.34470000000000001</v>
      </c>
      <c r="J248" s="2">
        <v>44.53</v>
      </c>
      <c r="K248" s="3">
        <f t="shared" si="77"/>
        <v>0.63232600000000005</v>
      </c>
      <c r="L248" s="4">
        <v>0.24640000000000001</v>
      </c>
      <c r="M248" s="5">
        <f t="shared" si="78"/>
        <v>7.6581120000000003E-2</v>
      </c>
      <c r="N248" s="2">
        <v>20.81</v>
      </c>
      <c r="O248" s="3">
        <f t="shared" si="79"/>
        <v>0.58684199999999986</v>
      </c>
      <c r="P248" s="2">
        <v>8.49</v>
      </c>
      <c r="Q248" s="3">
        <f t="shared" si="80"/>
        <v>0.47459099999999999</v>
      </c>
      <c r="R248" s="2">
        <v>2.4</v>
      </c>
      <c r="S248" s="3">
        <f t="shared" si="81"/>
        <v>0.42936000000000002</v>
      </c>
      <c r="T248" s="4" t="s">
        <v>29</v>
      </c>
      <c r="V248" s="2">
        <v>0.30149999999999999</v>
      </c>
      <c r="W248" s="6">
        <f t="shared" si="82"/>
        <v>0.10395719999999999</v>
      </c>
      <c r="X248" s="4" t="s">
        <v>29</v>
      </c>
      <c r="Z248" s="2">
        <f t="shared" si="83"/>
        <v>98.833200000000005</v>
      </c>
      <c r="AB248" s="2">
        <v>16.11</v>
      </c>
      <c r="AC248" s="2">
        <v>3.47</v>
      </c>
      <c r="AD248" s="2">
        <v>3</v>
      </c>
      <c r="AE248" s="2">
        <v>1.42</v>
      </c>
      <c r="AF248" s="2">
        <v>31.08</v>
      </c>
      <c r="AG248" s="2">
        <v>2.82</v>
      </c>
      <c r="AH248" s="2">
        <v>5.59</v>
      </c>
      <c r="AI248" s="2">
        <v>17.89</v>
      </c>
      <c r="AJ248" s="2">
        <v>172.7</v>
      </c>
      <c r="AK248" s="2">
        <v>34.479999999999997</v>
      </c>
      <c r="AL248" s="2">
        <v>300</v>
      </c>
    </row>
    <row r="249" spans="1:80" x14ac:dyDescent="0.25">
      <c r="A249" s="38" t="s">
        <v>193</v>
      </c>
      <c r="B249" s="1" t="s">
        <v>214</v>
      </c>
      <c r="C249" s="1" t="s">
        <v>37</v>
      </c>
      <c r="D249" s="2">
        <v>0.87960000000000005</v>
      </c>
      <c r="E249" s="31">
        <f t="shared" si="74"/>
        <v>0.14671728000000001</v>
      </c>
      <c r="F249" s="2">
        <v>9.64</v>
      </c>
      <c r="G249" s="3">
        <f t="shared" si="75"/>
        <v>0.33258000000000004</v>
      </c>
      <c r="H249" s="1">
        <v>11.17</v>
      </c>
      <c r="I249" s="3">
        <f t="shared" si="76"/>
        <v>0.33845099999999995</v>
      </c>
      <c r="J249" s="2">
        <v>44.78</v>
      </c>
      <c r="K249" s="3">
        <f t="shared" si="77"/>
        <v>0.635876</v>
      </c>
      <c r="L249" s="4">
        <v>0.24709999999999999</v>
      </c>
      <c r="M249" s="5">
        <f t="shared" si="78"/>
        <v>8.3025599999999991E-2</v>
      </c>
      <c r="N249" s="2">
        <v>21.17</v>
      </c>
      <c r="O249" s="3">
        <f t="shared" si="79"/>
        <v>0.59276000000000006</v>
      </c>
      <c r="P249" s="2">
        <v>7.41</v>
      </c>
      <c r="Q249" s="3">
        <f t="shared" si="80"/>
        <v>0.44682300000000003</v>
      </c>
      <c r="R249" s="2">
        <v>2.4300000000000002</v>
      </c>
      <c r="S249" s="3">
        <f t="shared" si="81"/>
        <v>0.45052200000000003</v>
      </c>
      <c r="T249" s="4" t="s">
        <v>29</v>
      </c>
      <c r="V249" s="2">
        <v>0.30830000000000002</v>
      </c>
      <c r="W249" s="6">
        <f t="shared" si="82"/>
        <v>0.10531528</v>
      </c>
      <c r="X249" s="4" t="s">
        <v>29</v>
      </c>
      <c r="Z249" s="2">
        <f t="shared" si="83"/>
        <v>98.034999999999997</v>
      </c>
      <c r="AB249" s="2">
        <v>16.68</v>
      </c>
      <c r="AC249" s="2">
        <v>3.45</v>
      </c>
      <c r="AD249" s="2">
        <v>3.03</v>
      </c>
      <c r="AE249" s="2">
        <v>1.42</v>
      </c>
      <c r="AF249" s="2">
        <v>33.6</v>
      </c>
      <c r="AG249" s="2">
        <v>2.8</v>
      </c>
      <c r="AH249" s="2">
        <v>6.03</v>
      </c>
      <c r="AI249" s="2">
        <v>18.54</v>
      </c>
      <c r="AJ249" s="2">
        <v>293.52</v>
      </c>
      <c r="AK249" s="2">
        <v>34.159999999999997</v>
      </c>
      <c r="AL249" s="2">
        <v>300</v>
      </c>
    </row>
    <row r="250" spans="1:80" x14ac:dyDescent="0.25">
      <c r="A250" s="38" t="s">
        <v>193</v>
      </c>
      <c r="B250" s="1" t="s">
        <v>215</v>
      </c>
      <c r="C250" s="1" t="s">
        <v>37</v>
      </c>
      <c r="D250" s="2">
        <v>0.81779999999999997</v>
      </c>
      <c r="E250" s="31">
        <f t="shared" si="74"/>
        <v>0.14622263999999999</v>
      </c>
      <c r="F250" s="2">
        <v>9.67</v>
      </c>
      <c r="G250" s="3">
        <f t="shared" si="75"/>
        <v>0.33361499999999999</v>
      </c>
      <c r="H250" s="1">
        <v>11.51</v>
      </c>
      <c r="I250" s="3">
        <f t="shared" si="76"/>
        <v>0.34414899999999998</v>
      </c>
      <c r="J250" s="2">
        <v>44.5</v>
      </c>
      <c r="K250" s="3">
        <f t="shared" si="77"/>
        <v>0.63190000000000002</v>
      </c>
      <c r="L250" s="4">
        <v>0.25600000000000001</v>
      </c>
      <c r="M250" s="5">
        <f t="shared" si="78"/>
        <v>7.8182399999999999E-2</v>
      </c>
      <c r="N250" s="2">
        <v>20.82</v>
      </c>
      <c r="O250" s="3">
        <f t="shared" si="79"/>
        <v>0.58920600000000001</v>
      </c>
      <c r="P250" s="2">
        <v>7.61</v>
      </c>
      <c r="Q250" s="3">
        <f t="shared" si="80"/>
        <v>0.44899000000000006</v>
      </c>
      <c r="R250" s="2">
        <v>2.54</v>
      </c>
      <c r="S250" s="3">
        <f t="shared" si="81"/>
        <v>0.44703999999999999</v>
      </c>
      <c r="T250" s="4" t="s">
        <v>29</v>
      </c>
      <c r="V250" s="2">
        <v>0.33660000000000001</v>
      </c>
      <c r="W250" s="6">
        <f t="shared" si="82"/>
        <v>0.10175418</v>
      </c>
      <c r="X250" s="4" t="s">
        <v>29</v>
      </c>
      <c r="Z250" s="2">
        <f t="shared" si="83"/>
        <v>98.060400000000016</v>
      </c>
      <c r="AB250" s="2">
        <v>17.88</v>
      </c>
      <c r="AC250" s="2">
        <v>3.45</v>
      </c>
      <c r="AD250" s="2">
        <v>2.99</v>
      </c>
      <c r="AE250" s="2">
        <v>1.42</v>
      </c>
      <c r="AF250" s="2">
        <v>30.54</v>
      </c>
      <c r="AG250" s="2">
        <v>2.83</v>
      </c>
      <c r="AH250" s="2">
        <v>5.9</v>
      </c>
      <c r="AI250" s="2">
        <v>17.600000000000001</v>
      </c>
      <c r="AJ250" s="2">
        <v>153.47</v>
      </c>
      <c r="AK250" s="2">
        <v>30.23</v>
      </c>
      <c r="AL250" s="2">
        <v>2078.02</v>
      </c>
    </row>
    <row r="251" spans="1:80" x14ac:dyDescent="0.25">
      <c r="A251" s="38" t="s">
        <v>193</v>
      </c>
      <c r="B251" s="1" t="s">
        <v>216</v>
      </c>
      <c r="C251" s="1" t="s">
        <v>37</v>
      </c>
      <c r="D251" s="2">
        <v>0.91500000000000004</v>
      </c>
      <c r="E251" s="31">
        <f t="shared" si="74"/>
        <v>0.14749800000000002</v>
      </c>
      <c r="F251" s="2">
        <v>9.69</v>
      </c>
      <c r="G251" s="3">
        <f t="shared" si="75"/>
        <v>0.33430500000000002</v>
      </c>
      <c r="H251" s="1">
        <v>11.38</v>
      </c>
      <c r="I251" s="3">
        <f t="shared" si="76"/>
        <v>0.34253800000000001</v>
      </c>
      <c r="J251" s="2">
        <v>44.63</v>
      </c>
      <c r="K251" s="3">
        <f t="shared" si="77"/>
        <v>0.63374600000000003</v>
      </c>
      <c r="L251" s="4">
        <v>0.30130000000000001</v>
      </c>
      <c r="M251" s="5">
        <f t="shared" si="78"/>
        <v>8.3881919999999999E-2</v>
      </c>
      <c r="N251" s="2">
        <v>20.79</v>
      </c>
      <c r="O251" s="3">
        <f t="shared" si="79"/>
        <v>0.58835700000000002</v>
      </c>
      <c r="P251" s="2">
        <v>7.64</v>
      </c>
      <c r="Q251" s="3">
        <f t="shared" si="80"/>
        <v>0.44846799999999998</v>
      </c>
      <c r="R251" s="2">
        <v>2.34</v>
      </c>
      <c r="S251" s="3">
        <f t="shared" si="81"/>
        <v>0.43734599999999996</v>
      </c>
      <c r="T251" s="4" t="s">
        <v>29</v>
      </c>
      <c r="V251" s="2">
        <v>0.30549999999999999</v>
      </c>
      <c r="W251" s="6">
        <f t="shared" si="82"/>
        <v>0.10084554999999999</v>
      </c>
      <c r="X251" s="4" t="s">
        <v>29</v>
      </c>
      <c r="Z251" s="2">
        <f t="shared" si="83"/>
        <v>97.991799999999998</v>
      </c>
      <c r="AB251" s="2">
        <v>16.12</v>
      </c>
      <c r="AC251" s="2">
        <v>3.45</v>
      </c>
      <c r="AD251" s="2">
        <v>3.01</v>
      </c>
      <c r="AE251" s="2">
        <v>1.42</v>
      </c>
      <c r="AF251" s="2">
        <v>27.84</v>
      </c>
      <c r="AG251" s="2">
        <v>2.83</v>
      </c>
      <c r="AH251" s="2">
        <v>5.87</v>
      </c>
      <c r="AI251" s="2">
        <v>18.690000000000001</v>
      </c>
      <c r="AJ251" s="2">
        <v>207.23</v>
      </c>
      <c r="AK251" s="2">
        <v>33.01</v>
      </c>
      <c r="AL251" s="2">
        <v>2291.73</v>
      </c>
    </row>
    <row r="252" spans="1:80" x14ac:dyDescent="0.25">
      <c r="A252" s="38" t="s">
        <v>193</v>
      </c>
      <c r="B252" s="1" t="s">
        <v>217</v>
      </c>
      <c r="C252" s="1" t="s">
        <v>37</v>
      </c>
      <c r="D252" s="2">
        <v>0.87450000000000006</v>
      </c>
      <c r="E252" s="31">
        <f t="shared" si="74"/>
        <v>0.15356220000000001</v>
      </c>
      <c r="F252" s="2">
        <v>9.69</v>
      </c>
      <c r="G252" s="3">
        <f t="shared" si="75"/>
        <v>0.33430500000000002</v>
      </c>
      <c r="H252" s="1">
        <v>11.39</v>
      </c>
      <c r="I252" s="3">
        <f t="shared" si="76"/>
        <v>0.3417</v>
      </c>
      <c r="J252" s="2">
        <v>44.84</v>
      </c>
      <c r="K252" s="3">
        <f t="shared" si="77"/>
        <v>0.63672799999999996</v>
      </c>
      <c r="L252" s="4">
        <v>0.25750000000000001</v>
      </c>
      <c r="M252" s="5">
        <f t="shared" si="78"/>
        <v>7.8614749999999997E-2</v>
      </c>
      <c r="N252" s="2">
        <v>21.05</v>
      </c>
      <c r="O252" s="3">
        <f t="shared" si="79"/>
        <v>0.59150500000000006</v>
      </c>
      <c r="P252" s="2">
        <v>7.76</v>
      </c>
      <c r="Q252" s="3">
        <f t="shared" si="80"/>
        <v>0.45473600000000003</v>
      </c>
      <c r="R252" s="2">
        <v>2.09</v>
      </c>
      <c r="S252" s="3">
        <f t="shared" si="81"/>
        <v>0.40504199999999996</v>
      </c>
      <c r="T252" s="4" t="s">
        <v>29</v>
      </c>
      <c r="V252" s="2">
        <v>0.24929999999999999</v>
      </c>
      <c r="W252" s="6">
        <f t="shared" si="82"/>
        <v>0.10136537999999999</v>
      </c>
      <c r="X252" s="4" t="s">
        <v>29</v>
      </c>
      <c r="Z252" s="2">
        <f t="shared" si="83"/>
        <v>98.201300000000003</v>
      </c>
      <c r="AB252" s="2">
        <v>17.559999999999999</v>
      </c>
      <c r="AC252" s="2">
        <v>3.45</v>
      </c>
      <c r="AD252" s="2">
        <v>3</v>
      </c>
      <c r="AE252" s="2">
        <v>1.42</v>
      </c>
      <c r="AF252" s="2">
        <v>30.53</v>
      </c>
      <c r="AG252" s="2">
        <v>2.81</v>
      </c>
      <c r="AH252" s="2">
        <v>5.86</v>
      </c>
      <c r="AI252" s="2">
        <v>19.38</v>
      </c>
      <c r="AJ252" s="2">
        <v>174.95</v>
      </c>
      <c r="AK252" s="2">
        <v>40.659999999999997</v>
      </c>
      <c r="AL252" s="2">
        <v>300</v>
      </c>
    </row>
    <row r="253" spans="1:80" x14ac:dyDescent="0.25">
      <c r="A253" s="38" t="s">
        <v>193</v>
      </c>
      <c r="B253" s="1" t="s">
        <v>218</v>
      </c>
      <c r="C253" s="1" t="s">
        <v>37</v>
      </c>
      <c r="D253" s="2">
        <v>0.93030000000000002</v>
      </c>
      <c r="E253" s="31">
        <f t="shared" si="74"/>
        <v>0.14698740000000002</v>
      </c>
      <c r="F253" s="2">
        <v>9.77</v>
      </c>
      <c r="G253" s="3">
        <f t="shared" si="75"/>
        <v>0.33511099999999999</v>
      </c>
      <c r="H253" s="1">
        <v>11.21</v>
      </c>
      <c r="I253" s="3">
        <f t="shared" si="76"/>
        <v>0.33966299999999999</v>
      </c>
      <c r="J253" s="2">
        <v>44.55</v>
      </c>
      <c r="K253" s="3">
        <f t="shared" si="77"/>
        <v>0.63260999999999989</v>
      </c>
      <c r="L253" s="4">
        <v>0.2661</v>
      </c>
      <c r="M253" s="5">
        <f t="shared" si="78"/>
        <v>8.0175930000000006E-2</v>
      </c>
      <c r="N253" s="2">
        <v>20.98</v>
      </c>
      <c r="O253" s="3">
        <f t="shared" si="79"/>
        <v>0.59163600000000005</v>
      </c>
      <c r="P253" s="2">
        <v>7.6</v>
      </c>
      <c r="Q253" s="3">
        <f t="shared" si="80"/>
        <v>0.44763999999999998</v>
      </c>
      <c r="R253" s="2">
        <v>2.23</v>
      </c>
      <c r="S253" s="3">
        <f t="shared" si="81"/>
        <v>0.43150500000000003</v>
      </c>
      <c r="T253" s="4" t="s">
        <v>29</v>
      </c>
      <c r="V253" s="2">
        <v>0.29310000000000003</v>
      </c>
      <c r="W253" s="6">
        <f t="shared" si="82"/>
        <v>9.9448830000000016E-2</v>
      </c>
      <c r="X253" s="4" t="s">
        <v>29</v>
      </c>
      <c r="Z253" s="2">
        <f t="shared" si="83"/>
        <v>97.829499999999996</v>
      </c>
      <c r="AB253" s="2">
        <v>15.8</v>
      </c>
      <c r="AC253" s="2">
        <v>3.43</v>
      </c>
      <c r="AD253" s="2">
        <v>3.03</v>
      </c>
      <c r="AE253" s="2">
        <v>1.42</v>
      </c>
      <c r="AF253" s="2">
        <v>30.13</v>
      </c>
      <c r="AG253" s="2">
        <v>2.82</v>
      </c>
      <c r="AH253" s="2">
        <v>5.89</v>
      </c>
      <c r="AI253" s="2">
        <v>19.350000000000001</v>
      </c>
      <c r="AJ253" s="2">
        <v>172.67</v>
      </c>
      <c r="AK253" s="2">
        <v>33.93</v>
      </c>
      <c r="AL253" s="2">
        <v>300</v>
      </c>
    </row>
    <row r="254" spans="1:80" x14ac:dyDescent="0.25">
      <c r="A254" s="38" t="s">
        <v>193</v>
      </c>
      <c r="B254" s="1" t="s">
        <v>219</v>
      </c>
      <c r="C254" s="1" t="s">
        <v>37</v>
      </c>
      <c r="D254" s="2">
        <v>0.997</v>
      </c>
      <c r="E254" s="31">
        <f t="shared" si="74"/>
        <v>0.15603049999999999</v>
      </c>
      <c r="F254" s="2">
        <v>9.6999999999999993</v>
      </c>
      <c r="G254" s="3">
        <f t="shared" si="75"/>
        <v>0.33367999999999998</v>
      </c>
      <c r="H254" s="1">
        <v>11.48</v>
      </c>
      <c r="I254" s="3">
        <f t="shared" si="76"/>
        <v>0.343252</v>
      </c>
      <c r="J254" s="2">
        <v>45.1</v>
      </c>
      <c r="K254" s="3">
        <f t="shared" si="77"/>
        <v>0.63590999999999998</v>
      </c>
      <c r="L254" s="4">
        <v>0.28799999999999998</v>
      </c>
      <c r="M254" s="5">
        <f t="shared" si="78"/>
        <v>7.8796799999999986E-2</v>
      </c>
      <c r="N254" s="2">
        <v>20.55</v>
      </c>
      <c r="O254" s="3">
        <f t="shared" si="79"/>
        <v>0.58362000000000003</v>
      </c>
      <c r="P254" s="2">
        <v>7.6</v>
      </c>
      <c r="Q254" s="3">
        <f t="shared" si="80"/>
        <v>0.44916</v>
      </c>
      <c r="R254" s="2">
        <v>2.25</v>
      </c>
      <c r="S254" s="3">
        <f t="shared" si="81"/>
        <v>0.42097499999999999</v>
      </c>
      <c r="T254" s="4" t="s">
        <v>29</v>
      </c>
      <c r="V254" s="2">
        <v>0.27339999999999998</v>
      </c>
      <c r="W254" s="6">
        <f t="shared" si="82"/>
        <v>0.10304445999999999</v>
      </c>
      <c r="X254" s="4" t="s">
        <v>29</v>
      </c>
      <c r="Z254" s="2">
        <f t="shared" si="83"/>
        <v>98.238400000000013</v>
      </c>
      <c r="AB254" s="2">
        <v>15.65</v>
      </c>
      <c r="AC254" s="2">
        <v>3.44</v>
      </c>
      <c r="AD254" s="2">
        <v>2.99</v>
      </c>
      <c r="AE254" s="2">
        <v>1.41</v>
      </c>
      <c r="AF254" s="2">
        <v>27.36</v>
      </c>
      <c r="AG254" s="2">
        <v>2.84</v>
      </c>
      <c r="AH254" s="2">
        <v>5.91</v>
      </c>
      <c r="AI254" s="2">
        <v>18.71</v>
      </c>
      <c r="AJ254" s="2">
        <v>179.7</v>
      </c>
      <c r="AK254" s="2">
        <v>37.69</v>
      </c>
      <c r="AL254" s="2">
        <v>423.96</v>
      </c>
    </row>
    <row r="255" spans="1:80" x14ac:dyDescent="0.25">
      <c r="B255" s="25"/>
      <c r="C255" s="25" t="s">
        <v>34</v>
      </c>
      <c r="D255" s="27">
        <f>AVERAGE(D243:D254)</f>
        <v>0.91899999999999993</v>
      </c>
      <c r="E255" s="32"/>
      <c r="F255" s="27">
        <f>AVERAGE(F243:F254)</f>
        <v>9.69</v>
      </c>
      <c r="G255" s="27"/>
      <c r="H255" s="27">
        <f>AVERAGE(H243:H254)</f>
        <v>11.376666666666665</v>
      </c>
      <c r="I255" s="32"/>
      <c r="J255" s="27">
        <f>AVERAGE(J243:J254)</f>
        <v>44.647500000000001</v>
      </c>
      <c r="K255" s="27"/>
      <c r="L255" s="33">
        <f>AVERAGE(L243:L254)</f>
        <v>0.27458333333333329</v>
      </c>
      <c r="M255" s="34"/>
      <c r="N255" s="27">
        <f>AVERAGE(N243:N254)</f>
        <v>20.918333333333333</v>
      </c>
      <c r="O255" s="32"/>
      <c r="P255" s="27">
        <f>AVERAGE(P243:P254)</f>
        <v>7.7266666666666666</v>
      </c>
      <c r="Q255" s="32"/>
      <c r="R255" s="27">
        <f>AVERAGE(R243:R254)</f>
        <v>2.2774999999999999</v>
      </c>
      <c r="S255" s="27"/>
      <c r="T255" s="27"/>
      <c r="U255" s="35"/>
      <c r="V255" s="27">
        <f>AVERAGE(V243:V254)</f>
        <v>0.28285833333333327</v>
      </c>
      <c r="W255" s="35"/>
      <c r="X255" s="27"/>
      <c r="BG255" s="28"/>
      <c r="BH255" s="8"/>
      <c r="BI255" s="8"/>
      <c r="BJ255" s="8"/>
      <c r="BK255" s="8"/>
      <c r="BL255" s="8"/>
      <c r="BM255" s="8"/>
      <c r="BN255" s="8"/>
      <c r="BO255" s="8"/>
      <c r="BP255" s="8"/>
      <c r="BQ255" s="8"/>
      <c r="BR255" s="8"/>
      <c r="BS255" s="8"/>
      <c r="BT255" s="8"/>
      <c r="BU255" s="8"/>
      <c r="BV255" s="29"/>
      <c r="BW255" s="30"/>
      <c r="BX255" s="30"/>
      <c r="BY255" s="30"/>
      <c r="BZ255" s="30"/>
      <c r="CA255" s="30"/>
      <c r="CB255" s="30"/>
    </row>
    <row r="256" spans="1:80" x14ac:dyDescent="0.25">
      <c r="B256" s="25"/>
      <c r="C256" s="25" t="s">
        <v>35</v>
      </c>
      <c r="D256" s="27">
        <f>STDEV(D243:D254)</f>
        <v>4.8960893485608399E-2</v>
      </c>
      <c r="E256" s="32"/>
      <c r="F256" s="27">
        <f>STDEV(F243:F254)</f>
        <v>5.4104276423150958E-2</v>
      </c>
      <c r="G256" s="27"/>
      <c r="H256" s="27">
        <f>STDEV(H243:H254)</f>
        <v>0.11227671444275793</v>
      </c>
      <c r="I256" s="32"/>
      <c r="J256" s="27">
        <f>STDEV(J243:J254)</f>
        <v>0.2241803251443325</v>
      </c>
      <c r="K256" s="27"/>
      <c r="L256" s="33">
        <f>STDEV(L243:L254)</f>
        <v>2.5041377878635317E-2</v>
      </c>
      <c r="M256" s="34"/>
      <c r="N256" s="27">
        <f>STDEV(N243:N254)</f>
        <v>0.18600260669401866</v>
      </c>
      <c r="O256" s="32"/>
      <c r="P256" s="27">
        <f>STDEV(P243:P254)</f>
        <v>0.27962095555926919</v>
      </c>
      <c r="Q256" s="32"/>
      <c r="R256" s="27">
        <f>STDEV(R243:R254)</f>
        <v>0.13538665168525832</v>
      </c>
      <c r="S256" s="27"/>
      <c r="T256" s="27"/>
      <c r="U256" s="35"/>
      <c r="V256" s="27">
        <f>STDEV(V243:V254)</f>
        <v>3.8893431516794037E-2</v>
      </c>
      <c r="W256" s="35"/>
      <c r="X256" s="27"/>
      <c r="BG256" s="28"/>
      <c r="BH256" s="8"/>
      <c r="BI256" s="8"/>
      <c r="BJ256" s="8"/>
      <c r="BK256" s="8"/>
      <c r="BL256" s="8"/>
      <c r="BM256" s="8"/>
      <c r="BN256" s="8"/>
      <c r="BO256" s="8"/>
      <c r="BP256" s="8"/>
      <c r="BQ256" s="8"/>
      <c r="BR256" s="8"/>
      <c r="BS256" s="8"/>
      <c r="BT256" s="8"/>
      <c r="BU256" s="8"/>
      <c r="BV256" s="29"/>
      <c r="BW256" s="30"/>
      <c r="BX256" s="30"/>
      <c r="BY256" s="30"/>
      <c r="BZ256" s="30"/>
      <c r="CA256" s="30"/>
      <c r="CB256" s="30"/>
    </row>
    <row r="257" spans="1:80" x14ac:dyDescent="0.25">
      <c r="E257" s="31"/>
    </row>
    <row r="258" spans="1:80" x14ac:dyDescent="0.25">
      <c r="A258" s="26" t="s">
        <v>802</v>
      </c>
      <c r="B258" s="1" t="s">
        <v>220</v>
      </c>
      <c r="C258" s="25" t="s">
        <v>28</v>
      </c>
      <c r="D258" s="2" t="s">
        <v>29</v>
      </c>
      <c r="E258" s="31"/>
      <c r="F258" s="2">
        <v>20.57</v>
      </c>
      <c r="G258" s="3">
        <f t="shared" ref="G258:G267" si="84">F258/100*AC258</f>
        <v>0.27769500000000003</v>
      </c>
      <c r="H258" s="1">
        <v>1.1967000000000001</v>
      </c>
      <c r="I258" s="3">
        <f t="shared" ref="I258:I267" si="85">H258/100*AD258</f>
        <v>7.0006949999999998E-2</v>
      </c>
      <c r="J258" s="2">
        <v>54.16</v>
      </c>
      <c r="K258" s="3">
        <f t="shared" ref="K258:K267" si="86">J258/100*AE258</f>
        <v>0.41161599999999998</v>
      </c>
      <c r="L258" s="2" t="s">
        <v>29</v>
      </c>
      <c r="N258" s="2">
        <v>17</v>
      </c>
      <c r="O258" s="3">
        <f t="shared" ref="O258:O267" si="87">N258/100*AG258</f>
        <v>0.30600000000000005</v>
      </c>
      <c r="P258" s="2">
        <v>6.03</v>
      </c>
      <c r="Q258" s="3">
        <f t="shared" ref="Q258:Q267" si="88">P258/100*AH258</f>
        <v>0.23758199999999999</v>
      </c>
      <c r="R258" s="2">
        <v>0.22470000000000001</v>
      </c>
      <c r="S258" s="3">
        <f t="shared" ref="S258:S267" si="89">R258/100*AI258</f>
        <v>0.10864245000000002</v>
      </c>
      <c r="T258" s="2">
        <v>0.84840000000000004</v>
      </c>
      <c r="U258" s="6">
        <f t="shared" ref="U258:U267" si="90">T258/100*AJ258</f>
        <v>8.6027760000000009E-2</v>
      </c>
      <c r="V258" s="2">
        <v>0.2722</v>
      </c>
      <c r="W258" s="6">
        <f t="shared" ref="W258:W267" si="91">V258/100*AK258</f>
        <v>5.8522999999999999E-2</v>
      </c>
      <c r="X258" s="4" t="s">
        <v>29</v>
      </c>
      <c r="Z258" s="2">
        <f t="shared" ref="Z258:Z267" si="92">SUM(X258,V258,T258,R258,P258,N258,L258,J258,H258,F258,D258)</f>
        <v>100.30199999999999</v>
      </c>
      <c r="AA258" s="3"/>
      <c r="AB258" s="2">
        <v>996.18</v>
      </c>
      <c r="AC258" s="2">
        <v>1.35</v>
      </c>
      <c r="AD258" s="2">
        <v>5.85</v>
      </c>
      <c r="AE258" s="2">
        <v>0.76</v>
      </c>
      <c r="AF258" s="2">
        <v>378.59</v>
      </c>
      <c r="AG258" s="2">
        <v>1.8</v>
      </c>
      <c r="AH258" s="2">
        <v>3.94</v>
      </c>
      <c r="AI258" s="2">
        <v>48.35</v>
      </c>
      <c r="AJ258" s="2">
        <v>10.14</v>
      </c>
      <c r="AK258" s="2">
        <v>21.5</v>
      </c>
      <c r="AL258" s="2">
        <v>300</v>
      </c>
      <c r="AY258" s="2"/>
      <c r="AZ258" s="2"/>
    </row>
    <row r="259" spans="1:80" x14ac:dyDescent="0.25">
      <c r="A259" s="26" t="s">
        <v>802</v>
      </c>
      <c r="B259" s="1" t="s">
        <v>221</v>
      </c>
      <c r="C259" s="25" t="s">
        <v>28</v>
      </c>
      <c r="D259" s="2" t="s">
        <v>29</v>
      </c>
      <c r="E259" s="31"/>
      <c r="F259" s="2">
        <v>21.45</v>
      </c>
      <c r="G259" s="3">
        <f t="shared" si="84"/>
        <v>0.28314</v>
      </c>
      <c r="H259" s="1">
        <v>1.0085999999999999</v>
      </c>
      <c r="I259" s="3">
        <f t="shared" si="85"/>
        <v>6.5458139999999998E-2</v>
      </c>
      <c r="J259" s="2">
        <v>54.19</v>
      </c>
      <c r="K259" s="3">
        <f t="shared" si="86"/>
        <v>0.41184399999999993</v>
      </c>
      <c r="L259" s="2" t="s">
        <v>29</v>
      </c>
      <c r="N259" s="2">
        <v>15.98</v>
      </c>
      <c r="O259" s="3">
        <f t="shared" si="87"/>
        <v>0.29722799999999999</v>
      </c>
      <c r="P259" s="2">
        <v>6.23</v>
      </c>
      <c r="Q259" s="3">
        <f t="shared" si="88"/>
        <v>0.24234700000000001</v>
      </c>
      <c r="R259" s="2">
        <v>0.1699</v>
      </c>
      <c r="S259" s="3">
        <f t="shared" si="89"/>
        <v>0.10329919999999999</v>
      </c>
      <c r="T259" s="2">
        <v>0.76590000000000003</v>
      </c>
      <c r="U259" s="6">
        <f t="shared" si="90"/>
        <v>8.3406510000000003E-2</v>
      </c>
      <c r="V259" s="2">
        <v>0.28999999999999998</v>
      </c>
      <c r="W259" s="6">
        <f t="shared" si="91"/>
        <v>5.9884999999999994E-2</v>
      </c>
      <c r="X259" s="4" t="s">
        <v>29</v>
      </c>
      <c r="Z259" s="2">
        <f t="shared" si="92"/>
        <v>100.0844</v>
      </c>
      <c r="AA259" s="3"/>
      <c r="AB259" s="2">
        <v>4237.3999999999996</v>
      </c>
      <c r="AC259" s="2">
        <v>1.32</v>
      </c>
      <c r="AD259" s="2">
        <v>6.49</v>
      </c>
      <c r="AE259" s="2">
        <v>0.76</v>
      </c>
      <c r="AF259" s="2">
        <v>300</v>
      </c>
      <c r="AG259" s="2">
        <v>1.86</v>
      </c>
      <c r="AH259" s="2">
        <v>3.89</v>
      </c>
      <c r="AI259" s="2">
        <v>60.8</v>
      </c>
      <c r="AJ259" s="2">
        <v>10.89</v>
      </c>
      <c r="AK259" s="2">
        <v>20.65</v>
      </c>
      <c r="AL259" s="2">
        <v>300</v>
      </c>
      <c r="AY259" s="2"/>
      <c r="AZ259" s="2"/>
    </row>
    <row r="260" spans="1:80" x14ac:dyDescent="0.25">
      <c r="A260" s="26" t="s">
        <v>802</v>
      </c>
      <c r="B260" s="1" t="s">
        <v>222</v>
      </c>
      <c r="C260" s="25" t="s">
        <v>28</v>
      </c>
      <c r="D260" s="2" t="s">
        <v>29</v>
      </c>
      <c r="E260" s="31"/>
      <c r="F260" s="2">
        <v>21.34</v>
      </c>
      <c r="G260" s="3">
        <f t="shared" si="84"/>
        <v>0.28382200000000002</v>
      </c>
      <c r="H260" s="1">
        <v>1.0793999999999999</v>
      </c>
      <c r="I260" s="3">
        <f t="shared" si="85"/>
        <v>6.7246620000000007E-2</v>
      </c>
      <c r="J260" s="2">
        <v>54.47</v>
      </c>
      <c r="K260" s="3">
        <f t="shared" si="86"/>
        <v>0.41397199999999995</v>
      </c>
      <c r="L260" s="2" t="s">
        <v>29</v>
      </c>
      <c r="N260" s="2">
        <v>16.39</v>
      </c>
      <c r="O260" s="3">
        <f t="shared" si="87"/>
        <v>0.29993700000000006</v>
      </c>
      <c r="P260" s="2">
        <v>6.2</v>
      </c>
      <c r="Q260" s="3">
        <f t="shared" si="88"/>
        <v>0.24118000000000001</v>
      </c>
      <c r="R260" s="2">
        <v>0.1469</v>
      </c>
      <c r="S260" s="3">
        <f t="shared" si="89"/>
        <v>9.3472470000000002E-2</v>
      </c>
      <c r="T260" s="2">
        <v>0.82489999999999997</v>
      </c>
      <c r="U260" s="6">
        <f t="shared" si="90"/>
        <v>8.5954579999999989E-2</v>
      </c>
      <c r="V260" s="2">
        <v>0.24640000000000001</v>
      </c>
      <c r="W260" s="6">
        <f t="shared" si="91"/>
        <v>5.6869119999999995E-2</v>
      </c>
      <c r="X260" s="4" t="s">
        <v>29</v>
      </c>
      <c r="Z260" s="2">
        <f t="shared" si="92"/>
        <v>100.69760000000001</v>
      </c>
      <c r="AA260" s="3"/>
      <c r="AB260" s="2">
        <v>3245.57</v>
      </c>
      <c r="AC260" s="2">
        <v>1.33</v>
      </c>
      <c r="AD260" s="2">
        <v>6.23</v>
      </c>
      <c r="AE260" s="2">
        <v>0.76</v>
      </c>
      <c r="AF260" s="2">
        <v>2428.33</v>
      </c>
      <c r="AG260" s="2">
        <v>1.83</v>
      </c>
      <c r="AH260" s="2">
        <v>3.89</v>
      </c>
      <c r="AI260" s="2">
        <v>63.63</v>
      </c>
      <c r="AJ260" s="2">
        <v>10.42</v>
      </c>
      <c r="AK260" s="2">
        <v>23.08</v>
      </c>
      <c r="AL260" s="2">
        <v>300</v>
      </c>
      <c r="AY260" s="2"/>
      <c r="AZ260" s="2"/>
    </row>
    <row r="261" spans="1:80" x14ac:dyDescent="0.25">
      <c r="A261" s="26" t="s">
        <v>802</v>
      </c>
      <c r="B261" s="1" t="s">
        <v>223</v>
      </c>
      <c r="C261" s="25" t="s">
        <v>28</v>
      </c>
      <c r="D261" s="2" t="s">
        <v>29</v>
      </c>
      <c r="E261" s="31"/>
      <c r="F261" s="2">
        <v>20.63</v>
      </c>
      <c r="G261" s="3">
        <f t="shared" si="84"/>
        <v>0.278505</v>
      </c>
      <c r="H261" s="1">
        <v>1.1076999999999999</v>
      </c>
      <c r="I261" s="3">
        <f t="shared" si="85"/>
        <v>6.8012779999999981E-2</v>
      </c>
      <c r="J261" s="2">
        <v>54.3</v>
      </c>
      <c r="K261" s="3">
        <f t="shared" si="86"/>
        <v>0.41267999999999994</v>
      </c>
      <c r="L261" s="2" t="s">
        <v>29</v>
      </c>
      <c r="N261" s="2">
        <v>17.149999999999999</v>
      </c>
      <c r="O261" s="3">
        <f t="shared" si="87"/>
        <v>0.30698500000000001</v>
      </c>
      <c r="P261" s="2">
        <v>6.12</v>
      </c>
      <c r="Q261" s="3">
        <f t="shared" si="88"/>
        <v>0.24051600000000004</v>
      </c>
      <c r="R261" s="2">
        <v>0.1845</v>
      </c>
      <c r="S261" s="3">
        <f t="shared" si="89"/>
        <v>0.1001097</v>
      </c>
      <c r="T261" s="2">
        <v>0.79379999999999995</v>
      </c>
      <c r="U261" s="6">
        <f t="shared" si="90"/>
        <v>8.3587139999999976E-2</v>
      </c>
      <c r="V261" s="2">
        <v>0.24890000000000001</v>
      </c>
      <c r="W261" s="6">
        <f t="shared" si="91"/>
        <v>5.906397E-2</v>
      </c>
      <c r="X261" s="4" t="s">
        <v>29</v>
      </c>
      <c r="Z261" s="2">
        <f t="shared" si="92"/>
        <v>100.53489999999999</v>
      </c>
      <c r="AA261" s="3"/>
      <c r="AB261" s="2">
        <v>113.14</v>
      </c>
      <c r="AC261" s="2">
        <v>1.35</v>
      </c>
      <c r="AD261" s="2">
        <v>6.14</v>
      </c>
      <c r="AE261" s="2">
        <v>0.76</v>
      </c>
      <c r="AF261" s="2">
        <v>300</v>
      </c>
      <c r="AG261" s="2">
        <v>1.79</v>
      </c>
      <c r="AH261" s="2">
        <v>3.93</v>
      </c>
      <c r="AI261" s="2">
        <v>54.26</v>
      </c>
      <c r="AJ261" s="2">
        <v>10.53</v>
      </c>
      <c r="AK261" s="2">
        <v>23.73</v>
      </c>
      <c r="AL261" s="2">
        <v>468.82</v>
      </c>
      <c r="AY261" s="2"/>
      <c r="AZ261" s="2"/>
    </row>
    <row r="262" spans="1:80" x14ac:dyDescent="0.25">
      <c r="A262" s="26" t="s">
        <v>802</v>
      </c>
      <c r="B262" s="1" t="s">
        <v>224</v>
      </c>
      <c r="C262" s="25" t="s">
        <v>28</v>
      </c>
      <c r="D262" s="2" t="s">
        <v>29</v>
      </c>
      <c r="E262" s="31"/>
      <c r="F262" s="2">
        <v>21.65</v>
      </c>
      <c r="G262" s="3">
        <f t="shared" si="84"/>
        <v>0.28578000000000003</v>
      </c>
      <c r="H262" s="1">
        <v>1.0027999999999999</v>
      </c>
      <c r="I262" s="3">
        <f t="shared" si="85"/>
        <v>6.5583119999999995E-2</v>
      </c>
      <c r="J262" s="2">
        <v>54.52</v>
      </c>
      <c r="K262" s="3">
        <f t="shared" si="86"/>
        <v>0.414352</v>
      </c>
      <c r="L262" s="2" t="s">
        <v>29</v>
      </c>
      <c r="N262" s="2">
        <v>15.24</v>
      </c>
      <c r="O262" s="3">
        <f t="shared" si="87"/>
        <v>0.28955999999999998</v>
      </c>
      <c r="P262" s="2">
        <v>6.57</v>
      </c>
      <c r="Q262" s="3">
        <f t="shared" si="88"/>
        <v>0.24900300000000003</v>
      </c>
      <c r="R262" s="2">
        <v>0.1351</v>
      </c>
      <c r="S262" s="3">
        <f t="shared" si="89"/>
        <v>0.10019016</v>
      </c>
      <c r="T262" s="2">
        <v>0.72160000000000002</v>
      </c>
      <c r="U262" s="6">
        <f t="shared" si="90"/>
        <v>8.1973759999999993E-2</v>
      </c>
      <c r="V262" s="2">
        <v>0.26769999999999999</v>
      </c>
      <c r="W262" s="6">
        <f t="shared" si="91"/>
        <v>5.8492450000000008E-2</v>
      </c>
      <c r="X262" s="4" t="s">
        <v>29</v>
      </c>
      <c r="Z262" s="2">
        <f t="shared" si="92"/>
        <v>100.10720000000001</v>
      </c>
      <c r="AA262" s="3"/>
      <c r="AB262" s="2">
        <v>232</v>
      </c>
      <c r="AC262" s="2">
        <v>1.32</v>
      </c>
      <c r="AD262" s="2">
        <v>6.54</v>
      </c>
      <c r="AE262" s="2">
        <v>0.76</v>
      </c>
      <c r="AF262" s="2">
        <v>3254.36</v>
      </c>
      <c r="AG262" s="2">
        <v>1.9</v>
      </c>
      <c r="AH262" s="2">
        <v>3.79</v>
      </c>
      <c r="AI262" s="2">
        <v>74.16</v>
      </c>
      <c r="AJ262" s="2">
        <v>11.36</v>
      </c>
      <c r="AK262" s="2">
        <v>21.85</v>
      </c>
      <c r="AL262" s="2">
        <v>282.38</v>
      </c>
      <c r="AY262" s="2"/>
      <c r="AZ262" s="2"/>
    </row>
    <row r="263" spans="1:80" x14ac:dyDescent="0.25">
      <c r="A263" s="26" t="s">
        <v>802</v>
      </c>
      <c r="B263" s="1" t="s">
        <v>225</v>
      </c>
      <c r="C263" s="25" t="s">
        <v>28</v>
      </c>
      <c r="D263" s="2" t="s">
        <v>29</v>
      </c>
      <c r="E263" s="31"/>
      <c r="F263" s="2">
        <v>21.49</v>
      </c>
      <c r="G263" s="3">
        <f t="shared" si="84"/>
        <v>0.28366799999999998</v>
      </c>
      <c r="H263" s="1">
        <v>1.1246</v>
      </c>
      <c r="I263" s="3">
        <f t="shared" si="85"/>
        <v>6.8375680000000008E-2</v>
      </c>
      <c r="J263" s="2">
        <v>54.17</v>
      </c>
      <c r="K263" s="3">
        <f t="shared" si="86"/>
        <v>0.41169200000000006</v>
      </c>
      <c r="L263" s="2" t="s">
        <v>29</v>
      </c>
      <c r="N263" s="2">
        <v>16</v>
      </c>
      <c r="O263" s="3">
        <f t="shared" si="87"/>
        <v>0.29600000000000004</v>
      </c>
      <c r="P263" s="2">
        <v>5.96</v>
      </c>
      <c r="Q263" s="3">
        <f t="shared" si="88"/>
        <v>0.23661200000000002</v>
      </c>
      <c r="R263" s="2">
        <v>0.1353</v>
      </c>
      <c r="S263" s="3">
        <f t="shared" si="89"/>
        <v>9.0989250000000008E-2</v>
      </c>
      <c r="T263" s="2">
        <v>0.83330000000000004</v>
      </c>
      <c r="U263" s="6">
        <f t="shared" si="90"/>
        <v>8.666320000000001E-2</v>
      </c>
      <c r="V263" s="2">
        <v>0.2863</v>
      </c>
      <c r="W263" s="6">
        <f t="shared" si="91"/>
        <v>5.92641E-2</v>
      </c>
      <c r="X263" s="4" t="s">
        <v>29</v>
      </c>
      <c r="Z263" s="2">
        <f t="shared" si="92"/>
        <v>99.999499999999998</v>
      </c>
      <c r="AA263" s="3"/>
      <c r="AB263" s="2">
        <v>482.36</v>
      </c>
      <c r="AC263" s="2">
        <v>1.32</v>
      </c>
      <c r="AD263" s="2">
        <v>6.08</v>
      </c>
      <c r="AE263" s="2">
        <v>0.76</v>
      </c>
      <c r="AF263" s="2">
        <v>300</v>
      </c>
      <c r="AG263" s="2">
        <v>1.85</v>
      </c>
      <c r="AH263" s="2">
        <v>3.97</v>
      </c>
      <c r="AI263" s="2">
        <v>67.25</v>
      </c>
      <c r="AJ263" s="2">
        <v>10.4</v>
      </c>
      <c r="AK263" s="2">
        <v>20.7</v>
      </c>
      <c r="AL263" s="2">
        <v>182.63</v>
      </c>
      <c r="AY263" s="2"/>
      <c r="AZ263" s="2"/>
    </row>
    <row r="264" spans="1:80" x14ac:dyDescent="0.25">
      <c r="A264" s="26" t="s">
        <v>802</v>
      </c>
      <c r="B264" s="1" t="s">
        <v>226</v>
      </c>
      <c r="C264" s="25" t="s">
        <v>28</v>
      </c>
      <c r="D264" s="2" t="s">
        <v>29</v>
      </c>
      <c r="E264" s="31"/>
      <c r="F264" s="2">
        <v>21.43</v>
      </c>
      <c r="G264" s="3">
        <f t="shared" si="84"/>
        <v>0.28287600000000002</v>
      </c>
      <c r="H264" s="1">
        <v>1.0703</v>
      </c>
      <c r="I264" s="3">
        <f t="shared" si="85"/>
        <v>6.7000779999999996E-2</v>
      </c>
      <c r="J264" s="2">
        <v>54.43</v>
      </c>
      <c r="K264" s="3">
        <f t="shared" si="86"/>
        <v>0.41366800000000004</v>
      </c>
      <c r="L264" s="2" t="s">
        <v>29</v>
      </c>
      <c r="N264" s="2">
        <v>16.28</v>
      </c>
      <c r="O264" s="3">
        <f t="shared" si="87"/>
        <v>0.29955200000000004</v>
      </c>
      <c r="P264" s="2">
        <v>5.89</v>
      </c>
      <c r="Q264" s="3">
        <f t="shared" si="88"/>
        <v>0.23618899999999995</v>
      </c>
      <c r="R264" s="2">
        <v>0.1527</v>
      </c>
      <c r="S264" s="3">
        <f t="shared" si="89"/>
        <v>9.8170830000000001E-2</v>
      </c>
      <c r="T264" s="2">
        <v>0.9224</v>
      </c>
      <c r="U264" s="6">
        <f t="shared" si="90"/>
        <v>8.9380559999999998E-2</v>
      </c>
      <c r="V264" s="2">
        <v>0.2382</v>
      </c>
      <c r="W264" s="6">
        <f t="shared" si="91"/>
        <v>5.9002140000000002E-2</v>
      </c>
      <c r="X264" s="4" t="s">
        <v>29</v>
      </c>
      <c r="Z264" s="2">
        <f t="shared" si="92"/>
        <v>100.4136</v>
      </c>
      <c r="AA264" s="3"/>
      <c r="AB264" s="2">
        <v>1784.37</v>
      </c>
      <c r="AC264" s="2">
        <v>1.32</v>
      </c>
      <c r="AD264" s="2">
        <v>6.26</v>
      </c>
      <c r="AE264" s="2">
        <v>0.76</v>
      </c>
      <c r="AF264" s="2">
        <v>300</v>
      </c>
      <c r="AG264" s="2">
        <v>1.84</v>
      </c>
      <c r="AH264" s="2">
        <v>4.01</v>
      </c>
      <c r="AI264" s="2">
        <v>64.290000000000006</v>
      </c>
      <c r="AJ264" s="2">
        <v>9.69</v>
      </c>
      <c r="AK264" s="2">
        <v>24.77</v>
      </c>
      <c r="AL264" s="2">
        <v>300</v>
      </c>
      <c r="AY264" s="2"/>
      <c r="AZ264" s="2"/>
    </row>
    <row r="265" spans="1:80" x14ac:dyDescent="0.25">
      <c r="A265" s="26" t="s">
        <v>802</v>
      </c>
      <c r="B265" s="1" t="s">
        <v>227</v>
      </c>
      <c r="C265" s="25" t="s">
        <v>28</v>
      </c>
      <c r="D265" s="2" t="s">
        <v>29</v>
      </c>
      <c r="E265" s="31"/>
      <c r="F265" s="2">
        <v>20.68</v>
      </c>
      <c r="G265" s="3">
        <f t="shared" si="84"/>
        <v>0.27917999999999998</v>
      </c>
      <c r="H265" s="1">
        <v>1.2927</v>
      </c>
      <c r="I265" s="3">
        <f t="shared" si="85"/>
        <v>7.1874119999999986E-2</v>
      </c>
      <c r="J265" s="2">
        <v>54.12</v>
      </c>
      <c r="K265" s="3">
        <f t="shared" si="86"/>
        <v>0.41131200000000001</v>
      </c>
      <c r="L265" s="2" t="s">
        <v>29</v>
      </c>
      <c r="N265" s="2">
        <v>15.98</v>
      </c>
      <c r="O265" s="3">
        <f t="shared" si="87"/>
        <v>0.29722799999999999</v>
      </c>
      <c r="P265" s="2">
        <v>6.77</v>
      </c>
      <c r="Q265" s="3">
        <f t="shared" si="88"/>
        <v>0.25048999999999999</v>
      </c>
      <c r="R265" s="2">
        <v>0.18410000000000001</v>
      </c>
      <c r="S265" s="3">
        <f t="shared" si="89"/>
        <v>9.8401450000000015E-2</v>
      </c>
      <c r="T265" s="2">
        <v>0.79749999999999999</v>
      </c>
      <c r="U265" s="6">
        <f t="shared" si="90"/>
        <v>8.4694499999999992E-2</v>
      </c>
      <c r="V265" s="2">
        <v>0.31569999999999998</v>
      </c>
      <c r="W265" s="6">
        <f t="shared" si="91"/>
        <v>5.8846479999999993E-2</v>
      </c>
      <c r="X265" s="4" t="s">
        <v>29</v>
      </c>
      <c r="Z265" s="2">
        <f t="shared" si="92"/>
        <v>100.13999999999999</v>
      </c>
      <c r="AA265" s="3"/>
      <c r="AB265" s="2">
        <v>2107.86</v>
      </c>
      <c r="AC265" s="2">
        <v>1.35</v>
      </c>
      <c r="AD265" s="2">
        <v>5.56</v>
      </c>
      <c r="AE265" s="2">
        <v>0.76</v>
      </c>
      <c r="AF265" s="2">
        <v>300</v>
      </c>
      <c r="AG265" s="2">
        <v>1.86</v>
      </c>
      <c r="AH265" s="2">
        <v>3.7</v>
      </c>
      <c r="AI265" s="2">
        <v>53.45</v>
      </c>
      <c r="AJ265" s="2">
        <v>10.62</v>
      </c>
      <c r="AK265" s="2">
        <v>18.64</v>
      </c>
      <c r="AL265" s="2">
        <v>300</v>
      </c>
      <c r="AY265" s="2"/>
      <c r="AZ265" s="2"/>
    </row>
    <row r="266" spans="1:80" x14ac:dyDescent="0.25">
      <c r="A266" s="26" t="s">
        <v>802</v>
      </c>
      <c r="B266" s="1" t="s">
        <v>228</v>
      </c>
      <c r="C266" s="25" t="s">
        <v>28</v>
      </c>
      <c r="D266" s="2" t="s">
        <v>29</v>
      </c>
      <c r="E266" s="31"/>
      <c r="F266" s="2">
        <v>21.69</v>
      </c>
      <c r="G266" s="3">
        <f t="shared" si="84"/>
        <v>0.28413900000000003</v>
      </c>
      <c r="H266" s="1">
        <v>1.1061000000000001</v>
      </c>
      <c r="I266" s="3">
        <f t="shared" si="85"/>
        <v>6.8025150000000006E-2</v>
      </c>
      <c r="J266" s="2">
        <v>54.48</v>
      </c>
      <c r="K266" s="3">
        <f t="shared" si="86"/>
        <v>0.41404799999999997</v>
      </c>
      <c r="L266" s="2" t="s">
        <v>29</v>
      </c>
      <c r="N266" s="2">
        <v>15.32</v>
      </c>
      <c r="O266" s="3">
        <f t="shared" si="87"/>
        <v>0.29108000000000001</v>
      </c>
      <c r="P266" s="2">
        <v>6.37</v>
      </c>
      <c r="Q266" s="3">
        <f t="shared" si="88"/>
        <v>0.24524500000000002</v>
      </c>
      <c r="R266" s="2">
        <v>0.14949999999999999</v>
      </c>
      <c r="S266" s="3">
        <f t="shared" si="89"/>
        <v>9.7578649999999989E-2</v>
      </c>
      <c r="T266" s="2">
        <v>0.87560000000000004</v>
      </c>
      <c r="U266" s="6">
        <f t="shared" si="90"/>
        <v>8.7209760000000011E-2</v>
      </c>
      <c r="V266" s="2">
        <v>0.29799999999999999</v>
      </c>
      <c r="W266" s="6">
        <f t="shared" si="91"/>
        <v>6.0702600000000002E-2</v>
      </c>
      <c r="X266" s="4" t="s">
        <v>29</v>
      </c>
      <c r="Z266" s="2">
        <f t="shared" si="92"/>
        <v>100.28919999999999</v>
      </c>
      <c r="AA266" s="3"/>
      <c r="AB266" s="2">
        <v>709.82</v>
      </c>
      <c r="AC266" s="2">
        <v>1.31</v>
      </c>
      <c r="AD266" s="2">
        <v>6.15</v>
      </c>
      <c r="AE266" s="2">
        <v>0.76</v>
      </c>
      <c r="AF266" s="2">
        <v>300</v>
      </c>
      <c r="AG266" s="2">
        <v>1.9</v>
      </c>
      <c r="AH266" s="2">
        <v>3.85</v>
      </c>
      <c r="AI266" s="2">
        <v>65.27</v>
      </c>
      <c r="AJ266" s="2">
        <v>9.9600000000000009</v>
      </c>
      <c r="AK266" s="2">
        <v>20.37</v>
      </c>
      <c r="AL266" s="2">
        <v>300</v>
      </c>
      <c r="AY266" s="2"/>
      <c r="AZ266" s="2"/>
    </row>
    <row r="267" spans="1:80" x14ac:dyDescent="0.25">
      <c r="A267" s="26" t="s">
        <v>802</v>
      </c>
      <c r="B267" s="1" t="s">
        <v>229</v>
      </c>
      <c r="C267" s="25" t="s">
        <v>28</v>
      </c>
      <c r="D267" s="2" t="s">
        <v>29</v>
      </c>
      <c r="E267" s="31"/>
      <c r="F267" s="2">
        <v>21.83</v>
      </c>
      <c r="G267" s="3">
        <f t="shared" si="84"/>
        <v>0.28597299999999998</v>
      </c>
      <c r="H267" s="1">
        <v>1.0258</v>
      </c>
      <c r="I267" s="3">
        <f t="shared" si="85"/>
        <v>6.5856360000000003E-2</v>
      </c>
      <c r="J267" s="2">
        <v>54.23</v>
      </c>
      <c r="K267" s="3">
        <f t="shared" si="86"/>
        <v>0.41214800000000001</v>
      </c>
      <c r="L267" s="2" t="s">
        <v>29</v>
      </c>
      <c r="N267" s="2">
        <v>15.55</v>
      </c>
      <c r="O267" s="3">
        <f t="shared" si="87"/>
        <v>0.29233999999999999</v>
      </c>
      <c r="P267" s="2">
        <v>6.28</v>
      </c>
      <c r="Q267" s="3">
        <f t="shared" si="88"/>
        <v>0.24429200000000004</v>
      </c>
      <c r="R267" s="2">
        <v>0.14380000000000001</v>
      </c>
      <c r="S267" s="3">
        <f t="shared" si="89"/>
        <v>9.1313000000000005E-2</v>
      </c>
      <c r="T267" s="2">
        <v>0.77529999999999999</v>
      </c>
      <c r="U267" s="6">
        <f t="shared" si="90"/>
        <v>8.4275109999999986E-2</v>
      </c>
      <c r="V267" s="2">
        <v>0.24840000000000001</v>
      </c>
      <c r="W267" s="6">
        <f t="shared" si="91"/>
        <v>6.0361200000000004E-2</v>
      </c>
      <c r="X267" s="4" t="s">
        <v>29</v>
      </c>
      <c r="Z267" s="2">
        <f t="shared" si="92"/>
        <v>100.08329999999999</v>
      </c>
      <c r="AA267" s="3"/>
      <c r="AB267" s="2">
        <v>1025.83</v>
      </c>
      <c r="AC267" s="2">
        <v>1.31</v>
      </c>
      <c r="AD267" s="2">
        <v>6.42</v>
      </c>
      <c r="AE267" s="2">
        <v>0.76</v>
      </c>
      <c r="AF267" s="2">
        <v>338.11</v>
      </c>
      <c r="AG267" s="2">
        <v>1.88</v>
      </c>
      <c r="AH267" s="2">
        <v>3.89</v>
      </c>
      <c r="AI267" s="2">
        <v>63.5</v>
      </c>
      <c r="AJ267" s="2">
        <v>10.87</v>
      </c>
      <c r="AK267" s="2">
        <v>24.3</v>
      </c>
      <c r="AL267" s="2">
        <v>572.54999999999995</v>
      </c>
      <c r="AY267" s="2"/>
      <c r="AZ267" s="2"/>
    </row>
    <row r="268" spans="1:80" x14ac:dyDescent="0.25">
      <c r="B268" s="25"/>
      <c r="C268" s="25" t="s">
        <v>34</v>
      </c>
      <c r="D268" s="27"/>
      <c r="E268" s="32"/>
      <c r="F268" s="27">
        <f>AVERAGE(F258:F267)</f>
        <v>21.276</v>
      </c>
      <c r="G268" s="27"/>
      <c r="H268" s="27">
        <f>AVERAGE(H258:H267)</f>
        <v>1.1014699999999999</v>
      </c>
      <c r="I268" s="32"/>
      <c r="J268" s="27">
        <f>AVERAGE(J258:J267)</f>
        <v>54.307000000000002</v>
      </c>
      <c r="K268" s="27"/>
      <c r="L268" s="33"/>
      <c r="M268" s="34"/>
      <c r="N268" s="27">
        <f>AVERAGE(N258:N267)</f>
        <v>16.089000000000002</v>
      </c>
      <c r="O268" s="32"/>
      <c r="P268" s="27">
        <f>AVERAGE(P258:P267)</f>
        <v>6.2419999999999991</v>
      </c>
      <c r="Q268" s="32"/>
      <c r="R268" s="27">
        <f>AVERAGE(R258:R267)</f>
        <v>0.16264999999999999</v>
      </c>
      <c r="S268" s="27"/>
      <c r="T268" s="27">
        <f>AVERAGE(T258:T267)</f>
        <v>0.8158700000000001</v>
      </c>
      <c r="U268" s="35"/>
      <c r="V268" s="27">
        <f>AVERAGE(V258:V267)</f>
        <v>0.27118000000000003</v>
      </c>
      <c r="W268" s="35"/>
      <c r="X268" s="27"/>
      <c r="BG268" s="28"/>
      <c r="BH268" s="8"/>
      <c r="BI268" s="8"/>
      <c r="BJ268" s="8"/>
      <c r="BK268" s="8"/>
      <c r="BL268" s="8"/>
      <c r="BM268" s="8"/>
      <c r="BN268" s="8"/>
      <c r="BO268" s="8"/>
      <c r="BP268" s="8"/>
      <c r="BQ268" s="8"/>
      <c r="BR268" s="8"/>
      <c r="BS268" s="8"/>
      <c r="BT268" s="8"/>
      <c r="BU268" s="8"/>
      <c r="BV268" s="29"/>
      <c r="BW268" s="30"/>
      <c r="BX268" s="30"/>
      <c r="BY268" s="30"/>
      <c r="BZ268" s="30"/>
      <c r="CA268" s="30"/>
      <c r="CB268" s="30"/>
    </row>
    <row r="269" spans="1:80" x14ac:dyDescent="0.25">
      <c r="B269" s="25"/>
      <c r="C269" s="25" t="s">
        <v>35</v>
      </c>
      <c r="D269" s="27"/>
      <c r="E269" s="32"/>
      <c r="F269" s="27">
        <f>STDEV(F258:F267)</f>
        <v>0.4705835620682991</v>
      </c>
      <c r="G269" s="27"/>
      <c r="H269" s="27">
        <f>STDEV(H258:H267)</f>
        <v>8.9304797059160168E-2</v>
      </c>
      <c r="I269" s="32"/>
      <c r="J269" s="27">
        <f>STDEV(J258:J267)</f>
        <v>0.15348181216895679</v>
      </c>
      <c r="K269" s="27"/>
      <c r="L269" s="33"/>
      <c r="M269" s="34"/>
      <c r="N269" s="27">
        <f>STDEV(N258:N267)</f>
        <v>0.64265854075084039</v>
      </c>
      <c r="O269" s="32"/>
      <c r="P269" s="27">
        <f>STDEV(P258:P267)</f>
        <v>0.27271474718711736</v>
      </c>
      <c r="Q269" s="32"/>
      <c r="R269" s="27">
        <f>STDEV(R258:R267)</f>
        <v>2.8328676087824845E-2</v>
      </c>
      <c r="S269" s="27"/>
      <c r="T269" s="27">
        <f>STDEV(T258:T267)</f>
        <v>5.7940736964591684E-2</v>
      </c>
      <c r="U269" s="35"/>
      <c r="V269" s="27">
        <f>STDEV(V258:V267)</f>
        <v>2.5850759713744922E-2</v>
      </c>
      <c r="W269" s="35"/>
      <c r="X269" s="27"/>
      <c r="BG269" s="28"/>
      <c r="BH269" s="8"/>
      <c r="BI269" s="8"/>
      <c r="BJ269" s="8"/>
      <c r="BK269" s="8"/>
      <c r="BL269" s="8"/>
      <c r="BM269" s="8"/>
      <c r="BN269" s="8"/>
      <c r="BO269" s="8"/>
      <c r="BP269" s="8"/>
      <c r="BQ269" s="8"/>
      <c r="BR269" s="8"/>
      <c r="BS269" s="8"/>
      <c r="BT269" s="8"/>
      <c r="BU269" s="8"/>
      <c r="BV269" s="29"/>
      <c r="BW269" s="30"/>
      <c r="BX269" s="30"/>
      <c r="BY269" s="30"/>
      <c r="BZ269" s="30"/>
      <c r="CA269" s="30"/>
      <c r="CB269" s="30"/>
    </row>
    <row r="270" spans="1:80" x14ac:dyDescent="0.25">
      <c r="C270" s="25"/>
      <c r="E270" s="31"/>
      <c r="AA270" s="3"/>
      <c r="AY270" s="2"/>
      <c r="AZ270" s="2"/>
    </row>
    <row r="271" spans="1:80" x14ac:dyDescent="0.25">
      <c r="A271" s="26" t="s">
        <v>802</v>
      </c>
      <c r="B271" s="1" t="s">
        <v>230</v>
      </c>
      <c r="C271" s="1" t="s">
        <v>231</v>
      </c>
      <c r="D271" s="2" t="s">
        <v>29</v>
      </c>
      <c r="E271" s="31"/>
      <c r="F271" s="2">
        <v>29.33</v>
      </c>
      <c r="G271" s="3">
        <f t="shared" ref="G271:G280" si="93">F271/100*AC271</f>
        <v>0.32849600000000001</v>
      </c>
      <c r="H271" s="1">
        <v>0.64219999999999999</v>
      </c>
      <c r="I271" s="3">
        <f t="shared" ref="I271:I280" si="94">H271/100*AD271</f>
        <v>5.6385159999999997E-2</v>
      </c>
      <c r="J271" s="2">
        <v>56.08</v>
      </c>
      <c r="K271" s="3">
        <f t="shared" ref="K271:K280" si="95">J271/100*AE271</f>
        <v>0.42059999999999997</v>
      </c>
      <c r="L271" s="2" t="s">
        <v>29</v>
      </c>
      <c r="N271" s="2">
        <v>5.1100000000000003</v>
      </c>
      <c r="O271" s="3">
        <f t="shared" ref="O271:O280" si="96">N271/100*AG271</f>
        <v>0.17067400000000002</v>
      </c>
      <c r="P271" s="2">
        <v>8.44</v>
      </c>
      <c r="Q271" s="3">
        <f t="shared" ref="Q271:Q280" si="97">P271/100*AH271</f>
        <v>0.27936399999999995</v>
      </c>
      <c r="R271" s="2">
        <v>8.2600000000000007E-2</v>
      </c>
      <c r="S271" s="3">
        <f>R271/100*AI271</f>
        <v>8.8390260000000012E-2</v>
      </c>
      <c r="T271" s="2">
        <v>0.66539999999999999</v>
      </c>
      <c r="U271" s="6">
        <f t="shared" ref="U271:U280" si="98">T271/100*AJ271</f>
        <v>7.7585639999999997E-2</v>
      </c>
      <c r="V271" s="2">
        <v>0.34039999999999998</v>
      </c>
      <c r="W271" s="6">
        <f t="shared" ref="W271:W280" si="99">V271/100*AK271</f>
        <v>5.9876359999999997E-2</v>
      </c>
      <c r="X271" s="2" t="s">
        <v>29</v>
      </c>
      <c r="Z271" s="2">
        <f t="shared" ref="Z271:Z280" si="100">SUM(X271,V271,T271,R271,P271,N271,L271,J271,H271,F271,D271)</f>
        <v>100.6906</v>
      </c>
      <c r="AA271" s="3"/>
      <c r="AB271" s="2">
        <v>434.39</v>
      </c>
      <c r="AC271" s="2">
        <v>1.1200000000000001</v>
      </c>
      <c r="AD271" s="2">
        <v>8.7799999999999994</v>
      </c>
      <c r="AE271" s="2">
        <v>0.75</v>
      </c>
      <c r="AF271" s="2">
        <v>300</v>
      </c>
      <c r="AG271" s="2">
        <v>3.34</v>
      </c>
      <c r="AH271" s="2">
        <v>3.31</v>
      </c>
      <c r="AI271" s="2">
        <v>107.01</v>
      </c>
      <c r="AJ271" s="2">
        <v>11.66</v>
      </c>
      <c r="AK271" s="2">
        <v>17.59</v>
      </c>
      <c r="AL271" s="2">
        <v>300</v>
      </c>
      <c r="AY271" s="2"/>
      <c r="AZ271" s="2"/>
    </row>
    <row r="272" spans="1:80" x14ac:dyDescent="0.25">
      <c r="A272" s="26" t="s">
        <v>802</v>
      </c>
      <c r="B272" s="1" t="s">
        <v>232</v>
      </c>
      <c r="C272" s="1" t="s">
        <v>231</v>
      </c>
      <c r="D272" s="2" t="s">
        <v>29</v>
      </c>
      <c r="E272" s="31"/>
      <c r="F272" s="2">
        <v>30.16</v>
      </c>
      <c r="G272" s="3">
        <f t="shared" si="93"/>
        <v>0.33176</v>
      </c>
      <c r="H272" s="1">
        <v>0.52939999999999998</v>
      </c>
      <c r="I272" s="3">
        <f t="shared" si="94"/>
        <v>5.124592E-2</v>
      </c>
      <c r="J272" s="2">
        <v>56.42</v>
      </c>
      <c r="K272" s="3">
        <f t="shared" si="95"/>
        <v>0.42315000000000003</v>
      </c>
      <c r="L272" s="2" t="s">
        <v>29</v>
      </c>
      <c r="N272" s="2">
        <v>4.3899999999999997</v>
      </c>
      <c r="O272" s="3">
        <f t="shared" si="96"/>
        <v>0.15847899999999998</v>
      </c>
      <c r="P272" s="2">
        <v>8.5500000000000007</v>
      </c>
      <c r="Q272" s="3">
        <f t="shared" si="97"/>
        <v>0.28215000000000001</v>
      </c>
      <c r="R272" s="2">
        <v>9.6699999999999994E-2</v>
      </c>
      <c r="S272" s="3">
        <f>R272/100*AI272</f>
        <v>9.1894009999999998E-2</v>
      </c>
      <c r="T272" s="2">
        <v>0.60860000000000003</v>
      </c>
      <c r="U272" s="6">
        <f t="shared" si="98"/>
        <v>7.5405540000000007E-2</v>
      </c>
      <c r="V272" s="2">
        <v>0.35020000000000001</v>
      </c>
      <c r="W272" s="6">
        <f t="shared" si="99"/>
        <v>6.2300579999999994E-2</v>
      </c>
      <c r="X272" s="2" t="s">
        <v>29</v>
      </c>
      <c r="Z272" s="2">
        <f t="shared" si="100"/>
        <v>101.1049</v>
      </c>
      <c r="AA272" s="3"/>
      <c r="AB272" s="2">
        <v>300</v>
      </c>
      <c r="AC272" s="2">
        <v>1.1000000000000001</v>
      </c>
      <c r="AD272" s="2">
        <v>9.68</v>
      </c>
      <c r="AE272" s="2">
        <v>0.75</v>
      </c>
      <c r="AF272" s="2">
        <v>300</v>
      </c>
      <c r="AG272" s="2">
        <v>3.61</v>
      </c>
      <c r="AH272" s="2">
        <v>3.3</v>
      </c>
      <c r="AI272" s="2">
        <v>95.03</v>
      </c>
      <c r="AJ272" s="2">
        <v>12.39</v>
      </c>
      <c r="AK272" s="2">
        <v>17.79</v>
      </c>
      <c r="AL272" s="2">
        <v>300</v>
      </c>
      <c r="AY272" s="2"/>
      <c r="AZ272" s="2"/>
    </row>
    <row r="273" spans="1:80" x14ac:dyDescent="0.25">
      <c r="A273" s="26" t="s">
        <v>802</v>
      </c>
      <c r="B273" s="1" t="s">
        <v>233</v>
      </c>
      <c r="C273" s="1" t="s">
        <v>231</v>
      </c>
      <c r="D273" s="2" t="s">
        <v>29</v>
      </c>
      <c r="E273" s="31"/>
      <c r="F273" s="2">
        <v>30.19</v>
      </c>
      <c r="G273" s="3">
        <f t="shared" si="93"/>
        <v>0.33209000000000005</v>
      </c>
      <c r="H273" s="1">
        <v>0.61819999999999997</v>
      </c>
      <c r="I273" s="3">
        <f t="shared" si="94"/>
        <v>5.5699819999999997E-2</v>
      </c>
      <c r="J273" s="2">
        <v>56.41</v>
      </c>
      <c r="K273" s="3">
        <f t="shared" si="95"/>
        <v>0.42307499999999998</v>
      </c>
      <c r="L273" s="2" t="s">
        <v>29</v>
      </c>
      <c r="N273" s="2">
        <v>3.9</v>
      </c>
      <c r="O273" s="3">
        <f t="shared" si="96"/>
        <v>0.15093000000000001</v>
      </c>
      <c r="P273" s="2">
        <v>8.11</v>
      </c>
      <c r="Q273" s="3">
        <f t="shared" si="97"/>
        <v>0.27492899999999998</v>
      </c>
      <c r="R273" s="2" t="s">
        <v>29</v>
      </c>
      <c r="T273" s="2">
        <v>0.64119999999999999</v>
      </c>
      <c r="U273" s="6">
        <f t="shared" si="98"/>
        <v>7.7713439999999995E-2</v>
      </c>
      <c r="V273" s="2">
        <v>0.318</v>
      </c>
      <c r="W273" s="6">
        <f t="shared" si="99"/>
        <v>6.0101999999999996E-2</v>
      </c>
      <c r="X273" s="2" t="s">
        <v>29</v>
      </c>
      <c r="Z273" s="2">
        <f t="shared" si="100"/>
        <v>100.1874</v>
      </c>
      <c r="AA273" s="3"/>
      <c r="AB273" s="2">
        <v>300</v>
      </c>
      <c r="AC273" s="2">
        <v>1.1000000000000001</v>
      </c>
      <c r="AD273" s="2">
        <v>9.01</v>
      </c>
      <c r="AE273" s="2">
        <v>0.75</v>
      </c>
      <c r="AF273" s="2">
        <v>300</v>
      </c>
      <c r="AG273" s="2">
        <v>3.87</v>
      </c>
      <c r="AH273" s="2">
        <v>3.39</v>
      </c>
      <c r="AI273" s="2">
        <v>126.46</v>
      </c>
      <c r="AJ273" s="2">
        <v>12.12</v>
      </c>
      <c r="AK273" s="2">
        <v>18.899999999999999</v>
      </c>
      <c r="AL273" s="2">
        <v>300</v>
      </c>
      <c r="AY273" s="2"/>
      <c r="AZ273" s="2"/>
    </row>
    <row r="274" spans="1:80" x14ac:dyDescent="0.25">
      <c r="A274" s="26" t="s">
        <v>802</v>
      </c>
      <c r="B274" s="1" t="s">
        <v>234</v>
      </c>
      <c r="C274" s="1" t="s">
        <v>231</v>
      </c>
      <c r="D274" s="2" t="s">
        <v>29</v>
      </c>
      <c r="E274" s="31"/>
      <c r="F274" s="2">
        <v>30.23</v>
      </c>
      <c r="G274" s="3">
        <f t="shared" si="93"/>
        <v>0.33253000000000005</v>
      </c>
      <c r="H274" s="1">
        <v>0.47620000000000001</v>
      </c>
      <c r="I274" s="3">
        <f t="shared" si="94"/>
        <v>5.028672E-2</v>
      </c>
      <c r="J274" s="2">
        <v>56.15</v>
      </c>
      <c r="K274" s="3">
        <f t="shared" si="95"/>
        <v>0.42112499999999997</v>
      </c>
      <c r="L274" s="2" t="s">
        <v>29</v>
      </c>
      <c r="N274" s="2">
        <v>4.3499999999999996</v>
      </c>
      <c r="O274" s="3">
        <f t="shared" si="96"/>
        <v>0.15833999999999998</v>
      </c>
      <c r="P274" s="2">
        <v>8.32</v>
      </c>
      <c r="Q274" s="3">
        <f t="shared" si="97"/>
        <v>0.27788799999999997</v>
      </c>
      <c r="R274" s="2" t="s">
        <v>29</v>
      </c>
      <c r="T274" s="2">
        <v>0.6381</v>
      </c>
      <c r="U274" s="6">
        <f t="shared" si="98"/>
        <v>7.625295E-2</v>
      </c>
      <c r="V274" s="2">
        <v>0.30980000000000002</v>
      </c>
      <c r="W274" s="6">
        <f t="shared" si="99"/>
        <v>5.9667480000000009E-2</v>
      </c>
      <c r="X274" s="2" t="s">
        <v>29</v>
      </c>
      <c r="Z274" s="2">
        <f t="shared" si="100"/>
        <v>100.47410000000001</v>
      </c>
      <c r="AA274" s="3"/>
      <c r="AB274" s="2">
        <v>300</v>
      </c>
      <c r="AC274" s="2">
        <v>1.1000000000000001</v>
      </c>
      <c r="AD274" s="2">
        <v>10.56</v>
      </c>
      <c r="AE274" s="2">
        <v>0.75</v>
      </c>
      <c r="AF274" s="2">
        <v>935.87</v>
      </c>
      <c r="AG274" s="2">
        <v>3.64</v>
      </c>
      <c r="AH274" s="2">
        <v>3.34</v>
      </c>
      <c r="AI274" s="2">
        <v>159.86000000000001</v>
      </c>
      <c r="AJ274" s="2">
        <v>11.95</v>
      </c>
      <c r="AK274" s="2">
        <v>19.260000000000002</v>
      </c>
      <c r="AL274" s="2">
        <v>300</v>
      </c>
      <c r="AY274" s="2"/>
      <c r="AZ274" s="2"/>
    </row>
    <row r="275" spans="1:80" x14ac:dyDescent="0.25">
      <c r="A275" s="26" t="s">
        <v>802</v>
      </c>
      <c r="B275" s="1" t="s">
        <v>235</v>
      </c>
      <c r="C275" s="1" t="s">
        <v>231</v>
      </c>
      <c r="D275" s="2" t="s">
        <v>29</v>
      </c>
      <c r="E275" s="31"/>
      <c r="F275" s="2">
        <v>29.25</v>
      </c>
      <c r="G275" s="3">
        <f t="shared" si="93"/>
        <v>0.3276</v>
      </c>
      <c r="H275" s="1">
        <v>0.55659999999999998</v>
      </c>
      <c r="I275" s="3">
        <f t="shared" si="94"/>
        <v>5.2932659999999999E-2</v>
      </c>
      <c r="J275" s="2">
        <v>56.04</v>
      </c>
      <c r="K275" s="3">
        <f t="shared" si="95"/>
        <v>0.42030000000000001</v>
      </c>
      <c r="L275" s="2" t="s">
        <v>29</v>
      </c>
      <c r="N275" s="2">
        <v>5.52</v>
      </c>
      <c r="O275" s="3">
        <f t="shared" si="96"/>
        <v>0.17719199999999999</v>
      </c>
      <c r="P275" s="2">
        <v>8.34</v>
      </c>
      <c r="Q275" s="3">
        <f t="shared" si="97"/>
        <v>0.27855599999999997</v>
      </c>
      <c r="R275" s="2">
        <v>0.1139</v>
      </c>
      <c r="S275" s="3">
        <f>R275/100*AI275</f>
        <v>9.435476000000001E-2</v>
      </c>
      <c r="T275" s="2">
        <v>0.62719999999999998</v>
      </c>
      <c r="U275" s="6">
        <f t="shared" si="98"/>
        <v>7.6142080000000001E-2</v>
      </c>
      <c r="V275" s="2">
        <v>0.35420000000000001</v>
      </c>
      <c r="W275" s="6">
        <f t="shared" si="99"/>
        <v>6.1914160000000003E-2</v>
      </c>
      <c r="X275" s="2" t="s">
        <v>29</v>
      </c>
      <c r="Z275" s="2">
        <f t="shared" si="100"/>
        <v>100.8019</v>
      </c>
      <c r="AA275" s="3"/>
      <c r="AB275" s="2">
        <v>133.69999999999999</v>
      </c>
      <c r="AC275" s="2">
        <v>1.1200000000000001</v>
      </c>
      <c r="AD275" s="2">
        <v>9.51</v>
      </c>
      <c r="AE275" s="2">
        <v>0.75</v>
      </c>
      <c r="AF275" s="2">
        <v>300</v>
      </c>
      <c r="AG275" s="2">
        <v>3.21</v>
      </c>
      <c r="AH275" s="2">
        <v>3.34</v>
      </c>
      <c r="AI275" s="2">
        <v>82.84</v>
      </c>
      <c r="AJ275" s="2">
        <v>12.14</v>
      </c>
      <c r="AK275" s="2">
        <v>17.48</v>
      </c>
      <c r="AL275" s="2">
        <v>300</v>
      </c>
      <c r="AY275" s="2"/>
      <c r="AZ275" s="2"/>
    </row>
    <row r="276" spans="1:80" x14ac:dyDescent="0.25">
      <c r="A276" s="26" t="s">
        <v>802</v>
      </c>
      <c r="B276" s="1" t="s">
        <v>236</v>
      </c>
      <c r="C276" s="1" t="s">
        <v>231</v>
      </c>
      <c r="D276" s="2" t="s">
        <v>29</v>
      </c>
      <c r="E276" s="31"/>
      <c r="F276" s="2">
        <v>30.03</v>
      </c>
      <c r="G276" s="3">
        <f t="shared" si="93"/>
        <v>0.33333300000000005</v>
      </c>
      <c r="H276" s="1">
        <v>0.5595</v>
      </c>
      <c r="I276" s="3">
        <f t="shared" si="94"/>
        <v>5.3208449999999997E-2</v>
      </c>
      <c r="J276" s="2">
        <v>56.33</v>
      </c>
      <c r="K276" s="3">
        <f t="shared" si="95"/>
        <v>0.42247500000000004</v>
      </c>
      <c r="L276" s="2" t="s">
        <v>29</v>
      </c>
      <c r="N276" s="2">
        <v>4.54</v>
      </c>
      <c r="O276" s="3">
        <f t="shared" si="96"/>
        <v>0.162078</v>
      </c>
      <c r="P276" s="2">
        <v>8.3699999999999992</v>
      </c>
      <c r="Q276" s="3">
        <f t="shared" si="97"/>
        <v>0.278721</v>
      </c>
      <c r="R276" s="2" t="s">
        <v>29</v>
      </c>
      <c r="T276" s="2">
        <v>0.62949999999999995</v>
      </c>
      <c r="U276" s="6">
        <f t="shared" si="98"/>
        <v>7.7113749999999995E-2</v>
      </c>
      <c r="V276" s="2">
        <v>0.32879999999999998</v>
      </c>
      <c r="W276" s="6">
        <f t="shared" si="99"/>
        <v>6.0597839999999993E-2</v>
      </c>
      <c r="X276" s="2" t="s">
        <v>29</v>
      </c>
      <c r="Z276" s="2">
        <f t="shared" si="100"/>
        <v>100.78779999999999</v>
      </c>
      <c r="AA276" s="3"/>
      <c r="AB276" s="2">
        <v>300</v>
      </c>
      <c r="AC276" s="2">
        <v>1.1100000000000001</v>
      </c>
      <c r="AD276" s="2">
        <v>9.51</v>
      </c>
      <c r="AE276" s="2">
        <v>0.75</v>
      </c>
      <c r="AF276" s="2">
        <v>300</v>
      </c>
      <c r="AG276" s="2">
        <v>3.57</v>
      </c>
      <c r="AH276" s="2">
        <v>3.33</v>
      </c>
      <c r="AI276" s="2">
        <v>139.24</v>
      </c>
      <c r="AJ276" s="2">
        <v>12.25</v>
      </c>
      <c r="AK276" s="2">
        <v>18.43</v>
      </c>
      <c r="AL276" s="2">
        <v>113.08</v>
      </c>
      <c r="AY276" s="2"/>
      <c r="AZ276" s="2"/>
    </row>
    <row r="277" spans="1:80" x14ac:dyDescent="0.25">
      <c r="A277" s="26" t="s">
        <v>802</v>
      </c>
      <c r="B277" s="1" t="s">
        <v>237</v>
      </c>
      <c r="C277" s="1" t="s">
        <v>231</v>
      </c>
      <c r="D277" s="2" t="s">
        <v>29</v>
      </c>
      <c r="E277" s="31"/>
      <c r="F277" s="2">
        <v>30.2</v>
      </c>
      <c r="G277" s="3">
        <f t="shared" si="93"/>
        <v>0.3322</v>
      </c>
      <c r="H277" s="1">
        <v>0.34189999999999998</v>
      </c>
      <c r="I277" s="3">
        <f t="shared" si="94"/>
        <v>4.5677839999999997E-2</v>
      </c>
      <c r="J277" s="2">
        <v>56.39</v>
      </c>
      <c r="K277" s="3">
        <f t="shared" si="95"/>
        <v>0.422925</v>
      </c>
      <c r="L277" s="2" t="s">
        <v>29</v>
      </c>
      <c r="N277" s="2">
        <v>4.22</v>
      </c>
      <c r="O277" s="3">
        <f t="shared" si="96"/>
        <v>0.15656199999999998</v>
      </c>
      <c r="P277" s="2">
        <v>8.7100000000000009</v>
      </c>
      <c r="Q277" s="3">
        <f t="shared" si="97"/>
        <v>0.28394600000000003</v>
      </c>
      <c r="R277" s="2" t="s">
        <v>29</v>
      </c>
      <c r="T277" s="2">
        <v>0.54459999999999997</v>
      </c>
      <c r="U277" s="6">
        <f t="shared" si="98"/>
        <v>7.2921939999999991E-2</v>
      </c>
      <c r="V277" s="2">
        <v>0.29799999999999999</v>
      </c>
      <c r="W277" s="6">
        <f t="shared" si="99"/>
        <v>6.0881400000000002E-2</v>
      </c>
      <c r="X277" s="2" t="s">
        <v>29</v>
      </c>
      <c r="Z277" s="2">
        <f t="shared" si="100"/>
        <v>100.7045</v>
      </c>
      <c r="AA277" s="3"/>
      <c r="AB277" s="2">
        <v>257.16000000000003</v>
      </c>
      <c r="AC277" s="2">
        <v>1.1000000000000001</v>
      </c>
      <c r="AD277" s="2">
        <v>13.36</v>
      </c>
      <c r="AE277" s="2">
        <v>0.75</v>
      </c>
      <c r="AF277" s="2">
        <v>300</v>
      </c>
      <c r="AG277" s="2">
        <v>3.71</v>
      </c>
      <c r="AH277" s="2">
        <v>3.26</v>
      </c>
      <c r="AI277" s="2">
        <v>158.68</v>
      </c>
      <c r="AJ277" s="2">
        <v>13.39</v>
      </c>
      <c r="AK277" s="2">
        <v>20.43</v>
      </c>
      <c r="AL277" s="2">
        <v>300</v>
      </c>
      <c r="AY277" s="2"/>
      <c r="AZ277" s="2"/>
    </row>
    <row r="278" spans="1:80" x14ac:dyDescent="0.25">
      <c r="A278" s="26" t="s">
        <v>802</v>
      </c>
      <c r="B278" s="1" t="s">
        <v>238</v>
      </c>
      <c r="C278" s="1" t="s">
        <v>231</v>
      </c>
      <c r="D278" s="2" t="s">
        <v>29</v>
      </c>
      <c r="E278" s="31"/>
      <c r="F278" s="2">
        <v>28.88</v>
      </c>
      <c r="G278" s="3">
        <f t="shared" si="93"/>
        <v>0.32634399999999997</v>
      </c>
      <c r="H278" s="1">
        <v>0.55459999999999998</v>
      </c>
      <c r="I278" s="3">
        <f t="shared" si="94"/>
        <v>5.1910559999999994E-2</v>
      </c>
      <c r="J278" s="2">
        <v>55.98</v>
      </c>
      <c r="K278" s="3">
        <f t="shared" si="95"/>
        <v>0.41984999999999995</v>
      </c>
      <c r="L278" s="2" t="s">
        <v>29</v>
      </c>
      <c r="N278" s="2">
        <v>5.62</v>
      </c>
      <c r="O278" s="3">
        <f t="shared" si="96"/>
        <v>0.17871600000000001</v>
      </c>
      <c r="P278" s="2">
        <v>8.24</v>
      </c>
      <c r="Q278" s="3">
        <f t="shared" si="97"/>
        <v>0.27604000000000001</v>
      </c>
      <c r="R278" s="2" t="s">
        <v>29</v>
      </c>
      <c r="T278" s="2">
        <v>0.64070000000000005</v>
      </c>
      <c r="U278" s="6">
        <f t="shared" si="98"/>
        <v>7.6435509999999998E-2</v>
      </c>
      <c r="V278" s="2">
        <v>0.33110000000000001</v>
      </c>
      <c r="W278" s="6">
        <f t="shared" si="99"/>
        <v>6.1518379999999998E-2</v>
      </c>
      <c r="X278" s="2" t="s">
        <v>29</v>
      </c>
      <c r="Z278" s="2">
        <f t="shared" si="100"/>
        <v>100.24639999999999</v>
      </c>
      <c r="AA278" s="3"/>
      <c r="AB278" s="2">
        <v>1135.97</v>
      </c>
      <c r="AC278" s="2">
        <v>1.1299999999999999</v>
      </c>
      <c r="AD278" s="2">
        <v>9.36</v>
      </c>
      <c r="AE278" s="2">
        <v>0.75</v>
      </c>
      <c r="AF278" s="2">
        <v>178.04</v>
      </c>
      <c r="AG278" s="2">
        <v>3.18</v>
      </c>
      <c r="AH278" s="2">
        <v>3.35</v>
      </c>
      <c r="AI278" s="2">
        <v>158.44</v>
      </c>
      <c r="AJ278" s="2">
        <v>11.93</v>
      </c>
      <c r="AK278" s="2">
        <v>18.579999999999998</v>
      </c>
      <c r="AL278" s="2">
        <v>278.58999999999997</v>
      </c>
      <c r="AY278" s="2"/>
      <c r="AZ278" s="2"/>
    </row>
    <row r="279" spans="1:80" x14ac:dyDescent="0.25">
      <c r="A279" s="26" t="s">
        <v>802</v>
      </c>
      <c r="B279" s="1" t="s">
        <v>239</v>
      </c>
      <c r="C279" s="1" t="s">
        <v>231</v>
      </c>
      <c r="D279" s="2" t="s">
        <v>29</v>
      </c>
      <c r="E279" s="31"/>
      <c r="F279" s="2">
        <v>28.69</v>
      </c>
      <c r="G279" s="3">
        <f t="shared" si="93"/>
        <v>0.32419699999999996</v>
      </c>
      <c r="H279" s="1">
        <v>0.57720000000000005</v>
      </c>
      <c r="I279" s="3">
        <f t="shared" si="94"/>
        <v>5.3448719999999998E-2</v>
      </c>
      <c r="J279" s="2">
        <v>55.99</v>
      </c>
      <c r="K279" s="3">
        <f t="shared" si="95"/>
        <v>0.41992500000000005</v>
      </c>
      <c r="L279" s="2" t="s">
        <v>29</v>
      </c>
      <c r="N279" s="2">
        <v>6.05</v>
      </c>
      <c r="O279" s="3">
        <f t="shared" si="96"/>
        <v>0.18512999999999999</v>
      </c>
      <c r="P279" s="2">
        <v>8.27</v>
      </c>
      <c r="Q279" s="3">
        <f t="shared" si="97"/>
        <v>0.27787199999999995</v>
      </c>
      <c r="R279" s="2" t="s">
        <v>29</v>
      </c>
      <c r="T279" s="2">
        <v>0.66139999999999999</v>
      </c>
      <c r="U279" s="6">
        <f t="shared" si="98"/>
        <v>7.9897120000000002E-2</v>
      </c>
      <c r="V279" s="2">
        <v>0.36770000000000003</v>
      </c>
      <c r="W279" s="6">
        <f t="shared" si="99"/>
        <v>6.3060549999999993E-2</v>
      </c>
      <c r="X279" s="2" t="s">
        <v>29</v>
      </c>
      <c r="Z279" s="2">
        <f t="shared" si="100"/>
        <v>100.6063</v>
      </c>
      <c r="AA279" s="3"/>
      <c r="AB279" s="2">
        <v>300</v>
      </c>
      <c r="AC279" s="2">
        <v>1.1299999999999999</v>
      </c>
      <c r="AD279" s="2">
        <v>9.26</v>
      </c>
      <c r="AE279" s="2">
        <v>0.75</v>
      </c>
      <c r="AF279" s="2">
        <v>367.47</v>
      </c>
      <c r="AG279" s="2">
        <v>3.06</v>
      </c>
      <c r="AH279" s="2">
        <v>3.36</v>
      </c>
      <c r="AI279" s="2">
        <v>300</v>
      </c>
      <c r="AJ279" s="2">
        <v>12.08</v>
      </c>
      <c r="AK279" s="2">
        <v>17.149999999999999</v>
      </c>
      <c r="AL279" s="2">
        <v>463.62</v>
      </c>
      <c r="AY279" s="2"/>
      <c r="AZ279" s="2"/>
    </row>
    <row r="280" spans="1:80" x14ac:dyDescent="0.25">
      <c r="A280" s="26" t="s">
        <v>802</v>
      </c>
      <c r="B280" s="1" t="s">
        <v>240</v>
      </c>
      <c r="C280" s="1" t="s">
        <v>231</v>
      </c>
      <c r="D280" s="2" t="s">
        <v>29</v>
      </c>
      <c r="E280" s="31"/>
      <c r="F280" s="2">
        <v>28.05</v>
      </c>
      <c r="G280" s="3">
        <f t="shared" si="93"/>
        <v>0.322575</v>
      </c>
      <c r="H280" s="1">
        <v>0.68640000000000001</v>
      </c>
      <c r="I280" s="3">
        <f t="shared" si="94"/>
        <v>5.6559360000000003E-2</v>
      </c>
      <c r="J280" s="2">
        <v>55.85</v>
      </c>
      <c r="K280" s="3">
        <f t="shared" si="95"/>
        <v>0.418875</v>
      </c>
      <c r="L280" s="2" t="s">
        <v>29</v>
      </c>
      <c r="N280" s="2">
        <v>6.41</v>
      </c>
      <c r="O280" s="3">
        <f t="shared" si="96"/>
        <v>0.18973600000000002</v>
      </c>
      <c r="P280" s="2">
        <v>8.2799999999999994</v>
      </c>
      <c r="Q280" s="3">
        <f t="shared" si="97"/>
        <v>0.27655199999999996</v>
      </c>
      <c r="R280" s="2" t="s">
        <v>29</v>
      </c>
      <c r="T280" s="2">
        <v>0.64880000000000004</v>
      </c>
      <c r="U280" s="6">
        <f t="shared" si="98"/>
        <v>7.9153600000000005E-2</v>
      </c>
      <c r="V280" s="2">
        <v>0.35639999999999999</v>
      </c>
      <c r="W280" s="6">
        <f t="shared" si="99"/>
        <v>6.1799759999999995E-2</v>
      </c>
      <c r="X280" s="2" t="s">
        <v>29</v>
      </c>
      <c r="Z280" s="2">
        <f t="shared" si="100"/>
        <v>100.2816</v>
      </c>
      <c r="AA280" s="3"/>
      <c r="AB280" s="2">
        <v>300</v>
      </c>
      <c r="AC280" s="2">
        <v>1.1499999999999999</v>
      </c>
      <c r="AD280" s="2">
        <v>8.24</v>
      </c>
      <c r="AE280" s="2">
        <v>0.75</v>
      </c>
      <c r="AF280" s="2">
        <v>591.36</v>
      </c>
      <c r="AG280" s="2">
        <v>2.96</v>
      </c>
      <c r="AH280" s="2">
        <v>3.34</v>
      </c>
      <c r="AI280" s="2">
        <v>218.53</v>
      </c>
      <c r="AJ280" s="2">
        <v>12.2</v>
      </c>
      <c r="AK280" s="2">
        <v>17.34</v>
      </c>
      <c r="AL280" s="2">
        <v>300</v>
      </c>
      <c r="AY280" s="2"/>
      <c r="AZ280" s="2"/>
    </row>
    <row r="281" spans="1:80" x14ac:dyDescent="0.25">
      <c r="B281" s="25"/>
      <c r="C281" s="25" t="s">
        <v>34</v>
      </c>
      <c r="D281" s="27"/>
      <c r="E281" s="32"/>
      <c r="F281" s="27">
        <f>AVERAGE(F271:F280)</f>
        <v>29.500999999999998</v>
      </c>
      <c r="G281" s="27"/>
      <c r="H281" s="27">
        <f>AVERAGE(H271:H280)</f>
        <v>0.55422000000000005</v>
      </c>
      <c r="I281" s="32"/>
      <c r="J281" s="27">
        <f>AVERAGE(J271:J280)</f>
        <v>56.164000000000001</v>
      </c>
      <c r="K281" s="27"/>
      <c r="L281" s="33"/>
      <c r="M281" s="34"/>
      <c r="N281" s="27">
        <f>AVERAGE(N271:N280)</f>
        <v>5.0110000000000001</v>
      </c>
      <c r="O281" s="32"/>
      <c r="P281" s="27">
        <f>AVERAGE(P271:P280)</f>
        <v>8.3629999999999995</v>
      </c>
      <c r="Q281" s="32"/>
      <c r="R281" s="27"/>
      <c r="S281" s="27"/>
      <c r="T281" s="27">
        <f>AVERAGE(T271:T280)</f>
        <v>0.63055000000000005</v>
      </c>
      <c r="U281" s="35"/>
      <c r="V281" s="27">
        <f>AVERAGE(V271:V280)</f>
        <v>0.33546000000000004</v>
      </c>
      <c r="W281" s="35"/>
      <c r="X281" s="27"/>
      <c r="BG281" s="28"/>
      <c r="BH281" s="8"/>
      <c r="BI281" s="8"/>
      <c r="BJ281" s="8"/>
      <c r="BK281" s="8"/>
      <c r="BL281" s="8"/>
      <c r="BM281" s="8"/>
      <c r="BN281" s="8"/>
      <c r="BO281" s="8"/>
      <c r="BP281" s="8"/>
      <c r="BQ281" s="8"/>
      <c r="BR281" s="8"/>
      <c r="BS281" s="8"/>
      <c r="BT281" s="8"/>
      <c r="BU281" s="8"/>
      <c r="BV281" s="29"/>
      <c r="BW281" s="30"/>
      <c r="BX281" s="30"/>
      <c r="BY281" s="30"/>
      <c r="BZ281" s="30"/>
      <c r="CA281" s="30"/>
      <c r="CB281" s="30"/>
    </row>
    <row r="282" spans="1:80" x14ac:dyDescent="0.25">
      <c r="B282" s="25"/>
      <c r="C282" s="25" t="s">
        <v>35</v>
      </c>
      <c r="D282" s="27"/>
      <c r="E282" s="32"/>
      <c r="F282" s="27">
        <f>STDEV(F271:F280)</f>
        <v>0.77816664881844766</v>
      </c>
      <c r="G282" s="27"/>
      <c r="H282" s="27">
        <f>STDEV(H271:H280)</f>
        <v>9.5248316403901301E-2</v>
      </c>
      <c r="I282" s="32"/>
      <c r="J282" s="27">
        <f>STDEV(J271:J280)</f>
        <v>0.20817727488315738</v>
      </c>
      <c r="K282" s="27"/>
      <c r="L282" s="33"/>
      <c r="M282" s="34"/>
      <c r="N282" s="27">
        <f>STDEV(N271:N280)</f>
        <v>0.85510818029066205</v>
      </c>
      <c r="O282" s="32"/>
      <c r="P282" s="27">
        <f>STDEV(P271:P280)</f>
        <v>0.16944681236961159</v>
      </c>
      <c r="Q282" s="32"/>
      <c r="R282" s="27"/>
      <c r="S282" s="27"/>
      <c r="T282" s="27">
        <f>STDEV(T271:T280)</f>
        <v>3.4406532002578302E-2</v>
      </c>
      <c r="U282" s="35"/>
      <c r="V282" s="27">
        <f>STDEV(V271:V280)</f>
        <v>2.2362329435409407E-2</v>
      </c>
      <c r="W282" s="35"/>
      <c r="X282" s="27"/>
      <c r="BG282" s="28"/>
      <c r="BH282" s="8"/>
      <c r="BI282" s="8"/>
      <c r="BJ282" s="8"/>
      <c r="BK282" s="8"/>
      <c r="BL282" s="8"/>
      <c r="BM282" s="8"/>
      <c r="BN282" s="8"/>
      <c r="BO282" s="8"/>
      <c r="BP282" s="8"/>
      <c r="BQ282" s="8"/>
      <c r="BR282" s="8"/>
      <c r="BS282" s="8"/>
      <c r="BT282" s="8"/>
      <c r="BU282" s="8"/>
      <c r="BV282" s="29"/>
      <c r="BW282" s="30"/>
      <c r="BX282" s="30"/>
      <c r="BY282" s="30"/>
      <c r="BZ282" s="30"/>
      <c r="CA282" s="30"/>
      <c r="CB282" s="30"/>
    </row>
    <row r="283" spans="1:80" x14ac:dyDescent="0.25">
      <c r="E283" s="31"/>
      <c r="AA283" s="3"/>
      <c r="AY283" s="2"/>
      <c r="AZ283" s="2"/>
    </row>
    <row r="284" spans="1:80" x14ac:dyDescent="0.25">
      <c r="A284" s="26" t="s">
        <v>802</v>
      </c>
      <c r="B284" s="1" t="s">
        <v>241</v>
      </c>
      <c r="C284" s="1" t="s">
        <v>138</v>
      </c>
      <c r="D284" s="2" t="s">
        <v>29</v>
      </c>
      <c r="E284" s="31"/>
      <c r="F284" s="2">
        <v>45.81</v>
      </c>
      <c r="G284" s="3">
        <f>F284/100*AC284</f>
        <v>0.41228999999999999</v>
      </c>
      <c r="H284" s="1">
        <v>4.1200000000000001E-2</v>
      </c>
      <c r="I284" s="3">
        <f>H284/100*AD284</f>
        <v>3.2090679999999996E-2</v>
      </c>
      <c r="J284" s="2">
        <v>39.450000000000003</v>
      </c>
      <c r="K284" s="3">
        <f>J284/100*AE284</f>
        <v>0.36688500000000002</v>
      </c>
      <c r="L284" s="2" t="s">
        <v>29</v>
      </c>
      <c r="N284" s="2">
        <v>0.31869999999999998</v>
      </c>
      <c r="O284" s="3">
        <f>N284/100*AG284</f>
        <v>5.6059329999999997E-2</v>
      </c>
      <c r="P284" s="2">
        <v>14.75</v>
      </c>
      <c r="Q284" s="3">
        <f>P284/100*AH284</f>
        <v>0.36727500000000002</v>
      </c>
      <c r="R284" s="2" t="s">
        <v>29</v>
      </c>
      <c r="T284" s="2">
        <v>0.2893</v>
      </c>
      <c r="U284" s="6">
        <f>T284/100*AJ284</f>
        <v>6.0492630000000006E-2</v>
      </c>
      <c r="V284" s="2">
        <v>0.2989</v>
      </c>
      <c r="W284" s="6">
        <f>V284/100*AK284</f>
        <v>5.9959339999999993E-2</v>
      </c>
      <c r="X284" s="2" t="s">
        <v>29</v>
      </c>
      <c r="Z284" s="2">
        <f>SUM(X284,V284,T284,R284,P284,N284,L284,J284,H284,F284,D284)</f>
        <v>100.9581</v>
      </c>
      <c r="AA284" s="3"/>
      <c r="AB284" s="2">
        <v>300</v>
      </c>
      <c r="AC284" s="2">
        <v>0.9</v>
      </c>
      <c r="AD284" s="2">
        <v>77.89</v>
      </c>
      <c r="AE284" s="2">
        <v>0.93</v>
      </c>
      <c r="AF284" s="2">
        <v>300</v>
      </c>
      <c r="AG284" s="2">
        <v>17.59</v>
      </c>
      <c r="AH284" s="2">
        <v>2.4900000000000002</v>
      </c>
      <c r="AI284" s="2">
        <v>2765.89</v>
      </c>
      <c r="AJ284" s="2">
        <v>20.91</v>
      </c>
      <c r="AK284" s="2">
        <v>20.059999999999999</v>
      </c>
      <c r="AL284" s="2">
        <v>3310.85</v>
      </c>
      <c r="AY284" s="2"/>
      <c r="AZ284" s="2"/>
    </row>
    <row r="285" spans="1:80" x14ac:dyDescent="0.25">
      <c r="A285" s="26" t="s">
        <v>802</v>
      </c>
      <c r="B285" s="1" t="s">
        <v>242</v>
      </c>
      <c r="C285" s="1" t="s">
        <v>138</v>
      </c>
      <c r="D285" s="2" t="s">
        <v>29</v>
      </c>
      <c r="E285" s="31"/>
      <c r="F285" s="2">
        <v>44.6</v>
      </c>
      <c r="G285" s="3">
        <f>F285/100*AC285</f>
        <v>0.41032000000000002</v>
      </c>
      <c r="H285" s="1">
        <v>1.11E-2</v>
      </c>
      <c r="I285" s="3">
        <f>H285/100*AD285</f>
        <v>3.1660529999999999E-2</v>
      </c>
      <c r="J285" s="2">
        <v>39.270000000000003</v>
      </c>
      <c r="K285" s="3">
        <f>J285/100*AE285</f>
        <v>0.36521100000000006</v>
      </c>
      <c r="L285" s="2" t="s">
        <v>29</v>
      </c>
      <c r="N285" s="2">
        <v>0.34599999999999997</v>
      </c>
      <c r="O285" s="3">
        <f>N285/100*AG285</f>
        <v>5.7712799999999995E-2</v>
      </c>
      <c r="P285" s="2">
        <v>15.77</v>
      </c>
      <c r="Q285" s="3">
        <f>P285/100*AH285</f>
        <v>0.37847999999999998</v>
      </c>
      <c r="R285" s="2" t="s">
        <v>29</v>
      </c>
      <c r="T285" s="2">
        <v>0.30109999999999998</v>
      </c>
      <c r="U285" s="6">
        <f>T285/100*AJ285</f>
        <v>6.0129669999999989E-2</v>
      </c>
      <c r="V285" s="2">
        <v>0.35399999999999998</v>
      </c>
      <c r="W285" s="6">
        <f>V285/100*AK285</f>
        <v>6.1419000000000001E-2</v>
      </c>
      <c r="X285" s="2" t="s">
        <v>29</v>
      </c>
      <c r="Z285" s="2">
        <f>SUM(X285,V285,T285,R285,P285,N285,L285,J285,H285,F285,D285)</f>
        <v>100.65219999999999</v>
      </c>
      <c r="AA285" s="3"/>
      <c r="AB285" s="2">
        <v>300</v>
      </c>
      <c r="AC285" s="2">
        <v>0.92</v>
      </c>
      <c r="AD285" s="2">
        <v>285.23</v>
      </c>
      <c r="AE285" s="2">
        <v>0.93</v>
      </c>
      <c r="AF285" s="2">
        <v>206.34</v>
      </c>
      <c r="AG285" s="2">
        <v>16.68</v>
      </c>
      <c r="AH285" s="2">
        <v>2.4</v>
      </c>
      <c r="AI285" s="2">
        <v>281.42</v>
      </c>
      <c r="AJ285" s="2">
        <v>19.97</v>
      </c>
      <c r="AK285" s="2">
        <v>17.350000000000001</v>
      </c>
      <c r="AL285" s="2">
        <v>300</v>
      </c>
      <c r="AY285" s="2"/>
      <c r="AZ285" s="2"/>
    </row>
    <row r="286" spans="1:80" x14ac:dyDescent="0.25">
      <c r="A286" s="26" t="s">
        <v>802</v>
      </c>
      <c r="B286" s="1" t="s">
        <v>243</v>
      </c>
      <c r="C286" s="1" t="s">
        <v>138</v>
      </c>
      <c r="D286" s="2" t="s">
        <v>29</v>
      </c>
      <c r="E286" s="31"/>
      <c r="F286" s="2">
        <v>45.82</v>
      </c>
      <c r="G286" s="3">
        <f>F286/100*AC286</f>
        <v>0.41238000000000002</v>
      </c>
      <c r="H286" s="1">
        <v>3.4099999999999998E-2</v>
      </c>
      <c r="I286" s="3">
        <f>H286/100*AD286</f>
        <v>3.2678029999999997E-2</v>
      </c>
      <c r="J286" s="2">
        <v>39.53</v>
      </c>
      <c r="K286" s="3">
        <f>J286/100*AE286</f>
        <v>0.36762899999999998</v>
      </c>
      <c r="L286" s="2" t="s">
        <v>29</v>
      </c>
      <c r="N286" s="2">
        <v>0.3256</v>
      </c>
      <c r="O286" s="3">
        <f>N286/100*AG286</f>
        <v>5.6784640000000011E-2</v>
      </c>
      <c r="P286" s="2">
        <v>14.5</v>
      </c>
      <c r="Q286" s="3">
        <f>P286/100*AH286</f>
        <v>0.36249999999999999</v>
      </c>
      <c r="R286" s="2" t="s">
        <v>29</v>
      </c>
      <c r="T286" s="2">
        <v>0.31730000000000003</v>
      </c>
      <c r="U286" s="6">
        <f>T286/100*AJ286</f>
        <v>6.314270000000001E-2</v>
      </c>
      <c r="V286" s="2">
        <v>0.31780000000000003</v>
      </c>
      <c r="W286" s="6">
        <f>V286/100*AK286</f>
        <v>6.2034560000000002E-2</v>
      </c>
      <c r="X286" s="2" t="s">
        <v>29</v>
      </c>
      <c r="Z286" s="2">
        <f>SUM(X286,V286,T286,R286,P286,N286,L286,J286,H286,F286,D286)</f>
        <v>100.84480000000001</v>
      </c>
      <c r="AA286" s="3"/>
      <c r="AB286" s="2">
        <v>300</v>
      </c>
      <c r="AC286" s="2">
        <v>0.9</v>
      </c>
      <c r="AD286" s="2">
        <v>95.83</v>
      </c>
      <c r="AE286" s="2">
        <v>0.93</v>
      </c>
      <c r="AF286" s="2">
        <v>300</v>
      </c>
      <c r="AG286" s="2">
        <v>17.440000000000001</v>
      </c>
      <c r="AH286" s="2">
        <v>2.5</v>
      </c>
      <c r="AI286" s="2">
        <v>533.29</v>
      </c>
      <c r="AJ286" s="2">
        <v>19.899999999999999</v>
      </c>
      <c r="AK286" s="2">
        <v>19.52</v>
      </c>
      <c r="AL286" s="2">
        <v>300</v>
      </c>
      <c r="AY286" s="2"/>
      <c r="AZ286" s="2"/>
    </row>
    <row r="287" spans="1:80" x14ac:dyDescent="0.25">
      <c r="A287" s="26" t="s">
        <v>802</v>
      </c>
      <c r="B287" s="1" t="s">
        <v>244</v>
      </c>
      <c r="C287" s="1" t="s">
        <v>138</v>
      </c>
      <c r="D287" s="2" t="s">
        <v>29</v>
      </c>
      <c r="E287" s="31"/>
      <c r="F287" s="2">
        <v>45.81</v>
      </c>
      <c r="G287" s="3">
        <f>F287/100*AC287</f>
        <v>0.41228999999999999</v>
      </c>
      <c r="H287" s="1">
        <v>2.7400000000000001E-2</v>
      </c>
      <c r="I287" s="3">
        <f>H287/100*AD287</f>
        <v>3.2093619999999996E-2</v>
      </c>
      <c r="J287" s="2">
        <v>39.76</v>
      </c>
      <c r="K287" s="3">
        <f>J287/100*AE287</f>
        <v>0.36579199999999995</v>
      </c>
      <c r="L287" s="2" t="s">
        <v>29</v>
      </c>
      <c r="N287" s="2">
        <v>0.35980000000000001</v>
      </c>
      <c r="O287" s="3">
        <f>N287/100*AG287</f>
        <v>5.6308700000000003E-2</v>
      </c>
      <c r="P287" s="2">
        <v>14.54</v>
      </c>
      <c r="Q287" s="3">
        <f>P287/100*AH287</f>
        <v>0.36204600000000003</v>
      </c>
      <c r="R287" s="2" t="s">
        <v>29</v>
      </c>
      <c r="T287" s="2">
        <v>0.35489999999999999</v>
      </c>
      <c r="U287" s="6">
        <f>T287/100*AJ287</f>
        <v>6.2994750000000002E-2</v>
      </c>
      <c r="V287" s="2">
        <v>0.31619999999999998</v>
      </c>
      <c r="W287" s="6">
        <f>V287/100*AK287</f>
        <v>6.0457440000000001E-2</v>
      </c>
      <c r="X287" s="2" t="s">
        <v>29</v>
      </c>
      <c r="Z287" s="2">
        <f>SUM(X287,V287,T287,R287,P287,N287,L287,J287,H287,F287,D287)</f>
        <v>101.1683</v>
      </c>
      <c r="AA287" s="3"/>
      <c r="AB287" s="2">
        <v>300</v>
      </c>
      <c r="AC287" s="2">
        <v>0.9</v>
      </c>
      <c r="AD287" s="2">
        <v>117.13</v>
      </c>
      <c r="AE287" s="2">
        <v>0.92</v>
      </c>
      <c r="AF287" s="2">
        <v>300</v>
      </c>
      <c r="AG287" s="2">
        <v>15.65</v>
      </c>
      <c r="AH287" s="2">
        <v>2.4900000000000002</v>
      </c>
      <c r="AI287" s="2">
        <v>463.68</v>
      </c>
      <c r="AJ287" s="2">
        <v>17.75</v>
      </c>
      <c r="AK287" s="2">
        <v>19.12</v>
      </c>
      <c r="AL287" s="2">
        <v>300</v>
      </c>
      <c r="AY287" s="2"/>
      <c r="AZ287" s="2"/>
    </row>
    <row r="288" spans="1:80" x14ac:dyDescent="0.25">
      <c r="A288" s="26" t="s">
        <v>802</v>
      </c>
      <c r="B288" s="1" t="s">
        <v>245</v>
      </c>
      <c r="C288" s="1" t="s">
        <v>138</v>
      </c>
      <c r="D288" s="2" t="s">
        <v>29</v>
      </c>
      <c r="E288" s="31"/>
      <c r="F288" s="2">
        <v>46.76</v>
      </c>
      <c r="G288" s="3">
        <f>F288/100*AC288</f>
        <v>0.41616399999999998</v>
      </c>
      <c r="H288" s="1">
        <v>3.6700000000000003E-2</v>
      </c>
      <c r="I288" s="3">
        <f>H288/100*AD288</f>
        <v>3.3635550000000007E-2</v>
      </c>
      <c r="J288" s="2">
        <v>39.340000000000003</v>
      </c>
      <c r="K288" s="3">
        <f>J288/100*AE288</f>
        <v>0.36586200000000002</v>
      </c>
      <c r="L288" s="2" t="s">
        <v>29</v>
      </c>
      <c r="N288" s="2">
        <v>0.35630000000000001</v>
      </c>
      <c r="O288" s="3">
        <f>N288/100*AG288</f>
        <v>5.6722960000000003E-2</v>
      </c>
      <c r="P288" s="2">
        <v>13.55</v>
      </c>
      <c r="Q288" s="3">
        <f>P288/100*AH288</f>
        <v>0.35094500000000001</v>
      </c>
      <c r="R288" s="2" t="s">
        <v>29</v>
      </c>
      <c r="T288" s="2">
        <v>0.33069999999999999</v>
      </c>
      <c r="U288" s="6">
        <f>T288/100*AJ288</f>
        <v>6.223774E-2</v>
      </c>
      <c r="V288" s="2">
        <v>0.31940000000000002</v>
      </c>
      <c r="W288" s="6">
        <f>V288/100*AK288</f>
        <v>6.0430480000000009E-2</v>
      </c>
      <c r="X288" s="2" t="s">
        <v>29</v>
      </c>
      <c r="Z288" s="2">
        <f>SUM(X288,V288,T288,R288,P288,N288,L288,J288,H288,F288,D288)</f>
        <v>100.6931</v>
      </c>
      <c r="AA288" s="3"/>
      <c r="AB288" s="2">
        <v>300</v>
      </c>
      <c r="AC288" s="2">
        <v>0.89</v>
      </c>
      <c r="AD288" s="2">
        <v>91.65</v>
      </c>
      <c r="AE288" s="2">
        <v>0.93</v>
      </c>
      <c r="AF288" s="2">
        <v>300</v>
      </c>
      <c r="AG288" s="2">
        <v>15.92</v>
      </c>
      <c r="AH288" s="2">
        <v>2.59</v>
      </c>
      <c r="AI288" s="2">
        <v>326.92</v>
      </c>
      <c r="AJ288" s="2">
        <v>18.82</v>
      </c>
      <c r="AK288" s="2">
        <v>18.920000000000002</v>
      </c>
      <c r="AL288" s="2">
        <v>471.48</v>
      </c>
      <c r="AY288" s="2"/>
      <c r="AZ288" s="2"/>
    </row>
    <row r="289" spans="1:80" x14ac:dyDescent="0.25">
      <c r="B289" s="25"/>
      <c r="C289" s="25" t="s">
        <v>34</v>
      </c>
      <c r="D289" s="27"/>
      <c r="E289" s="32"/>
      <c r="F289" s="27">
        <f>AVERAGE(F284:F288)</f>
        <v>45.76</v>
      </c>
      <c r="G289" s="27"/>
      <c r="H289" s="27">
        <f>AVERAGE(H284:H288)</f>
        <v>3.0100000000000005E-2</v>
      </c>
      <c r="I289" s="32"/>
      <c r="J289" s="27">
        <f>AVERAGE(J284:J288)</f>
        <v>39.47</v>
      </c>
      <c r="K289" s="27"/>
      <c r="L289" s="33"/>
      <c r="M289" s="34"/>
      <c r="N289" s="27">
        <f>AVERAGE(N284:N288)</f>
        <v>0.34127999999999997</v>
      </c>
      <c r="O289" s="32"/>
      <c r="P289" s="27">
        <f>AVERAGE(P284:P288)</f>
        <v>14.622</v>
      </c>
      <c r="Q289" s="32"/>
      <c r="R289" s="27"/>
      <c r="S289" s="27"/>
      <c r="T289" s="27">
        <f>AVERAGE(T284:T288)</f>
        <v>0.31866</v>
      </c>
      <c r="U289" s="35"/>
      <c r="V289" s="27">
        <f>AVERAGE(V284:V288)</f>
        <v>0.32125999999999999</v>
      </c>
      <c r="W289" s="35"/>
      <c r="X289" s="27"/>
      <c r="BG289" s="28"/>
      <c r="BH289" s="8"/>
      <c r="BI289" s="8"/>
      <c r="BJ289" s="8"/>
      <c r="BK289" s="8"/>
      <c r="BL289" s="8"/>
      <c r="BM289" s="8"/>
      <c r="BN289" s="8"/>
      <c r="BO289" s="8"/>
      <c r="BP289" s="8"/>
      <c r="BQ289" s="8"/>
      <c r="BR289" s="8"/>
      <c r="BS289" s="8"/>
      <c r="BT289" s="8"/>
      <c r="BU289" s="8"/>
      <c r="BV289" s="29"/>
      <c r="BW289" s="30"/>
      <c r="BX289" s="30"/>
      <c r="BY289" s="30"/>
      <c r="BZ289" s="30"/>
      <c r="CA289" s="30"/>
      <c r="CB289" s="30"/>
    </row>
    <row r="290" spans="1:80" x14ac:dyDescent="0.25">
      <c r="B290" s="25"/>
      <c r="C290" s="25" t="s">
        <v>35</v>
      </c>
      <c r="D290" s="27"/>
      <c r="E290" s="32"/>
      <c r="F290" s="27">
        <f>STDEV(F284:F288)</f>
        <v>0.76717012454865474</v>
      </c>
      <c r="G290" s="27"/>
      <c r="H290" s="27">
        <f>STDEV(H284:H288)</f>
        <v>1.1737333598394465E-2</v>
      </c>
      <c r="I290" s="32"/>
      <c r="J290" s="27">
        <f>STDEV(J284:J288)</f>
        <v>0.19039432764659556</v>
      </c>
      <c r="K290" s="27"/>
      <c r="L290" s="33"/>
      <c r="M290" s="34"/>
      <c r="N290" s="27">
        <f>STDEV(N284:N288)</f>
        <v>1.8347942663961E-2</v>
      </c>
      <c r="O290" s="32"/>
      <c r="P290" s="27">
        <f>STDEV(P284:P288)</f>
        <v>0.79137222594680401</v>
      </c>
      <c r="Q290" s="32"/>
      <c r="R290" s="27"/>
      <c r="S290" s="27"/>
      <c r="T290" s="27">
        <f>STDEV(T284:T288)</f>
        <v>2.5644258616696253E-2</v>
      </c>
      <c r="U290" s="35"/>
      <c r="V290" s="27">
        <f>STDEV(V284:V288)</f>
        <v>2.0080537841402547E-2</v>
      </c>
      <c r="W290" s="35"/>
      <c r="X290" s="27"/>
      <c r="BG290" s="28"/>
      <c r="BH290" s="8"/>
      <c r="BI290" s="8"/>
      <c r="BJ290" s="8"/>
      <c r="BK290" s="8"/>
      <c r="BL290" s="8"/>
      <c r="BM290" s="8"/>
      <c r="BN290" s="8"/>
      <c r="BO290" s="8"/>
      <c r="BP290" s="8"/>
      <c r="BQ290" s="8"/>
      <c r="BR290" s="8"/>
      <c r="BS290" s="8"/>
      <c r="BT290" s="8"/>
      <c r="BU290" s="8"/>
      <c r="BV290" s="29"/>
      <c r="BW290" s="30"/>
      <c r="BX290" s="30"/>
      <c r="BY290" s="30"/>
      <c r="BZ290" s="30"/>
      <c r="CA290" s="30"/>
      <c r="CB290" s="30"/>
    </row>
    <row r="291" spans="1:80" x14ac:dyDescent="0.25">
      <c r="E291" s="31"/>
      <c r="AA291" s="3"/>
      <c r="AY291" s="2"/>
      <c r="AZ291" s="2"/>
    </row>
    <row r="292" spans="1:80" x14ac:dyDescent="0.25">
      <c r="A292" s="26" t="s">
        <v>802</v>
      </c>
      <c r="B292" s="1" t="s">
        <v>246</v>
      </c>
      <c r="C292" s="1" t="s">
        <v>37</v>
      </c>
      <c r="D292" s="2" t="s">
        <v>29</v>
      </c>
      <c r="F292" s="2">
        <v>10.039999999999999</v>
      </c>
      <c r="G292" s="3">
        <f t="shared" ref="G292:G301" si="101">F292/100*AC292</f>
        <v>0.34135999999999994</v>
      </c>
      <c r="H292" s="1">
        <v>11.49</v>
      </c>
      <c r="I292" s="3">
        <f t="shared" ref="I292:I301" si="102">H292/100*AD292</f>
        <v>0.34584899999999996</v>
      </c>
      <c r="J292" s="2">
        <v>48.83</v>
      </c>
      <c r="K292" s="3">
        <f t="shared" ref="K292:K301" si="103">J292/100*AE292</f>
        <v>0.66408800000000001</v>
      </c>
      <c r="L292" s="2" t="s">
        <v>29</v>
      </c>
      <c r="N292" s="2">
        <v>14.73</v>
      </c>
      <c r="O292" s="3">
        <f t="shared" ref="O292:O301" si="104">N292/100*AG292</f>
        <v>0.49640100000000004</v>
      </c>
      <c r="P292" s="2">
        <v>12.39</v>
      </c>
      <c r="Q292" s="3">
        <f t="shared" ref="Q292:Q301" si="105">P292/100*AH292</f>
        <v>0.56746200000000002</v>
      </c>
      <c r="R292" s="2">
        <v>0.62070000000000003</v>
      </c>
      <c r="S292" s="3">
        <f t="shared" ref="S292:S301" si="106">R292/100*AI292</f>
        <v>0.26038365000000002</v>
      </c>
      <c r="T292" s="2">
        <v>0.27529999999999999</v>
      </c>
      <c r="U292" s="6">
        <f t="shared" ref="U292:U301" si="107">T292/100*AJ292</f>
        <v>0.11111107999999999</v>
      </c>
      <c r="V292" s="2">
        <v>0.26519999999999999</v>
      </c>
      <c r="W292" s="6">
        <f t="shared" ref="W292:W301" si="108">V292/100*AK292</f>
        <v>0.10499268</v>
      </c>
      <c r="X292" s="2" t="s">
        <v>29</v>
      </c>
      <c r="Z292" s="2">
        <f t="shared" ref="Z292:Z301" si="109">SUM(X292,V292,T292,R292,P292,N292,L292,J292,H292,F292,D292)</f>
        <v>98.641199999999998</v>
      </c>
      <c r="AB292" s="2">
        <v>157.34</v>
      </c>
      <c r="AC292" s="2">
        <v>3.4</v>
      </c>
      <c r="AD292" s="2">
        <v>3.01</v>
      </c>
      <c r="AE292" s="2">
        <v>1.36</v>
      </c>
      <c r="AF292" s="2">
        <v>266.19</v>
      </c>
      <c r="AG292" s="2">
        <v>3.37</v>
      </c>
      <c r="AH292" s="2">
        <v>4.58</v>
      </c>
      <c r="AI292" s="2">
        <v>41.95</v>
      </c>
      <c r="AJ292" s="2">
        <v>40.36</v>
      </c>
      <c r="AK292" s="2">
        <v>39.590000000000003</v>
      </c>
      <c r="AL292" s="2">
        <v>310.77999999999997</v>
      </c>
      <c r="AY292" s="2"/>
      <c r="AZ292" s="2"/>
    </row>
    <row r="293" spans="1:80" x14ac:dyDescent="0.25">
      <c r="A293" s="26" t="s">
        <v>802</v>
      </c>
      <c r="B293" s="1" t="s">
        <v>247</v>
      </c>
      <c r="C293" s="1" t="s">
        <v>37</v>
      </c>
      <c r="D293" s="2" t="s">
        <v>29</v>
      </c>
      <c r="F293" s="2">
        <v>10.08</v>
      </c>
      <c r="G293" s="3">
        <f t="shared" si="101"/>
        <v>0.34070400000000001</v>
      </c>
      <c r="H293" s="1">
        <v>11.14</v>
      </c>
      <c r="I293" s="3">
        <f t="shared" si="102"/>
        <v>0.33976999999999996</v>
      </c>
      <c r="J293" s="2">
        <v>49.3</v>
      </c>
      <c r="K293" s="3">
        <f t="shared" si="103"/>
        <v>0.66555000000000009</v>
      </c>
      <c r="L293" s="2" t="s">
        <v>29</v>
      </c>
      <c r="N293" s="2">
        <v>14.93</v>
      </c>
      <c r="O293" s="3">
        <f t="shared" si="104"/>
        <v>0.50015500000000002</v>
      </c>
      <c r="P293" s="2">
        <v>12.25</v>
      </c>
      <c r="Q293" s="3">
        <f t="shared" si="105"/>
        <v>0.56472500000000003</v>
      </c>
      <c r="R293" s="2">
        <v>0.80410000000000004</v>
      </c>
      <c r="S293" s="3">
        <f t="shared" si="106"/>
        <v>0.29003887</v>
      </c>
      <c r="T293" s="2">
        <v>0.30359999999999998</v>
      </c>
      <c r="U293" s="6">
        <f t="shared" si="107"/>
        <v>0.11296955999999998</v>
      </c>
      <c r="V293" s="2">
        <v>0.36890000000000001</v>
      </c>
      <c r="W293" s="6">
        <f t="shared" si="108"/>
        <v>0.10727611999999999</v>
      </c>
      <c r="X293" s="1">
        <v>9.74E-2</v>
      </c>
      <c r="Y293" s="6">
        <f>X293/100*AL293</f>
        <v>0.11211714</v>
      </c>
      <c r="Z293" s="2">
        <f t="shared" si="109"/>
        <v>99.274000000000001</v>
      </c>
      <c r="AB293" s="2">
        <v>223.69</v>
      </c>
      <c r="AC293" s="2">
        <v>3.38</v>
      </c>
      <c r="AD293" s="2">
        <v>3.05</v>
      </c>
      <c r="AE293" s="2">
        <v>1.35</v>
      </c>
      <c r="AF293" s="2">
        <v>300</v>
      </c>
      <c r="AG293" s="2">
        <v>3.35</v>
      </c>
      <c r="AH293" s="2">
        <v>4.6100000000000003</v>
      </c>
      <c r="AI293" s="2">
        <v>36.07</v>
      </c>
      <c r="AJ293" s="2">
        <v>37.21</v>
      </c>
      <c r="AK293" s="2">
        <v>29.08</v>
      </c>
      <c r="AL293" s="2">
        <v>115.11</v>
      </c>
      <c r="AY293" s="2"/>
      <c r="AZ293" s="2"/>
    </row>
    <row r="294" spans="1:80" x14ac:dyDescent="0.25">
      <c r="A294" s="26" t="s">
        <v>802</v>
      </c>
      <c r="B294" s="1" t="s">
        <v>248</v>
      </c>
      <c r="C294" s="1" t="s">
        <v>37</v>
      </c>
      <c r="D294" s="2">
        <v>7.7499999999999999E-2</v>
      </c>
      <c r="E294" s="3">
        <f>D294/100*AB294</f>
        <v>8.7319250000000001E-2</v>
      </c>
      <c r="F294" s="2">
        <v>10.28</v>
      </c>
      <c r="G294" s="3">
        <f t="shared" si="101"/>
        <v>0.34437999999999996</v>
      </c>
      <c r="H294" s="1">
        <v>11.57</v>
      </c>
      <c r="I294" s="3">
        <f t="shared" si="102"/>
        <v>0.345943</v>
      </c>
      <c r="J294" s="2">
        <v>49.36</v>
      </c>
      <c r="K294" s="3">
        <f t="shared" si="103"/>
        <v>0.66636000000000006</v>
      </c>
      <c r="L294" s="2" t="s">
        <v>29</v>
      </c>
      <c r="N294" s="2">
        <v>14.72</v>
      </c>
      <c r="O294" s="3">
        <f t="shared" si="104"/>
        <v>0.49753599999999998</v>
      </c>
      <c r="P294" s="2">
        <v>12.3</v>
      </c>
      <c r="Q294" s="3">
        <f t="shared" si="105"/>
        <v>0.56949000000000005</v>
      </c>
      <c r="R294" s="2">
        <v>0.57079999999999997</v>
      </c>
      <c r="S294" s="3">
        <f t="shared" si="106"/>
        <v>0.23808067999999999</v>
      </c>
      <c r="T294" s="2">
        <v>0.3115</v>
      </c>
      <c r="U294" s="6">
        <f t="shared" si="107"/>
        <v>0.1091496</v>
      </c>
      <c r="V294" s="2">
        <v>0.2843</v>
      </c>
      <c r="W294" s="6">
        <f t="shared" si="108"/>
        <v>0.10723795999999999</v>
      </c>
      <c r="X294" s="2" t="s">
        <v>29</v>
      </c>
      <c r="Z294" s="2">
        <f t="shared" si="109"/>
        <v>99.474100000000007</v>
      </c>
      <c r="AB294" s="2">
        <v>112.67</v>
      </c>
      <c r="AC294" s="2">
        <v>3.35</v>
      </c>
      <c r="AD294" s="2">
        <v>2.99</v>
      </c>
      <c r="AE294" s="2">
        <v>1.35</v>
      </c>
      <c r="AF294" s="2">
        <v>300</v>
      </c>
      <c r="AG294" s="2">
        <v>3.38</v>
      </c>
      <c r="AH294" s="2">
        <v>4.63</v>
      </c>
      <c r="AI294" s="2">
        <v>41.71</v>
      </c>
      <c r="AJ294" s="2">
        <v>35.04</v>
      </c>
      <c r="AK294" s="2">
        <v>37.72</v>
      </c>
      <c r="AL294" s="2">
        <v>300</v>
      </c>
      <c r="AY294" s="2"/>
      <c r="AZ294" s="2"/>
    </row>
    <row r="295" spans="1:80" x14ac:dyDescent="0.25">
      <c r="A295" s="26" t="s">
        <v>802</v>
      </c>
      <c r="B295" s="1" t="s">
        <v>249</v>
      </c>
      <c r="C295" s="1" t="s">
        <v>37</v>
      </c>
      <c r="D295" s="2" t="s">
        <v>29</v>
      </c>
      <c r="F295" s="2">
        <v>10.33</v>
      </c>
      <c r="G295" s="3">
        <f t="shared" si="101"/>
        <v>0.346055</v>
      </c>
      <c r="H295" s="1">
        <v>11.3</v>
      </c>
      <c r="I295" s="3">
        <f t="shared" si="102"/>
        <v>0.34351999999999999</v>
      </c>
      <c r="J295" s="2">
        <v>48.91</v>
      </c>
      <c r="K295" s="3">
        <f t="shared" si="103"/>
        <v>0.66517599999999999</v>
      </c>
      <c r="L295" s="2" t="s">
        <v>29</v>
      </c>
      <c r="N295" s="2">
        <v>14.72</v>
      </c>
      <c r="O295" s="3">
        <f t="shared" si="104"/>
        <v>0.496064</v>
      </c>
      <c r="P295" s="2">
        <v>12.38</v>
      </c>
      <c r="Q295" s="3">
        <f t="shared" si="105"/>
        <v>0.56824200000000002</v>
      </c>
      <c r="R295" s="2">
        <v>0.81610000000000005</v>
      </c>
      <c r="S295" s="3">
        <f t="shared" si="106"/>
        <v>0.28367635999999996</v>
      </c>
      <c r="T295" s="2">
        <v>0.28389999999999999</v>
      </c>
      <c r="U295" s="6">
        <f t="shared" si="107"/>
        <v>0.10331121</v>
      </c>
      <c r="V295" s="2">
        <v>0.3251</v>
      </c>
      <c r="W295" s="6">
        <f t="shared" si="108"/>
        <v>0.10617765999999999</v>
      </c>
      <c r="X295" s="2" t="s">
        <v>29</v>
      </c>
      <c r="Z295" s="2">
        <f t="shared" si="109"/>
        <v>99.065100000000001</v>
      </c>
      <c r="AB295" s="2">
        <v>138.55000000000001</v>
      </c>
      <c r="AC295" s="2">
        <v>3.35</v>
      </c>
      <c r="AD295" s="2">
        <v>3.04</v>
      </c>
      <c r="AE295" s="2">
        <v>1.36</v>
      </c>
      <c r="AF295" s="2">
        <v>300</v>
      </c>
      <c r="AG295" s="2">
        <v>3.37</v>
      </c>
      <c r="AH295" s="2">
        <v>4.59</v>
      </c>
      <c r="AI295" s="2">
        <v>34.76</v>
      </c>
      <c r="AJ295" s="2">
        <v>36.39</v>
      </c>
      <c r="AK295" s="2">
        <v>32.659999999999997</v>
      </c>
      <c r="AL295" s="2">
        <v>300</v>
      </c>
      <c r="AY295" s="2"/>
      <c r="AZ295" s="2"/>
    </row>
    <row r="296" spans="1:80" x14ac:dyDescent="0.25">
      <c r="A296" s="26" t="s">
        <v>802</v>
      </c>
      <c r="B296" s="1" t="s">
        <v>250</v>
      </c>
      <c r="C296" s="1" t="s">
        <v>37</v>
      </c>
      <c r="D296" s="2" t="s">
        <v>29</v>
      </c>
      <c r="F296" s="2">
        <v>10.18</v>
      </c>
      <c r="G296" s="3">
        <f t="shared" si="101"/>
        <v>0.34306600000000004</v>
      </c>
      <c r="H296" s="1">
        <v>11.27</v>
      </c>
      <c r="I296" s="3">
        <f t="shared" si="102"/>
        <v>0.34260799999999997</v>
      </c>
      <c r="J296" s="2">
        <v>48.64</v>
      </c>
      <c r="K296" s="3">
        <f t="shared" si="103"/>
        <v>0.66150400000000009</v>
      </c>
      <c r="L296" s="2" t="s">
        <v>29</v>
      </c>
      <c r="N296" s="2">
        <v>14.71</v>
      </c>
      <c r="O296" s="3">
        <f t="shared" si="104"/>
        <v>0.49719800000000003</v>
      </c>
      <c r="P296" s="2">
        <v>12.5</v>
      </c>
      <c r="Q296" s="3">
        <f t="shared" si="105"/>
        <v>0.56999999999999995</v>
      </c>
      <c r="R296" s="2">
        <v>0.59470000000000001</v>
      </c>
      <c r="S296" s="3">
        <f t="shared" si="106"/>
        <v>0.25952708000000002</v>
      </c>
      <c r="T296" s="2">
        <v>0.3478</v>
      </c>
      <c r="U296" s="6">
        <f t="shared" si="107"/>
        <v>0.11119166</v>
      </c>
      <c r="V296" s="2">
        <v>0.3246</v>
      </c>
      <c r="W296" s="6">
        <f t="shared" si="108"/>
        <v>0.10572222000000001</v>
      </c>
      <c r="X296" s="2" t="s">
        <v>29</v>
      </c>
      <c r="Z296" s="2">
        <f t="shared" si="109"/>
        <v>98.567099999999982</v>
      </c>
      <c r="AB296" s="2">
        <v>1628.11</v>
      </c>
      <c r="AC296" s="2">
        <v>3.37</v>
      </c>
      <c r="AD296" s="2">
        <v>3.04</v>
      </c>
      <c r="AE296" s="2">
        <v>1.36</v>
      </c>
      <c r="AF296" s="2">
        <v>300</v>
      </c>
      <c r="AG296" s="2">
        <v>3.38</v>
      </c>
      <c r="AH296" s="2">
        <v>4.5599999999999996</v>
      </c>
      <c r="AI296" s="2">
        <v>43.64</v>
      </c>
      <c r="AJ296" s="2">
        <v>31.97</v>
      </c>
      <c r="AK296" s="2">
        <v>32.57</v>
      </c>
      <c r="AL296" s="2">
        <v>300</v>
      </c>
      <c r="AY296" s="2"/>
      <c r="AZ296" s="2"/>
    </row>
    <row r="297" spans="1:80" x14ac:dyDescent="0.25">
      <c r="A297" s="26" t="s">
        <v>802</v>
      </c>
      <c r="B297" s="45" t="s">
        <v>251</v>
      </c>
      <c r="C297" s="1" t="s">
        <v>37</v>
      </c>
      <c r="D297" s="2" t="s">
        <v>29</v>
      </c>
      <c r="F297" s="2">
        <v>10.51</v>
      </c>
      <c r="G297" s="3">
        <f t="shared" si="101"/>
        <v>0.34893199999999996</v>
      </c>
      <c r="H297" s="1">
        <v>11.19</v>
      </c>
      <c r="I297" s="3">
        <f t="shared" si="102"/>
        <v>0.34129499999999996</v>
      </c>
      <c r="J297" s="2">
        <v>48.89</v>
      </c>
      <c r="K297" s="3">
        <f t="shared" si="103"/>
        <v>0.66490400000000005</v>
      </c>
      <c r="L297" s="2" t="s">
        <v>29</v>
      </c>
      <c r="N297" s="2">
        <v>14.9</v>
      </c>
      <c r="O297" s="3">
        <f t="shared" si="104"/>
        <v>0.49914999999999998</v>
      </c>
      <c r="P297" s="3">
        <v>12.75</v>
      </c>
      <c r="Q297" s="3">
        <f t="shared" si="105"/>
        <v>0.57757500000000006</v>
      </c>
      <c r="R297" s="2">
        <v>0.69130000000000003</v>
      </c>
      <c r="S297" s="3">
        <f t="shared" si="106"/>
        <v>0.25557361000000001</v>
      </c>
      <c r="T297" s="2">
        <v>0.32179999999999997</v>
      </c>
      <c r="U297" s="6">
        <f t="shared" si="107"/>
        <v>0.11105317999999999</v>
      </c>
      <c r="V297" s="2">
        <v>0.38719999999999999</v>
      </c>
      <c r="W297" s="6">
        <f t="shared" si="108"/>
        <v>0.10911295999999999</v>
      </c>
      <c r="X297" s="2" t="s">
        <v>29</v>
      </c>
      <c r="Z297" s="2">
        <f t="shared" si="109"/>
        <v>99.640300000000011</v>
      </c>
      <c r="AB297" s="2">
        <v>199.09</v>
      </c>
      <c r="AC297" s="2">
        <v>3.32</v>
      </c>
      <c r="AD297" s="2">
        <v>3.05</v>
      </c>
      <c r="AE297" s="2">
        <v>1.36</v>
      </c>
      <c r="AF297" s="2">
        <v>251.57</v>
      </c>
      <c r="AG297" s="2">
        <v>3.35</v>
      </c>
      <c r="AH297" s="2">
        <v>4.53</v>
      </c>
      <c r="AI297" s="2">
        <v>36.97</v>
      </c>
      <c r="AJ297" s="2">
        <v>34.51</v>
      </c>
      <c r="AK297" s="2">
        <v>28.18</v>
      </c>
      <c r="AL297" s="2">
        <v>231.76</v>
      </c>
    </row>
    <row r="298" spans="1:80" x14ac:dyDescent="0.25">
      <c r="A298" s="26" t="s">
        <v>802</v>
      </c>
      <c r="B298" s="45" t="s">
        <v>252</v>
      </c>
      <c r="C298" s="1" t="s">
        <v>37</v>
      </c>
      <c r="D298" s="2" t="s">
        <v>29</v>
      </c>
      <c r="F298" s="2">
        <v>10.41</v>
      </c>
      <c r="G298" s="3">
        <f t="shared" si="101"/>
        <v>0.34561199999999997</v>
      </c>
      <c r="H298" s="1">
        <v>11.17</v>
      </c>
      <c r="I298" s="3">
        <f t="shared" si="102"/>
        <v>0.34068499999999996</v>
      </c>
      <c r="J298" s="2">
        <v>48.62</v>
      </c>
      <c r="K298" s="3">
        <f t="shared" si="103"/>
        <v>0.66123200000000004</v>
      </c>
      <c r="L298" s="2" t="s">
        <v>29</v>
      </c>
      <c r="N298" s="2">
        <v>14.75</v>
      </c>
      <c r="O298" s="3">
        <f t="shared" si="104"/>
        <v>0.49707499999999999</v>
      </c>
      <c r="P298" s="3">
        <v>12.53</v>
      </c>
      <c r="Q298" s="3">
        <f t="shared" si="105"/>
        <v>0.57136799999999988</v>
      </c>
      <c r="R298" s="2">
        <v>0.6915</v>
      </c>
      <c r="S298" s="3">
        <f t="shared" si="106"/>
        <v>0.25564755</v>
      </c>
      <c r="T298" s="2">
        <v>0.36470000000000002</v>
      </c>
      <c r="U298" s="6">
        <f t="shared" si="107"/>
        <v>0.11130644000000001</v>
      </c>
      <c r="V298" s="2">
        <v>0.3584</v>
      </c>
      <c r="W298" s="6">
        <f t="shared" si="108"/>
        <v>0.10834431999999999</v>
      </c>
      <c r="X298" s="2" t="s">
        <v>29</v>
      </c>
      <c r="Z298" s="2">
        <f t="shared" si="109"/>
        <v>98.894599999999997</v>
      </c>
      <c r="AB298" s="2">
        <v>145.19</v>
      </c>
      <c r="AC298" s="2">
        <v>3.32</v>
      </c>
      <c r="AD298" s="2">
        <v>3.05</v>
      </c>
      <c r="AE298" s="2">
        <v>1.36</v>
      </c>
      <c r="AF298" s="2">
        <v>300</v>
      </c>
      <c r="AG298" s="2">
        <v>3.37</v>
      </c>
      <c r="AH298" s="2">
        <v>4.5599999999999996</v>
      </c>
      <c r="AI298" s="2">
        <v>36.97</v>
      </c>
      <c r="AJ298" s="2">
        <v>30.52</v>
      </c>
      <c r="AK298" s="2">
        <v>30.23</v>
      </c>
      <c r="AL298" s="2">
        <v>300</v>
      </c>
    </row>
    <row r="299" spans="1:80" x14ac:dyDescent="0.25">
      <c r="A299" s="26" t="s">
        <v>802</v>
      </c>
      <c r="B299" s="45" t="s">
        <v>253</v>
      </c>
      <c r="C299" s="1" t="s">
        <v>37</v>
      </c>
      <c r="D299" s="2" t="s">
        <v>29</v>
      </c>
      <c r="F299" s="2">
        <v>10.44</v>
      </c>
      <c r="G299" s="3">
        <f t="shared" si="101"/>
        <v>0.34660799999999997</v>
      </c>
      <c r="H299" s="1">
        <v>11.18</v>
      </c>
      <c r="I299" s="3">
        <f t="shared" si="102"/>
        <v>0.34210800000000002</v>
      </c>
      <c r="J299" s="2">
        <v>48.64</v>
      </c>
      <c r="K299" s="3">
        <f t="shared" si="103"/>
        <v>0.66150400000000009</v>
      </c>
      <c r="L299" s="2" t="s">
        <v>29</v>
      </c>
      <c r="N299" s="2">
        <v>14.64</v>
      </c>
      <c r="O299" s="3">
        <f t="shared" si="104"/>
        <v>0.49629600000000001</v>
      </c>
      <c r="P299" s="3">
        <v>12.72</v>
      </c>
      <c r="Q299" s="3">
        <f t="shared" si="105"/>
        <v>0.57621600000000006</v>
      </c>
      <c r="R299" s="2">
        <v>0.71199999999999997</v>
      </c>
      <c r="S299" s="3">
        <f t="shared" si="106"/>
        <v>0.2671424</v>
      </c>
      <c r="T299" s="2">
        <v>0.25559999999999999</v>
      </c>
      <c r="U299" s="6">
        <f t="shared" si="107"/>
        <v>0.11103264</v>
      </c>
      <c r="V299" s="2">
        <v>0.36149999999999999</v>
      </c>
      <c r="W299" s="6">
        <f t="shared" si="108"/>
        <v>0.1071486</v>
      </c>
      <c r="X299" s="2" t="s">
        <v>29</v>
      </c>
      <c r="Z299" s="2">
        <f t="shared" si="109"/>
        <v>98.949100000000016</v>
      </c>
      <c r="AB299" s="2">
        <v>276.85000000000002</v>
      </c>
      <c r="AC299" s="2">
        <v>3.32</v>
      </c>
      <c r="AD299" s="2">
        <v>3.06</v>
      </c>
      <c r="AE299" s="2">
        <v>1.36</v>
      </c>
      <c r="AF299" s="2">
        <v>375.35</v>
      </c>
      <c r="AG299" s="2">
        <v>3.39</v>
      </c>
      <c r="AH299" s="2">
        <v>4.53</v>
      </c>
      <c r="AI299" s="2">
        <v>37.520000000000003</v>
      </c>
      <c r="AJ299" s="2">
        <v>43.44</v>
      </c>
      <c r="AK299" s="2">
        <v>29.64</v>
      </c>
      <c r="AL299" s="2">
        <v>300</v>
      </c>
    </row>
    <row r="300" spans="1:80" x14ac:dyDescent="0.25">
      <c r="A300" s="26" t="s">
        <v>802</v>
      </c>
      <c r="B300" s="45" t="s">
        <v>254</v>
      </c>
      <c r="C300" s="1" t="s">
        <v>37</v>
      </c>
      <c r="D300" s="2">
        <v>8.2699999999999996E-2</v>
      </c>
      <c r="E300" s="3">
        <f>D300/100*AB300</f>
        <v>8.2096289999999988E-2</v>
      </c>
      <c r="F300" s="2">
        <v>10.039999999999999</v>
      </c>
      <c r="G300" s="3">
        <f t="shared" si="101"/>
        <v>0.34035599999999999</v>
      </c>
      <c r="H300" s="1">
        <v>11.6</v>
      </c>
      <c r="I300" s="3">
        <f t="shared" si="102"/>
        <v>0.34683999999999998</v>
      </c>
      <c r="J300" s="2">
        <v>48.9</v>
      </c>
      <c r="K300" s="3">
        <f t="shared" si="103"/>
        <v>0.66504000000000008</v>
      </c>
      <c r="L300" s="2" t="s">
        <v>29</v>
      </c>
      <c r="N300" s="2">
        <v>14.82</v>
      </c>
      <c r="O300" s="3">
        <f t="shared" si="104"/>
        <v>0.49943399999999999</v>
      </c>
      <c r="P300" s="3">
        <v>12.25</v>
      </c>
      <c r="Q300" s="3">
        <f t="shared" si="105"/>
        <v>0.56594999999999995</v>
      </c>
      <c r="R300" s="2">
        <v>0.79859999999999998</v>
      </c>
      <c r="S300" s="3">
        <f t="shared" si="106"/>
        <v>0.26785043999999997</v>
      </c>
      <c r="T300" s="2">
        <v>0.31159999999999999</v>
      </c>
      <c r="U300" s="6">
        <f t="shared" si="107"/>
        <v>0.10868608</v>
      </c>
      <c r="V300" s="2">
        <v>0.33839999999999998</v>
      </c>
      <c r="W300" s="6">
        <f t="shared" si="108"/>
        <v>0.1043964</v>
      </c>
      <c r="X300" s="2" t="s">
        <v>29</v>
      </c>
      <c r="Z300" s="2">
        <f t="shared" si="109"/>
        <v>99.141299999999987</v>
      </c>
      <c r="AB300" s="2">
        <v>99.27</v>
      </c>
      <c r="AC300" s="2">
        <v>3.39</v>
      </c>
      <c r="AD300" s="2">
        <v>2.99</v>
      </c>
      <c r="AE300" s="2">
        <v>1.36</v>
      </c>
      <c r="AF300" s="2">
        <v>300</v>
      </c>
      <c r="AG300" s="2">
        <v>3.37</v>
      </c>
      <c r="AH300" s="2">
        <v>4.62</v>
      </c>
      <c r="AI300" s="2">
        <v>33.54</v>
      </c>
      <c r="AJ300" s="2">
        <v>34.880000000000003</v>
      </c>
      <c r="AK300" s="2">
        <v>30.85</v>
      </c>
      <c r="AL300" s="2">
        <v>300</v>
      </c>
    </row>
    <row r="301" spans="1:80" x14ac:dyDescent="0.25">
      <c r="A301" s="26" t="s">
        <v>802</v>
      </c>
      <c r="B301" s="45" t="s">
        <v>255</v>
      </c>
      <c r="C301" s="1" t="s">
        <v>37</v>
      </c>
      <c r="D301" s="2">
        <v>0.1022</v>
      </c>
      <c r="E301" s="3">
        <f>D301/100*AB301</f>
        <v>8.2158579999999995E-2</v>
      </c>
      <c r="F301" s="2">
        <v>10.14</v>
      </c>
      <c r="G301" s="3">
        <f t="shared" si="101"/>
        <v>0.34171800000000002</v>
      </c>
      <c r="H301" s="1">
        <v>11.55</v>
      </c>
      <c r="I301" s="3">
        <f t="shared" si="102"/>
        <v>0.34650000000000003</v>
      </c>
      <c r="J301" s="2">
        <v>48.48</v>
      </c>
      <c r="K301" s="3">
        <f t="shared" si="103"/>
        <v>0.66417599999999999</v>
      </c>
      <c r="L301" s="2" t="s">
        <v>29</v>
      </c>
      <c r="N301" s="2">
        <v>14.84</v>
      </c>
      <c r="O301" s="3">
        <f t="shared" si="104"/>
        <v>0.500108</v>
      </c>
      <c r="P301" s="3">
        <v>12.34</v>
      </c>
      <c r="Q301" s="3">
        <f t="shared" si="105"/>
        <v>0.56887399999999999</v>
      </c>
      <c r="R301" s="2">
        <v>0.75760000000000005</v>
      </c>
      <c r="S301" s="3">
        <f t="shared" si="106"/>
        <v>0.26523575999999999</v>
      </c>
      <c r="T301" s="2">
        <v>0.33260000000000001</v>
      </c>
      <c r="U301" s="6">
        <f t="shared" si="107"/>
        <v>0.10965822</v>
      </c>
      <c r="V301" s="2">
        <v>0.3266</v>
      </c>
      <c r="W301" s="6">
        <f t="shared" si="108"/>
        <v>0.11421201999999998</v>
      </c>
      <c r="X301" s="2" t="s">
        <v>29</v>
      </c>
      <c r="Z301" s="2">
        <f t="shared" si="109"/>
        <v>98.868999999999986</v>
      </c>
      <c r="AB301" s="2">
        <v>80.39</v>
      </c>
      <c r="AC301" s="2">
        <v>3.37</v>
      </c>
      <c r="AD301" s="2">
        <v>3</v>
      </c>
      <c r="AE301" s="2">
        <v>1.37</v>
      </c>
      <c r="AF301" s="2">
        <v>13176.48</v>
      </c>
      <c r="AG301" s="2">
        <v>3.37</v>
      </c>
      <c r="AH301" s="2">
        <v>4.6100000000000003</v>
      </c>
      <c r="AI301" s="2">
        <v>35.01</v>
      </c>
      <c r="AJ301" s="2">
        <v>32.97</v>
      </c>
      <c r="AK301" s="2">
        <v>34.97</v>
      </c>
      <c r="AL301" s="2">
        <v>491.2</v>
      </c>
    </row>
    <row r="302" spans="1:80" x14ac:dyDescent="0.25">
      <c r="B302" s="25"/>
      <c r="C302" s="25" t="s">
        <v>34</v>
      </c>
      <c r="D302" s="27">
        <f>AVERAGE(D292:D301)</f>
        <v>8.7466666666666679E-2</v>
      </c>
      <c r="E302" s="32"/>
      <c r="F302" s="27">
        <f>AVERAGE(F292:F301)</f>
        <v>10.245000000000001</v>
      </c>
      <c r="G302" s="27"/>
      <c r="H302" s="27">
        <f>AVERAGE(H292:H301)</f>
        <v>11.346</v>
      </c>
      <c r="I302" s="32"/>
      <c r="J302" s="27">
        <f>AVERAGE(J292:J301)</f>
        <v>48.856999999999999</v>
      </c>
      <c r="K302" s="27"/>
      <c r="L302" s="33"/>
      <c r="M302" s="34"/>
      <c r="N302" s="27">
        <f>AVERAGE(N292:N301)</f>
        <v>14.776000000000002</v>
      </c>
      <c r="O302" s="32"/>
      <c r="P302" s="27">
        <f>AVERAGE(P292:P301)</f>
        <v>12.440999999999999</v>
      </c>
      <c r="Q302" s="32"/>
      <c r="R302" s="27">
        <f>AVERAGE(R292:R301)</f>
        <v>0.70573999999999992</v>
      </c>
      <c r="S302" s="27"/>
      <c r="T302" s="27">
        <f>AVERAGE(T292:T301)</f>
        <v>0.31083999999999995</v>
      </c>
      <c r="U302" s="35"/>
      <c r="V302" s="27">
        <f>AVERAGE(V292:V301)</f>
        <v>0.33401999999999998</v>
      </c>
      <c r="W302" s="35"/>
      <c r="X302" s="27"/>
      <c r="BG302" s="28"/>
      <c r="BH302" s="8"/>
      <c r="BI302" s="8"/>
      <c r="BJ302" s="8"/>
      <c r="BK302" s="8"/>
      <c r="BL302" s="8"/>
      <c r="BM302" s="8"/>
      <c r="BN302" s="8"/>
      <c r="BO302" s="8"/>
      <c r="BP302" s="8"/>
      <c r="BQ302" s="8"/>
      <c r="BR302" s="8"/>
      <c r="BS302" s="8"/>
      <c r="BT302" s="8"/>
      <c r="BU302" s="8"/>
      <c r="BV302" s="29"/>
      <c r="BW302" s="30"/>
      <c r="BX302" s="30"/>
      <c r="BY302" s="30"/>
      <c r="BZ302" s="30"/>
      <c r="CA302" s="30"/>
      <c r="CB302" s="30"/>
    </row>
    <row r="303" spans="1:80" x14ac:dyDescent="0.25">
      <c r="B303" s="25"/>
      <c r="C303" s="25" t="s">
        <v>35</v>
      </c>
      <c r="D303" s="27">
        <f>STDEV(D292:D301)</f>
        <v>1.3021648641141057E-2</v>
      </c>
      <c r="E303" s="32"/>
      <c r="F303" s="27">
        <f>STDEV(F292:F301)</f>
        <v>0.17334935823359726</v>
      </c>
      <c r="G303" s="27"/>
      <c r="H303" s="27">
        <f>STDEV(H292:H301)</f>
        <v>0.18566397364893156</v>
      </c>
      <c r="I303" s="32"/>
      <c r="J303" s="27">
        <f>STDEV(J292:J301)</f>
        <v>0.2883304431454376</v>
      </c>
      <c r="K303" s="27"/>
      <c r="L303" s="33"/>
      <c r="M303" s="34"/>
      <c r="N303" s="27">
        <f>STDEV(N292:N301)</f>
        <v>9.2520268049762752E-2</v>
      </c>
      <c r="O303" s="32"/>
      <c r="P303" s="27">
        <f>STDEV(P292:P301)</f>
        <v>0.18076688487293974</v>
      </c>
      <c r="Q303" s="32"/>
      <c r="R303" s="27">
        <f>STDEV(R292:R301)</f>
        <v>8.9061417010959959E-2</v>
      </c>
      <c r="S303" s="27"/>
      <c r="T303" s="27">
        <f>STDEV(T292:T301)</f>
        <v>3.3257086128791011E-2</v>
      </c>
      <c r="U303" s="35"/>
      <c r="V303" s="27">
        <f>STDEV(V292:V301)</f>
        <v>3.7778706524531108E-2</v>
      </c>
      <c r="W303" s="35"/>
      <c r="X303" s="27"/>
      <c r="BG303" s="28"/>
      <c r="BH303" s="8"/>
      <c r="BI303" s="8"/>
      <c r="BJ303" s="8"/>
      <c r="BK303" s="8"/>
      <c r="BL303" s="8"/>
      <c r="BM303" s="8"/>
      <c r="BN303" s="8"/>
      <c r="BO303" s="8"/>
      <c r="BP303" s="8"/>
      <c r="BQ303" s="8"/>
      <c r="BR303" s="8"/>
      <c r="BS303" s="8"/>
      <c r="BT303" s="8"/>
      <c r="BU303" s="8"/>
      <c r="BV303" s="29"/>
      <c r="BW303" s="30"/>
      <c r="BX303" s="30"/>
      <c r="BY303" s="30"/>
      <c r="BZ303" s="30"/>
      <c r="CA303" s="30"/>
      <c r="CB303" s="30"/>
    </row>
    <row r="304" spans="1:80" x14ac:dyDescent="0.25">
      <c r="E304" s="31"/>
    </row>
    <row r="305" spans="1:80" x14ac:dyDescent="0.25">
      <c r="A305" s="26" t="s">
        <v>803</v>
      </c>
      <c r="B305" s="1" t="s">
        <v>256</v>
      </c>
      <c r="C305" s="1" t="s">
        <v>138</v>
      </c>
      <c r="D305" s="2" t="s">
        <v>29</v>
      </c>
      <c r="E305" s="31"/>
      <c r="F305" s="2">
        <v>46.12</v>
      </c>
      <c r="G305" s="3">
        <f>F305/100*AC305</f>
        <v>0.41508</v>
      </c>
      <c r="H305" s="1">
        <v>4.1099999999999998E-2</v>
      </c>
      <c r="I305" s="3">
        <f>H305/100*AD305</f>
        <v>3.1063379999999998E-2</v>
      </c>
      <c r="J305" s="2">
        <v>40.06</v>
      </c>
      <c r="K305" s="3">
        <f>J305/100*AE305</f>
        <v>0.36855200000000005</v>
      </c>
      <c r="L305" s="2" t="s">
        <v>29</v>
      </c>
      <c r="N305" s="2">
        <v>0.32519999999999999</v>
      </c>
      <c r="O305" s="3">
        <f>N305/100*AG305</f>
        <v>5.5641719999999992E-2</v>
      </c>
      <c r="P305" s="2">
        <v>13.51</v>
      </c>
      <c r="Q305" s="3">
        <f>P305/100*AH305</f>
        <v>0.35126000000000002</v>
      </c>
      <c r="R305" s="2" t="s">
        <v>29</v>
      </c>
      <c r="T305" s="2">
        <v>0.31890000000000002</v>
      </c>
      <c r="U305" s="6">
        <f>T305/100*AJ305</f>
        <v>6.2249279999999997E-2</v>
      </c>
      <c r="V305" s="2">
        <v>0.35880000000000001</v>
      </c>
      <c r="W305" s="6">
        <f>V305/100*AK305</f>
        <v>6.0314279999999998E-2</v>
      </c>
      <c r="X305" s="2" t="s">
        <v>29</v>
      </c>
      <c r="Z305" s="2">
        <f>SUM(X305,V305,T305,R305,P305,N305,L305,J305,H305,F305,D305)</f>
        <v>100.73400000000001</v>
      </c>
      <c r="AA305" s="3"/>
      <c r="AB305" s="2">
        <v>1073.3499999999999</v>
      </c>
      <c r="AC305" s="2">
        <v>0.9</v>
      </c>
      <c r="AD305" s="2">
        <v>75.58</v>
      </c>
      <c r="AE305" s="2">
        <v>0.92</v>
      </c>
      <c r="AF305" s="2">
        <v>805.84</v>
      </c>
      <c r="AG305" s="2">
        <v>17.11</v>
      </c>
      <c r="AH305" s="2">
        <v>2.6</v>
      </c>
      <c r="AI305" s="2">
        <v>268.33</v>
      </c>
      <c r="AJ305" s="2">
        <v>19.52</v>
      </c>
      <c r="AK305" s="2">
        <v>16.809999999999999</v>
      </c>
      <c r="AL305" s="2">
        <v>300</v>
      </c>
      <c r="AY305" s="2"/>
      <c r="AZ305" s="2"/>
    </row>
    <row r="306" spans="1:80" x14ac:dyDescent="0.25">
      <c r="A306" s="26" t="s">
        <v>803</v>
      </c>
      <c r="B306" s="1" t="s">
        <v>257</v>
      </c>
      <c r="C306" s="1" t="s">
        <v>138</v>
      </c>
      <c r="D306" s="2" t="s">
        <v>29</v>
      </c>
      <c r="E306" s="31"/>
      <c r="F306" s="2">
        <v>46.74</v>
      </c>
      <c r="G306" s="3">
        <f>F306/100*AC306</f>
        <v>0.41598600000000002</v>
      </c>
      <c r="H306" s="1">
        <v>3.1399999999999997E-2</v>
      </c>
      <c r="I306" s="3">
        <f>H306/100*AD306</f>
        <v>3.0972960000000001E-2</v>
      </c>
      <c r="J306" s="2">
        <v>39.979999999999997</v>
      </c>
      <c r="K306" s="3">
        <f>J306/100*AE306</f>
        <v>0.36781600000000003</v>
      </c>
      <c r="L306" s="2" t="s">
        <v>29</v>
      </c>
      <c r="N306" s="2">
        <v>0.32669999999999999</v>
      </c>
      <c r="O306" s="3">
        <f>N306/100*AG306</f>
        <v>5.5408320000000004E-2</v>
      </c>
      <c r="P306" s="2">
        <v>13.16</v>
      </c>
      <c r="Q306" s="3">
        <f>P306/100*AH306</f>
        <v>0.34610799999999997</v>
      </c>
      <c r="R306" s="2" t="s">
        <v>29</v>
      </c>
      <c r="T306" s="2">
        <v>0.3024</v>
      </c>
      <c r="U306" s="6">
        <f>T306/100*AJ306</f>
        <v>6.3080640000000007E-2</v>
      </c>
      <c r="V306" s="2">
        <v>0.31409999999999999</v>
      </c>
      <c r="W306" s="6">
        <f>V306/100*AK306</f>
        <v>6.0652709999999992E-2</v>
      </c>
      <c r="X306" s="2" t="s">
        <v>29</v>
      </c>
      <c r="Z306" s="2">
        <f>SUM(X306,V306,T306,R306,P306,N306,L306,J306,H306,F306,D306)</f>
        <v>100.8546</v>
      </c>
      <c r="AA306" s="3"/>
      <c r="AB306" s="2">
        <v>300</v>
      </c>
      <c r="AC306" s="2">
        <v>0.89</v>
      </c>
      <c r="AD306" s="2">
        <v>98.64</v>
      </c>
      <c r="AE306" s="2">
        <v>0.92</v>
      </c>
      <c r="AF306" s="2">
        <v>1175.3499999999999</v>
      </c>
      <c r="AG306" s="2">
        <v>16.96</v>
      </c>
      <c r="AH306" s="2">
        <v>2.63</v>
      </c>
      <c r="AI306" s="2">
        <v>719.37</v>
      </c>
      <c r="AJ306" s="2">
        <v>20.86</v>
      </c>
      <c r="AK306" s="2">
        <v>19.309999999999999</v>
      </c>
      <c r="AL306" s="2">
        <v>210.78</v>
      </c>
      <c r="AY306" s="2"/>
      <c r="AZ306" s="2"/>
    </row>
    <row r="307" spans="1:80" x14ac:dyDescent="0.25">
      <c r="A307" s="26" t="s">
        <v>803</v>
      </c>
      <c r="B307" s="1" t="s">
        <v>258</v>
      </c>
      <c r="C307" s="1" t="s">
        <v>138</v>
      </c>
      <c r="D307" s="2" t="s">
        <v>29</v>
      </c>
      <c r="E307" s="31"/>
      <c r="F307" s="2">
        <v>46.12</v>
      </c>
      <c r="G307" s="3">
        <f>F307/100*AC307</f>
        <v>0.41508</v>
      </c>
      <c r="H307" s="1">
        <v>3.09E-2</v>
      </c>
      <c r="I307" s="3">
        <f>H307/100*AD307</f>
        <v>3.1057590000000003E-2</v>
      </c>
      <c r="J307" s="2">
        <v>39.74</v>
      </c>
      <c r="K307" s="3">
        <f>J307/100*AE307</f>
        <v>0.36560800000000004</v>
      </c>
      <c r="L307" s="2" t="s">
        <v>29</v>
      </c>
      <c r="N307" s="2">
        <v>0.37</v>
      </c>
      <c r="O307" s="3">
        <f>N307/100*AG307</f>
        <v>5.6499000000000001E-2</v>
      </c>
      <c r="P307" s="2">
        <v>13.68</v>
      </c>
      <c r="Q307" s="3">
        <f>P307/100*AH307</f>
        <v>0.35294400000000004</v>
      </c>
      <c r="R307" s="2" t="s">
        <v>29</v>
      </c>
      <c r="T307" s="2">
        <v>0.34179999999999999</v>
      </c>
      <c r="U307" s="6">
        <f>T307/100*AJ307</f>
        <v>6.244686E-2</v>
      </c>
      <c r="V307" s="2">
        <v>0.27679999999999999</v>
      </c>
      <c r="W307" s="6">
        <f>V307/100*AK307</f>
        <v>5.9290560000000006E-2</v>
      </c>
      <c r="X307" s="2" t="s">
        <v>29</v>
      </c>
      <c r="Z307" s="2">
        <f>SUM(X307,V307,T307,R307,P307,N307,L307,J307,H307,F307,D307)</f>
        <v>100.5595</v>
      </c>
      <c r="AA307" s="3"/>
      <c r="AB307" s="2">
        <v>300</v>
      </c>
      <c r="AC307" s="2">
        <v>0.9</v>
      </c>
      <c r="AD307" s="2">
        <v>100.51</v>
      </c>
      <c r="AE307" s="2">
        <v>0.92</v>
      </c>
      <c r="AF307" s="2">
        <v>147.22</v>
      </c>
      <c r="AG307" s="2">
        <v>15.27</v>
      </c>
      <c r="AH307" s="2">
        <v>2.58</v>
      </c>
      <c r="AI307" s="2">
        <v>229.13</v>
      </c>
      <c r="AJ307" s="2">
        <v>18.27</v>
      </c>
      <c r="AK307" s="2">
        <v>21.42</v>
      </c>
      <c r="AL307" s="2">
        <v>1880.57</v>
      </c>
      <c r="AY307" s="2"/>
      <c r="AZ307" s="2"/>
    </row>
    <row r="308" spans="1:80" x14ac:dyDescent="0.25">
      <c r="A308" s="26" t="s">
        <v>803</v>
      </c>
      <c r="B308" s="1" t="s">
        <v>259</v>
      </c>
      <c r="C308" s="1" t="s">
        <v>138</v>
      </c>
      <c r="D308" s="2" t="s">
        <v>29</v>
      </c>
      <c r="E308" s="31"/>
      <c r="F308" s="2">
        <v>46.38</v>
      </c>
      <c r="G308" s="3">
        <f>F308/100*AC308</f>
        <v>0.41278200000000004</v>
      </c>
      <c r="H308" s="1">
        <v>2.3E-2</v>
      </c>
      <c r="I308" s="3">
        <f>H308/100*AD308</f>
        <v>3.04888E-2</v>
      </c>
      <c r="J308" s="2">
        <v>39.71</v>
      </c>
      <c r="K308" s="3">
        <f>J308/100*AE308</f>
        <v>0.36533200000000005</v>
      </c>
      <c r="L308" s="2" t="s">
        <v>29</v>
      </c>
      <c r="N308" s="2">
        <v>0.33979999999999999</v>
      </c>
      <c r="O308" s="3">
        <f>N308/100*AG308</f>
        <v>5.6134959999999998E-2</v>
      </c>
      <c r="P308" s="2">
        <v>13.57</v>
      </c>
      <c r="Q308" s="3">
        <f>P308/100*AH308</f>
        <v>0.35146300000000003</v>
      </c>
      <c r="R308" s="2" t="s">
        <v>29</v>
      </c>
      <c r="T308" s="2">
        <v>0.32790000000000002</v>
      </c>
      <c r="U308" s="6">
        <f>T308/100*AJ308</f>
        <v>6.2366580000000005E-2</v>
      </c>
      <c r="V308" s="2">
        <v>0.37640000000000001</v>
      </c>
      <c r="W308" s="6">
        <f>V308/100*AK308</f>
        <v>6.3461039999999996E-2</v>
      </c>
      <c r="X308" s="2" t="s">
        <v>29</v>
      </c>
      <c r="Z308" s="2">
        <f>SUM(X308,V308,T308,R308,P308,N308,L308,J308,H308,F308,D308)</f>
        <v>100.72710000000001</v>
      </c>
      <c r="AA308" s="3"/>
      <c r="AB308" s="2">
        <v>300</v>
      </c>
      <c r="AC308" s="2">
        <v>0.89</v>
      </c>
      <c r="AD308" s="2">
        <v>132.56</v>
      </c>
      <c r="AE308" s="2">
        <v>0.92</v>
      </c>
      <c r="AF308" s="2">
        <v>300</v>
      </c>
      <c r="AG308" s="2">
        <v>16.52</v>
      </c>
      <c r="AH308" s="2">
        <v>2.59</v>
      </c>
      <c r="AI308" s="2">
        <v>300</v>
      </c>
      <c r="AJ308" s="2">
        <v>19.02</v>
      </c>
      <c r="AK308" s="2">
        <v>16.86</v>
      </c>
      <c r="AL308" s="2">
        <v>300</v>
      </c>
      <c r="AY308" s="2"/>
      <c r="AZ308" s="2"/>
    </row>
    <row r="309" spans="1:80" x14ac:dyDescent="0.25">
      <c r="A309" s="26" t="s">
        <v>803</v>
      </c>
      <c r="B309" s="1" t="s">
        <v>260</v>
      </c>
      <c r="C309" s="1" t="s">
        <v>138</v>
      </c>
      <c r="D309" s="2" t="s">
        <v>29</v>
      </c>
      <c r="E309" s="31"/>
      <c r="F309" s="2">
        <v>44.66</v>
      </c>
      <c r="G309" s="3">
        <f>F309/100*AC309</f>
        <v>0.41087199999999996</v>
      </c>
      <c r="H309" s="1">
        <v>1.77E-2</v>
      </c>
      <c r="I309" s="3">
        <f>H309/100*AD309</f>
        <v>3.1582109999999997E-2</v>
      </c>
      <c r="J309" s="2">
        <v>39.4</v>
      </c>
      <c r="K309" s="3">
        <f>J309/100*AE309</f>
        <v>0.36641999999999997</v>
      </c>
      <c r="L309" s="2" t="s">
        <v>29</v>
      </c>
      <c r="N309" s="2">
        <v>0.3795</v>
      </c>
      <c r="O309" s="3">
        <f>N309/100*AG309</f>
        <v>5.7608100000000002E-2</v>
      </c>
      <c r="P309" s="2">
        <v>15.98</v>
      </c>
      <c r="Q309" s="3">
        <f>P309/100*AH309</f>
        <v>0.37872600000000001</v>
      </c>
      <c r="R309" s="2" t="s">
        <v>29</v>
      </c>
      <c r="T309" s="2">
        <v>0.25240000000000001</v>
      </c>
      <c r="U309" s="6">
        <f>T309/100*AJ309</f>
        <v>6.014692E-2</v>
      </c>
      <c r="V309" s="2">
        <v>0.34749999999999998</v>
      </c>
      <c r="W309" s="6">
        <f>V309/100*AK309</f>
        <v>6.1055749999999999E-2</v>
      </c>
      <c r="X309" s="2" t="s">
        <v>29</v>
      </c>
      <c r="Z309" s="2">
        <f>SUM(X309,V309,T309,R309,P309,N309,L309,J309,H309,F309,D309)</f>
        <v>101.0371</v>
      </c>
      <c r="AA309" s="3"/>
      <c r="AB309" s="2">
        <v>300</v>
      </c>
      <c r="AC309" s="2">
        <v>0.92</v>
      </c>
      <c r="AD309" s="2">
        <v>178.43</v>
      </c>
      <c r="AE309" s="2">
        <v>0.93</v>
      </c>
      <c r="AF309" s="2">
        <v>629.85</v>
      </c>
      <c r="AG309" s="2">
        <v>15.18</v>
      </c>
      <c r="AH309" s="2">
        <v>2.37</v>
      </c>
      <c r="AI309" s="2">
        <v>404.31</v>
      </c>
      <c r="AJ309" s="2">
        <v>23.83</v>
      </c>
      <c r="AK309" s="2">
        <v>17.57</v>
      </c>
      <c r="AL309" s="2">
        <v>256.05</v>
      </c>
      <c r="AY309" s="2"/>
      <c r="AZ309" s="2"/>
    </row>
    <row r="310" spans="1:80" x14ac:dyDescent="0.25">
      <c r="B310" s="25"/>
      <c r="C310" s="25" t="s">
        <v>34</v>
      </c>
      <c r="E310" s="32"/>
      <c r="F310" s="27">
        <f>AVERAGE(F305:F309)</f>
        <v>46.003999999999998</v>
      </c>
      <c r="G310" s="27"/>
      <c r="H310" s="27">
        <f>AVERAGE(H305:H309)</f>
        <v>2.8819999999999995E-2</v>
      </c>
      <c r="I310" s="32"/>
      <c r="J310" s="27">
        <f>AVERAGE(J305:J309)</f>
        <v>39.778000000000006</v>
      </c>
      <c r="K310" s="27"/>
      <c r="L310" s="33"/>
      <c r="M310" s="34"/>
      <c r="N310" s="27">
        <f>AVERAGE(N305:N309)</f>
        <v>0.34823999999999999</v>
      </c>
      <c r="O310" s="32"/>
      <c r="P310" s="27">
        <f>AVERAGE(P305:P309)</f>
        <v>13.98</v>
      </c>
      <c r="Q310" s="32"/>
      <c r="R310" s="27"/>
      <c r="S310" s="27"/>
      <c r="T310" s="27">
        <f>AVERAGE(T305:T309)</f>
        <v>0.30867999999999995</v>
      </c>
      <c r="U310" s="35"/>
      <c r="V310" s="27">
        <f>AVERAGE(V305:V309)</f>
        <v>0.33472000000000002</v>
      </c>
      <c r="W310" s="35"/>
      <c r="X310" s="27"/>
      <c r="BG310" s="28"/>
      <c r="BH310" s="8"/>
      <c r="BI310" s="8"/>
      <c r="BJ310" s="8"/>
      <c r="BK310" s="8"/>
      <c r="BL310" s="8"/>
      <c r="BM310" s="8"/>
      <c r="BN310" s="8"/>
      <c r="BO310" s="8"/>
      <c r="BP310" s="8"/>
      <c r="BQ310" s="8"/>
      <c r="BR310" s="8"/>
      <c r="BS310" s="8"/>
      <c r="BT310" s="8"/>
      <c r="BU310" s="8"/>
      <c r="BV310" s="29"/>
      <c r="BW310" s="30"/>
      <c r="BX310" s="30"/>
      <c r="BY310" s="30"/>
      <c r="BZ310" s="30"/>
      <c r="CA310" s="30"/>
      <c r="CB310" s="30"/>
    </row>
    <row r="311" spans="1:80" x14ac:dyDescent="0.25">
      <c r="B311" s="25"/>
      <c r="C311" s="25" t="s">
        <v>35</v>
      </c>
      <c r="E311" s="32"/>
      <c r="F311" s="27">
        <f>STDEV(F305:F309)</f>
        <v>0.79314563605935773</v>
      </c>
      <c r="G311" s="27"/>
      <c r="H311" s="27">
        <f>STDEV(H305:H309)</f>
        <v>8.934595681954512E-3</v>
      </c>
      <c r="I311" s="32"/>
      <c r="J311" s="27">
        <f>STDEV(J305:J309)</f>
        <v>0.25946097972527626</v>
      </c>
      <c r="K311" s="27"/>
      <c r="L311" s="33"/>
      <c r="M311" s="34"/>
      <c r="N311" s="27">
        <f>STDEV(N305:N309)</f>
        <v>2.5083520486566476E-2</v>
      </c>
      <c r="O311" s="32"/>
      <c r="P311" s="27">
        <f>STDEV(P305:P309)</f>
        <v>1.1348347897381366</v>
      </c>
      <c r="Q311" s="32"/>
      <c r="R311" s="27"/>
      <c r="S311" s="27"/>
      <c r="T311" s="27">
        <f>STDEV(T305:T309)</f>
        <v>3.4560338540008541E-2</v>
      </c>
      <c r="U311" s="35"/>
      <c r="V311" s="27">
        <f>STDEV(V305:V309)</f>
        <v>3.9561054081002418E-2</v>
      </c>
      <c r="W311" s="35"/>
      <c r="X311" s="27"/>
      <c r="BG311" s="28"/>
      <c r="BH311" s="8"/>
      <c r="BI311" s="8"/>
      <c r="BJ311" s="8"/>
      <c r="BK311" s="8"/>
      <c r="BL311" s="8"/>
      <c r="BM311" s="8"/>
      <c r="BN311" s="8"/>
      <c r="BO311" s="8"/>
      <c r="BP311" s="8"/>
      <c r="BQ311" s="8"/>
      <c r="BR311" s="8"/>
      <c r="BS311" s="8"/>
      <c r="BT311" s="8"/>
      <c r="BU311" s="8"/>
      <c r="BV311" s="29"/>
      <c r="BW311" s="30"/>
      <c r="BX311" s="30"/>
      <c r="BY311" s="30"/>
      <c r="BZ311" s="30"/>
      <c r="CA311" s="30"/>
      <c r="CB311" s="30"/>
    </row>
    <row r="312" spans="1:80" x14ac:dyDescent="0.25">
      <c r="E312" s="31"/>
      <c r="AA312" s="3"/>
      <c r="AY312" s="2"/>
      <c r="AZ312" s="2"/>
    </row>
    <row r="313" spans="1:80" x14ac:dyDescent="0.25">
      <c r="A313" s="26" t="s">
        <v>803</v>
      </c>
      <c r="B313" s="1" t="s">
        <v>261</v>
      </c>
      <c r="C313" s="1" t="s">
        <v>231</v>
      </c>
      <c r="D313" s="2" t="s">
        <v>29</v>
      </c>
      <c r="E313" s="31"/>
      <c r="F313" s="2">
        <v>28.39</v>
      </c>
      <c r="G313" s="3">
        <f t="shared" ref="G313:G320" si="110">F313/100*AC313</f>
        <v>0.32648499999999997</v>
      </c>
      <c r="H313" s="1">
        <v>0.46560000000000001</v>
      </c>
      <c r="I313" s="3">
        <f t="shared" ref="I313:I320" si="111">H313/100*AD313</f>
        <v>4.8981120000000003E-2</v>
      </c>
      <c r="J313" s="2">
        <v>55.55</v>
      </c>
      <c r="K313" s="3">
        <f t="shared" ref="K313:K320" si="112">J313/100*AE313</f>
        <v>0.42218</v>
      </c>
      <c r="L313" s="2" t="s">
        <v>29</v>
      </c>
      <c r="N313" s="2">
        <v>4.21</v>
      </c>
      <c r="O313" s="3">
        <f t="shared" ref="O313:O320" si="113">N313/100*AG313</f>
        <v>0.156191</v>
      </c>
      <c r="P313" s="2">
        <v>10.57</v>
      </c>
      <c r="Q313" s="3">
        <f t="shared" ref="Q313:Q320" si="114">P313/100*AH313</f>
        <v>0.31181500000000001</v>
      </c>
      <c r="R313" s="2">
        <v>7.6399999999999996E-2</v>
      </c>
      <c r="S313" s="3">
        <f>R313/100*AI313</f>
        <v>8.0976359999999983E-2</v>
      </c>
      <c r="T313" s="2">
        <v>0.42030000000000001</v>
      </c>
      <c r="U313" s="6">
        <f t="shared" ref="U313:U320" si="115">T313/100*AJ313</f>
        <v>6.6911760000000001E-2</v>
      </c>
      <c r="V313" s="2">
        <v>0.35849999999999999</v>
      </c>
      <c r="W313" s="6">
        <f t="shared" ref="W313:W320" si="116">V313/100*AK313</f>
        <v>6.2522399999999992E-2</v>
      </c>
      <c r="X313" s="2" t="s">
        <v>29</v>
      </c>
      <c r="Z313" s="2">
        <f>SUM(X313,V313,T313,R313,P313,N313,L313,J313,H313,F313,D316)</f>
        <v>100.04079999999999</v>
      </c>
      <c r="AA313" s="3"/>
      <c r="AB313" s="2">
        <v>300</v>
      </c>
      <c r="AC313" s="2">
        <v>1.1499999999999999</v>
      </c>
      <c r="AD313" s="2">
        <v>10.52</v>
      </c>
      <c r="AE313" s="2">
        <v>0.76</v>
      </c>
      <c r="AF313" s="2">
        <v>209.81</v>
      </c>
      <c r="AG313" s="2">
        <v>3.71</v>
      </c>
      <c r="AH313" s="2">
        <v>2.95</v>
      </c>
      <c r="AI313" s="2">
        <v>105.99</v>
      </c>
      <c r="AJ313" s="2">
        <v>15.92</v>
      </c>
      <c r="AK313" s="2">
        <v>17.440000000000001</v>
      </c>
      <c r="AL313" s="2">
        <v>300</v>
      </c>
      <c r="AY313" s="2"/>
      <c r="AZ313" s="2"/>
    </row>
    <row r="314" spans="1:80" x14ac:dyDescent="0.25">
      <c r="A314" s="26" t="s">
        <v>803</v>
      </c>
      <c r="B314" s="1" t="s">
        <v>262</v>
      </c>
      <c r="C314" s="1" t="s">
        <v>231</v>
      </c>
      <c r="D314" s="2" t="s">
        <v>29</v>
      </c>
      <c r="E314" s="31"/>
      <c r="F314" s="2">
        <v>28.3</v>
      </c>
      <c r="G314" s="3">
        <f t="shared" si="110"/>
        <v>0.32545000000000002</v>
      </c>
      <c r="H314" s="1">
        <v>0.4556</v>
      </c>
      <c r="I314" s="3">
        <f t="shared" si="111"/>
        <v>4.934148E-2</v>
      </c>
      <c r="J314" s="2">
        <v>55.48</v>
      </c>
      <c r="K314" s="3">
        <f t="shared" si="112"/>
        <v>0.42164799999999997</v>
      </c>
      <c r="L314" s="2" t="s">
        <v>29</v>
      </c>
      <c r="N314" s="2">
        <v>4.41</v>
      </c>
      <c r="O314" s="3">
        <f t="shared" si="113"/>
        <v>0.15920100000000001</v>
      </c>
      <c r="P314" s="2">
        <v>10.62</v>
      </c>
      <c r="Q314" s="3">
        <f t="shared" si="114"/>
        <v>0.31222799999999995</v>
      </c>
      <c r="T314" s="2">
        <v>0.48749999999999999</v>
      </c>
      <c r="U314" s="6">
        <f t="shared" si="115"/>
        <v>7.059E-2</v>
      </c>
      <c r="V314" s="2">
        <v>0.37480000000000002</v>
      </c>
      <c r="W314" s="6">
        <f t="shared" si="116"/>
        <v>6.382844E-2</v>
      </c>
      <c r="X314" s="2" t="s">
        <v>29</v>
      </c>
      <c r="Z314" s="2">
        <f>SUM(X314,V314,T314,R314,P314,N314,L314,J314,H314,F314,D317)</f>
        <v>100.1279</v>
      </c>
      <c r="AA314" s="3"/>
      <c r="AB314" s="2">
        <v>328.48</v>
      </c>
      <c r="AC314" s="2">
        <v>1.1499999999999999</v>
      </c>
      <c r="AD314" s="2">
        <v>10.83</v>
      </c>
      <c r="AE314" s="2">
        <v>0.76</v>
      </c>
      <c r="AF314" s="2">
        <v>2758.5</v>
      </c>
      <c r="AG314" s="2">
        <v>3.61</v>
      </c>
      <c r="AH314" s="2">
        <v>2.94</v>
      </c>
      <c r="AI314" s="2">
        <v>324.89</v>
      </c>
      <c r="AJ314" s="2">
        <v>14.48</v>
      </c>
      <c r="AK314" s="2">
        <v>17.03</v>
      </c>
      <c r="AL314" s="2">
        <v>2507.4</v>
      </c>
      <c r="AY314" s="2"/>
      <c r="AZ314" s="2"/>
    </row>
    <row r="315" spans="1:80" x14ac:dyDescent="0.25">
      <c r="A315" s="26" t="s">
        <v>803</v>
      </c>
      <c r="B315" s="1" t="s">
        <v>263</v>
      </c>
      <c r="C315" s="1" t="s">
        <v>231</v>
      </c>
      <c r="D315" s="2" t="s">
        <v>29</v>
      </c>
      <c r="E315" s="31"/>
      <c r="F315" s="2">
        <v>28.04</v>
      </c>
      <c r="G315" s="3">
        <f t="shared" si="110"/>
        <v>0.32245999999999997</v>
      </c>
      <c r="H315" s="1">
        <v>0.4824</v>
      </c>
      <c r="I315" s="3">
        <f t="shared" si="111"/>
        <v>5.0507280000000002E-2</v>
      </c>
      <c r="J315" s="2">
        <v>55.76</v>
      </c>
      <c r="K315" s="3">
        <f t="shared" si="112"/>
        <v>0.41820000000000002</v>
      </c>
      <c r="L315" s="2" t="s">
        <v>29</v>
      </c>
      <c r="N315" s="2">
        <v>5.1100000000000003</v>
      </c>
      <c r="O315" s="3">
        <f t="shared" si="113"/>
        <v>0.17016300000000004</v>
      </c>
      <c r="P315" s="2">
        <v>10.4</v>
      </c>
      <c r="Q315" s="3">
        <f t="shared" si="114"/>
        <v>0.30888000000000004</v>
      </c>
      <c r="R315" s="2">
        <v>0.12189999999999999</v>
      </c>
      <c r="S315" s="3">
        <f>R315/100*AI315</f>
        <v>8.8791960000000003E-2</v>
      </c>
      <c r="T315" s="2">
        <v>0.51500000000000001</v>
      </c>
      <c r="U315" s="6">
        <f t="shared" si="115"/>
        <v>7.1482000000000004E-2</v>
      </c>
      <c r="V315" s="2">
        <v>0.38440000000000002</v>
      </c>
      <c r="W315" s="6">
        <f t="shared" si="116"/>
        <v>6.4425440000000014E-2</v>
      </c>
      <c r="X315" s="2" t="s">
        <v>29</v>
      </c>
      <c r="Z315" s="2" t="e">
        <f>SUM(X315,V315,T315,R315,P315,N315,L315,J315,H315,F315,#REF!)</f>
        <v>#REF!</v>
      </c>
      <c r="AA315" s="3"/>
      <c r="AB315" s="2">
        <v>1259.99</v>
      </c>
      <c r="AC315" s="2">
        <v>1.1499999999999999</v>
      </c>
      <c r="AD315" s="2">
        <v>10.47</v>
      </c>
      <c r="AE315" s="2">
        <v>0.75</v>
      </c>
      <c r="AF315" s="2">
        <v>370.95</v>
      </c>
      <c r="AG315" s="2">
        <v>3.33</v>
      </c>
      <c r="AH315" s="2">
        <v>2.97</v>
      </c>
      <c r="AI315" s="2">
        <v>72.84</v>
      </c>
      <c r="AJ315" s="2">
        <v>13.88</v>
      </c>
      <c r="AK315" s="2">
        <v>16.760000000000002</v>
      </c>
      <c r="AL315" s="2">
        <v>300</v>
      </c>
      <c r="AY315" s="2"/>
      <c r="AZ315" s="2"/>
    </row>
    <row r="316" spans="1:80" x14ac:dyDescent="0.25">
      <c r="A316" s="26" t="s">
        <v>803</v>
      </c>
      <c r="B316" s="1" t="s">
        <v>264</v>
      </c>
      <c r="C316" s="1" t="s">
        <v>231</v>
      </c>
      <c r="D316" s="2" t="s">
        <v>29</v>
      </c>
      <c r="E316" s="31"/>
      <c r="F316" s="2">
        <v>27.63</v>
      </c>
      <c r="G316" s="3">
        <f t="shared" si="110"/>
        <v>0.32050799999999996</v>
      </c>
      <c r="H316" s="1">
        <v>0.53180000000000005</v>
      </c>
      <c r="I316" s="3">
        <f t="shared" si="111"/>
        <v>5.206322E-2</v>
      </c>
      <c r="J316" s="2">
        <v>55.76</v>
      </c>
      <c r="K316" s="3">
        <f t="shared" si="112"/>
        <v>0.41820000000000002</v>
      </c>
      <c r="L316" s="2" t="s">
        <v>29</v>
      </c>
      <c r="N316" s="2">
        <v>5.35</v>
      </c>
      <c r="O316" s="3">
        <f t="shared" si="113"/>
        <v>0.17440999999999998</v>
      </c>
      <c r="P316" s="2">
        <v>10.66</v>
      </c>
      <c r="Q316" s="3">
        <f t="shared" si="114"/>
        <v>0.31340400000000002</v>
      </c>
      <c r="R316" s="2">
        <v>9.6299999999999997E-2</v>
      </c>
      <c r="S316" s="3">
        <f>R316/100*AI316</f>
        <v>9.0724229999999989E-2</v>
      </c>
      <c r="T316" s="2">
        <v>0.52800000000000002</v>
      </c>
      <c r="U316" s="6">
        <f t="shared" si="115"/>
        <v>7.0487999999999995E-2</v>
      </c>
      <c r="V316" s="2">
        <v>0.40260000000000001</v>
      </c>
      <c r="W316" s="6">
        <f t="shared" si="116"/>
        <v>6.5060160000000006E-2</v>
      </c>
      <c r="X316" s="2" t="s">
        <v>29</v>
      </c>
      <c r="Z316" s="2" t="e">
        <f>SUM(X316,V316,T316,R316,P316,N316,L316,J316,H316,F316,#REF!)</f>
        <v>#REF!</v>
      </c>
      <c r="AA316" s="3"/>
      <c r="AB316" s="2">
        <v>300</v>
      </c>
      <c r="AC316" s="2">
        <v>1.1599999999999999</v>
      </c>
      <c r="AD316" s="2">
        <v>9.7899999999999991</v>
      </c>
      <c r="AE316" s="2">
        <v>0.75</v>
      </c>
      <c r="AF316" s="2">
        <v>1203.19</v>
      </c>
      <c r="AG316" s="2">
        <v>3.26</v>
      </c>
      <c r="AH316" s="2">
        <v>2.94</v>
      </c>
      <c r="AI316" s="2">
        <v>94.21</v>
      </c>
      <c r="AJ316" s="2">
        <v>13.35</v>
      </c>
      <c r="AK316" s="2">
        <v>16.16</v>
      </c>
      <c r="AL316" s="2">
        <v>300</v>
      </c>
      <c r="AY316" s="2"/>
      <c r="AZ316" s="2"/>
    </row>
    <row r="317" spans="1:80" x14ac:dyDescent="0.25">
      <c r="A317" s="26" t="s">
        <v>803</v>
      </c>
      <c r="B317" s="1" t="s">
        <v>265</v>
      </c>
      <c r="C317" s="1" t="s">
        <v>231</v>
      </c>
      <c r="D317" s="2" t="s">
        <v>29</v>
      </c>
      <c r="E317" s="31"/>
      <c r="F317" s="2">
        <v>28.65</v>
      </c>
      <c r="G317" s="3">
        <f t="shared" si="110"/>
        <v>0.32660999999999996</v>
      </c>
      <c r="H317" s="1">
        <v>0.43509999999999999</v>
      </c>
      <c r="I317" s="3">
        <f t="shared" si="111"/>
        <v>4.7643449999999997E-2</v>
      </c>
      <c r="J317" s="2">
        <v>56.01</v>
      </c>
      <c r="K317" s="3">
        <f t="shared" si="112"/>
        <v>0.42007499999999998</v>
      </c>
      <c r="L317" s="2" t="s">
        <v>29</v>
      </c>
      <c r="N317" s="2">
        <v>5.2</v>
      </c>
      <c r="O317" s="3">
        <f t="shared" si="113"/>
        <v>0.17212000000000002</v>
      </c>
      <c r="P317" s="2">
        <v>9.31</v>
      </c>
      <c r="Q317" s="3">
        <f t="shared" si="114"/>
        <v>0.29233400000000004</v>
      </c>
      <c r="T317" s="2">
        <v>0.57689999999999997</v>
      </c>
      <c r="U317" s="6">
        <f t="shared" si="115"/>
        <v>7.5920039999999994E-2</v>
      </c>
      <c r="V317" s="2">
        <v>0.36170000000000002</v>
      </c>
      <c r="W317" s="6">
        <f t="shared" si="116"/>
        <v>6.170602E-2</v>
      </c>
      <c r="X317" s="2" t="s">
        <v>29</v>
      </c>
      <c r="Z317" s="2" t="e">
        <f>SUM(X317,V317,T317,R317,P317,N317,L317,J317,H317,F317,#REF!)</f>
        <v>#REF!</v>
      </c>
      <c r="AA317" s="3"/>
      <c r="AB317" s="2">
        <v>300</v>
      </c>
      <c r="AC317" s="2">
        <v>1.1399999999999999</v>
      </c>
      <c r="AD317" s="2">
        <v>10.95</v>
      </c>
      <c r="AE317" s="2">
        <v>0.75</v>
      </c>
      <c r="AF317" s="2">
        <v>300</v>
      </c>
      <c r="AG317" s="2">
        <v>3.31</v>
      </c>
      <c r="AH317" s="2">
        <v>3.14</v>
      </c>
      <c r="AI317" s="2">
        <v>179.5</v>
      </c>
      <c r="AJ317" s="2">
        <v>13.16</v>
      </c>
      <c r="AK317" s="2">
        <v>17.059999999999999</v>
      </c>
      <c r="AL317" s="2">
        <v>300</v>
      </c>
      <c r="AY317" s="2"/>
      <c r="AZ317" s="2"/>
    </row>
    <row r="318" spans="1:80" x14ac:dyDescent="0.25">
      <c r="A318" s="26" t="s">
        <v>803</v>
      </c>
      <c r="B318" s="1" t="s">
        <v>266</v>
      </c>
      <c r="C318" s="1" t="s">
        <v>231</v>
      </c>
      <c r="D318" s="2" t="s">
        <v>29</v>
      </c>
      <c r="E318" s="31"/>
      <c r="F318" s="2">
        <v>28.06</v>
      </c>
      <c r="G318" s="3">
        <f t="shared" si="110"/>
        <v>0.32268999999999992</v>
      </c>
      <c r="H318" s="1">
        <v>0.40539999999999998</v>
      </c>
      <c r="I318" s="3">
        <f t="shared" si="111"/>
        <v>4.803989999999999E-2</v>
      </c>
      <c r="J318" s="2">
        <v>55.95</v>
      </c>
      <c r="K318" s="3">
        <f t="shared" si="112"/>
        <v>0.41962500000000003</v>
      </c>
      <c r="L318" s="2" t="s">
        <v>29</v>
      </c>
      <c r="N318" s="2">
        <v>6.06</v>
      </c>
      <c r="O318" s="3">
        <f t="shared" si="113"/>
        <v>0.18543599999999999</v>
      </c>
      <c r="P318" s="2">
        <v>9.07</v>
      </c>
      <c r="Q318" s="3">
        <f t="shared" si="114"/>
        <v>0.29024</v>
      </c>
      <c r="T318" s="2">
        <v>0.58440000000000003</v>
      </c>
      <c r="U318" s="6">
        <f t="shared" si="115"/>
        <v>7.5504479999999999E-2</v>
      </c>
      <c r="V318" s="2">
        <v>0.35620000000000002</v>
      </c>
      <c r="W318" s="6">
        <f t="shared" si="116"/>
        <v>6.2762440000000003E-2</v>
      </c>
      <c r="X318" s="2" t="s">
        <v>29</v>
      </c>
      <c r="Z318" s="2">
        <f>SUM(X318,V318,T318,R318,P318,N318,L318,J318,H318,F318,D318)</f>
        <v>100.486</v>
      </c>
      <c r="AA318" s="3"/>
      <c r="AB318" s="2">
        <v>894.64</v>
      </c>
      <c r="AC318" s="2">
        <v>1.1499999999999999</v>
      </c>
      <c r="AD318" s="2">
        <v>11.85</v>
      </c>
      <c r="AE318" s="2">
        <v>0.75</v>
      </c>
      <c r="AF318" s="2">
        <v>300</v>
      </c>
      <c r="AG318" s="2">
        <v>3.06</v>
      </c>
      <c r="AH318" s="2">
        <v>3.2</v>
      </c>
      <c r="AI318" s="2">
        <v>422.09</v>
      </c>
      <c r="AJ318" s="2">
        <v>12.92</v>
      </c>
      <c r="AK318" s="2">
        <v>17.62</v>
      </c>
      <c r="AL318" s="2">
        <v>313.32</v>
      </c>
      <c r="AY318" s="2"/>
      <c r="AZ318" s="2"/>
    </row>
    <row r="319" spans="1:80" x14ac:dyDescent="0.25">
      <c r="A319" s="26" t="s">
        <v>803</v>
      </c>
      <c r="B319" s="1" t="s">
        <v>267</v>
      </c>
      <c r="C319" s="1" t="s">
        <v>231</v>
      </c>
      <c r="D319" s="2" t="s">
        <v>29</v>
      </c>
      <c r="E319" s="31"/>
      <c r="F319" s="2">
        <v>27.47</v>
      </c>
      <c r="G319" s="3">
        <f t="shared" si="110"/>
        <v>0.31865199999999999</v>
      </c>
      <c r="H319" s="1">
        <v>0.41010000000000002</v>
      </c>
      <c r="I319" s="3">
        <f t="shared" si="111"/>
        <v>4.6915440000000003E-2</v>
      </c>
      <c r="J319" s="2">
        <v>55.73</v>
      </c>
      <c r="K319" s="3">
        <f t="shared" si="112"/>
        <v>0.41797499999999999</v>
      </c>
      <c r="L319" s="2" t="s">
        <v>29</v>
      </c>
      <c r="N319" s="2">
        <v>6.47</v>
      </c>
      <c r="O319" s="3">
        <f t="shared" si="113"/>
        <v>0.19086499999999998</v>
      </c>
      <c r="P319" s="2">
        <v>9.51</v>
      </c>
      <c r="Q319" s="3">
        <f t="shared" si="114"/>
        <v>0.295761</v>
      </c>
      <c r="T319" s="2">
        <v>0.48480000000000001</v>
      </c>
      <c r="U319" s="6">
        <f t="shared" si="115"/>
        <v>7.1217119999999995E-2</v>
      </c>
      <c r="V319" s="2">
        <v>0.3669</v>
      </c>
      <c r="W319" s="6">
        <f t="shared" si="116"/>
        <v>6.3840599999999997E-2</v>
      </c>
      <c r="X319" s="2" t="s">
        <v>29</v>
      </c>
      <c r="Z319" s="2">
        <f>SUM(X319,V319,T319,R319,P319,N319,L319,J319,H319,F319,D319)</f>
        <v>100.4418</v>
      </c>
      <c r="AA319" s="3"/>
      <c r="AB319" s="2">
        <v>1472.78</v>
      </c>
      <c r="AC319" s="2">
        <v>1.1599999999999999</v>
      </c>
      <c r="AD319" s="2">
        <v>11.44</v>
      </c>
      <c r="AE319" s="2">
        <v>0.75</v>
      </c>
      <c r="AF319" s="2">
        <v>300</v>
      </c>
      <c r="AG319" s="2">
        <v>2.95</v>
      </c>
      <c r="AH319" s="2">
        <v>3.11</v>
      </c>
      <c r="AI319" s="2">
        <v>148.49</v>
      </c>
      <c r="AJ319" s="2">
        <v>14.69</v>
      </c>
      <c r="AK319" s="2">
        <v>17.399999999999999</v>
      </c>
      <c r="AL319" s="2">
        <v>300</v>
      </c>
      <c r="AY319" s="2"/>
      <c r="AZ319" s="2"/>
    </row>
    <row r="320" spans="1:80" x14ac:dyDescent="0.25">
      <c r="A320" s="26" t="s">
        <v>803</v>
      </c>
      <c r="B320" s="1" t="s">
        <v>268</v>
      </c>
      <c r="C320" s="1" t="s">
        <v>231</v>
      </c>
      <c r="D320" s="2" t="s">
        <v>29</v>
      </c>
      <c r="E320" s="31"/>
      <c r="F320" s="2">
        <v>27.28</v>
      </c>
      <c r="G320" s="3">
        <f t="shared" si="110"/>
        <v>0.31917599999999996</v>
      </c>
      <c r="H320" s="1">
        <v>0.45579999999999998</v>
      </c>
      <c r="I320" s="3">
        <f t="shared" si="111"/>
        <v>4.9910099999999992E-2</v>
      </c>
      <c r="J320" s="2">
        <v>55.59</v>
      </c>
      <c r="K320" s="3">
        <f t="shared" si="112"/>
        <v>0.42248400000000003</v>
      </c>
      <c r="L320" s="2" t="s">
        <v>29</v>
      </c>
      <c r="N320" s="2">
        <v>6.28</v>
      </c>
      <c r="O320" s="3">
        <f t="shared" si="113"/>
        <v>0.18840000000000001</v>
      </c>
      <c r="P320" s="2">
        <v>9.84</v>
      </c>
      <c r="Q320" s="3">
        <f t="shared" si="114"/>
        <v>0.30110399999999998</v>
      </c>
      <c r="R320" s="2">
        <v>7.3899999999999993E-2</v>
      </c>
      <c r="S320" s="3">
        <f>R320/100*AI320</f>
        <v>9.023929E-2</v>
      </c>
      <c r="T320" s="2">
        <v>0.45</v>
      </c>
      <c r="U320" s="6">
        <f t="shared" si="115"/>
        <v>6.8625000000000005E-2</v>
      </c>
      <c r="V320" s="2">
        <v>0.3619</v>
      </c>
      <c r="W320" s="6">
        <f t="shared" si="116"/>
        <v>6.2644889999999995E-2</v>
      </c>
      <c r="X320" s="2" t="s">
        <v>29</v>
      </c>
      <c r="Z320" s="2">
        <f>SUM(X320,V320,T320,R320,P320,N320,L320,J320,H320,F320,D320)</f>
        <v>100.33159999999999</v>
      </c>
      <c r="AA320" s="3"/>
      <c r="AB320" s="2">
        <v>300</v>
      </c>
      <c r="AC320" s="2">
        <v>1.17</v>
      </c>
      <c r="AD320" s="2">
        <v>10.95</v>
      </c>
      <c r="AE320" s="2">
        <v>0.76</v>
      </c>
      <c r="AF320" s="2">
        <v>920.26</v>
      </c>
      <c r="AG320" s="2">
        <v>3</v>
      </c>
      <c r="AH320" s="2">
        <v>3.06</v>
      </c>
      <c r="AI320" s="2">
        <v>122.11</v>
      </c>
      <c r="AJ320" s="2">
        <v>15.25</v>
      </c>
      <c r="AK320" s="2">
        <v>17.309999999999999</v>
      </c>
      <c r="AL320" s="2">
        <v>148.31</v>
      </c>
      <c r="AY320" s="2"/>
      <c r="AZ320" s="2"/>
    </row>
    <row r="321" spans="1:80" x14ac:dyDescent="0.25">
      <c r="B321" s="25"/>
      <c r="C321" s="25" t="s">
        <v>34</v>
      </c>
      <c r="D321" s="27"/>
      <c r="E321" s="32"/>
      <c r="F321" s="27">
        <f>AVERAGE(F313:F320)</f>
        <v>27.977499999999999</v>
      </c>
      <c r="G321" s="27"/>
      <c r="H321" s="27">
        <f>AVERAGE(H313:H320)</f>
        <v>0.45522499999999999</v>
      </c>
      <c r="I321" s="32"/>
      <c r="J321" s="27">
        <f>AVERAGE(J313:J320)</f>
        <v>55.728750000000005</v>
      </c>
      <c r="K321" s="27"/>
      <c r="L321" s="33"/>
      <c r="M321" s="34"/>
      <c r="N321" s="27">
        <f>AVERAGE(N313:N320)</f>
        <v>5.3862499999999995</v>
      </c>
      <c r="O321" s="32"/>
      <c r="P321" s="27">
        <f>AVERAGE(P313:P320)</f>
        <v>9.9975000000000005</v>
      </c>
      <c r="Q321" s="32"/>
      <c r="R321" s="27">
        <f>AVERAGE(R313:R320)</f>
        <v>9.2124999999999985E-2</v>
      </c>
      <c r="S321" s="27"/>
      <c r="T321" s="27">
        <f>AVERAGE(T313:T320)</f>
        <v>0.50586249999999999</v>
      </c>
      <c r="U321" s="35"/>
      <c r="V321" s="27">
        <f>AVERAGE(V313:V320)</f>
        <v>0.37087500000000001</v>
      </c>
      <c r="W321" s="35"/>
      <c r="X321" s="27"/>
      <c r="Y321" s="35"/>
      <c r="BG321" s="28"/>
      <c r="BH321" s="8"/>
      <c r="BI321" s="8"/>
      <c r="BJ321" s="8"/>
      <c r="BK321" s="8"/>
      <c r="BL321" s="8"/>
      <c r="BM321" s="8"/>
      <c r="BN321" s="8"/>
      <c r="BO321" s="8"/>
      <c r="BP321" s="8"/>
      <c r="BQ321" s="8"/>
      <c r="BR321" s="8"/>
      <c r="BS321" s="8"/>
      <c r="BT321" s="8"/>
      <c r="BU321" s="8"/>
      <c r="BV321" s="29"/>
      <c r="BW321" s="30"/>
      <c r="BX321" s="30"/>
      <c r="BY321" s="30"/>
      <c r="BZ321" s="30"/>
      <c r="CA321" s="30"/>
      <c r="CB321" s="30"/>
    </row>
    <row r="322" spans="1:80" x14ac:dyDescent="0.25">
      <c r="B322" s="25"/>
      <c r="C322" s="25" t="s">
        <v>35</v>
      </c>
      <c r="D322" s="27"/>
      <c r="E322" s="32"/>
      <c r="F322" s="27">
        <f>STDEV(F313:F320)</f>
        <v>0.47838269199459948</v>
      </c>
      <c r="G322" s="27"/>
      <c r="H322" s="27">
        <f>STDEV(H313:H320)</f>
        <v>4.0767870752766652E-2</v>
      </c>
      <c r="I322" s="32"/>
      <c r="J322" s="27">
        <f>STDEV(J313:J320)</f>
        <v>0.18635124285683188</v>
      </c>
      <c r="K322" s="27"/>
      <c r="L322" s="33"/>
      <c r="M322" s="34"/>
      <c r="N322" s="27">
        <f>STDEV(N313:N320)</f>
        <v>0.83462459482435358</v>
      </c>
      <c r="O322" s="32"/>
      <c r="P322" s="27">
        <f>STDEV(P313:P320)</f>
        <v>0.64493078255399949</v>
      </c>
      <c r="Q322" s="32"/>
      <c r="R322" s="27">
        <f>STDEV(R313:R320)</f>
        <v>2.2236662669264714E-2</v>
      </c>
      <c r="S322" s="27"/>
      <c r="T322" s="27">
        <f>STDEV(T313:T320)</f>
        <v>5.7334106964603143E-2</v>
      </c>
      <c r="U322" s="35"/>
      <c r="V322" s="27">
        <f>STDEV(V313:V320)</f>
        <v>1.5828703583770129E-2</v>
      </c>
      <c r="W322" s="35"/>
      <c r="X322" s="27"/>
      <c r="Y322" s="35"/>
      <c r="BG322" s="28"/>
      <c r="BH322" s="8"/>
      <c r="BI322" s="8"/>
      <c r="BJ322" s="8"/>
      <c r="BK322" s="8"/>
      <c r="BL322" s="8"/>
      <c r="BM322" s="8"/>
      <c r="BN322" s="8"/>
      <c r="BO322" s="8"/>
      <c r="BP322" s="8"/>
      <c r="BQ322" s="8"/>
      <c r="BR322" s="8"/>
      <c r="BS322" s="8"/>
      <c r="BT322" s="8"/>
      <c r="BU322" s="8"/>
      <c r="BV322" s="29"/>
      <c r="BW322" s="30"/>
      <c r="BX322" s="30"/>
      <c r="BY322" s="30"/>
      <c r="BZ322" s="30"/>
      <c r="CA322" s="30"/>
      <c r="CB322" s="30"/>
    </row>
    <row r="323" spans="1:80" x14ac:dyDescent="0.25">
      <c r="E323" s="31"/>
      <c r="AA323" s="3"/>
      <c r="AY323" s="2"/>
      <c r="AZ323" s="2"/>
    </row>
    <row r="324" spans="1:80" x14ac:dyDescent="0.25">
      <c r="A324" s="26" t="s">
        <v>803</v>
      </c>
      <c r="B324" s="1" t="s">
        <v>269</v>
      </c>
      <c r="C324" s="25" t="s">
        <v>28</v>
      </c>
      <c r="D324" s="2" t="s">
        <v>29</v>
      </c>
      <c r="E324" s="31"/>
      <c r="F324" s="2">
        <v>20.37</v>
      </c>
      <c r="G324" s="3">
        <f t="shared" ref="G324:G333" si="117">F324/100*AC324</f>
        <v>0.27703200000000006</v>
      </c>
      <c r="H324" s="1">
        <v>1.1929000000000001</v>
      </c>
      <c r="I324" s="3">
        <f t="shared" ref="I324:I333" si="118">H324/100*AD324</f>
        <v>7.0261809999999994E-2</v>
      </c>
      <c r="J324" s="2">
        <v>53.88</v>
      </c>
      <c r="K324" s="3">
        <f t="shared" ref="K324:K333" si="119">J324/100*AE324</f>
        <v>0.40948800000000007</v>
      </c>
      <c r="N324" s="2">
        <v>16.809999999999999</v>
      </c>
      <c r="O324" s="3">
        <f t="shared" ref="O324:O333" si="120">N324/100*AG324</f>
        <v>0.304261</v>
      </c>
      <c r="P324" s="2">
        <v>6.78</v>
      </c>
      <c r="Q324" s="3">
        <f t="shared" ref="Q324:Q333" si="121">P324/100*AH324</f>
        <v>0.252216</v>
      </c>
      <c r="R324" s="2">
        <v>0.14680000000000001</v>
      </c>
      <c r="S324" s="3">
        <f t="shared" ref="S324:S333" si="122">R324/100*AI324</f>
        <v>9.5772319999999994E-2</v>
      </c>
      <c r="T324" s="2">
        <v>0.7127</v>
      </c>
      <c r="U324" s="6">
        <f t="shared" ref="U324:U333" si="123">T324/100*AJ324</f>
        <v>8.1675419999999999E-2</v>
      </c>
      <c r="V324" s="2">
        <v>0.25929999999999997</v>
      </c>
      <c r="W324" s="6">
        <f t="shared" ref="W324:W333" si="124">V324/100*AK324</f>
        <v>5.8912959999999993E-2</v>
      </c>
      <c r="X324" s="2" t="s">
        <v>29</v>
      </c>
      <c r="Z324" s="2">
        <f t="shared" ref="Z324:Z333" si="125">SUM(X324,V324,T324,R324,P324,N324,L324,J324,H324,F324,D324)</f>
        <v>100.15170000000001</v>
      </c>
      <c r="AA324" s="3"/>
      <c r="AB324" s="2">
        <v>632.12</v>
      </c>
      <c r="AC324" s="2">
        <v>1.36</v>
      </c>
      <c r="AD324" s="2">
        <v>5.89</v>
      </c>
      <c r="AE324" s="2">
        <v>0.76</v>
      </c>
      <c r="AF324" s="2">
        <v>300</v>
      </c>
      <c r="AG324" s="2">
        <v>1.81</v>
      </c>
      <c r="AH324" s="2">
        <v>3.72</v>
      </c>
      <c r="AI324" s="2">
        <v>65.239999999999995</v>
      </c>
      <c r="AJ324" s="2">
        <v>11.46</v>
      </c>
      <c r="AK324" s="2">
        <v>22.72</v>
      </c>
      <c r="AL324" s="2">
        <v>177.99</v>
      </c>
      <c r="AY324" s="2"/>
      <c r="AZ324" s="2"/>
    </row>
    <row r="325" spans="1:80" x14ac:dyDescent="0.25">
      <c r="A325" s="26" t="s">
        <v>803</v>
      </c>
      <c r="B325" s="1" t="s">
        <v>270</v>
      </c>
      <c r="C325" s="25" t="s">
        <v>28</v>
      </c>
      <c r="D325" s="2" t="s">
        <v>29</v>
      </c>
      <c r="E325" s="31"/>
      <c r="F325" s="2">
        <v>20.3</v>
      </c>
      <c r="G325" s="3">
        <f t="shared" si="117"/>
        <v>0.27608000000000005</v>
      </c>
      <c r="H325" s="1">
        <v>1.2024999999999999</v>
      </c>
      <c r="I325" s="3">
        <f t="shared" si="118"/>
        <v>7.0225999999999997E-2</v>
      </c>
      <c r="J325" s="2">
        <v>53.9</v>
      </c>
      <c r="K325" s="3">
        <f t="shared" si="119"/>
        <v>0.40964</v>
      </c>
      <c r="L325" s="2" t="s">
        <v>29</v>
      </c>
      <c r="N325" s="2">
        <v>16.86</v>
      </c>
      <c r="O325" s="3">
        <f t="shared" si="120"/>
        <v>0.30516599999999999</v>
      </c>
      <c r="P325" s="2">
        <v>6.32</v>
      </c>
      <c r="Q325" s="3">
        <f t="shared" si="121"/>
        <v>0.243952</v>
      </c>
      <c r="R325" s="2">
        <v>0.14099999999999999</v>
      </c>
      <c r="S325" s="3">
        <f t="shared" si="122"/>
        <v>0.10677929999999999</v>
      </c>
      <c r="T325" s="2">
        <v>0.82689999999999997</v>
      </c>
      <c r="U325" s="6">
        <f t="shared" si="123"/>
        <v>8.6659120000000006E-2</v>
      </c>
      <c r="V325" s="2">
        <v>0.25219999999999998</v>
      </c>
      <c r="W325" s="6">
        <f t="shared" si="124"/>
        <v>5.9241779999999994E-2</v>
      </c>
      <c r="X325" s="2" t="s">
        <v>29</v>
      </c>
      <c r="Z325" s="2">
        <f t="shared" si="125"/>
        <v>99.802599999999998</v>
      </c>
      <c r="AA325" s="3"/>
      <c r="AB325" s="2">
        <v>419.61</v>
      </c>
      <c r="AC325" s="2">
        <v>1.36</v>
      </c>
      <c r="AD325" s="2">
        <v>5.84</v>
      </c>
      <c r="AE325" s="2">
        <v>0.76</v>
      </c>
      <c r="AF325" s="2">
        <v>300</v>
      </c>
      <c r="AG325" s="2">
        <v>1.81</v>
      </c>
      <c r="AH325" s="2">
        <v>3.86</v>
      </c>
      <c r="AI325" s="2">
        <v>75.73</v>
      </c>
      <c r="AJ325" s="2">
        <v>10.48</v>
      </c>
      <c r="AK325" s="2">
        <v>23.49</v>
      </c>
      <c r="AL325" s="2">
        <v>689.89</v>
      </c>
      <c r="AY325" s="2"/>
      <c r="AZ325" s="2"/>
    </row>
    <row r="326" spans="1:80" x14ac:dyDescent="0.25">
      <c r="A326" s="26" t="s">
        <v>803</v>
      </c>
      <c r="B326" s="1" t="s">
        <v>271</v>
      </c>
      <c r="C326" s="25" t="s">
        <v>28</v>
      </c>
      <c r="D326" s="2" t="s">
        <v>29</v>
      </c>
      <c r="E326" s="31"/>
      <c r="F326" s="2">
        <v>19.21</v>
      </c>
      <c r="G326" s="3">
        <f t="shared" si="117"/>
        <v>0.26894000000000001</v>
      </c>
      <c r="H326" s="1">
        <v>1.2676000000000001</v>
      </c>
      <c r="I326" s="3">
        <f t="shared" si="118"/>
        <v>7.1746160000000003E-2</v>
      </c>
      <c r="J326" s="2">
        <v>53.67</v>
      </c>
      <c r="K326" s="3">
        <f t="shared" si="119"/>
        <v>0.40789200000000003</v>
      </c>
      <c r="L326" s="2" t="s">
        <v>29</v>
      </c>
      <c r="N326" s="2">
        <v>18.73</v>
      </c>
      <c r="O326" s="3">
        <f t="shared" si="120"/>
        <v>0.32028299999999998</v>
      </c>
      <c r="P326" s="2">
        <v>5.94</v>
      </c>
      <c r="Q326" s="3">
        <f t="shared" si="121"/>
        <v>0.23581800000000003</v>
      </c>
      <c r="R326" s="2">
        <v>0.22209999999999999</v>
      </c>
      <c r="S326" s="3">
        <f t="shared" si="122"/>
        <v>0.11380404</v>
      </c>
      <c r="T326" s="2">
        <v>0.8498</v>
      </c>
      <c r="U326" s="6">
        <f t="shared" si="123"/>
        <v>8.7104500000000001E-2</v>
      </c>
      <c r="V326" s="2">
        <v>0.27389999999999998</v>
      </c>
      <c r="W326" s="6">
        <f t="shared" si="124"/>
        <v>5.9491079999999988E-2</v>
      </c>
      <c r="X326" s="2" t="s">
        <v>29</v>
      </c>
      <c r="Z326" s="2">
        <f t="shared" si="125"/>
        <v>100.1634</v>
      </c>
      <c r="AA326" s="3"/>
      <c r="AB326" s="2">
        <v>300</v>
      </c>
      <c r="AC326" s="2">
        <v>1.4</v>
      </c>
      <c r="AD326" s="2">
        <v>5.66</v>
      </c>
      <c r="AE326" s="2">
        <v>0.76</v>
      </c>
      <c r="AF326" s="2">
        <v>300</v>
      </c>
      <c r="AG326" s="2">
        <v>1.71</v>
      </c>
      <c r="AH326" s="2">
        <v>3.97</v>
      </c>
      <c r="AI326" s="2">
        <v>51.24</v>
      </c>
      <c r="AJ326" s="2">
        <v>10.25</v>
      </c>
      <c r="AK326" s="2">
        <v>21.72</v>
      </c>
      <c r="AL326" s="2">
        <v>289.95999999999998</v>
      </c>
      <c r="AY326" s="2"/>
      <c r="AZ326" s="2"/>
    </row>
    <row r="327" spans="1:80" x14ac:dyDescent="0.25">
      <c r="A327" s="26" t="s">
        <v>803</v>
      </c>
      <c r="B327" s="1" t="s">
        <v>272</v>
      </c>
      <c r="C327" s="25" t="s">
        <v>28</v>
      </c>
      <c r="D327" s="2" t="s">
        <v>29</v>
      </c>
      <c r="E327" s="31"/>
      <c r="F327" s="2">
        <v>20.49</v>
      </c>
      <c r="G327" s="3">
        <f t="shared" si="117"/>
        <v>0.27866399999999997</v>
      </c>
      <c r="H327" s="1">
        <v>1.2748999999999999</v>
      </c>
      <c r="I327" s="3">
        <f t="shared" si="118"/>
        <v>7.2031850000000008E-2</v>
      </c>
      <c r="J327" s="2">
        <v>54.04</v>
      </c>
      <c r="K327" s="3">
        <f t="shared" si="119"/>
        <v>0.41070400000000001</v>
      </c>
      <c r="L327" s="2" t="s">
        <v>29</v>
      </c>
      <c r="N327" s="2">
        <v>16.489999999999998</v>
      </c>
      <c r="O327" s="3">
        <f t="shared" si="120"/>
        <v>0.30176700000000001</v>
      </c>
      <c r="P327" s="2">
        <v>6.38</v>
      </c>
      <c r="Q327" s="3">
        <f t="shared" si="121"/>
        <v>0.24499199999999999</v>
      </c>
      <c r="R327" s="2">
        <v>0.18129999999999999</v>
      </c>
      <c r="S327" s="3">
        <f t="shared" si="122"/>
        <v>0.10466448999999999</v>
      </c>
      <c r="T327" s="2">
        <v>0.88300000000000001</v>
      </c>
      <c r="U327" s="6">
        <f t="shared" si="123"/>
        <v>8.7328699999999995E-2</v>
      </c>
      <c r="V327" s="2">
        <v>0.27189999999999998</v>
      </c>
      <c r="W327" s="6">
        <f t="shared" si="124"/>
        <v>5.9899569999999992E-2</v>
      </c>
      <c r="X327" s="2" t="s">
        <v>29</v>
      </c>
      <c r="Z327" s="2">
        <f t="shared" si="125"/>
        <v>100.0111</v>
      </c>
      <c r="AA327" s="3"/>
      <c r="AB327" s="2">
        <v>294.25</v>
      </c>
      <c r="AC327" s="2">
        <v>1.36</v>
      </c>
      <c r="AD327" s="2">
        <v>5.65</v>
      </c>
      <c r="AE327" s="2">
        <v>0.76</v>
      </c>
      <c r="AF327" s="2">
        <v>807.36</v>
      </c>
      <c r="AG327" s="2">
        <v>1.83</v>
      </c>
      <c r="AH327" s="2">
        <v>3.84</v>
      </c>
      <c r="AI327" s="2">
        <v>57.73</v>
      </c>
      <c r="AJ327" s="2">
        <v>9.89</v>
      </c>
      <c r="AK327" s="2">
        <v>22.03</v>
      </c>
      <c r="AL327" s="2">
        <v>266.94</v>
      </c>
      <c r="AY327" s="2"/>
      <c r="AZ327" s="2"/>
    </row>
    <row r="328" spans="1:80" x14ac:dyDescent="0.25">
      <c r="A328" s="26" t="s">
        <v>803</v>
      </c>
      <c r="B328" s="1" t="s">
        <v>273</v>
      </c>
      <c r="C328" s="25" t="s">
        <v>28</v>
      </c>
      <c r="D328" s="2" t="s">
        <v>29</v>
      </c>
      <c r="E328" s="31"/>
      <c r="F328" s="2">
        <v>21.68</v>
      </c>
      <c r="G328" s="3">
        <f t="shared" si="117"/>
        <v>0.28617599999999999</v>
      </c>
      <c r="H328" s="1">
        <v>1.0254000000000001</v>
      </c>
      <c r="I328" s="3">
        <f t="shared" si="118"/>
        <v>6.5933220000000001E-2</v>
      </c>
      <c r="J328" s="2">
        <v>54.6</v>
      </c>
      <c r="K328" s="3">
        <f t="shared" si="119"/>
        <v>0.41496000000000005</v>
      </c>
      <c r="L328" s="2" t="s">
        <v>29</v>
      </c>
      <c r="N328" s="2">
        <v>14.82</v>
      </c>
      <c r="O328" s="3">
        <f t="shared" si="120"/>
        <v>0.286026</v>
      </c>
      <c r="P328" s="2">
        <v>7.25</v>
      </c>
      <c r="Q328" s="3">
        <f t="shared" si="121"/>
        <v>0.25955</v>
      </c>
      <c r="R328" s="2">
        <v>0.1235</v>
      </c>
      <c r="S328" s="3">
        <f t="shared" si="122"/>
        <v>0.10587655</v>
      </c>
      <c r="T328" s="2">
        <v>0.73180000000000001</v>
      </c>
      <c r="U328" s="6">
        <f t="shared" si="123"/>
        <v>8.1961599999999996E-2</v>
      </c>
      <c r="V328" s="2">
        <v>0.30869999999999997</v>
      </c>
      <c r="W328" s="6">
        <f t="shared" si="124"/>
        <v>6.0227370000000002E-2</v>
      </c>
      <c r="X328" s="2" t="s">
        <v>29</v>
      </c>
      <c r="Z328" s="2">
        <f t="shared" si="125"/>
        <v>100.5394</v>
      </c>
      <c r="AA328" s="3"/>
      <c r="AB328" s="2">
        <v>300</v>
      </c>
      <c r="AC328" s="2">
        <v>1.32</v>
      </c>
      <c r="AD328" s="2">
        <v>6.43</v>
      </c>
      <c r="AE328" s="2">
        <v>0.76</v>
      </c>
      <c r="AF328" s="2">
        <v>116.29</v>
      </c>
      <c r="AG328" s="2">
        <v>1.93</v>
      </c>
      <c r="AH328" s="2">
        <v>3.58</v>
      </c>
      <c r="AI328" s="2">
        <v>85.73</v>
      </c>
      <c r="AJ328" s="2">
        <v>11.2</v>
      </c>
      <c r="AK328" s="2">
        <v>19.510000000000002</v>
      </c>
      <c r="AL328" s="2">
        <v>300</v>
      </c>
      <c r="AY328" s="2"/>
      <c r="AZ328" s="2"/>
    </row>
    <row r="329" spans="1:80" x14ac:dyDescent="0.25">
      <c r="A329" s="26" t="s">
        <v>803</v>
      </c>
      <c r="B329" s="1" t="s">
        <v>274</v>
      </c>
      <c r="C329" s="25" t="s">
        <v>28</v>
      </c>
      <c r="D329" s="2" t="s">
        <v>29</v>
      </c>
      <c r="E329" s="31"/>
      <c r="F329" s="2">
        <v>20.100000000000001</v>
      </c>
      <c r="G329" s="3">
        <f t="shared" si="117"/>
        <v>0.27537000000000006</v>
      </c>
      <c r="H329" s="1">
        <v>1.2474000000000001</v>
      </c>
      <c r="I329" s="3">
        <f t="shared" si="118"/>
        <v>7.1476020000000015E-2</v>
      </c>
      <c r="J329" s="2">
        <v>53.91</v>
      </c>
      <c r="K329" s="3">
        <f t="shared" si="119"/>
        <v>0.40971599999999991</v>
      </c>
      <c r="L329" s="2" t="s">
        <v>29</v>
      </c>
      <c r="N329" s="2">
        <v>17.28</v>
      </c>
      <c r="O329" s="3">
        <f t="shared" si="120"/>
        <v>0.30758400000000002</v>
      </c>
      <c r="P329" s="2">
        <v>6.64</v>
      </c>
      <c r="Q329" s="3">
        <f t="shared" si="121"/>
        <v>0.25032799999999999</v>
      </c>
      <c r="R329" s="2">
        <v>0.1009</v>
      </c>
      <c r="S329" s="3">
        <f t="shared" si="122"/>
        <v>0.10195945000000001</v>
      </c>
      <c r="T329" s="2">
        <v>0.74380000000000002</v>
      </c>
      <c r="U329" s="6">
        <f t="shared" si="123"/>
        <v>8.3528740000000004E-2</v>
      </c>
      <c r="V329" s="2">
        <v>0.2802</v>
      </c>
      <c r="W329" s="6">
        <f t="shared" si="124"/>
        <v>5.9010119999999999E-2</v>
      </c>
      <c r="X329" s="2" t="s">
        <v>29</v>
      </c>
      <c r="Z329" s="2">
        <f t="shared" si="125"/>
        <v>100.3023</v>
      </c>
      <c r="AA329" s="3"/>
      <c r="AB329" s="2">
        <v>364.5</v>
      </c>
      <c r="AC329" s="2">
        <v>1.37</v>
      </c>
      <c r="AD329" s="2">
        <v>5.73</v>
      </c>
      <c r="AE329" s="2">
        <v>0.76</v>
      </c>
      <c r="AF329" s="2">
        <v>534.15</v>
      </c>
      <c r="AG329" s="2">
        <v>1.78</v>
      </c>
      <c r="AH329" s="2">
        <v>3.77</v>
      </c>
      <c r="AI329" s="2">
        <v>101.05</v>
      </c>
      <c r="AJ329" s="2">
        <v>11.23</v>
      </c>
      <c r="AK329" s="2">
        <v>21.06</v>
      </c>
      <c r="AL329" s="2">
        <v>300</v>
      </c>
      <c r="AY329" s="2"/>
      <c r="AZ329" s="2"/>
    </row>
    <row r="330" spans="1:80" x14ac:dyDescent="0.25">
      <c r="A330" s="26" t="s">
        <v>803</v>
      </c>
      <c r="B330" s="1" t="s">
        <v>275</v>
      </c>
      <c r="C330" s="25" t="s">
        <v>28</v>
      </c>
      <c r="D330" s="2" t="s">
        <v>29</v>
      </c>
      <c r="E330" s="31"/>
      <c r="F330" s="2">
        <v>19.61</v>
      </c>
      <c r="G330" s="3">
        <f t="shared" si="117"/>
        <v>0.27257899999999996</v>
      </c>
      <c r="H330" s="1">
        <v>1.3520000000000001</v>
      </c>
      <c r="I330" s="3">
        <f t="shared" si="118"/>
        <v>7.4089600000000005E-2</v>
      </c>
      <c r="J330" s="2">
        <v>53.95</v>
      </c>
      <c r="K330" s="3">
        <f t="shared" si="119"/>
        <v>0.41002</v>
      </c>
      <c r="L330" s="2" t="s">
        <v>29</v>
      </c>
      <c r="N330" s="2">
        <v>17.899999999999999</v>
      </c>
      <c r="O330" s="3">
        <f t="shared" si="120"/>
        <v>0.31324999999999997</v>
      </c>
      <c r="P330" s="2">
        <v>6.49</v>
      </c>
      <c r="Q330" s="3">
        <f t="shared" si="121"/>
        <v>0.24661999999999998</v>
      </c>
      <c r="R330" s="2">
        <v>0.14990000000000001</v>
      </c>
      <c r="S330" s="3">
        <f t="shared" si="122"/>
        <v>0.10305625</v>
      </c>
      <c r="T330" s="2">
        <v>0.77349999999999997</v>
      </c>
      <c r="U330" s="6">
        <f t="shared" si="123"/>
        <v>8.5007650000000004E-2</v>
      </c>
      <c r="V330" s="2">
        <v>0.27050000000000002</v>
      </c>
      <c r="W330" s="6">
        <f t="shared" si="124"/>
        <v>5.685910000000001E-2</v>
      </c>
      <c r="X330" s="2" t="s">
        <v>29</v>
      </c>
      <c r="Z330" s="2">
        <f t="shared" si="125"/>
        <v>100.49590000000001</v>
      </c>
      <c r="AA330" s="3"/>
      <c r="AB330" s="2">
        <v>300</v>
      </c>
      <c r="AC330" s="2">
        <v>1.39</v>
      </c>
      <c r="AD330" s="2">
        <v>5.48</v>
      </c>
      <c r="AE330" s="2">
        <v>0.76</v>
      </c>
      <c r="AF330" s="2">
        <v>284.57</v>
      </c>
      <c r="AG330" s="2">
        <v>1.75</v>
      </c>
      <c r="AH330" s="2">
        <v>3.8</v>
      </c>
      <c r="AI330" s="2">
        <v>68.75</v>
      </c>
      <c r="AJ330" s="2">
        <v>10.99</v>
      </c>
      <c r="AK330" s="2">
        <v>21.02</v>
      </c>
      <c r="AL330" s="2">
        <v>302.74</v>
      </c>
      <c r="AY330" s="2"/>
      <c r="AZ330" s="2"/>
    </row>
    <row r="331" spans="1:80" x14ac:dyDescent="0.25">
      <c r="A331" s="26" t="s">
        <v>803</v>
      </c>
      <c r="B331" s="1" t="s">
        <v>276</v>
      </c>
      <c r="C331" s="25" t="s">
        <v>28</v>
      </c>
      <c r="D331" s="2" t="s">
        <v>29</v>
      </c>
      <c r="E331" s="31"/>
      <c r="F331" s="2">
        <v>19.43</v>
      </c>
      <c r="G331" s="3">
        <f t="shared" si="117"/>
        <v>0.27007699999999996</v>
      </c>
      <c r="H331" s="1">
        <v>1.2728999999999999</v>
      </c>
      <c r="I331" s="3">
        <f t="shared" si="118"/>
        <v>7.1409689999999998E-2</v>
      </c>
      <c r="J331" s="2">
        <v>53.69</v>
      </c>
      <c r="K331" s="3">
        <f t="shared" si="119"/>
        <v>0.40804399999999996</v>
      </c>
      <c r="L331" s="2" t="s">
        <v>29</v>
      </c>
      <c r="N331" s="2">
        <v>18.28</v>
      </c>
      <c r="O331" s="3">
        <f t="shared" si="120"/>
        <v>0.31624400000000003</v>
      </c>
      <c r="P331" s="2">
        <v>6.29</v>
      </c>
      <c r="Q331" s="3">
        <f t="shared" si="121"/>
        <v>0.24279399999999998</v>
      </c>
      <c r="R331" s="2">
        <v>0.14710000000000001</v>
      </c>
      <c r="S331" s="3">
        <f t="shared" si="122"/>
        <v>0.10054285</v>
      </c>
      <c r="T331" s="2">
        <v>0.75829999999999997</v>
      </c>
      <c r="U331" s="6">
        <f t="shared" si="123"/>
        <v>8.1896399999999994E-2</v>
      </c>
      <c r="V331" s="2">
        <v>0.27710000000000001</v>
      </c>
      <c r="W331" s="6">
        <f t="shared" si="124"/>
        <v>5.9687339999999998E-2</v>
      </c>
      <c r="X331" s="2" t="s">
        <v>29</v>
      </c>
      <c r="Z331" s="2">
        <f t="shared" si="125"/>
        <v>100.1454</v>
      </c>
      <c r="AA331" s="3"/>
      <c r="AB331" s="2">
        <v>210.87</v>
      </c>
      <c r="AC331" s="2">
        <v>1.39</v>
      </c>
      <c r="AD331" s="2">
        <v>5.61</v>
      </c>
      <c r="AE331" s="2">
        <v>0.76</v>
      </c>
      <c r="AF331" s="2">
        <v>280.48</v>
      </c>
      <c r="AG331" s="2">
        <v>1.73</v>
      </c>
      <c r="AH331" s="2">
        <v>3.86</v>
      </c>
      <c r="AI331" s="2">
        <v>68.349999999999994</v>
      </c>
      <c r="AJ331" s="2">
        <v>10.8</v>
      </c>
      <c r="AK331" s="2">
        <v>21.54</v>
      </c>
      <c r="AL331" s="2">
        <v>300</v>
      </c>
      <c r="AY331" s="2"/>
      <c r="AZ331" s="2"/>
    </row>
    <row r="332" spans="1:80" x14ac:dyDescent="0.25">
      <c r="A332" s="26" t="s">
        <v>803</v>
      </c>
      <c r="B332" s="1" t="s">
        <v>277</v>
      </c>
      <c r="C332" s="25" t="s">
        <v>28</v>
      </c>
      <c r="D332" s="2" t="s">
        <v>29</v>
      </c>
      <c r="E332" s="31"/>
      <c r="F332" s="2">
        <v>19.559999999999999</v>
      </c>
      <c r="G332" s="3">
        <f t="shared" si="117"/>
        <v>0.27188399999999996</v>
      </c>
      <c r="H332" s="1">
        <v>1.3452999999999999</v>
      </c>
      <c r="I332" s="3">
        <f t="shared" si="118"/>
        <v>7.3453379999999999E-2</v>
      </c>
      <c r="J332" s="2">
        <v>53.89</v>
      </c>
      <c r="K332" s="3">
        <f t="shared" si="119"/>
        <v>0.40956400000000004</v>
      </c>
      <c r="L332" s="2" t="s">
        <v>29</v>
      </c>
      <c r="N332" s="2">
        <v>17.600000000000001</v>
      </c>
      <c r="O332" s="3">
        <f t="shared" si="120"/>
        <v>0.31152000000000002</v>
      </c>
      <c r="P332" s="2">
        <v>6.32</v>
      </c>
      <c r="Q332" s="3">
        <f t="shared" si="121"/>
        <v>0.24458400000000002</v>
      </c>
      <c r="R332" s="2">
        <v>0.18149999999999999</v>
      </c>
      <c r="S332" s="3">
        <f t="shared" si="122"/>
        <v>0.11035199999999999</v>
      </c>
      <c r="T332" s="2">
        <v>0.79120000000000001</v>
      </c>
      <c r="U332" s="6">
        <f t="shared" si="123"/>
        <v>8.4025440000000007E-2</v>
      </c>
      <c r="V332" s="2">
        <v>0.27979999999999999</v>
      </c>
      <c r="W332" s="6">
        <f t="shared" si="124"/>
        <v>5.8785980000000009E-2</v>
      </c>
      <c r="X332" s="2" t="s">
        <v>29</v>
      </c>
      <c r="Z332" s="2">
        <f t="shared" si="125"/>
        <v>99.967799999999997</v>
      </c>
      <c r="AA332" s="3"/>
      <c r="AB332" s="2">
        <v>300</v>
      </c>
      <c r="AC332" s="2">
        <v>1.39</v>
      </c>
      <c r="AD332" s="2">
        <v>5.46</v>
      </c>
      <c r="AE332" s="2">
        <v>0.76</v>
      </c>
      <c r="AF332" s="2">
        <v>241.2</v>
      </c>
      <c r="AG332" s="2">
        <v>1.77</v>
      </c>
      <c r="AH332" s="2">
        <v>3.87</v>
      </c>
      <c r="AI332" s="2">
        <v>60.8</v>
      </c>
      <c r="AJ332" s="2">
        <v>10.62</v>
      </c>
      <c r="AK332" s="2">
        <v>21.01</v>
      </c>
      <c r="AL332" s="2">
        <v>390.32</v>
      </c>
      <c r="AY332" s="2"/>
      <c r="AZ332" s="2"/>
    </row>
    <row r="333" spans="1:80" x14ac:dyDescent="0.25">
      <c r="A333" s="26" t="s">
        <v>803</v>
      </c>
      <c r="B333" s="1" t="s">
        <v>278</v>
      </c>
      <c r="C333" s="25" t="s">
        <v>28</v>
      </c>
      <c r="D333" s="2" t="s">
        <v>29</v>
      </c>
      <c r="E333" s="31"/>
      <c r="F333" s="2">
        <v>19.53</v>
      </c>
      <c r="G333" s="3">
        <f t="shared" si="117"/>
        <v>0.27146699999999996</v>
      </c>
      <c r="H333" s="1">
        <v>1.3188</v>
      </c>
      <c r="I333" s="3">
        <f t="shared" si="118"/>
        <v>7.3193399999999992E-2</v>
      </c>
      <c r="J333" s="2">
        <v>53.92</v>
      </c>
      <c r="K333" s="3">
        <f t="shared" si="119"/>
        <v>0.40979199999999999</v>
      </c>
      <c r="L333" s="2" t="s">
        <v>29</v>
      </c>
      <c r="N333" s="2">
        <v>18.190000000000001</v>
      </c>
      <c r="O333" s="3">
        <f t="shared" si="120"/>
        <v>0.31650600000000001</v>
      </c>
      <c r="P333" s="2">
        <v>6.19</v>
      </c>
      <c r="Q333" s="3">
        <f t="shared" si="121"/>
        <v>0.24141000000000001</v>
      </c>
      <c r="R333" s="2">
        <v>0.17299999999999999</v>
      </c>
      <c r="S333" s="3">
        <f t="shared" si="122"/>
        <v>0.10087629999999999</v>
      </c>
      <c r="T333" s="2">
        <v>0.85970000000000002</v>
      </c>
      <c r="U333" s="6">
        <f t="shared" si="123"/>
        <v>8.6313879999999996E-2</v>
      </c>
      <c r="V333" s="2">
        <v>0.26119999999999999</v>
      </c>
      <c r="W333" s="6">
        <f t="shared" si="124"/>
        <v>5.8561040000000002E-2</v>
      </c>
      <c r="X333" s="2" t="s">
        <v>29</v>
      </c>
      <c r="Z333" s="2">
        <f t="shared" si="125"/>
        <v>100.4427</v>
      </c>
      <c r="AA333" s="3"/>
      <c r="AB333" s="2">
        <v>195.58</v>
      </c>
      <c r="AC333" s="2">
        <v>1.39</v>
      </c>
      <c r="AD333" s="2">
        <v>5.55</v>
      </c>
      <c r="AE333" s="2">
        <v>0.76</v>
      </c>
      <c r="AF333" s="2">
        <v>216.83</v>
      </c>
      <c r="AG333" s="2">
        <v>1.74</v>
      </c>
      <c r="AH333" s="2">
        <v>3.9</v>
      </c>
      <c r="AI333" s="2">
        <v>58.31</v>
      </c>
      <c r="AJ333" s="2">
        <v>10.039999999999999</v>
      </c>
      <c r="AK333" s="2">
        <v>22.42</v>
      </c>
      <c r="AL333" s="2">
        <v>300</v>
      </c>
      <c r="AY333" s="2"/>
      <c r="AZ333" s="2"/>
    </row>
    <row r="334" spans="1:80" x14ac:dyDescent="0.25">
      <c r="B334" s="25"/>
      <c r="C334" s="25" t="s">
        <v>34</v>
      </c>
      <c r="D334" s="33"/>
      <c r="E334" s="32"/>
      <c r="F334" s="27">
        <f>AVERAGE(F324:F333)</f>
        <v>20.027999999999999</v>
      </c>
      <c r="G334" s="27"/>
      <c r="H334" s="27">
        <f>AVERAGE(H324:H333)</f>
        <v>1.2499699999999998</v>
      </c>
      <c r="I334" s="32"/>
      <c r="J334" s="27">
        <f>AVERAGE(J324:J333)</f>
        <v>53.944999999999993</v>
      </c>
      <c r="K334" s="27"/>
      <c r="L334" s="2" t="s">
        <v>29</v>
      </c>
      <c r="M334" s="34"/>
      <c r="N334" s="27">
        <f>AVERAGE(N324:N333)</f>
        <v>17.295999999999999</v>
      </c>
      <c r="O334" s="32"/>
      <c r="P334" s="27">
        <f>AVERAGE(P324:P333)</f>
        <v>6.4600000000000009</v>
      </c>
      <c r="Q334" s="32"/>
      <c r="R334" s="27">
        <f>AVERAGE(R324:R333)</f>
        <v>0.15670999999999999</v>
      </c>
      <c r="S334" s="27"/>
      <c r="T334" s="27">
        <f>AVERAGE(T324:T333)</f>
        <v>0.79307000000000005</v>
      </c>
      <c r="U334" s="35"/>
      <c r="V334" s="27">
        <f>AVERAGE(V324:V333)</f>
        <v>0.27348</v>
      </c>
      <c r="W334" s="35"/>
      <c r="X334" s="27"/>
      <c r="BG334" s="28"/>
      <c r="BH334" s="8"/>
      <c r="BI334" s="8"/>
      <c r="BJ334" s="8"/>
      <c r="BK334" s="8"/>
      <c r="BL334" s="8"/>
      <c r="BM334" s="8"/>
      <c r="BN334" s="8"/>
      <c r="BO334" s="8"/>
      <c r="BP334" s="8"/>
      <c r="BQ334" s="8"/>
      <c r="BR334" s="8"/>
      <c r="BS334" s="8"/>
      <c r="BT334" s="8"/>
      <c r="BU334" s="8"/>
      <c r="BV334" s="29"/>
      <c r="BW334" s="30"/>
      <c r="BX334" s="30"/>
      <c r="BY334" s="30"/>
      <c r="BZ334" s="30"/>
      <c r="CA334" s="30"/>
      <c r="CB334" s="30"/>
    </row>
    <row r="335" spans="1:80" x14ac:dyDescent="0.25">
      <c r="B335" s="25"/>
      <c r="C335" s="25" t="s">
        <v>35</v>
      </c>
      <c r="D335" s="33"/>
      <c r="E335" s="32"/>
      <c r="F335" s="27">
        <f>STDEV(F324:F333)</f>
        <v>0.73084122002586083</v>
      </c>
      <c r="G335" s="27"/>
      <c r="H335" s="27">
        <f>STDEV(H324:H333)</f>
        <v>9.5243711370124329E-2</v>
      </c>
      <c r="I335" s="32"/>
      <c r="J335" s="27">
        <f>STDEV(J324:J333)</f>
        <v>0.25600564229893275</v>
      </c>
      <c r="K335" s="27"/>
      <c r="L335" s="33"/>
      <c r="M335" s="34"/>
      <c r="N335" s="27">
        <f>STDEV(N324:N333)</f>
        <v>1.1297905410591238</v>
      </c>
      <c r="O335" s="32"/>
      <c r="P335" s="27">
        <f>STDEV(P324:P333)</f>
        <v>0.36172426576668082</v>
      </c>
      <c r="Q335" s="32"/>
      <c r="R335" s="27">
        <f>STDEV(R324:R333)</f>
        <v>3.4094360889221034E-2</v>
      </c>
      <c r="S335" s="27"/>
      <c r="T335" s="27">
        <f>STDEV(T324:T333)</f>
        <v>5.8808579306084248E-2</v>
      </c>
      <c r="U335" s="35"/>
      <c r="V335" s="27">
        <f>STDEV(V324:V333)</f>
        <v>1.5473690933681955E-2</v>
      </c>
      <c r="W335" s="35"/>
      <c r="X335" s="27"/>
      <c r="BG335" s="28"/>
      <c r="BH335" s="8"/>
      <c r="BI335" s="8"/>
      <c r="BJ335" s="8"/>
      <c r="BK335" s="8"/>
      <c r="BL335" s="8"/>
      <c r="BM335" s="8"/>
      <c r="BN335" s="8"/>
      <c r="BO335" s="8"/>
      <c r="BP335" s="8"/>
      <c r="BQ335" s="8"/>
      <c r="BR335" s="8"/>
      <c r="BS335" s="8"/>
      <c r="BT335" s="8"/>
      <c r="BU335" s="8"/>
      <c r="BV335" s="29"/>
      <c r="BW335" s="30"/>
      <c r="BX335" s="30"/>
      <c r="BY335" s="30"/>
      <c r="BZ335" s="30"/>
      <c r="CA335" s="30"/>
      <c r="CB335" s="30"/>
    </row>
    <row r="336" spans="1:80" x14ac:dyDescent="0.25">
      <c r="C336" s="25"/>
      <c r="E336" s="31"/>
      <c r="AA336" s="3"/>
      <c r="AY336" s="2"/>
      <c r="AZ336" s="2"/>
    </row>
    <row r="337" spans="1:80" x14ac:dyDescent="0.25">
      <c r="A337" s="26" t="s">
        <v>803</v>
      </c>
      <c r="B337" s="2" t="s">
        <v>279</v>
      </c>
      <c r="C337" s="1" t="s">
        <v>37</v>
      </c>
      <c r="D337" s="2" t="s">
        <v>29</v>
      </c>
      <c r="E337" s="31"/>
      <c r="F337" s="2">
        <v>10.029999999999999</v>
      </c>
      <c r="G337" s="3">
        <f t="shared" ref="G337:G346" si="126">F337/100*AC337</f>
        <v>0.34101999999999999</v>
      </c>
      <c r="H337" s="3">
        <v>11.37</v>
      </c>
      <c r="I337" s="3">
        <f t="shared" ref="I337:I346" si="127">H337/100*AD337</f>
        <v>0.34337400000000001</v>
      </c>
      <c r="J337" s="2">
        <v>49.01</v>
      </c>
      <c r="K337" s="3">
        <f t="shared" ref="K337:K346" si="128">J337/100*AE337</f>
        <v>0.66653600000000002</v>
      </c>
      <c r="L337" s="2" t="s">
        <v>29</v>
      </c>
      <c r="N337" s="2">
        <v>14.52</v>
      </c>
      <c r="O337" s="3">
        <f t="shared" ref="O337:O346" si="129">N337/100*AG337</f>
        <v>0.49367999999999995</v>
      </c>
      <c r="P337" s="2">
        <v>12.36</v>
      </c>
      <c r="Q337" s="3">
        <f t="shared" ref="Q337:Q346" si="130">P337/100*AH337</f>
        <v>0.56979599999999997</v>
      </c>
      <c r="R337" s="2">
        <v>0.7772</v>
      </c>
      <c r="S337" s="3">
        <f t="shared" ref="S337:S346" si="131">R337/100*AI337</f>
        <v>0.25919620000000004</v>
      </c>
      <c r="T337" s="2">
        <v>0.2893</v>
      </c>
      <c r="U337" s="6">
        <f t="shared" ref="U337:U346" si="132">T337/100*AJ337</f>
        <v>0.10466874000000001</v>
      </c>
      <c r="V337" s="2">
        <v>0.38819999999999999</v>
      </c>
      <c r="W337" s="6">
        <f t="shared" ref="W337:W346" si="133">V337/100*AK337</f>
        <v>0.1057845</v>
      </c>
      <c r="X337" s="2" t="s">
        <v>29</v>
      </c>
      <c r="Z337" s="2">
        <f t="shared" ref="Z337:Z346" si="134">SUM(X337,V337,T337,R337,P337,N337,L337,J337,H337,F337,D337)</f>
        <v>98.744699999999995</v>
      </c>
      <c r="AB337" s="2">
        <v>148.16999999999999</v>
      </c>
      <c r="AC337" s="2">
        <v>3.4</v>
      </c>
      <c r="AD337" s="2">
        <v>3.02</v>
      </c>
      <c r="AE337" s="2">
        <v>1.36</v>
      </c>
      <c r="AF337" s="2">
        <v>300</v>
      </c>
      <c r="AG337" s="2">
        <v>3.4</v>
      </c>
      <c r="AH337" s="2">
        <v>4.6100000000000003</v>
      </c>
      <c r="AI337" s="2">
        <v>33.35</v>
      </c>
      <c r="AJ337" s="2">
        <v>36.18</v>
      </c>
      <c r="AK337" s="2">
        <v>27.25</v>
      </c>
      <c r="AL337" s="2">
        <v>2830.34</v>
      </c>
    </row>
    <row r="338" spans="1:80" x14ac:dyDescent="0.25">
      <c r="A338" s="26" t="s">
        <v>803</v>
      </c>
      <c r="B338" s="2" t="s">
        <v>280</v>
      </c>
      <c r="C338" s="1" t="s">
        <v>37</v>
      </c>
      <c r="D338" s="2" t="s">
        <v>29</v>
      </c>
      <c r="E338" s="31"/>
      <c r="F338" s="2">
        <v>10.14</v>
      </c>
      <c r="G338" s="3">
        <f t="shared" si="126"/>
        <v>0.34374600000000005</v>
      </c>
      <c r="H338" s="3">
        <v>11.31</v>
      </c>
      <c r="I338" s="3">
        <f t="shared" si="127"/>
        <v>0.34269299999999997</v>
      </c>
      <c r="J338" s="2">
        <v>49.43</v>
      </c>
      <c r="K338" s="3">
        <f t="shared" si="128"/>
        <v>0.66730500000000004</v>
      </c>
      <c r="L338" s="2" t="s">
        <v>29</v>
      </c>
      <c r="N338" s="2">
        <v>14.73</v>
      </c>
      <c r="O338" s="3">
        <f t="shared" si="129"/>
        <v>0.49787400000000004</v>
      </c>
      <c r="P338" s="2">
        <v>12.61</v>
      </c>
      <c r="Q338" s="3">
        <f t="shared" si="130"/>
        <v>0.57249399999999995</v>
      </c>
      <c r="R338" s="2">
        <v>0.53800000000000003</v>
      </c>
      <c r="S338" s="3">
        <f t="shared" si="131"/>
        <v>0.2686772</v>
      </c>
      <c r="T338" s="2">
        <v>0.2782</v>
      </c>
      <c r="U338" s="6">
        <f t="shared" si="132"/>
        <v>0.10757994000000001</v>
      </c>
      <c r="V338" s="2">
        <v>0.35870000000000002</v>
      </c>
      <c r="W338" s="6">
        <f t="shared" si="133"/>
        <v>0.10743065</v>
      </c>
      <c r="X338" s="2" t="s">
        <v>29</v>
      </c>
      <c r="Z338" s="2">
        <f t="shared" si="134"/>
        <v>99.394900000000007</v>
      </c>
      <c r="AB338" s="2">
        <v>139.4</v>
      </c>
      <c r="AC338" s="2">
        <v>3.39</v>
      </c>
      <c r="AD338" s="2">
        <v>3.03</v>
      </c>
      <c r="AE338" s="2">
        <v>1.35</v>
      </c>
      <c r="AF338" s="2">
        <v>164.94</v>
      </c>
      <c r="AG338" s="2">
        <v>3.38</v>
      </c>
      <c r="AH338" s="2">
        <v>4.54</v>
      </c>
      <c r="AI338" s="2">
        <v>49.94</v>
      </c>
      <c r="AJ338" s="2">
        <v>38.67</v>
      </c>
      <c r="AK338" s="2">
        <v>29.95</v>
      </c>
      <c r="AL338" s="2">
        <v>349.47</v>
      </c>
    </row>
    <row r="339" spans="1:80" x14ac:dyDescent="0.25">
      <c r="A339" s="26" t="s">
        <v>803</v>
      </c>
      <c r="B339" s="2" t="s">
        <v>281</v>
      </c>
      <c r="C339" s="1" t="s">
        <v>37</v>
      </c>
      <c r="D339" s="2" t="s">
        <v>29</v>
      </c>
      <c r="E339" s="31"/>
      <c r="F339" s="2">
        <v>9.93</v>
      </c>
      <c r="G339" s="3">
        <f t="shared" si="126"/>
        <v>0.338613</v>
      </c>
      <c r="H339" s="3">
        <v>11.35</v>
      </c>
      <c r="I339" s="3">
        <f t="shared" si="127"/>
        <v>0.34276999999999996</v>
      </c>
      <c r="J339" s="2">
        <v>49.39</v>
      </c>
      <c r="K339" s="3">
        <f t="shared" si="128"/>
        <v>0.66676500000000005</v>
      </c>
      <c r="L339" s="2" t="s">
        <v>29</v>
      </c>
      <c r="N339" s="2">
        <v>14.9</v>
      </c>
      <c r="O339" s="3">
        <f t="shared" si="129"/>
        <v>0.49914999999999998</v>
      </c>
      <c r="P339" s="2">
        <v>12.37</v>
      </c>
      <c r="Q339" s="3">
        <f t="shared" si="130"/>
        <v>0.56778299999999993</v>
      </c>
      <c r="R339" s="2">
        <v>0.75190000000000001</v>
      </c>
      <c r="S339" s="3">
        <f t="shared" si="131"/>
        <v>0.27542097000000004</v>
      </c>
      <c r="T339" s="2">
        <v>0.29070000000000001</v>
      </c>
      <c r="U339" s="6">
        <f t="shared" si="132"/>
        <v>0.11072763000000002</v>
      </c>
      <c r="V339" s="2">
        <v>0.34789999999999999</v>
      </c>
      <c r="W339" s="6">
        <f t="shared" si="133"/>
        <v>0.11004077</v>
      </c>
      <c r="X339" s="2" t="s">
        <v>29</v>
      </c>
      <c r="Z339" s="2">
        <f t="shared" si="134"/>
        <v>99.330500000000001</v>
      </c>
      <c r="AB339" s="2">
        <v>523</v>
      </c>
      <c r="AC339" s="2">
        <v>3.41</v>
      </c>
      <c r="AD339" s="2">
        <v>3.02</v>
      </c>
      <c r="AE339" s="2">
        <v>1.35</v>
      </c>
      <c r="AF339" s="2">
        <v>300</v>
      </c>
      <c r="AG339" s="2">
        <v>3.35</v>
      </c>
      <c r="AH339" s="2">
        <v>4.59</v>
      </c>
      <c r="AI339" s="2">
        <v>36.630000000000003</v>
      </c>
      <c r="AJ339" s="2">
        <v>38.090000000000003</v>
      </c>
      <c r="AK339" s="2">
        <v>31.63</v>
      </c>
      <c r="AL339" s="2">
        <v>300</v>
      </c>
    </row>
    <row r="340" spans="1:80" x14ac:dyDescent="0.25">
      <c r="A340" s="26" t="s">
        <v>803</v>
      </c>
      <c r="B340" s="2" t="s">
        <v>282</v>
      </c>
      <c r="C340" s="1" t="s">
        <v>37</v>
      </c>
      <c r="D340" s="2" t="s">
        <v>29</v>
      </c>
      <c r="E340" s="31"/>
      <c r="F340" s="2">
        <v>9.99</v>
      </c>
      <c r="G340" s="3">
        <f t="shared" si="126"/>
        <v>0.34065900000000005</v>
      </c>
      <c r="H340" s="3">
        <v>11.3</v>
      </c>
      <c r="I340" s="3">
        <f t="shared" si="127"/>
        <v>0.34238999999999997</v>
      </c>
      <c r="J340" s="2">
        <v>49.02</v>
      </c>
      <c r="K340" s="3">
        <f t="shared" si="128"/>
        <v>0.66667200000000004</v>
      </c>
      <c r="L340" s="2" t="s">
        <v>29</v>
      </c>
      <c r="N340" s="2">
        <v>14.68</v>
      </c>
      <c r="O340" s="3">
        <f t="shared" si="129"/>
        <v>0.49471599999999999</v>
      </c>
      <c r="P340" s="2">
        <v>12.52</v>
      </c>
      <c r="Q340" s="3">
        <f t="shared" si="130"/>
        <v>0.57216400000000012</v>
      </c>
      <c r="R340" s="2">
        <v>0.52959999999999996</v>
      </c>
      <c r="S340" s="3">
        <f t="shared" si="131"/>
        <v>0.25013007999999998</v>
      </c>
      <c r="T340" s="2">
        <v>0.30430000000000001</v>
      </c>
      <c r="U340" s="6">
        <f t="shared" si="132"/>
        <v>0.10148405000000001</v>
      </c>
      <c r="V340" s="2">
        <v>0.27889999999999998</v>
      </c>
      <c r="W340" s="6">
        <f t="shared" si="133"/>
        <v>0.10380658</v>
      </c>
      <c r="X340" s="2" t="s">
        <v>29</v>
      </c>
      <c r="Z340" s="2">
        <f t="shared" si="134"/>
        <v>98.622799999999998</v>
      </c>
      <c r="AB340" s="2">
        <v>180.15</v>
      </c>
      <c r="AC340" s="2">
        <v>3.41</v>
      </c>
      <c r="AD340" s="2">
        <v>3.03</v>
      </c>
      <c r="AE340" s="2">
        <v>1.36</v>
      </c>
      <c r="AF340" s="2">
        <v>1342.26</v>
      </c>
      <c r="AG340" s="2">
        <v>3.37</v>
      </c>
      <c r="AH340" s="2">
        <v>4.57</v>
      </c>
      <c r="AI340" s="2">
        <v>47.23</v>
      </c>
      <c r="AJ340" s="2">
        <v>33.35</v>
      </c>
      <c r="AK340" s="2">
        <v>37.22</v>
      </c>
      <c r="AL340" s="2">
        <v>300</v>
      </c>
    </row>
    <row r="341" spans="1:80" x14ac:dyDescent="0.25">
      <c r="A341" s="26" t="s">
        <v>803</v>
      </c>
      <c r="B341" s="2" t="s">
        <v>283</v>
      </c>
      <c r="C341" s="1" t="s">
        <v>37</v>
      </c>
      <c r="D341" s="2" t="s">
        <v>29</v>
      </c>
      <c r="E341" s="31"/>
      <c r="F341" s="2">
        <v>10.14</v>
      </c>
      <c r="G341" s="3">
        <f t="shared" si="126"/>
        <v>0.34171800000000002</v>
      </c>
      <c r="H341" s="3">
        <v>11.42</v>
      </c>
      <c r="I341" s="3">
        <f t="shared" si="127"/>
        <v>0.34374199999999994</v>
      </c>
      <c r="J341" s="2">
        <v>49.12</v>
      </c>
      <c r="K341" s="3">
        <f t="shared" si="128"/>
        <v>0.66803199999999996</v>
      </c>
      <c r="L341" s="2" t="s">
        <v>29</v>
      </c>
      <c r="N341" s="2">
        <v>14.66</v>
      </c>
      <c r="O341" s="3">
        <f t="shared" si="129"/>
        <v>0.49697400000000003</v>
      </c>
      <c r="P341" s="2">
        <v>12.4</v>
      </c>
      <c r="Q341" s="3">
        <f t="shared" si="130"/>
        <v>0.56791999999999998</v>
      </c>
      <c r="R341" s="2">
        <v>0.73580000000000001</v>
      </c>
      <c r="S341" s="3">
        <f t="shared" si="131"/>
        <v>0.27025933999999996</v>
      </c>
      <c r="T341" s="2">
        <v>0.2717</v>
      </c>
      <c r="U341" s="6">
        <f t="shared" si="132"/>
        <v>0.10482185999999999</v>
      </c>
      <c r="V341" s="2">
        <v>0.36749999999999999</v>
      </c>
      <c r="W341" s="6">
        <f t="shared" si="133"/>
        <v>0.10433325</v>
      </c>
      <c r="X341" s="2" t="s">
        <v>29</v>
      </c>
      <c r="Z341" s="2">
        <f t="shared" si="134"/>
        <v>99.115000000000009</v>
      </c>
      <c r="AB341" s="2">
        <v>151.99</v>
      </c>
      <c r="AC341" s="2">
        <v>3.37</v>
      </c>
      <c r="AD341" s="2">
        <v>3.01</v>
      </c>
      <c r="AE341" s="2">
        <v>1.36</v>
      </c>
      <c r="AF341" s="2">
        <v>300</v>
      </c>
      <c r="AG341" s="2">
        <v>3.39</v>
      </c>
      <c r="AH341" s="2">
        <v>4.58</v>
      </c>
      <c r="AI341" s="2">
        <v>36.729999999999997</v>
      </c>
      <c r="AJ341" s="2">
        <v>38.58</v>
      </c>
      <c r="AK341" s="2">
        <v>28.39</v>
      </c>
      <c r="AL341" s="2">
        <v>300</v>
      </c>
    </row>
    <row r="342" spans="1:80" x14ac:dyDescent="0.25">
      <c r="A342" s="26" t="s">
        <v>803</v>
      </c>
      <c r="B342" s="2" t="s">
        <v>284</v>
      </c>
      <c r="C342" s="1" t="s">
        <v>37</v>
      </c>
      <c r="D342" s="2" t="s">
        <v>29</v>
      </c>
      <c r="E342" s="31"/>
      <c r="F342" s="2">
        <v>10.050000000000001</v>
      </c>
      <c r="G342" s="3">
        <f t="shared" si="126"/>
        <v>0.34069500000000003</v>
      </c>
      <c r="H342" s="3">
        <v>11.42</v>
      </c>
      <c r="I342" s="3">
        <f t="shared" si="127"/>
        <v>0.34488399999999997</v>
      </c>
      <c r="J342" s="2">
        <v>48.75</v>
      </c>
      <c r="K342" s="3">
        <f t="shared" si="128"/>
        <v>0.66300000000000003</v>
      </c>
      <c r="L342" s="2" t="s">
        <v>29</v>
      </c>
      <c r="N342" s="2">
        <v>14.88</v>
      </c>
      <c r="O342" s="3">
        <f t="shared" si="129"/>
        <v>0.49996800000000002</v>
      </c>
      <c r="P342" s="2">
        <v>12.41</v>
      </c>
      <c r="Q342" s="3">
        <f t="shared" si="130"/>
        <v>0.567137</v>
      </c>
      <c r="R342" s="2">
        <v>0.6391</v>
      </c>
      <c r="S342" s="3">
        <f t="shared" si="131"/>
        <v>0.25704601999999999</v>
      </c>
      <c r="T342" s="2">
        <v>0.32879999999999998</v>
      </c>
      <c r="U342" s="6">
        <f t="shared" si="132"/>
        <v>0.10584071999999999</v>
      </c>
      <c r="V342" s="2">
        <v>0.33139999999999997</v>
      </c>
      <c r="W342" s="6">
        <f t="shared" si="133"/>
        <v>0.10505379999999999</v>
      </c>
      <c r="X342" s="2" t="s">
        <v>29</v>
      </c>
      <c r="Z342" s="2">
        <f t="shared" si="134"/>
        <v>98.809300000000007</v>
      </c>
      <c r="AB342" s="2">
        <v>353.61</v>
      </c>
      <c r="AC342" s="2">
        <v>3.39</v>
      </c>
      <c r="AD342" s="2">
        <v>3.02</v>
      </c>
      <c r="AE342" s="2">
        <v>1.36</v>
      </c>
      <c r="AF342" s="2">
        <v>511.4</v>
      </c>
      <c r="AG342" s="2">
        <v>3.36</v>
      </c>
      <c r="AH342" s="2">
        <v>4.57</v>
      </c>
      <c r="AI342" s="2">
        <v>40.22</v>
      </c>
      <c r="AJ342" s="2">
        <v>32.19</v>
      </c>
      <c r="AK342" s="2">
        <v>31.7</v>
      </c>
      <c r="AL342" s="2">
        <v>300</v>
      </c>
    </row>
    <row r="343" spans="1:80" x14ac:dyDescent="0.25">
      <c r="A343" s="26" t="s">
        <v>803</v>
      </c>
      <c r="B343" s="2" t="s">
        <v>285</v>
      </c>
      <c r="C343" s="1" t="s">
        <v>37</v>
      </c>
      <c r="D343" s="2" t="s">
        <v>29</v>
      </c>
      <c r="E343" s="31"/>
      <c r="F343" s="2">
        <v>10.24</v>
      </c>
      <c r="G343" s="3">
        <f t="shared" si="126"/>
        <v>0.34406399999999998</v>
      </c>
      <c r="H343" s="3">
        <v>11.28</v>
      </c>
      <c r="I343" s="3">
        <f t="shared" si="127"/>
        <v>0.34178399999999998</v>
      </c>
      <c r="J343" s="2">
        <v>48.84</v>
      </c>
      <c r="K343" s="3">
        <f t="shared" si="128"/>
        <v>0.66422400000000015</v>
      </c>
      <c r="L343" s="2" t="s">
        <v>29</v>
      </c>
      <c r="N343" s="2">
        <v>14.74</v>
      </c>
      <c r="O343" s="3">
        <f t="shared" si="129"/>
        <v>0.49821199999999999</v>
      </c>
      <c r="P343" s="2">
        <v>12.44</v>
      </c>
      <c r="Q343" s="3">
        <f t="shared" si="130"/>
        <v>0.56975200000000004</v>
      </c>
      <c r="R343" s="2">
        <v>0.74439999999999995</v>
      </c>
      <c r="S343" s="3">
        <f t="shared" si="131"/>
        <v>0.25451035999999994</v>
      </c>
      <c r="T343" s="2">
        <v>0.31540000000000001</v>
      </c>
      <c r="U343" s="6">
        <f t="shared" si="132"/>
        <v>0.10893916000000001</v>
      </c>
      <c r="V343" s="2">
        <v>0.29730000000000001</v>
      </c>
      <c r="W343" s="6">
        <f t="shared" si="133"/>
        <v>0.1055415</v>
      </c>
      <c r="X343" s="2" t="s">
        <v>29</v>
      </c>
      <c r="Z343" s="2">
        <f t="shared" si="134"/>
        <v>98.897100000000009</v>
      </c>
      <c r="AB343" s="2">
        <v>300</v>
      </c>
      <c r="AC343" s="2">
        <v>3.36</v>
      </c>
      <c r="AD343" s="2">
        <v>3.03</v>
      </c>
      <c r="AE343" s="2">
        <v>1.36</v>
      </c>
      <c r="AF343" s="2">
        <v>300</v>
      </c>
      <c r="AG343" s="2">
        <v>3.38</v>
      </c>
      <c r="AH343" s="2">
        <v>4.58</v>
      </c>
      <c r="AI343" s="2">
        <v>34.19</v>
      </c>
      <c r="AJ343" s="2">
        <v>34.54</v>
      </c>
      <c r="AK343" s="2">
        <v>35.5</v>
      </c>
      <c r="AL343" s="2">
        <v>300</v>
      </c>
    </row>
    <row r="344" spans="1:80" x14ac:dyDescent="0.25">
      <c r="A344" s="26" t="s">
        <v>803</v>
      </c>
      <c r="B344" s="2" t="s">
        <v>286</v>
      </c>
      <c r="C344" s="1" t="s">
        <v>37</v>
      </c>
      <c r="D344" s="2" t="s">
        <v>29</v>
      </c>
      <c r="E344" s="31"/>
      <c r="F344" s="2">
        <v>10.19</v>
      </c>
      <c r="G344" s="3">
        <f t="shared" si="126"/>
        <v>0.34340299999999996</v>
      </c>
      <c r="H344" s="3">
        <v>11.23</v>
      </c>
      <c r="I344" s="3">
        <f t="shared" si="127"/>
        <v>0.34139200000000003</v>
      </c>
      <c r="J344" s="2">
        <v>49.01</v>
      </c>
      <c r="K344" s="3">
        <f t="shared" si="128"/>
        <v>0.66653600000000002</v>
      </c>
      <c r="L344" s="2" t="s">
        <v>29</v>
      </c>
      <c r="N344" s="2">
        <v>14.41</v>
      </c>
      <c r="O344" s="3">
        <f t="shared" si="129"/>
        <v>0.49282199999999998</v>
      </c>
      <c r="P344" s="2">
        <v>12.46</v>
      </c>
      <c r="Q344" s="3">
        <f t="shared" si="130"/>
        <v>0.57191400000000003</v>
      </c>
      <c r="R344" s="2">
        <v>0.70779999999999998</v>
      </c>
      <c r="S344" s="3">
        <f t="shared" si="131"/>
        <v>0.25799310000000003</v>
      </c>
      <c r="T344" s="2">
        <v>0.26369999999999999</v>
      </c>
      <c r="U344" s="6">
        <f t="shared" si="132"/>
        <v>0.10671939</v>
      </c>
      <c r="V344" s="2">
        <v>0.35620000000000002</v>
      </c>
      <c r="W344" s="6">
        <f t="shared" si="133"/>
        <v>0.10842728</v>
      </c>
      <c r="X344" s="2" t="s">
        <v>29</v>
      </c>
      <c r="Z344" s="2">
        <f t="shared" si="134"/>
        <v>98.627700000000004</v>
      </c>
      <c r="AB344" s="2">
        <v>1402.23</v>
      </c>
      <c r="AC344" s="2">
        <v>3.37</v>
      </c>
      <c r="AD344" s="2">
        <v>3.04</v>
      </c>
      <c r="AE344" s="2">
        <v>1.36</v>
      </c>
      <c r="AF344" s="2">
        <v>3977.85</v>
      </c>
      <c r="AG344" s="2">
        <v>3.42</v>
      </c>
      <c r="AH344" s="2">
        <v>4.59</v>
      </c>
      <c r="AI344" s="2">
        <v>36.450000000000003</v>
      </c>
      <c r="AJ344" s="2">
        <v>40.47</v>
      </c>
      <c r="AK344" s="2">
        <v>30.44</v>
      </c>
      <c r="AL344" s="2">
        <v>300</v>
      </c>
    </row>
    <row r="345" spans="1:80" x14ac:dyDescent="0.25">
      <c r="A345" s="26" t="s">
        <v>803</v>
      </c>
      <c r="B345" s="2" t="s">
        <v>287</v>
      </c>
      <c r="C345" s="1" t="s">
        <v>37</v>
      </c>
      <c r="D345" s="2" t="s">
        <v>29</v>
      </c>
      <c r="E345" s="31"/>
      <c r="F345" s="2">
        <v>10.11</v>
      </c>
      <c r="G345" s="3">
        <f t="shared" si="126"/>
        <v>0.34171799999999997</v>
      </c>
      <c r="H345" s="3">
        <v>11.3</v>
      </c>
      <c r="I345" s="3">
        <f t="shared" si="127"/>
        <v>0.34238999999999997</v>
      </c>
      <c r="J345" s="2">
        <v>49.23</v>
      </c>
      <c r="K345" s="3">
        <f t="shared" si="128"/>
        <v>0.664605</v>
      </c>
      <c r="L345" s="2" t="s">
        <v>29</v>
      </c>
      <c r="N345" s="2">
        <v>14.92</v>
      </c>
      <c r="O345" s="3">
        <f t="shared" si="129"/>
        <v>0.49981999999999999</v>
      </c>
      <c r="P345" s="2">
        <v>12.45</v>
      </c>
      <c r="Q345" s="3">
        <f t="shared" si="130"/>
        <v>0.57020999999999999</v>
      </c>
      <c r="R345" s="2">
        <v>0.57340000000000002</v>
      </c>
      <c r="S345" s="3">
        <f t="shared" si="131"/>
        <v>0.26800716000000002</v>
      </c>
      <c r="T345" s="2">
        <v>0.24060000000000001</v>
      </c>
      <c r="U345" s="6">
        <f t="shared" si="132"/>
        <v>0.10656174</v>
      </c>
      <c r="V345" s="2">
        <v>0.3669</v>
      </c>
      <c r="W345" s="6">
        <f t="shared" si="133"/>
        <v>0.10900599</v>
      </c>
      <c r="X345" s="2" t="s">
        <v>29</v>
      </c>
      <c r="Z345" s="2">
        <f t="shared" si="134"/>
        <v>99.190899999999999</v>
      </c>
      <c r="AB345" s="2">
        <v>241.02</v>
      </c>
      <c r="AC345" s="2">
        <v>3.38</v>
      </c>
      <c r="AD345" s="2">
        <v>3.03</v>
      </c>
      <c r="AE345" s="2">
        <v>1.35</v>
      </c>
      <c r="AF345" s="2">
        <v>171.28</v>
      </c>
      <c r="AG345" s="2">
        <v>3.35</v>
      </c>
      <c r="AH345" s="2">
        <v>4.58</v>
      </c>
      <c r="AI345" s="2">
        <v>46.74</v>
      </c>
      <c r="AJ345" s="2">
        <v>44.29</v>
      </c>
      <c r="AK345" s="2">
        <v>29.71</v>
      </c>
      <c r="AL345" s="2">
        <v>243.31</v>
      </c>
    </row>
    <row r="346" spans="1:80" x14ac:dyDescent="0.25">
      <c r="A346" s="26" t="s">
        <v>803</v>
      </c>
      <c r="B346" s="2" t="s">
        <v>288</v>
      </c>
      <c r="C346" s="1" t="s">
        <v>37</v>
      </c>
      <c r="D346" s="1">
        <v>7.4499999999999997E-2</v>
      </c>
      <c r="E346" s="3">
        <f>D346/100*AB346</f>
        <v>8.1070900000000001E-2</v>
      </c>
      <c r="F346" s="2">
        <v>9.98</v>
      </c>
      <c r="G346" s="3">
        <f t="shared" si="126"/>
        <v>0.33932000000000001</v>
      </c>
      <c r="H346" s="3">
        <v>11.4</v>
      </c>
      <c r="I346" s="3">
        <f t="shared" si="127"/>
        <v>0.34314</v>
      </c>
      <c r="J346" s="2">
        <v>48.83</v>
      </c>
      <c r="K346" s="3">
        <f t="shared" si="128"/>
        <v>0.66408800000000001</v>
      </c>
      <c r="L346" s="2" t="s">
        <v>29</v>
      </c>
      <c r="N346" s="2">
        <v>14.78</v>
      </c>
      <c r="O346" s="3">
        <f t="shared" si="129"/>
        <v>0.49808599999999997</v>
      </c>
      <c r="P346" s="2">
        <v>12.11</v>
      </c>
      <c r="Q346" s="3">
        <f t="shared" si="130"/>
        <v>0.56311500000000003</v>
      </c>
      <c r="R346" s="2">
        <v>0.77090000000000003</v>
      </c>
      <c r="S346" s="3">
        <f t="shared" si="131"/>
        <v>0.27251315000000004</v>
      </c>
      <c r="T346" s="2">
        <v>0.34329999999999999</v>
      </c>
      <c r="U346" s="6">
        <f t="shared" si="132"/>
        <v>0.10971868</v>
      </c>
      <c r="V346" s="2">
        <v>0.33229999999999998</v>
      </c>
      <c r="W346" s="6">
        <f t="shared" si="133"/>
        <v>0.10533909999999999</v>
      </c>
      <c r="X346" s="2" t="s">
        <v>29</v>
      </c>
      <c r="Z346" s="2">
        <f t="shared" si="134"/>
        <v>98.621000000000009</v>
      </c>
      <c r="AB346" s="2">
        <v>108.82</v>
      </c>
      <c r="AC346" s="2">
        <v>3.4</v>
      </c>
      <c r="AD346" s="2">
        <v>3.01</v>
      </c>
      <c r="AE346" s="2">
        <v>1.36</v>
      </c>
      <c r="AF346" s="2">
        <v>25043.94</v>
      </c>
      <c r="AG346" s="2">
        <v>3.37</v>
      </c>
      <c r="AH346" s="2">
        <v>4.6500000000000004</v>
      </c>
      <c r="AI346" s="2">
        <v>35.35</v>
      </c>
      <c r="AJ346" s="2">
        <v>31.96</v>
      </c>
      <c r="AK346" s="2">
        <v>31.7</v>
      </c>
      <c r="AL346" s="2">
        <v>300</v>
      </c>
    </row>
    <row r="347" spans="1:80" x14ac:dyDescent="0.25">
      <c r="B347" s="25"/>
      <c r="C347" s="25" t="s">
        <v>34</v>
      </c>
      <c r="D347" s="27"/>
      <c r="E347" s="32"/>
      <c r="F347" s="27">
        <f>AVERAGE(F337:F346)</f>
        <v>10.08</v>
      </c>
      <c r="G347" s="27"/>
      <c r="H347" s="27">
        <f>AVERAGE(H337:H346)</f>
        <v>11.338000000000001</v>
      </c>
      <c r="I347" s="32"/>
      <c r="J347" s="27">
        <f>AVERAGE(J337:J346)</f>
        <v>49.063000000000002</v>
      </c>
      <c r="K347" s="27"/>
      <c r="L347" s="33"/>
      <c r="M347" s="34"/>
      <c r="N347" s="27">
        <f>AVERAGE(N337:N346)</f>
        <v>14.721999999999998</v>
      </c>
      <c r="O347" s="32"/>
      <c r="P347" s="27">
        <f>AVERAGE(P337:P346)</f>
        <v>12.413</v>
      </c>
      <c r="Q347" s="32"/>
      <c r="R347" s="27">
        <f>AVERAGE(R337:R346)</f>
        <v>0.67680999999999991</v>
      </c>
      <c r="S347" s="27"/>
      <c r="T347" s="27">
        <f>AVERAGE(T337:T346)</f>
        <v>0.29260000000000008</v>
      </c>
      <c r="U347" s="35"/>
      <c r="V347" s="27">
        <f>AVERAGE(V337:V346)</f>
        <v>0.34253</v>
      </c>
      <c r="W347" s="35"/>
      <c r="X347" s="27"/>
      <c r="BG347" s="28"/>
      <c r="BH347" s="8"/>
      <c r="BI347" s="8"/>
      <c r="BJ347" s="8"/>
      <c r="BK347" s="8"/>
      <c r="BL347" s="8"/>
      <c r="BM347" s="8"/>
      <c r="BN347" s="8"/>
      <c r="BO347" s="8"/>
      <c r="BP347" s="8"/>
      <c r="BQ347" s="8"/>
      <c r="BR347" s="8"/>
      <c r="BS347" s="8"/>
      <c r="BT347" s="8"/>
      <c r="BU347" s="8"/>
      <c r="BV347" s="29"/>
      <c r="BW347" s="30"/>
      <c r="BX347" s="30"/>
      <c r="BY347" s="30"/>
      <c r="BZ347" s="30"/>
      <c r="CA347" s="30"/>
      <c r="CB347" s="30"/>
    </row>
    <row r="348" spans="1:80" x14ac:dyDescent="0.25">
      <c r="B348" s="25"/>
      <c r="C348" s="25" t="s">
        <v>35</v>
      </c>
      <c r="D348" s="27"/>
      <c r="E348" s="32"/>
      <c r="F348" s="27">
        <f>STDEV(F337:F346)</f>
        <v>9.9888827091811336E-2</v>
      </c>
      <c r="G348" s="27"/>
      <c r="H348" s="27">
        <f>STDEV(H337:H346)</f>
        <v>6.4256430720114444E-2</v>
      </c>
      <c r="I348" s="32"/>
      <c r="J348" s="27">
        <f>STDEV(J337:J346)</f>
        <v>0.23147114050975923</v>
      </c>
      <c r="K348" s="27"/>
      <c r="L348" s="33"/>
      <c r="M348" s="34"/>
      <c r="N348" s="27">
        <f>STDEV(N337:N346)</f>
        <v>0.16443843832875588</v>
      </c>
      <c r="O348" s="32"/>
      <c r="P348" s="27">
        <f>STDEV(P337:P346)</f>
        <v>0.12961910010145544</v>
      </c>
      <c r="Q348" s="32"/>
      <c r="R348" s="27">
        <f>STDEV(R337:R346)</f>
        <v>9.8111540265828606E-2</v>
      </c>
      <c r="S348" s="27"/>
      <c r="T348" s="27">
        <f>STDEV(T337:T346)</f>
        <v>3.1154703586385106E-2</v>
      </c>
      <c r="U348" s="35"/>
      <c r="V348" s="27">
        <f>STDEV(V337:V346)</f>
        <v>3.3505191969139488E-2</v>
      </c>
      <c r="W348" s="35"/>
      <c r="X348" s="27"/>
      <c r="BG348" s="28"/>
      <c r="BH348" s="8"/>
      <c r="BI348" s="8"/>
      <c r="BJ348" s="8"/>
      <c r="BK348" s="8"/>
      <c r="BL348" s="8"/>
      <c r="BM348" s="8"/>
      <c r="BN348" s="8"/>
      <c r="BO348" s="8"/>
      <c r="BP348" s="8"/>
      <c r="BQ348" s="8"/>
      <c r="BR348" s="8"/>
      <c r="BS348" s="8"/>
      <c r="BT348" s="8"/>
      <c r="BU348" s="8"/>
      <c r="BV348" s="29"/>
      <c r="BW348" s="30"/>
      <c r="BX348" s="30"/>
      <c r="BY348" s="30"/>
      <c r="BZ348" s="30"/>
      <c r="CA348" s="30"/>
      <c r="CB348" s="30"/>
    </row>
    <row r="349" spans="1:80" x14ac:dyDescent="0.25">
      <c r="E349" s="31"/>
    </row>
    <row r="350" spans="1:80" x14ac:dyDescent="0.25">
      <c r="A350" s="26" t="s">
        <v>804</v>
      </c>
      <c r="B350" s="1" t="s">
        <v>289</v>
      </c>
      <c r="C350" s="25" t="s">
        <v>28</v>
      </c>
      <c r="D350" s="4" t="s">
        <v>29</v>
      </c>
      <c r="E350" s="31"/>
      <c r="F350" s="2">
        <v>16.43</v>
      </c>
      <c r="G350" s="3">
        <f t="shared" ref="G350:G364" si="135">F350/100*AC350</f>
        <v>0.24809300000000001</v>
      </c>
      <c r="H350" s="1">
        <v>2.81</v>
      </c>
      <c r="I350" s="3">
        <f t="shared" ref="I350:I364" si="136">H350/100*AD350</f>
        <v>0.10059800000000001</v>
      </c>
      <c r="J350" s="2">
        <v>52.3</v>
      </c>
      <c r="K350" s="3">
        <f t="shared" ref="K350:K364" si="137">J350/100*AE350</f>
        <v>0.40271000000000001</v>
      </c>
      <c r="L350" s="4" t="s">
        <v>29</v>
      </c>
      <c r="N350" s="2">
        <v>23.13</v>
      </c>
      <c r="O350" s="3">
        <f t="shared" ref="O350:O364" si="138">N350/100*AG350</f>
        <v>0.35620199999999996</v>
      </c>
      <c r="P350" s="2">
        <v>3.93</v>
      </c>
      <c r="Q350" s="3">
        <f t="shared" ref="Q350:Q364" si="139">P350/100*AH350</f>
        <v>0.19532099999999999</v>
      </c>
      <c r="R350" s="2">
        <v>0.66749999999999998</v>
      </c>
      <c r="S350" s="3">
        <f t="shared" ref="S350:S364" si="140">R350/100*AI350</f>
        <v>0.15766349999999998</v>
      </c>
      <c r="T350" s="2">
        <v>0.67849999999999999</v>
      </c>
      <c r="U350" s="6">
        <f t="shared" ref="U350:U364" si="141">T350/100*AJ350</f>
        <v>8.0673650000000013E-2</v>
      </c>
      <c r="V350" s="37">
        <v>8.5400000000000004E-2</v>
      </c>
      <c r="W350" s="6">
        <f t="shared" ref="W350:W364" si="142">V350/100*AK350</f>
        <v>5.1427880000000002E-2</v>
      </c>
      <c r="X350" s="4" t="s">
        <v>29</v>
      </c>
      <c r="Z350" s="2">
        <f t="shared" ref="Z350:Z364" si="143">SUM(X350,V350,T350,R350,P350,N350,L350,J350,H350,F350,D350)</f>
        <v>100.03139999999999</v>
      </c>
      <c r="AA350" s="3"/>
      <c r="AB350" s="2">
        <v>315.95</v>
      </c>
      <c r="AC350" s="2">
        <v>1.51</v>
      </c>
      <c r="AD350" s="2">
        <v>3.58</v>
      </c>
      <c r="AE350" s="2">
        <v>0.77</v>
      </c>
      <c r="AF350" s="2">
        <v>651.79</v>
      </c>
      <c r="AG350" s="2">
        <v>1.54</v>
      </c>
      <c r="AH350" s="2">
        <v>4.97</v>
      </c>
      <c r="AI350" s="2">
        <v>23.62</v>
      </c>
      <c r="AJ350" s="2">
        <v>11.89</v>
      </c>
      <c r="AK350" s="2">
        <v>60.22</v>
      </c>
      <c r="AL350" s="2">
        <v>264.49</v>
      </c>
      <c r="AZ350" s="2"/>
    </row>
    <row r="351" spans="1:80" x14ac:dyDescent="0.25">
      <c r="A351" s="26" t="s">
        <v>804</v>
      </c>
      <c r="B351" s="1" t="s">
        <v>290</v>
      </c>
      <c r="C351" s="25" t="s">
        <v>28</v>
      </c>
      <c r="D351" s="4" t="s">
        <v>29</v>
      </c>
      <c r="E351" s="31"/>
      <c r="F351" s="2">
        <v>16.3</v>
      </c>
      <c r="G351" s="3">
        <f t="shared" si="135"/>
        <v>0.24776000000000001</v>
      </c>
      <c r="H351" s="1">
        <v>3.21</v>
      </c>
      <c r="I351" s="3">
        <f t="shared" si="136"/>
        <v>0.10753499999999999</v>
      </c>
      <c r="J351" s="2">
        <v>51.93</v>
      </c>
      <c r="K351" s="3">
        <f t="shared" si="137"/>
        <v>0.39986100000000002</v>
      </c>
      <c r="L351" s="4" t="s">
        <v>29</v>
      </c>
      <c r="N351" s="2">
        <v>22.81</v>
      </c>
      <c r="O351" s="3">
        <f t="shared" si="138"/>
        <v>0.35355500000000001</v>
      </c>
      <c r="P351" s="2">
        <v>3.97</v>
      </c>
      <c r="Q351" s="3">
        <f t="shared" si="139"/>
        <v>0.19611800000000001</v>
      </c>
      <c r="R351" s="2">
        <v>0.74070000000000003</v>
      </c>
      <c r="S351" s="3">
        <f t="shared" si="140"/>
        <v>0.15710247000000002</v>
      </c>
      <c r="T351" s="2">
        <v>0.75719999999999998</v>
      </c>
      <c r="U351" s="6">
        <f t="shared" si="141"/>
        <v>8.382204E-2</v>
      </c>
      <c r="V351" s="2">
        <v>0.1004</v>
      </c>
      <c r="W351" s="6">
        <f t="shared" si="142"/>
        <v>5.0169880000000007E-2</v>
      </c>
      <c r="X351" s="4" t="s">
        <v>29</v>
      </c>
      <c r="Z351" s="2">
        <f t="shared" si="143"/>
        <v>99.818299999999994</v>
      </c>
      <c r="AA351" s="3"/>
      <c r="AB351" s="2">
        <v>300</v>
      </c>
      <c r="AC351" s="2">
        <v>1.52</v>
      </c>
      <c r="AD351" s="2">
        <v>3.35</v>
      </c>
      <c r="AE351" s="2">
        <v>0.77</v>
      </c>
      <c r="AF351" s="2">
        <v>300</v>
      </c>
      <c r="AG351" s="2">
        <v>1.55</v>
      </c>
      <c r="AH351" s="2">
        <v>4.9400000000000004</v>
      </c>
      <c r="AI351" s="2">
        <v>21.21</v>
      </c>
      <c r="AJ351" s="2">
        <v>11.07</v>
      </c>
      <c r="AK351" s="2">
        <v>49.97</v>
      </c>
      <c r="AL351" s="2">
        <v>211.01</v>
      </c>
      <c r="AZ351" s="2"/>
    </row>
    <row r="352" spans="1:80" x14ac:dyDescent="0.25">
      <c r="A352" s="26" t="s">
        <v>804</v>
      </c>
      <c r="B352" s="1" t="s">
        <v>291</v>
      </c>
      <c r="C352" s="25" t="s">
        <v>28</v>
      </c>
      <c r="D352" s="4" t="s">
        <v>29</v>
      </c>
      <c r="E352" s="31"/>
      <c r="F352" s="2">
        <v>16.04</v>
      </c>
      <c r="G352" s="3">
        <f t="shared" si="135"/>
        <v>0.24701599999999999</v>
      </c>
      <c r="H352" s="1">
        <v>3.37</v>
      </c>
      <c r="I352" s="3">
        <f t="shared" si="136"/>
        <v>0.109862</v>
      </c>
      <c r="J352" s="2">
        <v>51.48</v>
      </c>
      <c r="K352" s="3">
        <f t="shared" si="137"/>
        <v>0.39639599999999997</v>
      </c>
      <c r="L352" s="4" t="s">
        <v>29</v>
      </c>
      <c r="N352" s="2">
        <v>22.98</v>
      </c>
      <c r="O352" s="3">
        <f t="shared" si="138"/>
        <v>0.35389200000000004</v>
      </c>
      <c r="P352" s="2">
        <v>3.96</v>
      </c>
      <c r="Q352" s="3">
        <f t="shared" si="139"/>
        <v>0.19720799999999999</v>
      </c>
      <c r="R352" s="2">
        <v>0.82110000000000005</v>
      </c>
      <c r="S352" s="3">
        <f t="shared" si="140"/>
        <v>0.16536954000000004</v>
      </c>
      <c r="T352" s="2">
        <v>0.91679999999999995</v>
      </c>
      <c r="U352" s="6">
        <f t="shared" si="141"/>
        <v>8.9663039999999986E-2</v>
      </c>
      <c r="V352" s="37">
        <v>8.8800000000000004E-2</v>
      </c>
      <c r="W352" s="6">
        <f t="shared" si="142"/>
        <v>5.023416E-2</v>
      </c>
      <c r="X352" s="4" t="s">
        <v>29</v>
      </c>
      <c r="Z352" s="2">
        <f t="shared" si="143"/>
        <v>99.656700000000001</v>
      </c>
      <c r="AA352" s="3"/>
      <c r="AB352" s="2">
        <v>300</v>
      </c>
      <c r="AC352" s="2">
        <v>1.54</v>
      </c>
      <c r="AD352" s="2">
        <v>3.26</v>
      </c>
      <c r="AE352" s="2">
        <v>0.77</v>
      </c>
      <c r="AF352" s="2">
        <v>300</v>
      </c>
      <c r="AG352" s="2">
        <v>1.54</v>
      </c>
      <c r="AH352" s="2">
        <v>4.9800000000000004</v>
      </c>
      <c r="AI352" s="2">
        <v>20.14</v>
      </c>
      <c r="AJ352" s="2">
        <v>9.7799999999999994</v>
      </c>
      <c r="AK352" s="2">
        <v>56.57</v>
      </c>
      <c r="AL352" s="2">
        <v>137.38</v>
      </c>
      <c r="AZ352" s="2"/>
    </row>
    <row r="353" spans="1:80" x14ac:dyDescent="0.25">
      <c r="A353" s="26" t="s">
        <v>804</v>
      </c>
      <c r="B353" s="1" t="s">
        <v>292</v>
      </c>
      <c r="C353" s="25" t="s">
        <v>28</v>
      </c>
      <c r="D353" s="4" t="s">
        <v>29</v>
      </c>
      <c r="E353" s="31"/>
      <c r="F353" s="2">
        <v>16.3</v>
      </c>
      <c r="G353" s="3">
        <f t="shared" si="135"/>
        <v>0.24776000000000001</v>
      </c>
      <c r="H353" s="1">
        <v>2.89</v>
      </c>
      <c r="I353" s="3">
        <f t="shared" si="136"/>
        <v>0.10259500000000001</v>
      </c>
      <c r="J353" s="2">
        <v>52.1</v>
      </c>
      <c r="K353" s="3">
        <f t="shared" si="137"/>
        <v>0.40117000000000003</v>
      </c>
      <c r="L353" s="4" t="s">
        <v>29</v>
      </c>
      <c r="N353" s="2">
        <v>23.08</v>
      </c>
      <c r="O353" s="3">
        <f t="shared" si="138"/>
        <v>0.35543199999999997</v>
      </c>
      <c r="P353" s="2">
        <v>3.92</v>
      </c>
      <c r="Q353" s="3">
        <f t="shared" si="139"/>
        <v>0.195608</v>
      </c>
      <c r="R353" s="2">
        <v>0.83030000000000004</v>
      </c>
      <c r="S353" s="3">
        <f t="shared" si="140"/>
        <v>0.16199152999999999</v>
      </c>
      <c r="T353" s="2">
        <v>0.75109999999999999</v>
      </c>
      <c r="U353" s="6">
        <f t="shared" si="141"/>
        <v>8.3897869999999999E-2</v>
      </c>
      <c r="V353" s="2">
        <v>0.1148</v>
      </c>
      <c r="W353" s="6">
        <f t="shared" si="142"/>
        <v>5.0328320000000003E-2</v>
      </c>
      <c r="X353" s="4" t="s">
        <v>29</v>
      </c>
      <c r="Z353" s="2">
        <f t="shared" si="143"/>
        <v>99.986199999999997</v>
      </c>
      <c r="AA353" s="3"/>
      <c r="AB353" s="2">
        <v>260.29000000000002</v>
      </c>
      <c r="AC353" s="2">
        <v>1.52</v>
      </c>
      <c r="AD353" s="2">
        <v>3.55</v>
      </c>
      <c r="AE353" s="2">
        <v>0.77</v>
      </c>
      <c r="AF353" s="2">
        <v>300</v>
      </c>
      <c r="AG353" s="2">
        <v>1.54</v>
      </c>
      <c r="AH353" s="2">
        <v>4.99</v>
      </c>
      <c r="AI353" s="2">
        <v>19.510000000000002</v>
      </c>
      <c r="AJ353" s="2">
        <v>11.17</v>
      </c>
      <c r="AK353" s="2">
        <v>43.84</v>
      </c>
      <c r="AL353" s="2">
        <v>191.14</v>
      </c>
      <c r="AZ353" s="2"/>
    </row>
    <row r="354" spans="1:80" x14ac:dyDescent="0.25">
      <c r="A354" s="26" t="s">
        <v>804</v>
      </c>
      <c r="B354" s="1" t="s">
        <v>293</v>
      </c>
      <c r="C354" s="25" t="s">
        <v>28</v>
      </c>
      <c r="D354" s="4" t="s">
        <v>29</v>
      </c>
      <c r="E354" s="31"/>
      <c r="F354" s="2">
        <v>16.66</v>
      </c>
      <c r="G354" s="3">
        <f t="shared" si="135"/>
        <v>0.25156600000000001</v>
      </c>
      <c r="H354" s="1">
        <v>2.5099999999999998</v>
      </c>
      <c r="I354" s="3">
        <f t="shared" si="136"/>
        <v>9.5881999999999981E-2</v>
      </c>
      <c r="J354" s="2">
        <v>52.12</v>
      </c>
      <c r="K354" s="3">
        <f t="shared" si="137"/>
        <v>0.39611200000000002</v>
      </c>
      <c r="L354" s="4" t="s">
        <v>29</v>
      </c>
      <c r="N354" s="2">
        <v>23.35</v>
      </c>
      <c r="O354" s="3">
        <f t="shared" si="138"/>
        <v>0.35725500000000004</v>
      </c>
      <c r="P354" s="2">
        <v>3.93</v>
      </c>
      <c r="Q354" s="3">
        <f t="shared" si="139"/>
        <v>0.196107</v>
      </c>
      <c r="R354" s="2">
        <v>0.67889999999999995</v>
      </c>
      <c r="S354" s="3">
        <f t="shared" si="140"/>
        <v>0.15315983999999999</v>
      </c>
      <c r="T354" s="2">
        <v>0.65129999999999999</v>
      </c>
      <c r="U354" s="6">
        <f t="shared" si="141"/>
        <v>7.8611909999999993E-2</v>
      </c>
      <c r="V354" s="37">
        <v>8.3000000000000004E-2</v>
      </c>
      <c r="W354" s="6">
        <f t="shared" si="142"/>
        <v>5.0621700000000006E-2</v>
      </c>
      <c r="X354" s="4" t="s">
        <v>29</v>
      </c>
      <c r="Z354" s="2">
        <f t="shared" si="143"/>
        <v>99.983199999999997</v>
      </c>
      <c r="AA354" s="3"/>
      <c r="AB354" s="2">
        <v>255.08</v>
      </c>
      <c r="AC354" s="2">
        <v>1.51</v>
      </c>
      <c r="AD354" s="2">
        <v>3.82</v>
      </c>
      <c r="AE354" s="2">
        <v>0.76</v>
      </c>
      <c r="AF354" s="2">
        <v>300</v>
      </c>
      <c r="AG354" s="2">
        <v>1.53</v>
      </c>
      <c r="AH354" s="2">
        <v>4.99</v>
      </c>
      <c r="AI354" s="2">
        <v>22.56</v>
      </c>
      <c r="AJ354" s="2">
        <v>12.07</v>
      </c>
      <c r="AK354" s="2">
        <v>60.99</v>
      </c>
      <c r="AL354" s="2">
        <v>300</v>
      </c>
      <c r="AZ354" s="2"/>
    </row>
    <row r="355" spans="1:80" x14ac:dyDescent="0.25">
      <c r="A355" s="26" t="s">
        <v>804</v>
      </c>
      <c r="B355" s="1" t="s">
        <v>294</v>
      </c>
      <c r="C355" s="25" t="s">
        <v>28</v>
      </c>
      <c r="D355" s="4" t="s">
        <v>29</v>
      </c>
      <c r="E355" s="31"/>
      <c r="F355" s="2">
        <v>16.399999999999999</v>
      </c>
      <c r="G355" s="3">
        <f t="shared" si="135"/>
        <v>0.24927999999999997</v>
      </c>
      <c r="H355" s="1">
        <v>2.82</v>
      </c>
      <c r="I355" s="3">
        <f t="shared" si="136"/>
        <v>0.100956</v>
      </c>
      <c r="J355" s="2">
        <v>52.21</v>
      </c>
      <c r="K355" s="3">
        <f t="shared" si="137"/>
        <v>0.40201700000000001</v>
      </c>
      <c r="L355" s="4" t="s">
        <v>29</v>
      </c>
      <c r="N355" s="2">
        <v>23.2</v>
      </c>
      <c r="O355" s="3">
        <f t="shared" si="138"/>
        <v>0.35496</v>
      </c>
      <c r="P355" s="2">
        <v>4</v>
      </c>
      <c r="Q355" s="3">
        <f t="shared" si="139"/>
        <v>0.19760000000000003</v>
      </c>
      <c r="R355" s="2">
        <v>0.65339999999999998</v>
      </c>
      <c r="S355" s="3">
        <f t="shared" si="140"/>
        <v>0.15413705999999999</v>
      </c>
      <c r="T355" s="2">
        <v>0.66080000000000005</v>
      </c>
      <c r="U355" s="6">
        <f t="shared" si="141"/>
        <v>8.1807040000000011E-2</v>
      </c>
      <c r="V355" s="37">
        <v>8.5500000000000007E-2</v>
      </c>
      <c r="W355" s="6">
        <f t="shared" si="142"/>
        <v>5.0419350000000002E-2</v>
      </c>
      <c r="X355" s="4" t="s">
        <v>29</v>
      </c>
      <c r="Z355" s="2">
        <f t="shared" si="143"/>
        <v>100.02969999999999</v>
      </c>
      <c r="AA355" s="3"/>
      <c r="AB355" s="2">
        <v>300</v>
      </c>
      <c r="AC355" s="2">
        <v>1.52</v>
      </c>
      <c r="AD355" s="2">
        <v>3.58</v>
      </c>
      <c r="AE355" s="2">
        <v>0.77</v>
      </c>
      <c r="AF355" s="2">
        <v>300</v>
      </c>
      <c r="AG355" s="2">
        <v>1.53</v>
      </c>
      <c r="AH355" s="2">
        <v>4.9400000000000004</v>
      </c>
      <c r="AI355" s="2">
        <v>23.59</v>
      </c>
      <c r="AJ355" s="2">
        <v>12.38</v>
      </c>
      <c r="AK355" s="2">
        <v>58.97</v>
      </c>
      <c r="AL355" s="2">
        <v>758.46</v>
      </c>
      <c r="AZ355" s="2"/>
    </row>
    <row r="356" spans="1:80" x14ac:dyDescent="0.25">
      <c r="A356" s="26" t="s">
        <v>804</v>
      </c>
      <c r="B356" s="1" t="s">
        <v>295</v>
      </c>
      <c r="C356" s="25" t="s">
        <v>28</v>
      </c>
      <c r="D356" s="4" t="s">
        <v>29</v>
      </c>
      <c r="E356" s="31"/>
      <c r="F356" s="2">
        <v>16.53</v>
      </c>
      <c r="G356" s="3">
        <f t="shared" si="135"/>
        <v>0.24960299999999999</v>
      </c>
      <c r="H356" s="1">
        <v>2.72</v>
      </c>
      <c r="I356" s="3">
        <f t="shared" si="136"/>
        <v>0.10009600000000002</v>
      </c>
      <c r="J356" s="2">
        <v>52.51</v>
      </c>
      <c r="K356" s="3">
        <f t="shared" si="137"/>
        <v>0.39907599999999999</v>
      </c>
      <c r="L356" s="4" t="s">
        <v>29</v>
      </c>
      <c r="N356" s="2">
        <v>23.32</v>
      </c>
      <c r="O356" s="3">
        <f t="shared" si="138"/>
        <v>0.356796</v>
      </c>
      <c r="P356" s="2">
        <v>4.05</v>
      </c>
      <c r="Q356" s="3">
        <f t="shared" si="139"/>
        <v>0.198045</v>
      </c>
      <c r="R356" s="2">
        <v>0.69059999999999999</v>
      </c>
      <c r="S356" s="3">
        <f t="shared" si="140"/>
        <v>0.15476345999999999</v>
      </c>
      <c r="T356" s="2">
        <v>0.69710000000000005</v>
      </c>
      <c r="U356" s="6">
        <f t="shared" si="141"/>
        <v>8.0724180000000006E-2</v>
      </c>
      <c r="V356" s="37">
        <v>7.6899999999999996E-2</v>
      </c>
      <c r="W356" s="6">
        <f t="shared" si="142"/>
        <v>4.9777370000000001E-2</v>
      </c>
      <c r="X356" s="4" t="s">
        <v>29</v>
      </c>
      <c r="Z356" s="2">
        <f t="shared" si="143"/>
        <v>100.5946</v>
      </c>
      <c r="AA356" s="3"/>
      <c r="AB356" s="2">
        <v>300</v>
      </c>
      <c r="AC356" s="2">
        <v>1.51</v>
      </c>
      <c r="AD356" s="2">
        <v>3.68</v>
      </c>
      <c r="AE356" s="2">
        <v>0.76</v>
      </c>
      <c r="AF356" s="2">
        <v>343.87</v>
      </c>
      <c r="AG356" s="2">
        <v>1.53</v>
      </c>
      <c r="AH356" s="2">
        <v>4.8899999999999997</v>
      </c>
      <c r="AI356" s="2">
        <v>22.41</v>
      </c>
      <c r="AJ356" s="2">
        <v>11.58</v>
      </c>
      <c r="AK356" s="2">
        <v>64.73</v>
      </c>
      <c r="AL356" s="2">
        <v>300</v>
      </c>
      <c r="AZ356" s="2"/>
    </row>
    <row r="357" spans="1:80" x14ac:dyDescent="0.25">
      <c r="A357" s="26" t="s">
        <v>804</v>
      </c>
      <c r="B357" s="1" t="s">
        <v>296</v>
      </c>
      <c r="C357" s="25" t="s">
        <v>28</v>
      </c>
      <c r="D357" s="4" t="s">
        <v>29</v>
      </c>
      <c r="E357" s="31"/>
      <c r="F357" s="2">
        <v>16.59</v>
      </c>
      <c r="G357" s="3">
        <f t="shared" si="135"/>
        <v>0.25050899999999998</v>
      </c>
      <c r="H357" s="1">
        <v>2.76</v>
      </c>
      <c r="I357" s="3">
        <f t="shared" si="136"/>
        <v>0.100464</v>
      </c>
      <c r="J357" s="2">
        <v>52.58</v>
      </c>
      <c r="K357" s="3">
        <f t="shared" si="137"/>
        <v>0.39960799999999996</v>
      </c>
      <c r="L357" s="4" t="s">
        <v>29</v>
      </c>
      <c r="N357" s="2">
        <v>23.26</v>
      </c>
      <c r="O357" s="3">
        <f t="shared" si="138"/>
        <v>0.35587800000000003</v>
      </c>
      <c r="P357" s="2">
        <v>3.97</v>
      </c>
      <c r="Q357" s="3">
        <f t="shared" si="139"/>
        <v>0.19572099999999998</v>
      </c>
      <c r="R357" s="2">
        <v>0.63390000000000002</v>
      </c>
      <c r="S357" s="3">
        <f t="shared" si="140"/>
        <v>0.14960040000000002</v>
      </c>
      <c r="T357" s="2">
        <v>0.68479999999999996</v>
      </c>
      <c r="U357" s="6">
        <f t="shared" si="141"/>
        <v>8.1970559999999998E-2</v>
      </c>
      <c r="V357" s="2">
        <v>0.11609999999999999</v>
      </c>
      <c r="W357" s="6">
        <f t="shared" si="142"/>
        <v>5.090985E-2</v>
      </c>
      <c r="X357" s="4" t="s">
        <v>29</v>
      </c>
      <c r="Z357" s="2">
        <f t="shared" si="143"/>
        <v>100.59480000000001</v>
      </c>
      <c r="AA357" s="3"/>
      <c r="AB357" s="2">
        <v>300</v>
      </c>
      <c r="AC357" s="2">
        <v>1.51</v>
      </c>
      <c r="AD357" s="2">
        <v>3.64</v>
      </c>
      <c r="AE357" s="2">
        <v>0.76</v>
      </c>
      <c r="AF357" s="2">
        <v>452.43</v>
      </c>
      <c r="AG357" s="2">
        <v>1.53</v>
      </c>
      <c r="AH357" s="2">
        <v>4.93</v>
      </c>
      <c r="AI357" s="2">
        <v>23.6</v>
      </c>
      <c r="AJ357" s="2">
        <v>11.97</v>
      </c>
      <c r="AK357" s="2">
        <v>43.85</v>
      </c>
      <c r="AL357" s="2">
        <v>132.68</v>
      </c>
      <c r="AZ357" s="2"/>
    </row>
    <row r="358" spans="1:80" x14ac:dyDescent="0.25">
      <c r="A358" s="26" t="s">
        <v>804</v>
      </c>
      <c r="B358" s="1" t="s">
        <v>297</v>
      </c>
      <c r="C358" s="25" t="s">
        <v>28</v>
      </c>
      <c r="D358" s="4" t="s">
        <v>29</v>
      </c>
      <c r="E358" s="31"/>
      <c r="F358" s="2">
        <v>17.13</v>
      </c>
      <c r="G358" s="3">
        <f t="shared" si="135"/>
        <v>0.25352399999999997</v>
      </c>
      <c r="H358" s="1">
        <v>1.7733000000000001</v>
      </c>
      <c r="I358" s="3">
        <f t="shared" si="136"/>
        <v>8.1926460000000007E-2</v>
      </c>
      <c r="J358" s="2">
        <v>53.11</v>
      </c>
      <c r="K358" s="3">
        <f t="shared" si="137"/>
        <v>0.40363599999999999</v>
      </c>
      <c r="L358" s="4" t="s">
        <v>29</v>
      </c>
      <c r="N358" s="2">
        <v>22.77</v>
      </c>
      <c r="O358" s="3">
        <f t="shared" si="138"/>
        <v>0.352935</v>
      </c>
      <c r="P358" s="2">
        <v>4.01</v>
      </c>
      <c r="Q358" s="3">
        <f t="shared" si="139"/>
        <v>0.19809399999999999</v>
      </c>
      <c r="R358" s="2">
        <v>0.53410000000000002</v>
      </c>
      <c r="S358" s="3">
        <f t="shared" si="140"/>
        <v>0.13875918000000001</v>
      </c>
      <c r="T358" s="2">
        <v>0.50880000000000003</v>
      </c>
      <c r="U358" s="6">
        <f t="shared" si="141"/>
        <v>7.4335680000000001E-2</v>
      </c>
      <c r="V358" s="2">
        <v>9.8000000000000004E-2</v>
      </c>
      <c r="W358" s="6">
        <f t="shared" si="142"/>
        <v>5.2527999999999998E-2</v>
      </c>
      <c r="X358" s="4" t="s">
        <v>29</v>
      </c>
      <c r="Z358" s="2">
        <f t="shared" si="143"/>
        <v>99.934200000000004</v>
      </c>
      <c r="AA358" s="3"/>
      <c r="AB358" s="2">
        <v>300</v>
      </c>
      <c r="AC358" s="2">
        <v>1.48</v>
      </c>
      <c r="AD358" s="2">
        <v>4.62</v>
      </c>
      <c r="AE358" s="2">
        <v>0.76</v>
      </c>
      <c r="AF358" s="2">
        <v>300</v>
      </c>
      <c r="AG358" s="2">
        <v>1.55</v>
      </c>
      <c r="AH358" s="2">
        <v>4.9400000000000004</v>
      </c>
      <c r="AI358" s="2">
        <v>25.98</v>
      </c>
      <c r="AJ358" s="2">
        <v>14.61</v>
      </c>
      <c r="AK358" s="2">
        <v>53.6</v>
      </c>
      <c r="AL358" s="2">
        <v>155.13999999999999</v>
      </c>
      <c r="AZ358" s="2"/>
    </row>
    <row r="359" spans="1:80" x14ac:dyDescent="0.25">
      <c r="A359" s="26" t="s">
        <v>804</v>
      </c>
      <c r="B359" s="1" t="s">
        <v>298</v>
      </c>
      <c r="C359" s="25" t="s">
        <v>28</v>
      </c>
      <c r="D359" s="4" t="s">
        <v>29</v>
      </c>
      <c r="E359" s="31"/>
      <c r="F359" s="2">
        <v>16.96</v>
      </c>
      <c r="G359" s="3">
        <f t="shared" si="135"/>
        <v>0.25270399999999998</v>
      </c>
      <c r="H359" s="1">
        <v>1.6927000000000001</v>
      </c>
      <c r="I359" s="3">
        <f t="shared" si="136"/>
        <v>8.0741789999999994E-2</v>
      </c>
      <c r="J359" s="2">
        <v>53.29</v>
      </c>
      <c r="K359" s="3">
        <f t="shared" si="137"/>
        <v>0.40500400000000003</v>
      </c>
      <c r="L359" s="4" t="s">
        <v>29</v>
      </c>
      <c r="N359" s="2">
        <v>23.13</v>
      </c>
      <c r="O359" s="3">
        <f t="shared" si="138"/>
        <v>0.35620199999999996</v>
      </c>
      <c r="P359" s="2">
        <v>4.09</v>
      </c>
      <c r="Q359" s="3">
        <f t="shared" si="139"/>
        <v>0.19795599999999999</v>
      </c>
      <c r="R359" s="2">
        <v>0.43609999999999999</v>
      </c>
      <c r="S359" s="3">
        <f t="shared" si="140"/>
        <v>0.13113527</v>
      </c>
      <c r="T359" s="2">
        <v>0.50019999999999998</v>
      </c>
      <c r="U359" s="6">
        <f t="shared" si="141"/>
        <v>7.3579419999999993E-2</v>
      </c>
      <c r="V359" s="2">
        <v>9.0200000000000002E-2</v>
      </c>
      <c r="W359" s="6">
        <f t="shared" si="142"/>
        <v>5.0160219999999998E-2</v>
      </c>
      <c r="X359" s="4" t="s">
        <v>29</v>
      </c>
      <c r="Z359" s="2">
        <f t="shared" si="143"/>
        <v>100.1892</v>
      </c>
      <c r="AA359" s="3"/>
      <c r="AB359" s="2">
        <v>7500.96</v>
      </c>
      <c r="AC359" s="2">
        <v>1.49</v>
      </c>
      <c r="AD359" s="2">
        <v>4.7699999999999996</v>
      </c>
      <c r="AE359" s="2">
        <v>0.76</v>
      </c>
      <c r="AF359" s="2">
        <v>369.37</v>
      </c>
      <c r="AG359" s="2">
        <v>1.54</v>
      </c>
      <c r="AH359" s="2">
        <v>4.84</v>
      </c>
      <c r="AI359" s="2">
        <v>30.07</v>
      </c>
      <c r="AJ359" s="2">
        <v>14.71</v>
      </c>
      <c r="AK359" s="2">
        <v>55.61</v>
      </c>
      <c r="AL359" s="2">
        <v>449.12</v>
      </c>
      <c r="AZ359" s="2"/>
    </row>
    <row r="360" spans="1:80" x14ac:dyDescent="0.25">
      <c r="A360" s="26" t="s">
        <v>804</v>
      </c>
      <c r="B360" s="1" t="s">
        <v>299</v>
      </c>
      <c r="C360" s="25" t="s">
        <v>28</v>
      </c>
      <c r="D360" s="4" t="s">
        <v>29</v>
      </c>
      <c r="E360" s="31"/>
      <c r="F360" s="2">
        <v>16.97</v>
      </c>
      <c r="G360" s="3">
        <f t="shared" si="135"/>
        <v>0.25285299999999999</v>
      </c>
      <c r="H360" s="1">
        <v>1.7292000000000001</v>
      </c>
      <c r="I360" s="3">
        <f t="shared" si="136"/>
        <v>8.1099480000000015E-2</v>
      </c>
      <c r="J360" s="2">
        <v>53.57</v>
      </c>
      <c r="K360" s="3">
        <f t="shared" si="137"/>
        <v>0.40713199999999999</v>
      </c>
      <c r="L360" s="4" t="s">
        <v>29</v>
      </c>
      <c r="N360" s="2">
        <v>23.3</v>
      </c>
      <c r="O360" s="3">
        <f t="shared" si="138"/>
        <v>0.35649000000000003</v>
      </c>
      <c r="P360" s="2">
        <v>4.05</v>
      </c>
      <c r="Q360" s="3">
        <f t="shared" si="139"/>
        <v>0.19764000000000001</v>
      </c>
      <c r="R360" s="2">
        <v>0.57210000000000005</v>
      </c>
      <c r="S360" s="3">
        <f t="shared" si="140"/>
        <v>0.14022171000000003</v>
      </c>
      <c r="T360" s="2">
        <v>0.48080000000000001</v>
      </c>
      <c r="U360" s="6">
        <f t="shared" si="141"/>
        <v>7.1254559999999995E-2</v>
      </c>
      <c r="V360" s="2">
        <v>8.0699999999999994E-2</v>
      </c>
      <c r="W360" s="6">
        <f t="shared" si="142"/>
        <v>5.0058209999999999E-2</v>
      </c>
      <c r="X360" s="4" t="s">
        <v>29</v>
      </c>
      <c r="Z360" s="2">
        <f t="shared" si="143"/>
        <v>100.75280000000001</v>
      </c>
      <c r="AA360" s="3"/>
      <c r="AB360" s="2">
        <v>300</v>
      </c>
      <c r="AC360" s="2">
        <v>1.49</v>
      </c>
      <c r="AD360" s="2">
        <v>4.6900000000000004</v>
      </c>
      <c r="AE360" s="2">
        <v>0.76</v>
      </c>
      <c r="AF360" s="2">
        <v>300</v>
      </c>
      <c r="AG360" s="2">
        <v>1.53</v>
      </c>
      <c r="AH360" s="2">
        <v>4.88</v>
      </c>
      <c r="AI360" s="2">
        <v>24.51</v>
      </c>
      <c r="AJ360" s="2">
        <v>14.82</v>
      </c>
      <c r="AK360" s="2">
        <v>62.03</v>
      </c>
      <c r="AL360" s="2">
        <v>472.59</v>
      </c>
      <c r="AZ360" s="2"/>
    </row>
    <row r="361" spans="1:80" x14ac:dyDescent="0.25">
      <c r="A361" s="26" t="s">
        <v>804</v>
      </c>
      <c r="B361" s="1" t="s">
        <v>300</v>
      </c>
      <c r="C361" s="25" t="s">
        <v>28</v>
      </c>
      <c r="D361" s="4" t="s">
        <v>29</v>
      </c>
      <c r="E361" s="31"/>
      <c r="F361" s="2">
        <v>16.96</v>
      </c>
      <c r="G361" s="3">
        <f t="shared" si="135"/>
        <v>0.25270399999999998</v>
      </c>
      <c r="H361" s="1">
        <v>1.6967000000000001</v>
      </c>
      <c r="I361" s="3">
        <f t="shared" si="136"/>
        <v>8.0253909999999998E-2</v>
      </c>
      <c r="J361" s="2">
        <v>53.37</v>
      </c>
      <c r="K361" s="3">
        <f t="shared" si="137"/>
        <v>0.40561199999999997</v>
      </c>
      <c r="L361" s="4" t="s">
        <v>29</v>
      </c>
      <c r="N361" s="2">
        <v>23.16</v>
      </c>
      <c r="O361" s="3">
        <f t="shared" si="138"/>
        <v>0.35666399999999998</v>
      </c>
      <c r="P361" s="2">
        <v>3.94</v>
      </c>
      <c r="Q361" s="3">
        <f t="shared" si="139"/>
        <v>0.19581799999999996</v>
      </c>
      <c r="R361" s="2">
        <v>0.53180000000000005</v>
      </c>
      <c r="S361" s="3">
        <f t="shared" si="140"/>
        <v>0.14140562000000001</v>
      </c>
      <c r="T361" s="2">
        <v>0.47899999999999998</v>
      </c>
      <c r="U361" s="6">
        <f t="shared" si="141"/>
        <v>7.2185300000000008E-2</v>
      </c>
      <c r="V361" s="2">
        <v>7.9600000000000004E-2</v>
      </c>
      <c r="W361" s="6">
        <f t="shared" si="142"/>
        <v>5.2313120000000005E-2</v>
      </c>
      <c r="X361" s="4" t="s">
        <v>29</v>
      </c>
      <c r="Z361" s="2">
        <f t="shared" si="143"/>
        <v>100.21710000000002</v>
      </c>
      <c r="AA361" s="3"/>
      <c r="AB361" s="2">
        <v>3019.71</v>
      </c>
      <c r="AC361" s="2">
        <v>1.49</v>
      </c>
      <c r="AD361" s="2">
        <v>4.7300000000000004</v>
      </c>
      <c r="AE361" s="2">
        <v>0.76</v>
      </c>
      <c r="AF361" s="2">
        <v>240.84</v>
      </c>
      <c r="AG361" s="2">
        <v>1.54</v>
      </c>
      <c r="AH361" s="2">
        <v>4.97</v>
      </c>
      <c r="AI361" s="2">
        <v>26.59</v>
      </c>
      <c r="AJ361" s="2">
        <v>15.07</v>
      </c>
      <c r="AK361" s="2">
        <v>65.72</v>
      </c>
      <c r="AL361" s="2">
        <v>309.92</v>
      </c>
      <c r="AZ361" s="2"/>
    </row>
    <row r="362" spans="1:80" x14ac:dyDescent="0.25">
      <c r="A362" s="26" t="s">
        <v>804</v>
      </c>
      <c r="B362" s="1" t="s">
        <v>301</v>
      </c>
      <c r="C362" s="25" t="s">
        <v>28</v>
      </c>
      <c r="D362" s="4" t="s">
        <v>29</v>
      </c>
      <c r="E362" s="31"/>
      <c r="F362" s="2">
        <v>17.02</v>
      </c>
      <c r="G362" s="3">
        <f t="shared" si="135"/>
        <v>0.25359799999999999</v>
      </c>
      <c r="H362" s="1">
        <v>1.7688999999999999</v>
      </c>
      <c r="I362" s="3">
        <f t="shared" si="136"/>
        <v>8.1900069999999991E-2</v>
      </c>
      <c r="J362" s="2">
        <v>53.19</v>
      </c>
      <c r="K362" s="3">
        <f t="shared" si="137"/>
        <v>0.40424399999999994</v>
      </c>
      <c r="L362" s="4" t="s">
        <v>29</v>
      </c>
      <c r="N362" s="2">
        <v>22.97</v>
      </c>
      <c r="O362" s="3">
        <f t="shared" si="138"/>
        <v>0.353738</v>
      </c>
      <c r="P362" s="2">
        <v>4.13</v>
      </c>
      <c r="Q362" s="3">
        <f t="shared" si="139"/>
        <v>0.20030499999999996</v>
      </c>
      <c r="R362" s="2">
        <v>0.5635</v>
      </c>
      <c r="S362" s="3">
        <f t="shared" si="140"/>
        <v>0.14583380000000001</v>
      </c>
      <c r="T362" s="2">
        <v>0.48309999999999997</v>
      </c>
      <c r="U362" s="6">
        <f t="shared" si="141"/>
        <v>7.3865989999999992E-2</v>
      </c>
      <c r="V362" s="2">
        <v>9.69E-2</v>
      </c>
      <c r="W362" s="6">
        <f t="shared" si="142"/>
        <v>5.024265E-2</v>
      </c>
      <c r="X362" s="4" t="s">
        <v>29</v>
      </c>
      <c r="Z362" s="2">
        <f t="shared" si="143"/>
        <v>100.22239999999999</v>
      </c>
      <c r="AA362" s="3"/>
      <c r="AB362" s="2">
        <v>2506.67</v>
      </c>
      <c r="AC362" s="2">
        <v>1.49</v>
      </c>
      <c r="AD362" s="2">
        <v>4.63</v>
      </c>
      <c r="AE362" s="2">
        <v>0.76</v>
      </c>
      <c r="AF362" s="2">
        <v>300</v>
      </c>
      <c r="AG362" s="2">
        <v>1.54</v>
      </c>
      <c r="AH362" s="2">
        <v>4.8499999999999996</v>
      </c>
      <c r="AI362" s="2">
        <v>25.88</v>
      </c>
      <c r="AJ362" s="2">
        <v>15.29</v>
      </c>
      <c r="AK362" s="2">
        <v>51.85</v>
      </c>
      <c r="AL362" s="2">
        <v>758.67</v>
      </c>
      <c r="AZ362" s="2"/>
    </row>
    <row r="363" spans="1:80" x14ac:dyDescent="0.25">
      <c r="A363" s="26" t="s">
        <v>804</v>
      </c>
      <c r="B363" s="1" t="s">
        <v>302</v>
      </c>
      <c r="C363" s="25" t="s">
        <v>28</v>
      </c>
      <c r="D363" s="4" t="s">
        <v>29</v>
      </c>
      <c r="E363" s="31"/>
      <c r="F363" s="2">
        <v>16.96</v>
      </c>
      <c r="G363" s="3">
        <f t="shared" si="135"/>
        <v>0.25270399999999998</v>
      </c>
      <c r="H363" s="1">
        <v>1.7727999999999999</v>
      </c>
      <c r="I363" s="3">
        <f t="shared" si="136"/>
        <v>8.2257919999999998E-2</v>
      </c>
      <c r="J363" s="2">
        <v>53.38</v>
      </c>
      <c r="K363" s="3">
        <f t="shared" si="137"/>
        <v>0.40568800000000005</v>
      </c>
      <c r="L363" s="4" t="s">
        <v>29</v>
      </c>
      <c r="N363" s="2">
        <v>23.02</v>
      </c>
      <c r="O363" s="3">
        <f t="shared" si="138"/>
        <v>0.35450799999999999</v>
      </c>
      <c r="P363" s="2">
        <v>4.0999999999999996</v>
      </c>
      <c r="Q363" s="3">
        <f t="shared" si="139"/>
        <v>0.19843999999999998</v>
      </c>
      <c r="R363" s="2">
        <v>0.46479999999999999</v>
      </c>
      <c r="S363" s="3">
        <f t="shared" si="140"/>
        <v>0.1378132</v>
      </c>
      <c r="T363" s="2">
        <v>0.49399999999999999</v>
      </c>
      <c r="U363" s="6">
        <f t="shared" si="141"/>
        <v>7.3606000000000005E-2</v>
      </c>
      <c r="V363" s="2">
        <v>0.1022</v>
      </c>
      <c r="W363" s="6">
        <f t="shared" si="142"/>
        <v>4.8831159999999998E-2</v>
      </c>
      <c r="X363" s="4" t="s">
        <v>29</v>
      </c>
      <c r="Z363" s="2">
        <f t="shared" si="143"/>
        <v>100.2938</v>
      </c>
      <c r="AA363" s="3"/>
      <c r="AB363" s="2">
        <v>2535.9899999999998</v>
      </c>
      <c r="AC363" s="2">
        <v>1.49</v>
      </c>
      <c r="AD363" s="2">
        <v>4.6399999999999997</v>
      </c>
      <c r="AE363" s="2">
        <v>0.76</v>
      </c>
      <c r="AF363" s="2">
        <v>300</v>
      </c>
      <c r="AG363" s="2">
        <v>1.54</v>
      </c>
      <c r="AH363" s="2">
        <v>4.84</v>
      </c>
      <c r="AI363" s="2">
        <v>29.65</v>
      </c>
      <c r="AJ363" s="2">
        <v>14.9</v>
      </c>
      <c r="AK363" s="2">
        <v>47.78</v>
      </c>
      <c r="AL363" s="2">
        <v>618.24</v>
      </c>
      <c r="AZ363" s="2"/>
    </row>
    <row r="364" spans="1:80" x14ac:dyDescent="0.25">
      <c r="A364" s="26" t="s">
        <v>804</v>
      </c>
      <c r="B364" s="1" t="s">
        <v>303</v>
      </c>
      <c r="C364" s="25" t="s">
        <v>28</v>
      </c>
      <c r="D364" s="4" t="s">
        <v>29</v>
      </c>
      <c r="E364" s="31"/>
      <c r="F364" s="2">
        <v>17.12</v>
      </c>
      <c r="G364" s="3">
        <f t="shared" si="135"/>
        <v>0.25337600000000005</v>
      </c>
      <c r="H364" s="1">
        <v>1.8001</v>
      </c>
      <c r="I364" s="3">
        <f t="shared" si="136"/>
        <v>8.2624589999999998E-2</v>
      </c>
      <c r="J364" s="2">
        <v>53.15</v>
      </c>
      <c r="K364" s="3">
        <f t="shared" si="137"/>
        <v>0.40393999999999997</v>
      </c>
      <c r="L364" s="4" t="s">
        <v>29</v>
      </c>
      <c r="N364" s="2">
        <v>22.63</v>
      </c>
      <c r="O364" s="3">
        <f t="shared" si="138"/>
        <v>0.35076499999999999</v>
      </c>
      <c r="P364" s="2">
        <v>4.04</v>
      </c>
      <c r="Q364" s="3">
        <f t="shared" si="139"/>
        <v>0.19796</v>
      </c>
      <c r="R364" s="2">
        <v>0.51659999999999995</v>
      </c>
      <c r="S364" s="3">
        <f t="shared" si="140"/>
        <v>0.13875875999999998</v>
      </c>
      <c r="T364" s="2">
        <v>0.59319999999999995</v>
      </c>
      <c r="U364" s="6">
        <f t="shared" si="141"/>
        <v>7.7175319999999992E-2</v>
      </c>
      <c r="V364" s="2">
        <v>0.1118</v>
      </c>
      <c r="W364" s="6">
        <f t="shared" si="142"/>
        <v>5.2076440000000002E-2</v>
      </c>
      <c r="X364" s="4" t="s">
        <v>29</v>
      </c>
      <c r="Z364" s="2">
        <f t="shared" si="143"/>
        <v>99.961699999999993</v>
      </c>
      <c r="AA364" s="3"/>
      <c r="AB364" s="2">
        <v>145.18</v>
      </c>
      <c r="AC364" s="2">
        <v>1.48</v>
      </c>
      <c r="AD364" s="2">
        <v>4.59</v>
      </c>
      <c r="AE364" s="2">
        <v>0.76</v>
      </c>
      <c r="AF364" s="2">
        <v>300</v>
      </c>
      <c r="AG364" s="2">
        <v>1.55</v>
      </c>
      <c r="AH364" s="2">
        <v>4.9000000000000004</v>
      </c>
      <c r="AI364" s="2">
        <v>26.86</v>
      </c>
      <c r="AJ364" s="2">
        <v>13.01</v>
      </c>
      <c r="AK364" s="2">
        <v>46.58</v>
      </c>
      <c r="AL364" s="2">
        <v>300</v>
      </c>
      <c r="AZ364" s="2"/>
    </row>
    <row r="365" spans="1:80" x14ac:dyDescent="0.25">
      <c r="B365" s="25"/>
      <c r="C365" s="25" t="s">
        <v>34</v>
      </c>
      <c r="D365" s="33"/>
      <c r="E365" s="32"/>
      <c r="F365" s="27">
        <f>AVERAGE(F350:F364)</f>
        <v>16.691333333333336</v>
      </c>
      <c r="G365" s="27"/>
      <c r="H365" s="27">
        <f>AVERAGE(H350:H364)</f>
        <v>2.3549133333333327</v>
      </c>
      <c r="I365" s="32"/>
      <c r="J365" s="27">
        <f>AVERAGE(J350:J364)</f>
        <v>52.686</v>
      </c>
      <c r="K365" s="27"/>
      <c r="L365" s="33"/>
      <c r="M365" s="34"/>
      <c r="N365" s="27">
        <f>AVERAGE(N350:N364)</f>
        <v>23.074000000000002</v>
      </c>
      <c r="O365" s="32"/>
      <c r="P365" s="27">
        <f>AVERAGE(P350:P364)</f>
        <v>4.0059999999999993</v>
      </c>
      <c r="Q365" s="32"/>
      <c r="R365" s="27">
        <f>AVERAGE(R350:R364)</f>
        <v>0.62235999999999991</v>
      </c>
      <c r="S365" s="27"/>
      <c r="T365" s="27">
        <f>AVERAGE(T350:T364)</f>
        <v>0.62244666666666659</v>
      </c>
      <c r="U365" s="35"/>
      <c r="V365" s="27">
        <f>AVERAGE(V350:V364)</f>
        <v>9.4020000000000006E-2</v>
      </c>
      <c r="W365" s="35"/>
      <c r="X365" s="27"/>
      <c r="BG365" s="28"/>
      <c r="BH365" s="8"/>
      <c r="BI365" s="8"/>
      <c r="BJ365" s="8"/>
      <c r="BK365" s="8"/>
      <c r="BL365" s="8"/>
      <c r="BM365" s="8"/>
      <c r="BN365" s="8"/>
      <c r="BO365" s="8"/>
      <c r="BP365" s="8"/>
      <c r="BQ365" s="8"/>
      <c r="BR365" s="8"/>
      <c r="BS365" s="8"/>
      <c r="BT365" s="8"/>
      <c r="BU365" s="8"/>
      <c r="BV365" s="29"/>
      <c r="BW365" s="30"/>
      <c r="BX365" s="30"/>
      <c r="BY365" s="30"/>
      <c r="BZ365" s="30"/>
      <c r="CA365" s="30"/>
      <c r="CB365" s="30"/>
    </row>
    <row r="366" spans="1:80" x14ac:dyDescent="0.25">
      <c r="B366" s="25"/>
      <c r="C366" s="25" t="s">
        <v>35</v>
      </c>
      <c r="D366" s="33"/>
      <c r="E366" s="32"/>
      <c r="F366" s="27">
        <f>STDEV(F350:F364)</f>
        <v>0.34840179322702919</v>
      </c>
      <c r="G366" s="27"/>
      <c r="H366" s="27">
        <f>STDEV(H350:H364)</f>
        <v>0.62016038578358323</v>
      </c>
      <c r="I366" s="32"/>
      <c r="J366" s="27">
        <f>STDEV(J350:J364)</f>
        <v>0.6465490811111827</v>
      </c>
      <c r="K366" s="27"/>
      <c r="L366" s="33"/>
      <c r="M366" s="34"/>
      <c r="N366" s="27">
        <f>STDEV(N350:N364)</f>
        <v>0.21276412157262714</v>
      </c>
      <c r="O366" s="32"/>
      <c r="P366" s="27">
        <f>STDEV(P350:P364)</f>
        <v>6.7802233422969496E-2</v>
      </c>
      <c r="Q366" s="32"/>
      <c r="R366" s="27">
        <f>STDEV(R350:R364)</f>
        <v>0.11964631090963843</v>
      </c>
      <c r="S366" s="27"/>
      <c r="T366" s="27">
        <f>STDEV(T350:T364)</f>
        <v>0.13134809187078209</v>
      </c>
      <c r="U366" s="35"/>
      <c r="V366" s="27">
        <f>STDEV(V350:V364)</f>
        <v>1.297206889546032E-2</v>
      </c>
      <c r="W366" s="35"/>
      <c r="X366" s="27"/>
      <c r="BG366" s="28"/>
      <c r="BH366" s="8"/>
      <c r="BI366" s="8"/>
      <c r="BJ366" s="8"/>
      <c r="BK366" s="8"/>
      <c r="BL366" s="8"/>
      <c r="BM366" s="8"/>
      <c r="BN366" s="8"/>
      <c r="BO366" s="8"/>
      <c r="BP366" s="8"/>
      <c r="BQ366" s="8"/>
      <c r="BR366" s="8"/>
      <c r="BS366" s="8"/>
      <c r="BT366" s="8"/>
      <c r="BU366" s="8"/>
      <c r="BV366" s="29"/>
      <c r="BW366" s="30"/>
      <c r="BX366" s="30"/>
      <c r="BY366" s="30"/>
      <c r="BZ366" s="30"/>
      <c r="CA366" s="30"/>
      <c r="CB366" s="30"/>
    </row>
    <row r="368" spans="1:80" x14ac:dyDescent="0.25">
      <c r="A368" s="26" t="s">
        <v>804</v>
      </c>
      <c r="B368" s="1" t="s">
        <v>304</v>
      </c>
      <c r="C368" s="1" t="s">
        <v>37</v>
      </c>
      <c r="D368" s="4" t="s">
        <v>29</v>
      </c>
      <c r="E368" s="31"/>
      <c r="F368" s="2">
        <v>10.31</v>
      </c>
      <c r="G368" s="3">
        <f t="shared" ref="G368:G377" si="144">F368/100*AC368</f>
        <v>0.34847800000000001</v>
      </c>
      <c r="H368" s="1">
        <v>10.1</v>
      </c>
      <c r="I368" s="3">
        <f t="shared" ref="I368:I377" si="145">H368/100*AD368</f>
        <v>0.32522000000000001</v>
      </c>
      <c r="J368" s="2">
        <v>43.89</v>
      </c>
      <c r="K368" s="3">
        <f t="shared" ref="K368:K377" si="146">J368/100*AE368</f>
        <v>0.62762699999999993</v>
      </c>
      <c r="L368" s="4" t="s">
        <v>29</v>
      </c>
      <c r="N368" s="2">
        <v>20.45</v>
      </c>
      <c r="O368" s="3">
        <f t="shared" ref="O368:O377" si="147">N368/100*AG368</f>
        <v>0.58282500000000004</v>
      </c>
      <c r="P368" s="2">
        <v>13.53</v>
      </c>
      <c r="Q368" s="3">
        <f t="shared" ref="Q368:Q377" si="148">P368/100*AH368</f>
        <v>0.59396700000000002</v>
      </c>
      <c r="R368" s="2">
        <v>1.85</v>
      </c>
      <c r="S368" s="3">
        <f t="shared" ref="S368:S377" si="149">R368/100*AI368</f>
        <v>0.39738000000000007</v>
      </c>
      <c r="T368" s="4" t="s">
        <v>29</v>
      </c>
      <c r="V368" s="2">
        <v>0.22109999999999999</v>
      </c>
      <c r="W368" s="6">
        <f t="shared" ref="W368:W377" si="150">V368/100*AK368</f>
        <v>0.10365168</v>
      </c>
      <c r="X368" s="4" t="s">
        <v>29</v>
      </c>
      <c r="Z368" s="2">
        <f t="shared" ref="Z368:Z377" si="151">SUM(X368,V368,T368,R368,P368,N368,L368,J368,H368,F368,D368)</f>
        <v>100.3511</v>
      </c>
      <c r="AB368" s="2">
        <v>1311.52</v>
      </c>
      <c r="AC368" s="2">
        <v>3.38</v>
      </c>
      <c r="AD368" s="2">
        <v>3.22</v>
      </c>
      <c r="AE368" s="2">
        <v>1.43</v>
      </c>
      <c r="AF368" s="2">
        <v>3570.41</v>
      </c>
      <c r="AG368" s="2">
        <v>2.85</v>
      </c>
      <c r="AH368" s="2">
        <v>4.3899999999999997</v>
      </c>
      <c r="AI368" s="2">
        <v>21.48</v>
      </c>
      <c r="AJ368" s="2">
        <v>235.47</v>
      </c>
      <c r="AK368" s="2">
        <v>46.88</v>
      </c>
      <c r="AL368" s="2">
        <v>136.05000000000001</v>
      </c>
      <c r="AY368" s="2"/>
      <c r="AZ368" s="2"/>
    </row>
    <row r="369" spans="1:80" x14ac:dyDescent="0.25">
      <c r="A369" s="26" t="s">
        <v>804</v>
      </c>
      <c r="B369" s="1" t="s">
        <v>305</v>
      </c>
      <c r="C369" s="1" t="s">
        <v>37</v>
      </c>
      <c r="D369" s="4" t="s">
        <v>29</v>
      </c>
      <c r="E369" s="31"/>
      <c r="F369" s="2">
        <v>10.24</v>
      </c>
      <c r="G369" s="3">
        <f t="shared" si="144"/>
        <v>0.34713600000000006</v>
      </c>
      <c r="H369" s="1">
        <v>10.14</v>
      </c>
      <c r="I369" s="3">
        <f t="shared" si="145"/>
        <v>0.32650800000000002</v>
      </c>
      <c r="J369" s="2">
        <v>43.81</v>
      </c>
      <c r="K369" s="3">
        <f t="shared" si="146"/>
        <v>0.63086400000000009</v>
      </c>
      <c r="L369" s="4" t="s">
        <v>29</v>
      </c>
      <c r="N369" s="2">
        <v>20.48</v>
      </c>
      <c r="O369" s="3">
        <f t="shared" si="147"/>
        <v>0.58368000000000009</v>
      </c>
      <c r="P369" s="2">
        <v>13.38</v>
      </c>
      <c r="Q369" s="3">
        <f t="shared" si="148"/>
        <v>0.59005800000000008</v>
      </c>
      <c r="R369" s="2">
        <v>1.96</v>
      </c>
      <c r="S369" s="3">
        <f t="shared" si="149"/>
        <v>0.39788000000000001</v>
      </c>
      <c r="T369" s="4" t="s">
        <v>29</v>
      </c>
      <c r="V369" s="2">
        <v>0.3266</v>
      </c>
      <c r="W369" s="6">
        <f t="shared" si="150"/>
        <v>0.10519785999999999</v>
      </c>
      <c r="X369" s="4" t="s">
        <v>29</v>
      </c>
      <c r="Z369" s="2">
        <f t="shared" si="151"/>
        <v>100.3366</v>
      </c>
      <c r="AB369" s="2">
        <v>300</v>
      </c>
      <c r="AC369" s="2">
        <v>3.39</v>
      </c>
      <c r="AD369" s="2">
        <v>3.22</v>
      </c>
      <c r="AE369" s="2">
        <v>1.44</v>
      </c>
      <c r="AF369" s="2">
        <v>383.93</v>
      </c>
      <c r="AG369" s="2">
        <v>2.85</v>
      </c>
      <c r="AH369" s="2">
        <v>4.41</v>
      </c>
      <c r="AI369" s="2">
        <v>20.3</v>
      </c>
      <c r="AJ369" s="2">
        <v>146.54</v>
      </c>
      <c r="AK369" s="2">
        <v>32.21</v>
      </c>
      <c r="AL369" s="2">
        <v>300</v>
      </c>
      <c r="AY369" s="2"/>
      <c r="AZ369" s="2"/>
    </row>
    <row r="370" spans="1:80" x14ac:dyDescent="0.25">
      <c r="A370" s="26" t="s">
        <v>804</v>
      </c>
      <c r="B370" s="1" t="s">
        <v>306</v>
      </c>
      <c r="C370" s="1" t="s">
        <v>37</v>
      </c>
      <c r="D370" s="4" t="s">
        <v>29</v>
      </c>
      <c r="E370" s="31"/>
      <c r="F370" s="2">
        <v>10.33</v>
      </c>
      <c r="G370" s="3">
        <f t="shared" si="144"/>
        <v>0.34915400000000002</v>
      </c>
      <c r="H370" s="1">
        <v>10.39</v>
      </c>
      <c r="I370" s="3">
        <f t="shared" si="145"/>
        <v>0.33040200000000003</v>
      </c>
      <c r="J370" s="2">
        <v>43.85</v>
      </c>
      <c r="K370" s="3">
        <f t="shared" si="146"/>
        <v>0.63144</v>
      </c>
      <c r="L370" s="4" t="s">
        <v>29</v>
      </c>
      <c r="N370" s="2">
        <v>20.63</v>
      </c>
      <c r="O370" s="3">
        <f t="shared" si="147"/>
        <v>0.58382899999999993</v>
      </c>
      <c r="P370" s="2">
        <v>13.52</v>
      </c>
      <c r="Q370" s="3">
        <f t="shared" si="148"/>
        <v>0.59487999999999996</v>
      </c>
      <c r="R370" s="2">
        <v>1.94</v>
      </c>
      <c r="S370" s="3">
        <f t="shared" si="149"/>
        <v>0.41477199999999997</v>
      </c>
      <c r="T370" s="2">
        <v>0.11990000000000001</v>
      </c>
      <c r="U370" s="6">
        <f>T370/100*AJ370</f>
        <v>8.7946649999999987E-2</v>
      </c>
      <c r="V370" s="2">
        <v>0.27229999999999999</v>
      </c>
      <c r="W370" s="6">
        <f t="shared" si="150"/>
        <v>0.10061484999999999</v>
      </c>
      <c r="X370" s="4" t="s">
        <v>29</v>
      </c>
      <c r="Z370" s="2">
        <f t="shared" si="151"/>
        <v>101.0522</v>
      </c>
      <c r="AB370" s="2">
        <v>1074.5999999999999</v>
      </c>
      <c r="AC370" s="2">
        <v>3.38</v>
      </c>
      <c r="AD370" s="2">
        <v>3.18</v>
      </c>
      <c r="AE370" s="2">
        <v>1.44</v>
      </c>
      <c r="AF370" s="2">
        <v>4331.37</v>
      </c>
      <c r="AG370" s="2">
        <v>2.83</v>
      </c>
      <c r="AH370" s="2">
        <v>4.4000000000000004</v>
      </c>
      <c r="AI370" s="2">
        <v>21.38</v>
      </c>
      <c r="AJ370" s="2">
        <v>73.349999999999994</v>
      </c>
      <c r="AK370" s="2">
        <v>36.950000000000003</v>
      </c>
      <c r="AL370" s="2">
        <v>300</v>
      </c>
      <c r="AY370" s="2"/>
      <c r="AZ370" s="2"/>
    </row>
    <row r="371" spans="1:80" x14ac:dyDescent="0.25">
      <c r="A371" s="26" t="s">
        <v>804</v>
      </c>
      <c r="B371" s="1" t="s">
        <v>307</v>
      </c>
      <c r="C371" s="1" t="s">
        <v>37</v>
      </c>
      <c r="D371" s="4" t="s">
        <v>29</v>
      </c>
      <c r="E371" s="31"/>
      <c r="F371" s="2">
        <v>10.17</v>
      </c>
      <c r="G371" s="3">
        <f t="shared" si="144"/>
        <v>0.34577999999999998</v>
      </c>
      <c r="H371" s="1">
        <v>9.98</v>
      </c>
      <c r="I371" s="3">
        <f t="shared" si="145"/>
        <v>0.32335200000000003</v>
      </c>
      <c r="J371" s="2">
        <v>43.82</v>
      </c>
      <c r="K371" s="3">
        <f t="shared" si="146"/>
        <v>0.62662599999999991</v>
      </c>
      <c r="L371" s="4" t="s">
        <v>29</v>
      </c>
      <c r="N371" s="2">
        <v>20.47</v>
      </c>
      <c r="O371" s="3">
        <f t="shared" si="147"/>
        <v>0.58134799999999998</v>
      </c>
      <c r="P371" s="2">
        <v>13.36</v>
      </c>
      <c r="Q371" s="3">
        <f t="shared" si="148"/>
        <v>0.59051199999999993</v>
      </c>
      <c r="R371" s="2">
        <v>1.93</v>
      </c>
      <c r="S371" s="3">
        <f t="shared" si="149"/>
        <v>0.40259799999999996</v>
      </c>
      <c r="T371" s="2">
        <v>0.1027</v>
      </c>
      <c r="U371" s="6">
        <f>T371/100*AJ371</f>
        <v>9.6517459999999999E-2</v>
      </c>
      <c r="V371" s="2">
        <v>0.2427</v>
      </c>
      <c r="W371" s="6">
        <f t="shared" si="150"/>
        <v>0.10086612</v>
      </c>
      <c r="X371" s="4" t="s">
        <v>29</v>
      </c>
      <c r="Z371" s="2">
        <f t="shared" si="151"/>
        <v>100.0754</v>
      </c>
      <c r="AB371" s="2">
        <v>1527.9</v>
      </c>
      <c r="AC371" s="2">
        <v>3.4</v>
      </c>
      <c r="AD371" s="2">
        <v>3.24</v>
      </c>
      <c r="AE371" s="2">
        <v>1.43</v>
      </c>
      <c r="AF371" s="2">
        <v>199.17</v>
      </c>
      <c r="AG371" s="2">
        <v>2.84</v>
      </c>
      <c r="AH371" s="2">
        <v>4.42</v>
      </c>
      <c r="AI371" s="2">
        <v>20.86</v>
      </c>
      <c r="AJ371" s="2">
        <v>93.98</v>
      </c>
      <c r="AK371" s="2">
        <v>41.56</v>
      </c>
      <c r="AL371" s="2">
        <v>193.56</v>
      </c>
      <c r="AY371" s="2"/>
      <c r="AZ371" s="2"/>
    </row>
    <row r="372" spans="1:80" x14ac:dyDescent="0.25">
      <c r="A372" s="26" t="s">
        <v>804</v>
      </c>
      <c r="B372" s="1" t="s">
        <v>308</v>
      </c>
      <c r="C372" s="1" t="s">
        <v>37</v>
      </c>
      <c r="D372" s="4" t="s">
        <v>29</v>
      </c>
      <c r="E372" s="31"/>
      <c r="F372" s="2">
        <v>10.58</v>
      </c>
      <c r="G372" s="3">
        <f t="shared" si="144"/>
        <v>0.35337200000000002</v>
      </c>
      <c r="H372" s="1">
        <v>10.14</v>
      </c>
      <c r="I372" s="3">
        <f t="shared" si="145"/>
        <v>0.32549400000000001</v>
      </c>
      <c r="J372" s="2">
        <v>43.35</v>
      </c>
      <c r="K372" s="3">
        <f t="shared" si="146"/>
        <v>0.62424000000000002</v>
      </c>
      <c r="L372" s="4" t="s">
        <v>29</v>
      </c>
      <c r="N372" s="2">
        <v>20.149999999999999</v>
      </c>
      <c r="O372" s="3">
        <f t="shared" si="147"/>
        <v>0.57830499999999996</v>
      </c>
      <c r="P372" s="2">
        <v>13.42</v>
      </c>
      <c r="Q372" s="3">
        <f t="shared" si="148"/>
        <v>0.59182199999999996</v>
      </c>
      <c r="R372" s="2">
        <v>1.91</v>
      </c>
      <c r="S372" s="3">
        <f t="shared" si="149"/>
        <v>0.39193199999999995</v>
      </c>
      <c r="T372" s="2">
        <v>0.12039999999999999</v>
      </c>
      <c r="U372" s="6">
        <f>T372/100*AJ372</f>
        <v>9.2924720000000002E-2</v>
      </c>
      <c r="V372" s="2">
        <v>0.3014</v>
      </c>
      <c r="W372" s="6">
        <f t="shared" si="150"/>
        <v>0.10618321999999999</v>
      </c>
      <c r="X372" s="4" t="s">
        <v>29</v>
      </c>
      <c r="Z372" s="2">
        <f t="shared" si="151"/>
        <v>99.971800000000002</v>
      </c>
      <c r="AB372" s="2">
        <v>297.70999999999998</v>
      </c>
      <c r="AC372" s="2">
        <v>3.34</v>
      </c>
      <c r="AD372" s="2">
        <v>3.21</v>
      </c>
      <c r="AE372" s="2">
        <v>1.44</v>
      </c>
      <c r="AF372" s="2">
        <v>300</v>
      </c>
      <c r="AG372" s="2">
        <v>2.87</v>
      </c>
      <c r="AH372" s="2">
        <v>4.41</v>
      </c>
      <c r="AI372" s="2">
        <v>20.52</v>
      </c>
      <c r="AJ372" s="2">
        <v>77.180000000000007</v>
      </c>
      <c r="AK372" s="2">
        <v>35.229999999999997</v>
      </c>
      <c r="AL372" s="2">
        <v>1057.43</v>
      </c>
      <c r="AY372" s="2"/>
      <c r="AZ372" s="2"/>
    </row>
    <row r="373" spans="1:80" x14ac:dyDescent="0.25">
      <c r="A373" s="26" t="s">
        <v>804</v>
      </c>
      <c r="B373" s="1" t="s">
        <v>309</v>
      </c>
      <c r="C373" s="1" t="s">
        <v>37</v>
      </c>
      <c r="D373" s="4" t="s">
        <v>29</v>
      </c>
      <c r="E373" s="31"/>
      <c r="F373" s="2">
        <v>10.31</v>
      </c>
      <c r="G373" s="3">
        <f t="shared" si="144"/>
        <v>0.34847800000000001</v>
      </c>
      <c r="H373" s="1">
        <v>10.28</v>
      </c>
      <c r="I373" s="3">
        <f t="shared" si="145"/>
        <v>0.32998799999999995</v>
      </c>
      <c r="J373" s="2">
        <v>43.97</v>
      </c>
      <c r="K373" s="3">
        <f t="shared" si="146"/>
        <v>0.62877099999999997</v>
      </c>
      <c r="L373" s="4" t="s">
        <v>29</v>
      </c>
      <c r="N373" s="2">
        <v>20.65</v>
      </c>
      <c r="O373" s="3">
        <f t="shared" si="147"/>
        <v>0.584395</v>
      </c>
      <c r="P373" s="2">
        <v>13.53</v>
      </c>
      <c r="Q373" s="3">
        <f t="shared" si="148"/>
        <v>0.59396700000000002</v>
      </c>
      <c r="R373" s="2">
        <v>2.0099999999999998</v>
      </c>
      <c r="S373" s="3">
        <f t="shared" si="149"/>
        <v>0.41848199999999991</v>
      </c>
      <c r="T373" s="2">
        <v>9.7600000000000006E-2</v>
      </c>
      <c r="U373" s="6">
        <f>T373/100*AJ373</f>
        <v>9.1587840000000018E-2</v>
      </c>
      <c r="V373" s="2">
        <v>0.30359999999999998</v>
      </c>
      <c r="W373" s="6">
        <f t="shared" si="150"/>
        <v>0.10404371999999999</v>
      </c>
      <c r="X373" s="4" t="s">
        <v>29</v>
      </c>
      <c r="Z373" s="2">
        <f t="shared" si="151"/>
        <v>101.1512</v>
      </c>
      <c r="AB373" s="2">
        <v>300</v>
      </c>
      <c r="AC373" s="2">
        <v>3.38</v>
      </c>
      <c r="AD373" s="2">
        <v>3.21</v>
      </c>
      <c r="AE373" s="2">
        <v>1.43</v>
      </c>
      <c r="AF373" s="2">
        <v>300</v>
      </c>
      <c r="AG373" s="2">
        <v>2.83</v>
      </c>
      <c r="AH373" s="2">
        <v>4.3899999999999997</v>
      </c>
      <c r="AI373" s="2">
        <v>20.82</v>
      </c>
      <c r="AJ373" s="2">
        <v>93.84</v>
      </c>
      <c r="AK373" s="2">
        <v>34.270000000000003</v>
      </c>
      <c r="AL373" s="2">
        <v>523.92999999999995</v>
      </c>
      <c r="AY373" s="2"/>
      <c r="AZ373" s="2"/>
    </row>
    <row r="374" spans="1:80" x14ac:dyDescent="0.25">
      <c r="A374" s="26" t="s">
        <v>804</v>
      </c>
      <c r="B374" s="1" t="s">
        <v>310</v>
      </c>
      <c r="C374" s="1" t="s">
        <v>37</v>
      </c>
      <c r="D374" s="4" t="s">
        <v>29</v>
      </c>
      <c r="E374" s="31"/>
      <c r="F374" s="2">
        <v>10.42</v>
      </c>
      <c r="G374" s="3">
        <f t="shared" si="144"/>
        <v>0.35011199999999998</v>
      </c>
      <c r="H374" s="1">
        <v>10.14</v>
      </c>
      <c r="I374" s="3">
        <f t="shared" si="145"/>
        <v>0.32650800000000002</v>
      </c>
      <c r="J374" s="2">
        <v>43.67</v>
      </c>
      <c r="K374" s="3">
        <f t="shared" si="146"/>
        <v>0.62884800000000007</v>
      </c>
      <c r="L374" s="4" t="s">
        <v>29</v>
      </c>
      <c r="N374" s="2">
        <v>20.58</v>
      </c>
      <c r="O374" s="3">
        <f t="shared" si="147"/>
        <v>0.58447199999999988</v>
      </c>
      <c r="P374" s="2">
        <v>13.38</v>
      </c>
      <c r="Q374" s="3">
        <f t="shared" si="148"/>
        <v>0.59139600000000003</v>
      </c>
      <c r="R374" s="2">
        <v>1.99</v>
      </c>
      <c r="S374" s="3">
        <f t="shared" si="149"/>
        <v>0.39720400000000006</v>
      </c>
      <c r="T374" s="4" t="s">
        <v>29</v>
      </c>
      <c r="V374" s="2">
        <v>0.17829999999999999</v>
      </c>
      <c r="W374" s="6">
        <f t="shared" si="150"/>
        <v>0.10268297</v>
      </c>
      <c r="X374" s="4" t="s">
        <v>29</v>
      </c>
      <c r="Z374" s="2">
        <f t="shared" si="151"/>
        <v>100.3583</v>
      </c>
      <c r="AB374" s="2">
        <v>300</v>
      </c>
      <c r="AC374" s="2">
        <v>3.36</v>
      </c>
      <c r="AD374" s="2">
        <v>3.22</v>
      </c>
      <c r="AE374" s="2">
        <v>1.44</v>
      </c>
      <c r="AF374" s="2">
        <v>360.53</v>
      </c>
      <c r="AG374" s="2">
        <v>2.84</v>
      </c>
      <c r="AH374" s="2">
        <v>4.42</v>
      </c>
      <c r="AI374" s="2">
        <v>19.96</v>
      </c>
      <c r="AJ374" s="2">
        <v>115.96</v>
      </c>
      <c r="AK374" s="2">
        <v>57.59</v>
      </c>
      <c r="AL374" s="2">
        <v>300</v>
      </c>
      <c r="AY374" s="2"/>
      <c r="AZ374" s="2"/>
    </row>
    <row r="375" spans="1:80" x14ac:dyDescent="0.25">
      <c r="A375" s="26" t="s">
        <v>804</v>
      </c>
      <c r="B375" s="1" t="s">
        <v>311</v>
      </c>
      <c r="C375" s="1" t="s">
        <v>37</v>
      </c>
      <c r="D375" s="4" t="s">
        <v>29</v>
      </c>
      <c r="E375" s="31"/>
      <c r="F375" s="2">
        <v>10.199999999999999</v>
      </c>
      <c r="G375" s="3">
        <f t="shared" si="144"/>
        <v>0.34782000000000002</v>
      </c>
      <c r="H375" s="1">
        <v>10.17</v>
      </c>
      <c r="I375" s="3">
        <f t="shared" si="145"/>
        <v>0.32849099999999998</v>
      </c>
      <c r="J375" s="2">
        <v>43.75</v>
      </c>
      <c r="K375" s="3">
        <f t="shared" si="146"/>
        <v>0.63</v>
      </c>
      <c r="L375" s="4" t="s">
        <v>29</v>
      </c>
      <c r="N375" s="2">
        <v>20.72</v>
      </c>
      <c r="O375" s="3">
        <f t="shared" si="147"/>
        <v>0.58637600000000001</v>
      </c>
      <c r="P375" s="2">
        <v>13.73</v>
      </c>
      <c r="Q375" s="3">
        <f t="shared" si="148"/>
        <v>0.59862800000000005</v>
      </c>
      <c r="R375" s="2">
        <v>1.82</v>
      </c>
      <c r="S375" s="3">
        <f t="shared" si="149"/>
        <v>0.39184600000000003</v>
      </c>
      <c r="T375" s="2">
        <v>0.1037</v>
      </c>
      <c r="U375" s="6">
        <f>T375/100*AJ375</f>
        <v>9.2272259999999995E-2</v>
      </c>
      <c r="V375" s="2">
        <v>0.25490000000000002</v>
      </c>
      <c r="W375" s="6">
        <f t="shared" si="150"/>
        <v>0.10277568000000001</v>
      </c>
      <c r="X375" s="4" t="s">
        <v>29</v>
      </c>
      <c r="Z375" s="2">
        <f t="shared" si="151"/>
        <v>100.74860000000001</v>
      </c>
      <c r="AB375" s="2">
        <v>300</v>
      </c>
      <c r="AC375" s="2">
        <v>3.41</v>
      </c>
      <c r="AD375" s="2">
        <v>3.23</v>
      </c>
      <c r="AE375" s="2">
        <v>1.44</v>
      </c>
      <c r="AF375" s="2">
        <v>300</v>
      </c>
      <c r="AG375" s="2">
        <v>2.83</v>
      </c>
      <c r="AH375" s="2">
        <v>4.3600000000000003</v>
      </c>
      <c r="AI375" s="2">
        <v>21.53</v>
      </c>
      <c r="AJ375" s="2">
        <v>88.98</v>
      </c>
      <c r="AK375" s="2">
        <v>40.32</v>
      </c>
      <c r="AL375" s="2">
        <v>300</v>
      </c>
      <c r="AY375" s="2"/>
      <c r="AZ375" s="2"/>
    </row>
    <row r="376" spans="1:80" x14ac:dyDescent="0.25">
      <c r="A376" s="26" t="s">
        <v>804</v>
      </c>
      <c r="B376" s="1" t="s">
        <v>312</v>
      </c>
      <c r="C376" s="1" t="s">
        <v>37</v>
      </c>
      <c r="D376" s="4" t="s">
        <v>29</v>
      </c>
      <c r="E376" s="31"/>
      <c r="F376" s="2">
        <v>10.41</v>
      </c>
      <c r="G376" s="3">
        <f t="shared" si="144"/>
        <v>0.34977599999999998</v>
      </c>
      <c r="H376" s="1">
        <v>10.26</v>
      </c>
      <c r="I376" s="3">
        <f t="shared" si="145"/>
        <v>0.32832</v>
      </c>
      <c r="J376" s="2">
        <v>43.67</v>
      </c>
      <c r="K376" s="3">
        <f t="shared" si="146"/>
        <v>0.62884800000000007</v>
      </c>
      <c r="L376" s="4" t="s">
        <v>29</v>
      </c>
      <c r="N376" s="2">
        <v>20.55</v>
      </c>
      <c r="O376" s="3">
        <f t="shared" si="147"/>
        <v>0.58156500000000011</v>
      </c>
      <c r="P376" s="2">
        <v>13.56</v>
      </c>
      <c r="Q376" s="3">
        <f t="shared" si="148"/>
        <v>0.59392800000000001</v>
      </c>
      <c r="R376" s="2">
        <v>1.91</v>
      </c>
      <c r="S376" s="3">
        <f t="shared" si="149"/>
        <v>0.39823500000000001</v>
      </c>
      <c r="T376" s="2">
        <v>0.15340000000000001</v>
      </c>
      <c r="U376" s="6">
        <f>T376/100*AJ376</f>
        <v>9.7470359999999992E-2</v>
      </c>
      <c r="V376" s="2">
        <v>0.2727</v>
      </c>
      <c r="W376" s="6">
        <f t="shared" si="150"/>
        <v>0.1049895</v>
      </c>
      <c r="X376" s="4" t="s">
        <v>29</v>
      </c>
      <c r="Z376" s="2">
        <f t="shared" si="151"/>
        <v>100.7861</v>
      </c>
      <c r="AB376" s="2">
        <v>6359.78</v>
      </c>
      <c r="AC376" s="2">
        <v>3.36</v>
      </c>
      <c r="AD376" s="2">
        <v>3.2</v>
      </c>
      <c r="AE376" s="2">
        <v>1.44</v>
      </c>
      <c r="AF376" s="2">
        <v>300</v>
      </c>
      <c r="AG376" s="2">
        <v>2.83</v>
      </c>
      <c r="AH376" s="2">
        <v>4.38</v>
      </c>
      <c r="AI376" s="2">
        <v>20.85</v>
      </c>
      <c r="AJ376" s="2">
        <v>63.54</v>
      </c>
      <c r="AK376" s="2">
        <v>38.5</v>
      </c>
      <c r="AL376" s="2">
        <v>263.54000000000002</v>
      </c>
      <c r="AY376" s="2"/>
      <c r="AZ376" s="2"/>
    </row>
    <row r="377" spans="1:80" x14ac:dyDescent="0.25">
      <c r="A377" s="26" t="s">
        <v>804</v>
      </c>
      <c r="B377" s="1" t="s">
        <v>313</v>
      </c>
      <c r="C377" s="1" t="s">
        <v>37</v>
      </c>
      <c r="D377" s="4" t="s">
        <v>29</v>
      </c>
      <c r="E377" s="31"/>
      <c r="F377" s="2">
        <v>10.17</v>
      </c>
      <c r="G377" s="3">
        <f t="shared" si="144"/>
        <v>0.34577999999999998</v>
      </c>
      <c r="H377" s="1">
        <v>10.25</v>
      </c>
      <c r="I377" s="3">
        <f t="shared" si="145"/>
        <v>0.32800000000000001</v>
      </c>
      <c r="J377" s="2">
        <v>43.84</v>
      </c>
      <c r="K377" s="3">
        <f t="shared" si="146"/>
        <v>0.62691200000000002</v>
      </c>
      <c r="L377" s="4" t="s">
        <v>29</v>
      </c>
      <c r="N377" s="2">
        <v>20.69</v>
      </c>
      <c r="O377" s="3">
        <f t="shared" si="147"/>
        <v>0.58552700000000002</v>
      </c>
      <c r="P377" s="2">
        <v>13.39</v>
      </c>
      <c r="Q377" s="3">
        <f t="shared" si="148"/>
        <v>0.58916000000000013</v>
      </c>
      <c r="R377" s="2">
        <v>1.91</v>
      </c>
      <c r="S377" s="3">
        <f t="shared" si="149"/>
        <v>0.40033599999999997</v>
      </c>
      <c r="T377" s="2">
        <v>0.1244</v>
      </c>
      <c r="U377" s="6">
        <f>T377/100*AJ377</f>
        <v>9.3312439999999996E-2</v>
      </c>
      <c r="V377" s="2">
        <v>0.2676</v>
      </c>
      <c r="W377" s="6">
        <f t="shared" si="150"/>
        <v>0.10150068</v>
      </c>
      <c r="X377" s="4" t="s">
        <v>29</v>
      </c>
      <c r="Z377" s="2">
        <f t="shared" si="151"/>
        <v>100.64200000000001</v>
      </c>
      <c r="AB377" s="2">
        <v>300</v>
      </c>
      <c r="AC377" s="2">
        <v>3.4</v>
      </c>
      <c r="AD377" s="2">
        <v>3.2</v>
      </c>
      <c r="AE377" s="2">
        <v>1.43</v>
      </c>
      <c r="AF377" s="2">
        <v>300</v>
      </c>
      <c r="AG377" s="2">
        <v>2.83</v>
      </c>
      <c r="AH377" s="2">
        <v>4.4000000000000004</v>
      </c>
      <c r="AI377" s="2">
        <v>20.96</v>
      </c>
      <c r="AJ377" s="2">
        <v>75.010000000000005</v>
      </c>
      <c r="AK377" s="2">
        <v>37.93</v>
      </c>
      <c r="AL377" s="2">
        <v>300</v>
      </c>
      <c r="AY377" s="2"/>
      <c r="AZ377" s="2"/>
    </row>
    <row r="378" spans="1:80" x14ac:dyDescent="0.25">
      <c r="B378" s="25"/>
      <c r="C378" s="25" t="s">
        <v>34</v>
      </c>
      <c r="D378" s="33"/>
      <c r="E378" s="32"/>
      <c r="F378" s="27">
        <f>AVERAGE(F368:F377)</f>
        <v>10.314</v>
      </c>
      <c r="G378" s="27"/>
      <c r="H378" s="27">
        <f>AVERAGE(H368:H377)</f>
        <v>10.185</v>
      </c>
      <c r="I378" s="32"/>
      <c r="J378" s="27">
        <f>AVERAGE(J368:J377)</f>
        <v>43.762</v>
      </c>
      <c r="K378" s="27"/>
      <c r="L378" s="33"/>
      <c r="M378" s="34"/>
      <c r="N378" s="27">
        <f>AVERAGE(N368:N377)</f>
        <v>20.537000000000003</v>
      </c>
      <c r="O378" s="32"/>
      <c r="P378" s="27">
        <f>AVERAGE(P368:P377)</f>
        <v>13.48</v>
      </c>
      <c r="Q378" s="32"/>
      <c r="R378" s="27">
        <f>AVERAGE(R368:R377)</f>
        <v>1.923</v>
      </c>
      <c r="S378" s="27"/>
      <c r="T378" s="27">
        <f>AVERAGE(T368:T377)</f>
        <v>0.11744285714285714</v>
      </c>
      <c r="U378" s="35"/>
      <c r="V378" s="27">
        <f>AVERAGE(V368:V377)</f>
        <v>0.26411999999999997</v>
      </c>
      <c r="W378" s="35"/>
      <c r="X378" s="27"/>
      <c r="BG378" s="28"/>
      <c r="BH378" s="8"/>
      <c r="BI378" s="8"/>
      <c r="BJ378" s="8"/>
      <c r="BK378" s="8"/>
      <c r="BL378" s="8"/>
      <c r="BM378" s="8"/>
      <c r="BN378" s="8"/>
      <c r="BO378" s="8"/>
      <c r="BP378" s="8"/>
      <c r="BQ378" s="8"/>
      <c r="BR378" s="8"/>
      <c r="BS378" s="8"/>
      <c r="BT378" s="8"/>
      <c r="BU378" s="8"/>
      <c r="BV378" s="29"/>
      <c r="BW378" s="30"/>
      <c r="BX378" s="30"/>
      <c r="BY378" s="30"/>
      <c r="BZ378" s="30"/>
      <c r="CA378" s="30"/>
      <c r="CB378" s="30"/>
    </row>
    <row r="379" spans="1:80" x14ac:dyDescent="0.25">
      <c r="B379" s="25"/>
      <c r="C379" s="25" t="s">
        <v>35</v>
      </c>
      <c r="D379" s="33"/>
      <c r="E379" s="32"/>
      <c r="F379" s="27">
        <f>STDEV(F368:F377)</f>
        <v>0.12971764207950548</v>
      </c>
      <c r="G379" s="27"/>
      <c r="H379" s="27">
        <f>STDEV(H368:H377)</f>
        <v>0.11374923687167694</v>
      </c>
      <c r="I379" s="32"/>
      <c r="J379" s="27">
        <f>STDEV(J368:J377)</f>
        <v>0.17190436617814858</v>
      </c>
      <c r="K379" s="27"/>
      <c r="L379" s="33"/>
      <c r="M379" s="34"/>
      <c r="N379" s="27">
        <f>STDEV(N368:N377)</f>
        <v>0.16512957874886572</v>
      </c>
      <c r="O379" s="32"/>
      <c r="P379" s="27">
        <f>STDEV(P368:P377)</f>
        <v>0.11623730516108456</v>
      </c>
      <c r="Q379" s="32"/>
      <c r="R379" s="27">
        <f>STDEV(R368:R377)</f>
        <v>5.7936747118445119E-2</v>
      </c>
      <c r="S379" s="27"/>
      <c r="T379" s="27">
        <f>STDEV(T368:T377)</f>
        <v>1.8956340816277277E-2</v>
      </c>
      <c r="U379" s="35"/>
      <c r="V379" s="27">
        <f>STDEV(V368:V377)</f>
        <v>4.3159234881489469E-2</v>
      </c>
      <c r="W379" s="35"/>
      <c r="X379" s="27"/>
      <c r="BG379" s="28"/>
      <c r="BH379" s="8"/>
      <c r="BI379" s="8"/>
      <c r="BJ379" s="8"/>
      <c r="BK379" s="8"/>
      <c r="BL379" s="8"/>
      <c r="BM379" s="8"/>
      <c r="BN379" s="8"/>
      <c r="BO379" s="8"/>
      <c r="BP379" s="8"/>
      <c r="BQ379" s="8"/>
      <c r="BR379" s="8"/>
      <c r="BS379" s="8"/>
      <c r="BT379" s="8"/>
      <c r="BU379" s="8"/>
      <c r="BV379" s="29"/>
      <c r="BW379" s="30"/>
      <c r="BX379" s="30"/>
      <c r="BY379" s="30"/>
      <c r="BZ379" s="30"/>
      <c r="CA379" s="30"/>
      <c r="CB379" s="30"/>
    </row>
  </sheetData>
  <pageMargins left="0.7" right="0.7" top="0.75" bottom="0.75" header="0.51180555555555496" footer="0.51180555555555496"/>
  <pageSetup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569"/>
  <sheetViews>
    <sheetView zoomScaleNormal="100" workbookViewId="0">
      <pane ySplit="4830" topLeftCell="A340"/>
      <selection activeCell="D27" sqref="D27"/>
      <selection pane="bottomLeft" activeCell="A382" sqref="A382:XFD383"/>
    </sheetView>
  </sheetViews>
  <sheetFormatPr baseColWidth="10" defaultColWidth="8.85546875" defaultRowHeight="14.25" x14ac:dyDescent="0.2"/>
  <cols>
    <col min="1" max="1" width="24.28515625" style="128" customWidth="1"/>
    <col min="2" max="3" width="16.28515625" style="128" customWidth="1"/>
    <col min="4" max="4" width="37.42578125" style="128" customWidth="1"/>
    <col min="5" max="5" width="14.5703125" style="128" customWidth="1"/>
    <col min="6" max="7" width="9" style="128" bestFit="1" customWidth="1"/>
    <col min="8" max="8" width="8.85546875" style="128"/>
    <col min="9" max="9" width="16.140625" style="129" customWidth="1"/>
    <col min="10" max="10" width="14.7109375" style="128" customWidth="1"/>
    <col min="11" max="11" width="15.140625" style="128" customWidth="1"/>
    <col min="12" max="12" width="9.5703125" style="128" bestFit="1" customWidth="1"/>
    <col min="13" max="13" width="11.7109375" style="128" customWidth="1"/>
    <col min="14" max="14" width="12.42578125" style="128" customWidth="1"/>
    <col min="15" max="15" width="9" style="128" bestFit="1" customWidth="1"/>
    <col min="16" max="16" width="12" style="128" customWidth="1"/>
    <col min="17" max="17" width="11.7109375" style="128" customWidth="1"/>
    <col min="18" max="18" width="9.5703125" style="128" bestFit="1" customWidth="1"/>
    <col min="19" max="35" width="9" style="128" bestFit="1" customWidth="1"/>
    <col min="36" max="36" width="9.7109375" style="128" customWidth="1"/>
    <col min="37" max="38" width="10.7109375" style="128" customWidth="1"/>
    <col min="39" max="41" width="8.140625" style="128" customWidth="1"/>
    <col min="42" max="42" width="10" style="128" customWidth="1"/>
    <col min="43" max="47" width="8.140625" style="128" customWidth="1"/>
    <col min="48" max="48" width="9.7109375" style="130" customWidth="1"/>
    <col min="49" max="49" width="10.7109375" style="130" customWidth="1"/>
    <col min="50" max="51" width="8.140625" style="131" customWidth="1"/>
    <col min="52" max="52" width="8.140625" style="132" customWidth="1"/>
    <col min="53" max="53" width="8.140625" style="133" customWidth="1"/>
    <col min="54" max="54" width="10" style="133" customWidth="1"/>
    <col min="55" max="55" width="8.140625" style="132" customWidth="1"/>
    <col min="56" max="57" width="8.140625" style="133" customWidth="1"/>
    <col min="58" max="58" width="8.140625" style="132" customWidth="1"/>
    <col min="59" max="59" width="8.140625" style="134" customWidth="1"/>
    <col min="60" max="60" width="10.7109375" style="134" customWidth="1"/>
    <col min="61" max="63" width="8.140625" style="132" customWidth="1"/>
    <col min="64" max="64" width="10.42578125" style="132" customWidth="1"/>
    <col min="65" max="65" width="9" style="134" customWidth="1"/>
    <col min="66" max="66" width="9.140625" style="134" customWidth="1"/>
    <col min="67" max="74" width="6.5703125" style="134" customWidth="1"/>
    <col min="75" max="76" width="9" style="134" bestFit="1" customWidth="1"/>
    <col min="77" max="92" width="4.85546875" style="134" customWidth="1"/>
    <col min="93" max="93" width="8.85546875" style="133"/>
    <col min="94" max="94" width="8.85546875" style="128"/>
    <col min="95" max="135" width="9" style="130" bestFit="1" customWidth="1"/>
    <col min="136" max="1022" width="8.85546875" style="128"/>
    <col min="1023" max="1024" width="8.85546875" style="135"/>
    <col min="1025" max="16384" width="8.85546875" style="136"/>
  </cols>
  <sheetData>
    <row r="1" spans="1:1022" ht="15" x14ac:dyDescent="0.25">
      <c r="A1" s="178" t="s">
        <v>314</v>
      </c>
      <c r="B1" s="127"/>
    </row>
    <row r="2" spans="1:1022" s="127" customFormat="1" ht="15" x14ac:dyDescent="0.25">
      <c r="I2" s="185" t="s">
        <v>315</v>
      </c>
      <c r="J2" s="185"/>
      <c r="K2" s="185"/>
      <c r="L2" s="185"/>
      <c r="M2" s="185"/>
      <c r="N2" s="185"/>
      <c r="O2" s="185"/>
      <c r="P2" s="185"/>
      <c r="Q2" s="185"/>
      <c r="R2" s="185"/>
      <c r="S2" s="185"/>
      <c r="T2" s="185"/>
      <c r="U2" s="185"/>
      <c r="V2" s="185"/>
      <c r="W2" s="185"/>
      <c r="X2" s="185"/>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86" t="s">
        <v>316</v>
      </c>
      <c r="AW2" s="186"/>
      <c r="AX2" s="186"/>
      <c r="AY2" s="186"/>
      <c r="AZ2" s="186"/>
      <c r="BA2" s="186"/>
      <c r="BB2" s="186"/>
      <c r="BC2" s="186"/>
      <c r="BD2" s="186"/>
      <c r="BE2" s="186"/>
      <c r="BF2" s="186"/>
      <c r="BG2" s="186"/>
      <c r="BH2" s="186"/>
      <c r="BI2" s="186"/>
      <c r="BJ2" s="186"/>
      <c r="BK2" s="186"/>
      <c r="BL2" s="187"/>
      <c r="BM2" s="187"/>
      <c r="BN2" s="187"/>
      <c r="BO2" s="187"/>
      <c r="BP2" s="187"/>
      <c r="BQ2" s="187"/>
      <c r="BR2" s="187"/>
      <c r="BS2" s="187"/>
      <c r="BT2" s="187"/>
      <c r="BU2" s="187"/>
      <c r="BV2" s="187"/>
      <c r="BW2" s="138"/>
      <c r="BX2" s="138"/>
      <c r="BY2" s="138"/>
      <c r="BZ2" s="138"/>
      <c r="CA2" s="138"/>
      <c r="CB2" s="138"/>
      <c r="CC2" s="138"/>
      <c r="CD2" s="138"/>
      <c r="CE2" s="138"/>
      <c r="CF2" s="138"/>
      <c r="CG2" s="138"/>
      <c r="CH2" s="138"/>
      <c r="CI2" s="138"/>
      <c r="CJ2" s="138"/>
      <c r="CK2" s="138"/>
      <c r="CL2" s="138"/>
      <c r="CM2" s="138"/>
      <c r="CN2" s="138"/>
      <c r="CO2" s="139"/>
      <c r="CQ2" s="140"/>
      <c r="CR2" s="188" t="s">
        <v>317</v>
      </c>
      <c r="CS2" s="188"/>
      <c r="CT2" s="188"/>
      <c r="CU2" s="188"/>
      <c r="CV2" s="188"/>
      <c r="CW2" s="188"/>
      <c r="CX2" s="188"/>
      <c r="CY2" s="188"/>
      <c r="CZ2" s="188"/>
      <c r="DA2" s="188"/>
      <c r="DB2" s="188"/>
      <c r="DC2" s="188"/>
      <c r="DD2" s="188"/>
      <c r="DE2" s="188"/>
      <c r="DF2" s="188"/>
      <c r="DG2" s="188"/>
      <c r="DH2" s="140"/>
      <c r="DI2" s="140"/>
      <c r="DJ2" s="140"/>
      <c r="DK2" s="140"/>
      <c r="DL2" s="140"/>
      <c r="DM2" s="140"/>
      <c r="DN2" s="140"/>
      <c r="DO2" s="140"/>
      <c r="DP2" s="140"/>
      <c r="DQ2" s="140"/>
      <c r="DR2" s="140"/>
      <c r="DS2" s="140"/>
      <c r="DT2" s="140"/>
      <c r="DU2" s="140"/>
      <c r="DV2" s="140"/>
      <c r="DW2" s="140"/>
      <c r="DX2" s="140"/>
      <c r="DY2" s="140"/>
      <c r="DZ2" s="140"/>
      <c r="EA2" s="140"/>
      <c r="EB2" s="140"/>
      <c r="EC2" s="140"/>
      <c r="ED2" s="140"/>
      <c r="EE2" s="140"/>
    </row>
    <row r="3" spans="1:1022" s="127" customFormat="1" ht="15" x14ac:dyDescent="0.25">
      <c r="A3" s="127" t="s">
        <v>806</v>
      </c>
      <c r="B3" s="127" t="s">
        <v>318</v>
      </c>
      <c r="C3" s="127" t="s">
        <v>3</v>
      </c>
      <c r="D3" s="127" t="s">
        <v>319</v>
      </c>
      <c r="F3" s="127" t="s">
        <v>320</v>
      </c>
      <c r="G3" s="127" t="s">
        <v>321</v>
      </c>
      <c r="H3" s="127" t="s">
        <v>322</v>
      </c>
      <c r="I3" s="141" t="s">
        <v>323</v>
      </c>
      <c r="J3" s="127" t="s">
        <v>324</v>
      </c>
      <c r="K3" s="127" t="s">
        <v>325</v>
      </c>
      <c r="L3" s="127" t="s">
        <v>326</v>
      </c>
      <c r="M3" s="127" t="s">
        <v>327</v>
      </c>
      <c r="N3" s="127" t="s">
        <v>328</v>
      </c>
      <c r="O3" s="127" t="s">
        <v>329</v>
      </c>
      <c r="P3" s="127" t="s">
        <v>330</v>
      </c>
      <c r="Q3" s="127" t="s">
        <v>331</v>
      </c>
      <c r="R3" s="127" t="s">
        <v>332</v>
      </c>
      <c r="S3" s="127" t="s">
        <v>333</v>
      </c>
      <c r="T3" s="127" t="s">
        <v>334</v>
      </c>
      <c r="U3" s="127" t="s">
        <v>335</v>
      </c>
      <c r="V3" s="127" t="s">
        <v>336</v>
      </c>
      <c r="W3" s="127" t="s">
        <v>337</v>
      </c>
      <c r="X3" s="127" t="s">
        <v>338</v>
      </c>
      <c r="Y3" s="127" t="s">
        <v>339</v>
      </c>
      <c r="Z3" s="127" t="s">
        <v>340</v>
      </c>
      <c r="AA3" s="127" t="s">
        <v>341</v>
      </c>
      <c r="AB3" s="127" t="s">
        <v>342</v>
      </c>
      <c r="AC3" s="127" t="s">
        <v>343</v>
      </c>
      <c r="AD3" s="127" t="s">
        <v>344</v>
      </c>
      <c r="AE3" s="127" t="s">
        <v>345</v>
      </c>
      <c r="AF3" s="127" t="s">
        <v>346</v>
      </c>
      <c r="AG3" s="127" t="s">
        <v>347</v>
      </c>
      <c r="AH3" s="127" t="s">
        <v>348</v>
      </c>
      <c r="AI3" s="127" t="s">
        <v>349</v>
      </c>
      <c r="AJ3" s="127" t="s">
        <v>350</v>
      </c>
      <c r="AK3" s="127" t="s">
        <v>351</v>
      </c>
      <c r="AL3" s="127" t="s">
        <v>352</v>
      </c>
      <c r="AM3" s="127" t="s">
        <v>353</v>
      </c>
      <c r="AN3" s="127" t="s">
        <v>354</v>
      </c>
      <c r="AO3" s="127" t="s">
        <v>355</v>
      </c>
      <c r="AP3" s="127" t="s">
        <v>356</v>
      </c>
      <c r="AQ3" s="127" t="s">
        <v>357</v>
      </c>
      <c r="AR3" s="127" t="s">
        <v>358</v>
      </c>
      <c r="AS3" s="127" t="s">
        <v>359</v>
      </c>
      <c r="AT3" s="127" t="s">
        <v>360</v>
      </c>
      <c r="AU3" s="127" t="s">
        <v>361</v>
      </c>
      <c r="AV3" s="140" t="s">
        <v>362</v>
      </c>
      <c r="AW3" s="140" t="s">
        <v>363</v>
      </c>
      <c r="AX3" s="142"/>
      <c r="AY3" s="142"/>
      <c r="AZ3" s="143" t="str">
        <f t="shared" ref="AZ3:CN3" si="0">I3</f>
        <v>Li</v>
      </c>
      <c r="BA3" s="139" t="str">
        <f t="shared" si="0"/>
        <v>Si</v>
      </c>
      <c r="BB3" s="139" t="str">
        <f t="shared" si="0"/>
        <v>Ca</v>
      </c>
      <c r="BC3" s="143" t="str">
        <f t="shared" si="0"/>
        <v>Sc</v>
      </c>
      <c r="BD3" s="139" t="str">
        <f t="shared" si="0"/>
        <v>Ti47</v>
      </c>
      <c r="BE3" s="139" t="str">
        <f t="shared" si="0"/>
        <v>Ti49</v>
      </c>
      <c r="BF3" s="143" t="str">
        <f t="shared" si="0"/>
        <v>V</v>
      </c>
      <c r="BG3" s="138" t="str">
        <f t="shared" si="0"/>
        <v>Cr</v>
      </c>
      <c r="BH3" s="138" t="str">
        <f t="shared" si="0"/>
        <v>Mn</v>
      </c>
      <c r="BI3" s="143" t="str">
        <f t="shared" si="0"/>
        <v>Co</v>
      </c>
      <c r="BJ3" s="143" t="str">
        <f t="shared" si="0"/>
        <v>Ni</v>
      </c>
      <c r="BK3" s="143" t="str">
        <f t="shared" si="0"/>
        <v>Cu</v>
      </c>
      <c r="BL3" s="143" t="str">
        <f t="shared" si="0"/>
        <v>Zn</v>
      </c>
      <c r="BM3" s="138" t="str">
        <f t="shared" si="0"/>
        <v>As</v>
      </c>
      <c r="BN3" s="138" t="str">
        <f t="shared" si="0"/>
        <v>Rb</v>
      </c>
      <c r="BO3" s="138" t="str">
        <f t="shared" si="0"/>
        <v>Sr</v>
      </c>
      <c r="BP3" s="138" t="str">
        <f t="shared" si="0"/>
        <v>Y</v>
      </c>
      <c r="BQ3" s="138" t="str">
        <f t="shared" si="0"/>
        <v>Zr</v>
      </c>
      <c r="BR3" s="138" t="str">
        <f t="shared" si="0"/>
        <v>Nb</v>
      </c>
      <c r="BS3" s="138" t="str">
        <f t="shared" si="0"/>
        <v>Mo</v>
      </c>
      <c r="BT3" s="138" t="str">
        <f t="shared" si="0"/>
        <v>Cs</v>
      </c>
      <c r="BU3" s="138" t="str">
        <f t="shared" si="0"/>
        <v>Ba</v>
      </c>
      <c r="BV3" s="138" t="str">
        <f t="shared" si="0"/>
        <v>La</v>
      </c>
      <c r="BW3" s="138" t="str">
        <f t="shared" si="0"/>
        <v>Ce</v>
      </c>
      <c r="BX3" s="138" t="str">
        <f t="shared" si="0"/>
        <v>Pr</v>
      </c>
      <c r="BY3" s="138" t="str">
        <f t="shared" si="0"/>
        <v>Nd</v>
      </c>
      <c r="BZ3" s="138" t="str">
        <f t="shared" si="0"/>
        <v>Sm</v>
      </c>
      <c r="CA3" s="138" t="str">
        <f t="shared" si="0"/>
        <v>Eu</v>
      </c>
      <c r="CB3" s="138" t="str">
        <f t="shared" si="0"/>
        <v>Gd</v>
      </c>
      <c r="CC3" s="138" t="str">
        <f t="shared" si="0"/>
        <v>Tb</v>
      </c>
      <c r="CD3" s="138" t="str">
        <f t="shared" si="0"/>
        <v>Dy</v>
      </c>
      <c r="CE3" s="138" t="str">
        <f t="shared" si="0"/>
        <v>Ho</v>
      </c>
      <c r="CF3" s="138" t="str">
        <f t="shared" si="0"/>
        <v>Er</v>
      </c>
      <c r="CG3" s="138" t="str">
        <f t="shared" si="0"/>
        <v>Tm</v>
      </c>
      <c r="CH3" s="138" t="str">
        <f t="shared" si="0"/>
        <v>Yb</v>
      </c>
      <c r="CI3" s="138" t="str">
        <f t="shared" si="0"/>
        <v>Lu</v>
      </c>
      <c r="CJ3" s="138" t="str">
        <f t="shared" si="0"/>
        <v>Hf</v>
      </c>
      <c r="CK3" s="138" t="str">
        <f t="shared" si="0"/>
        <v>Ta</v>
      </c>
      <c r="CL3" s="138" t="str">
        <f t="shared" si="0"/>
        <v>Pb</v>
      </c>
      <c r="CM3" s="138" t="str">
        <f t="shared" si="0"/>
        <v>Th</v>
      </c>
      <c r="CN3" s="138" t="str">
        <f t="shared" si="0"/>
        <v>U</v>
      </c>
      <c r="CO3" s="142"/>
      <c r="CP3" s="142"/>
      <c r="CQ3" s="140" t="str">
        <f t="shared" ref="CQ3:EE3" si="1">AZ3</f>
        <v>Li</v>
      </c>
      <c r="CR3" s="140" t="str">
        <f t="shared" si="1"/>
        <v>Si</v>
      </c>
      <c r="CS3" s="140" t="str">
        <f t="shared" si="1"/>
        <v>Ca</v>
      </c>
      <c r="CT3" s="140" t="str">
        <f t="shared" si="1"/>
        <v>Sc</v>
      </c>
      <c r="CU3" s="140" t="str">
        <f t="shared" si="1"/>
        <v>Ti47</v>
      </c>
      <c r="CV3" s="140" t="str">
        <f t="shared" si="1"/>
        <v>Ti49</v>
      </c>
      <c r="CW3" s="140" t="str">
        <f t="shared" si="1"/>
        <v>V</v>
      </c>
      <c r="CX3" s="140" t="str">
        <f t="shared" si="1"/>
        <v>Cr</v>
      </c>
      <c r="CY3" s="140" t="str">
        <f t="shared" si="1"/>
        <v>Mn</v>
      </c>
      <c r="CZ3" s="140" t="str">
        <f t="shared" si="1"/>
        <v>Co</v>
      </c>
      <c r="DA3" s="140" t="str">
        <f t="shared" si="1"/>
        <v>Ni</v>
      </c>
      <c r="DB3" s="140" t="str">
        <f t="shared" si="1"/>
        <v>Cu</v>
      </c>
      <c r="DC3" s="140" t="str">
        <f t="shared" si="1"/>
        <v>Zn</v>
      </c>
      <c r="DD3" s="140" t="str">
        <f t="shared" si="1"/>
        <v>As</v>
      </c>
      <c r="DE3" s="140" t="str">
        <f t="shared" si="1"/>
        <v>Rb</v>
      </c>
      <c r="DF3" s="140" t="str">
        <f t="shared" si="1"/>
        <v>Sr</v>
      </c>
      <c r="DG3" s="140" t="str">
        <f t="shared" si="1"/>
        <v>Y</v>
      </c>
      <c r="DH3" s="140" t="str">
        <f t="shared" si="1"/>
        <v>Zr</v>
      </c>
      <c r="DI3" s="140" t="str">
        <f t="shared" si="1"/>
        <v>Nb</v>
      </c>
      <c r="DJ3" s="140" t="str">
        <f t="shared" si="1"/>
        <v>Mo</v>
      </c>
      <c r="DK3" s="140" t="str">
        <f t="shared" si="1"/>
        <v>Cs</v>
      </c>
      <c r="DL3" s="140" t="str">
        <f t="shared" si="1"/>
        <v>Ba</v>
      </c>
      <c r="DM3" s="140" t="str">
        <f t="shared" si="1"/>
        <v>La</v>
      </c>
      <c r="DN3" s="140" t="str">
        <f t="shared" si="1"/>
        <v>Ce</v>
      </c>
      <c r="DO3" s="140" t="str">
        <f t="shared" si="1"/>
        <v>Pr</v>
      </c>
      <c r="DP3" s="140" t="str">
        <f t="shared" si="1"/>
        <v>Nd</v>
      </c>
      <c r="DQ3" s="140" t="str">
        <f t="shared" si="1"/>
        <v>Sm</v>
      </c>
      <c r="DR3" s="140" t="str">
        <f t="shared" si="1"/>
        <v>Eu</v>
      </c>
      <c r="DS3" s="140" t="str">
        <f t="shared" si="1"/>
        <v>Gd</v>
      </c>
      <c r="DT3" s="140" t="str">
        <f t="shared" si="1"/>
        <v>Tb</v>
      </c>
      <c r="DU3" s="140" t="str">
        <f t="shared" si="1"/>
        <v>Dy</v>
      </c>
      <c r="DV3" s="140" t="str">
        <f t="shared" si="1"/>
        <v>Ho</v>
      </c>
      <c r="DW3" s="140" t="str">
        <f t="shared" si="1"/>
        <v>Er</v>
      </c>
      <c r="DX3" s="140" t="str">
        <f t="shared" si="1"/>
        <v>Tm</v>
      </c>
      <c r="DY3" s="140" t="str">
        <f t="shared" si="1"/>
        <v>Yb</v>
      </c>
      <c r="DZ3" s="140" t="str">
        <f t="shared" si="1"/>
        <v>Lu</v>
      </c>
      <c r="EA3" s="140" t="str">
        <f t="shared" si="1"/>
        <v>Hf</v>
      </c>
      <c r="EB3" s="140" t="str">
        <f t="shared" si="1"/>
        <v>Ta</v>
      </c>
      <c r="EC3" s="140" t="str">
        <f t="shared" si="1"/>
        <v>Pb</v>
      </c>
      <c r="ED3" s="140" t="str">
        <f t="shared" si="1"/>
        <v>Th</v>
      </c>
      <c r="EE3" s="140" t="str">
        <f t="shared" si="1"/>
        <v>U</v>
      </c>
      <c r="EF3" s="142"/>
    </row>
    <row r="4" spans="1:1022" x14ac:dyDescent="0.2">
      <c r="A4" s="135" t="s">
        <v>793</v>
      </c>
      <c r="B4" s="135" t="s">
        <v>364</v>
      </c>
      <c r="C4" s="128" t="s">
        <v>365</v>
      </c>
      <c r="D4" s="135" t="s">
        <v>366</v>
      </c>
      <c r="F4" s="128">
        <v>1200</v>
      </c>
      <c r="G4" s="128">
        <v>1E-4</v>
      </c>
      <c r="H4" s="128" t="s">
        <v>367</v>
      </c>
      <c r="I4" s="144">
        <v>12.27</v>
      </c>
      <c r="J4" s="135">
        <v>237047.02</v>
      </c>
      <c r="K4" s="135">
        <v>168597.97</v>
      </c>
      <c r="L4" s="135">
        <v>216.89</v>
      </c>
      <c r="M4" s="135">
        <v>8492.7900000000009</v>
      </c>
      <c r="N4" s="135" t="s">
        <v>807</v>
      </c>
      <c r="O4" s="135">
        <v>21.47</v>
      </c>
      <c r="P4" s="135">
        <v>1407.9</v>
      </c>
      <c r="Q4" s="135">
        <v>893.19</v>
      </c>
      <c r="R4" s="135">
        <v>59.43</v>
      </c>
      <c r="S4" s="135">
        <v>16.47</v>
      </c>
      <c r="T4" s="135">
        <v>0.45</v>
      </c>
      <c r="U4" s="128" t="s">
        <v>809</v>
      </c>
      <c r="V4" s="135">
        <v>0.31</v>
      </c>
      <c r="W4" s="128" t="s">
        <v>29</v>
      </c>
      <c r="X4" s="135">
        <v>36.01</v>
      </c>
      <c r="Y4" s="135">
        <v>19.760000000000002</v>
      </c>
      <c r="Z4" s="135">
        <v>44.45</v>
      </c>
      <c r="AA4" s="135">
        <v>2.2400000000000002</v>
      </c>
      <c r="AB4" s="135">
        <v>0.36699999999999999</v>
      </c>
      <c r="AC4" s="128" t="s">
        <v>29</v>
      </c>
      <c r="AD4" s="128" t="s">
        <v>29</v>
      </c>
      <c r="AE4" s="135">
        <v>2.73</v>
      </c>
      <c r="AF4" s="135">
        <v>6.18</v>
      </c>
      <c r="AG4" s="135">
        <v>1.44</v>
      </c>
      <c r="AH4" s="135">
        <v>13.03</v>
      </c>
      <c r="AI4" s="135">
        <v>7.23</v>
      </c>
      <c r="AJ4" s="135">
        <v>1.44</v>
      </c>
      <c r="AK4" s="135">
        <v>4.9000000000000004</v>
      </c>
      <c r="AL4" s="135">
        <v>2.37</v>
      </c>
      <c r="AM4" s="135">
        <v>9.58</v>
      </c>
      <c r="AN4" s="135">
        <v>1.88</v>
      </c>
      <c r="AO4" s="135">
        <v>4.26</v>
      </c>
      <c r="AP4" s="135">
        <v>1.98</v>
      </c>
      <c r="AQ4" s="135">
        <v>4.47</v>
      </c>
      <c r="AR4" s="135">
        <v>3.19</v>
      </c>
      <c r="AS4" s="135">
        <v>12.2</v>
      </c>
      <c r="AT4" s="135">
        <v>0.59599999999999997</v>
      </c>
      <c r="AU4" s="128" t="s">
        <v>29</v>
      </c>
      <c r="AV4" s="145">
        <v>0.78700000000000003</v>
      </c>
      <c r="AW4" s="145">
        <v>0.32500000000000001</v>
      </c>
      <c r="AX4" s="135"/>
      <c r="AY4" s="135"/>
      <c r="AZ4" s="146">
        <v>1.1299999999999999</v>
      </c>
      <c r="BA4" s="147">
        <v>30809.040000000001</v>
      </c>
      <c r="BB4" s="147">
        <v>5353.36</v>
      </c>
      <c r="BC4" s="146">
        <v>13.47</v>
      </c>
      <c r="BD4" s="147">
        <v>1340.32</v>
      </c>
      <c r="BE4" s="147"/>
      <c r="BF4" s="146">
        <v>1.39</v>
      </c>
      <c r="BG4" s="148">
        <v>178.89</v>
      </c>
      <c r="BH4" s="148">
        <v>60.67</v>
      </c>
      <c r="BI4" s="146">
        <v>4.24</v>
      </c>
      <c r="BJ4" s="146">
        <v>1.66</v>
      </c>
      <c r="BK4" s="146">
        <v>0.14000000000000001</v>
      </c>
      <c r="BL4" s="146">
        <v>0.68</v>
      </c>
      <c r="BM4" s="148">
        <v>0.13</v>
      </c>
      <c r="BN4" s="148">
        <v>6.6000000000000003E-2</v>
      </c>
      <c r="BO4" s="148">
        <v>1.95</v>
      </c>
      <c r="BP4" s="148">
        <v>1.23</v>
      </c>
      <c r="BQ4" s="148">
        <v>2.82</v>
      </c>
      <c r="BR4" s="148">
        <v>0.18</v>
      </c>
      <c r="BS4" s="148">
        <v>8.4000000000000005E-2</v>
      </c>
      <c r="BT4" s="148">
        <v>4.7E-2</v>
      </c>
      <c r="BU4" s="148">
        <v>0.05</v>
      </c>
      <c r="BV4" s="148">
        <v>0.14000000000000001</v>
      </c>
      <c r="BW4" s="148">
        <v>0.33</v>
      </c>
      <c r="BX4" s="148">
        <v>8.1000000000000003E-2</v>
      </c>
      <c r="BY4" s="148">
        <v>0.95</v>
      </c>
      <c r="BZ4" s="148">
        <v>0.56000000000000005</v>
      </c>
      <c r="CA4" s="148">
        <v>0.11</v>
      </c>
      <c r="CB4" s="148">
        <v>0.36</v>
      </c>
      <c r="CC4" s="148">
        <v>0.12</v>
      </c>
      <c r="CD4" s="148">
        <v>0.57999999999999996</v>
      </c>
      <c r="CE4" s="148">
        <v>0.11</v>
      </c>
      <c r="CF4" s="148">
        <v>0.28999999999999998</v>
      </c>
      <c r="CG4" s="148">
        <v>0.13</v>
      </c>
      <c r="CH4" s="148">
        <v>0.28999999999999998</v>
      </c>
      <c r="CI4" s="148">
        <v>0.16</v>
      </c>
      <c r="CJ4" s="148">
        <v>0.78</v>
      </c>
      <c r="CK4" s="148">
        <v>4.2000000000000003E-2</v>
      </c>
      <c r="CL4" s="148">
        <v>9.4999999999999998E-3</v>
      </c>
      <c r="CM4" s="148">
        <v>5.3999999999999999E-2</v>
      </c>
      <c r="CN4" s="148">
        <v>2.7E-2</v>
      </c>
      <c r="CO4" s="135"/>
      <c r="CP4" s="135"/>
      <c r="CQ4" s="145">
        <v>0.68799999999999994</v>
      </c>
      <c r="CR4" s="145">
        <v>75.95</v>
      </c>
      <c r="CS4" s="145">
        <v>78.17</v>
      </c>
      <c r="CT4" s="145">
        <v>0.18099999999999999</v>
      </c>
      <c r="CU4" s="145">
        <v>3.68</v>
      </c>
      <c r="CV4" s="145" t="s">
        <v>368</v>
      </c>
      <c r="CW4" s="145">
        <v>5.91E-2</v>
      </c>
      <c r="CX4" s="145">
        <v>3.09</v>
      </c>
      <c r="CY4" s="145">
        <v>0.52900000000000003</v>
      </c>
      <c r="CZ4" s="145">
        <v>0.19</v>
      </c>
      <c r="DA4" s="145">
        <v>1.27</v>
      </c>
      <c r="DB4" s="145">
        <v>0.25800000000000001</v>
      </c>
      <c r="DC4" s="145">
        <v>1.76</v>
      </c>
      <c r="DD4" s="145">
        <v>0.23599999999999999</v>
      </c>
      <c r="DE4" s="145">
        <v>0.16900000000000001</v>
      </c>
      <c r="DF4" s="145">
        <v>0.13600000000000001</v>
      </c>
      <c r="DG4" s="145">
        <v>1.5800000000000002E-2</v>
      </c>
      <c r="DH4" s="145">
        <v>0.111</v>
      </c>
      <c r="DI4" s="145">
        <v>0.28199999999999997</v>
      </c>
      <c r="DJ4" s="145">
        <v>0.10100000000000001</v>
      </c>
      <c r="DK4" s="145">
        <v>0.123</v>
      </c>
      <c r="DL4" s="145">
        <v>0.13100000000000001</v>
      </c>
      <c r="DM4" s="145">
        <v>8.8599999999999998E-3</v>
      </c>
      <c r="DN4" s="145">
        <v>2.24E-2</v>
      </c>
      <c r="DO4" s="145">
        <f>AVERAGE(DO7:DO9,DO12:DO13,DO15)</f>
        <v>1.8366666666666663E-2</v>
      </c>
      <c r="DP4" s="145">
        <v>4.1799999999999997E-2</v>
      </c>
      <c r="DQ4" s="145">
        <v>0.104</v>
      </c>
      <c r="DR4" s="145">
        <f>AVERAGE(DR5,DR7:DR15)</f>
        <v>2.8559999999999995E-2</v>
      </c>
      <c r="DS4" s="145">
        <v>4.6199999999999998E-2</v>
      </c>
      <c r="DT4" s="145">
        <f>AVERAGE(DT6,DT8:DT9,DT13:DT15)</f>
        <v>1.2220000000000002E-2</v>
      </c>
      <c r="DU4" s="145">
        <v>1.9800000000000002E-2</v>
      </c>
      <c r="DV4" s="145">
        <v>7.0299999999999998E-3</v>
      </c>
      <c r="DW4" s="145">
        <f>AVERAGE(DW9:DW11)</f>
        <v>3.6900000000000002E-2</v>
      </c>
      <c r="DX4" s="145">
        <f>AVERAGE(DX7:DX9,DX12:DX14)</f>
        <v>1.5278333333333336E-2</v>
      </c>
      <c r="DY4" s="145">
        <f>AVERAGE(DY8,DY6,DY13:DY14)</f>
        <v>5.6675000000000003E-2</v>
      </c>
      <c r="DZ4" s="145">
        <f>AVERAGE(DZ13:DZ15)</f>
        <v>7.416666666666666E-3</v>
      </c>
      <c r="EA4" s="145">
        <f>AVERAGE(EA10:EA11,EA14:EA15)</f>
        <v>4.3275000000000001E-2</v>
      </c>
      <c r="EB4" s="145">
        <v>1.7989999999999999E-2</v>
      </c>
      <c r="EC4" s="145">
        <v>2.3300000000000001E-2</v>
      </c>
      <c r="ED4" s="145">
        <v>7.5900000000000004E-3</v>
      </c>
      <c r="EE4" s="145">
        <v>1.2800000000000001E-2</v>
      </c>
      <c r="EF4" s="135"/>
      <c r="AMF4" s="135"/>
      <c r="AMG4" s="135"/>
      <c r="AMH4" s="135"/>
    </row>
    <row r="5" spans="1:1022" x14ac:dyDescent="0.2">
      <c r="A5" s="135" t="s">
        <v>793</v>
      </c>
      <c r="B5" s="135" t="s">
        <v>364</v>
      </c>
      <c r="C5" s="128" t="s">
        <v>365</v>
      </c>
      <c r="D5" s="135" t="s">
        <v>369</v>
      </c>
      <c r="F5" s="128">
        <v>1200</v>
      </c>
      <c r="G5" s="128">
        <v>1E-4</v>
      </c>
      <c r="H5" s="128" t="s">
        <v>367</v>
      </c>
      <c r="I5" s="144">
        <v>8.44</v>
      </c>
      <c r="J5" s="135">
        <v>232242.81</v>
      </c>
      <c r="K5" s="135">
        <v>168169.16</v>
      </c>
      <c r="L5" s="135">
        <v>208.56</v>
      </c>
      <c r="M5" s="135">
        <v>9160.0400000000009</v>
      </c>
      <c r="N5" s="135" t="s">
        <v>368</v>
      </c>
      <c r="O5" s="135">
        <v>19.82</v>
      </c>
      <c r="P5" s="135">
        <v>1553.15</v>
      </c>
      <c r="Q5" s="135">
        <v>853.21</v>
      </c>
      <c r="R5" s="135">
        <v>61.07</v>
      </c>
      <c r="S5" s="135">
        <v>13.23</v>
      </c>
      <c r="T5" s="135">
        <v>0.35</v>
      </c>
      <c r="U5" s="135">
        <v>1.65</v>
      </c>
      <c r="V5" s="135">
        <v>0.26</v>
      </c>
      <c r="W5" s="128" t="s">
        <v>29</v>
      </c>
      <c r="X5" s="135">
        <v>35.81</v>
      </c>
      <c r="Y5" s="135">
        <v>21.41</v>
      </c>
      <c r="Z5" s="135">
        <v>50.92</v>
      </c>
      <c r="AA5" s="135">
        <v>2.8</v>
      </c>
      <c r="AB5" s="135">
        <v>0.48899999999999999</v>
      </c>
      <c r="AC5" s="128" t="s">
        <v>29</v>
      </c>
      <c r="AD5" s="135">
        <v>0.13100000000000001</v>
      </c>
      <c r="AE5" s="135">
        <v>2.92</v>
      </c>
      <c r="AF5" s="135">
        <v>6.7</v>
      </c>
      <c r="AG5" s="135">
        <v>1.5229999999999999</v>
      </c>
      <c r="AH5" s="135">
        <v>13.87</v>
      </c>
      <c r="AI5" s="135">
        <v>7.57</v>
      </c>
      <c r="AJ5" s="135">
        <v>1.58</v>
      </c>
      <c r="AK5" s="135">
        <v>4.83</v>
      </c>
      <c r="AL5" s="135">
        <v>2.39</v>
      </c>
      <c r="AM5" s="135">
        <v>9.6999999999999993</v>
      </c>
      <c r="AN5" s="135">
        <v>2.0099999999999998</v>
      </c>
      <c r="AO5" s="135">
        <v>4.5</v>
      </c>
      <c r="AP5" s="135">
        <v>2.0499999999999998</v>
      </c>
      <c r="AQ5" s="135">
        <v>4.28</v>
      </c>
      <c r="AR5" s="135">
        <v>3.36</v>
      </c>
      <c r="AS5" s="135">
        <v>14.15</v>
      </c>
      <c r="AT5" s="135">
        <v>0.86099999999999999</v>
      </c>
      <c r="AU5" s="128" t="s">
        <v>29</v>
      </c>
      <c r="AV5" s="145">
        <v>0.871</v>
      </c>
      <c r="AW5" s="145">
        <v>0.35699999999999998</v>
      </c>
      <c r="AX5" s="135"/>
      <c r="AY5" s="135"/>
      <c r="AZ5" s="146">
        <v>0.81</v>
      </c>
      <c r="BA5" s="147">
        <v>30187.83</v>
      </c>
      <c r="BB5" s="147">
        <v>5341.71</v>
      </c>
      <c r="BC5" s="146">
        <v>12.96</v>
      </c>
      <c r="BD5" s="147">
        <v>1446.72</v>
      </c>
      <c r="BE5" s="147"/>
      <c r="BF5" s="146">
        <v>1.29</v>
      </c>
      <c r="BG5" s="148">
        <v>197.51</v>
      </c>
      <c r="BH5" s="148">
        <v>57.99</v>
      </c>
      <c r="BI5" s="146">
        <v>4.3600000000000003</v>
      </c>
      <c r="BJ5" s="146">
        <v>1.4</v>
      </c>
      <c r="BK5" s="146">
        <v>0.15</v>
      </c>
      <c r="BL5" s="146">
        <v>0.69</v>
      </c>
      <c r="BM5" s="148">
        <v>0.12</v>
      </c>
      <c r="BN5" s="148">
        <v>6.4000000000000001E-2</v>
      </c>
      <c r="BO5" s="148">
        <v>1.94</v>
      </c>
      <c r="BP5" s="148">
        <v>1.33</v>
      </c>
      <c r="BQ5" s="148">
        <v>3.23</v>
      </c>
      <c r="BR5" s="148">
        <v>0.21</v>
      </c>
      <c r="BS5" s="148">
        <v>9.0999999999999998E-2</v>
      </c>
      <c r="BT5" s="148">
        <v>0.05</v>
      </c>
      <c r="BU5" s="148">
        <v>6.2E-2</v>
      </c>
      <c r="BV5" s="148">
        <v>0.14000000000000001</v>
      </c>
      <c r="BW5" s="148">
        <v>0.36</v>
      </c>
      <c r="BX5" s="148">
        <v>8.5999999999999993E-2</v>
      </c>
      <c r="BY5" s="148">
        <v>1.01</v>
      </c>
      <c r="BZ5" s="148">
        <v>0.57999999999999996</v>
      </c>
      <c r="CA5" s="148">
        <v>0.12</v>
      </c>
      <c r="CB5" s="148">
        <v>0.36</v>
      </c>
      <c r="CC5" s="148">
        <v>0.12</v>
      </c>
      <c r="CD5" s="148">
        <v>0.59</v>
      </c>
      <c r="CE5" s="148">
        <v>0.12</v>
      </c>
      <c r="CF5" s="148">
        <v>0.3</v>
      </c>
      <c r="CG5" s="148">
        <v>0.14000000000000001</v>
      </c>
      <c r="CH5" s="148">
        <v>0.28000000000000003</v>
      </c>
      <c r="CI5" s="148">
        <v>0.17</v>
      </c>
      <c r="CJ5" s="148">
        <v>0.91</v>
      </c>
      <c r="CK5" s="148">
        <v>5.8000000000000003E-2</v>
      </c>
      <c r="CL5" s="148">
        <v>7.1999999999999998E-3</v>
      </c>
      <c r="CM5" s="148">
        <v>5.8999999999999997E-2</v>
      </c>
      <c r="CN5" s="148">
        <v>2.9000000000000001E-2</v>
      </c>
      <c r="CO5" s="135"/>
      <c r="CP5" s="135"/>
      <c r="CQ5" s="145">
        <v>0.7</v>
      </c>
      <c r="CR5" s="145">
        <v>75.760000000000005</v>
      </c>
      <c r="CS5" s="145">
        <v>80.430000000000007</v>
      </c>
      <c r="CT5" s="145">
        <v>0.156</v>
      </c>
      <c r="CU5" s="145">
        <v>3.49</v>
      </c>
      <c r="CV5" s="145" t="s">
        <v>368</v>
      </c>
      <c r="CW5" s="145">
        <v>7.22E-2</v>
      </c>
      <c r="CX5" s="145">
        <v>2.69</v>
      </c>
      <c r="CY5" s="145">
        <v>0.54500000000000004</v>
      </c>
      <c r="CZ5" s="145">
        <v>0.224</v>
      </c>
      <c r="DA5" s="145">
        <v>1.32</v>
      </c>
      <c r="DB5" s="145">
        <v>0.32600000000000001</v>
      </c>
      <c r="DC5" s="145">
        <v>1.58</v>
      </c>
      <c r="DD5" s="145">
        <v>0.23599999999999999</v>
      </c>
      <c r="DE5" s="145">
        <v>0.16700000000000001</v>
      </c>
      <c r="DF5" s="145">
        <v>0.14899999999999999</v>
      </c>
      <c r="DG5" s="145">
        <v>1.8100000000000002E-2</v>
      </c>
      <c r="DH5" s="145">
        <v>0.11899999999999999</v>
      </c>
      <c r="DI5" s="145">
        <v>0.27200000000000002</v>
      </c>
      <c r="DJ5" s="145">
        <f>AVERAGE(DJ4,DJ7:DJ15)</f>
        <v>0.47750000000000004</v>
      </c>
      <c r="DK5" s="145">
        <v>0.124</v>
      </c>
      <c r="DL5" s="145">
        <v>0.107</v>
      </c>
      <c r="DM5" s="145">
        <v>8.0599999999999995E-3</v>
      </c>
      <c r="DN5" s="145">
        <v>2.07E-2</v>
      </c>
      <c r="DO5" s="145">
        <v>7.2100000000000003E-3</v>
      </c>
      <c r="DP5" s="145">
        <v>4.1799999999999997E-2</v>
      </c>
      <c r="DQ5" s="145">
        <v>0.104</v>
      </c>
      <c r="DR5" s="145">
        <v>1.41E-2</v>
      </c>
      <c r="DS5" s="145">
        <v>4.5999999999999999E-2</v>
      </c>
      <c r="DT5" s="145">
        <v>7.0000000000000001E-3</v>
      </c>
      <c r="DU5" s="145">
        <v>3.4099999999999998E-2</v>
      </c>
      <c r="DV5" s="145">
        <f>AVERAGE(DV4,DV6:DV9,DV11:DV13,DV15)</f>
        <v>1.1994444444444441E-2</v>
      </c>
      <c r="DW5" s="145">
        <v>3.6900000000000002E-2</v>
      </c>
      <c r="DX5" s="145">
        <v>1.52783333333333E-2</v>
      </c>
      <c r="DY5" s="145">
        <v>5.6675000000000003E-2</v>
      </c>
      <c r="DZ5" s="145">
        <v>1.74E-3</v>
      </c>
      <c r="EA5" s="145">
        <v>4.3275000000000001E-2</v>
      </c>
      <c r="EB5" s="145">
        <f>AVERAGE(EB6:EB7,EB9)</f>
        <v>1.7989999999999999E-2</v>
      </c>
      <c r="EC5" s="145">
        <v>1.7999999999999999E-2</v>
      </c>
      <c r="ED5" s="145">
        <v>7.5900000000000004E-3</v>
      </c>
      <c r="EE5" s="145">
        <v>1.2800000000000001E-2</v>
      </c>
      <c r="EF5" s="135"/>
      <c r="AMF5" s="135"/>
      <c r="AMG5" s="135"/>
      <c r="AMH5" s="135"/>
    </row>
    <row r="6" spans="1:1022" x14ac:dyDescent="0.2">
      <c r="A6" s="135" t="s">
        <v>793</v>
      </c>
      <c r="B6" s="135" t="s">
        <v>364</v>
      </c>
      <c r="C6" s="128" t="s">
        <v>365</v>
      </c>
      <c r="D6" s="135" t="s">
        <v>370</v>
      </c>
      <c r="F6" s="128">
        <v>1200</v>
      </c>
      <c r="G6" s="128">
        <v>1E-4</v>
      </c>
      <c r="H6" s="128" t="s">
        <v>367</v>
      </c>
      <c r="I6" s="144">
        <v>8.49</v>
      </c>
      <c r="J6" s="135">
        <v>227905.23</v>
      </c>
      <c r="K6" s="135">
        <v>167311.51999999999</v>
      </c>
      <c r="L6" s="135">
        <v>196.56</v>
      </c>
      <c r="M6" s="135">
        <v>8631.83</v>
      </c>
      <c r="N6" s="135" t="s">
        <v>368</v>
      </c>
      <c r="O6" s="135">
        <v>20.52</v>
      </c>
      <c r="P6" s="135">
        <v>1470.84</v>
      </c>
      <c r="Q6" s="135">
        <v>812.14</v>
      </c>
      <c r="R6" s="135">
        <v>59.29</v>
      </c>
      <c r="S6" s="135">
        <v>14.93</v>
      </c>
      <c r="T6" s="128" t="s">
        <v>29</v>
      </c>
      <c r="U6" s="135">
        <v>1.52</v>
      </c>
      <c r="V6" s="135">
        <v>0.51</v>
      </c>
      <c r="W6" s="128" t="s">
        <v>29</v>
      </c>
      <c r="X6" s="135">
        <v>36.49</v>
      </c>
      <c r="Y6" s="135">
        <v>19.440000000000001</v>
      </c>
      <c r="Z6" s="135">
        <v>45.31</v>
      </c>
      <c r="AA6" s="135">
        <v>2.4</v>
      </c>
      <c r="AB6" s="135">
        <v>0.63</v>
      </c>
      <c r="AC6" s="128" t="s">
        <v>29</v>
      </c>
      <c r="AD6" s="135">
        <v>0.126</v>
      </c>
      <c r="AE6" s="135">
        <v>2.77</v>
      </c>
      <c r="AF6" s="135">
        <v>6.17</v>
      </c>
      <c r="AG6" s="135">
        <v>1.3260000000000001</v>
      </c>
      <c r="AH6" s="135">
        <v>12.53</v>
      </c>
      <c r="AI6" s="135">
        <v>6.92</v>
      </c>
      <c r="AJ6" s="135">
        <v>1.39</v>
      </c>
      <c r="AK6" s="135">
        <v>4.71</v>
      </c>
      <c r="AL6" s="135">
        <v>2.2599999999999998</v>
      </c>
      <c r="AM6" s="135">
        <v>8.98</v>
      </c>
      <c r="AN6" s="135">
        <v>1.79</v>
      </c>
      <c r="AO6" s="135">
        <v>4.2300000000000004</v>
      </c>
      <c r="AP6" s="135">
        <v>1.95</v>
      </c>
      <c r="AQ6" s="135">
        <v>4.03</v>
      </c>
      <c r="AR6" s="135">
        <v>3.03</v>
      </c>
      <c r="AS6" s="135">
        <v>12.12</v>
      </c>
      <c r="AT6" s="135">
        <v>0.65700000000000003</v>
      </c>
      <c r="AU6" s="128" t="s">
        <v>29</v>
      </c>
      <c r="AV6" s="145">
        <v>0.77100000000000002</v>
      </c>
      <c r="AW6" s="145">
        <v>0.33600000000000002</v>
      </c>
      <c r="AX6" s="135"/>
      <c r="AY6" s="135"/>
      <c r="AZ6" s="146">
        <v>0.81</v>
      </c>
      <c r="BA6" s="147">
        <v>29626.400000000001</v>
      </c>
      <c r="BB6" s="147">
        <v>5312.62</v>
      </c>
      <c r="BC6" s="146">
        <v>12.22</v>
      </c>
      <c r="BD6" s="147">
        <v>1364.33</v>
      </c>
      <c r="BE6" s="147"/>
      <c r="BF6" s="146">
        <v>1.33</v>
      </c>
      <c r="BG6" s="148">
        <v>187.19</v>
      </c>
      <c r="BH6" s="148">
        <v>55.21</v>
      </c>
      <c r="BI6" s="146">
        <v>4.2300000000000004</v>
      </c>
      <c r="BJ6" s="146">
        <v>1.54</v>
      </c>
      <c r="BK6" s="146">
        <v>0.15</v>
      </c>
      <c r="BL6" s="146">
        <v>0.65</v>
      </c>
      <c r="BM6" s="148">
        <v>0.15</v>
      </c>
      <c r="BN6" s="148">
        <v>7.0999999999999994E-2</v>
      </c>
      <c r="BO6" s="148">
        <v>1.98</v>
      </c>
      <c r="BP6" s="148">
        <v>1.21</v>
      </c>
      <c r="BQ6" s="148">
        <v>2.87</v>
      </c>
      <c r="BR6" s="148">
        <v>0.19</v>
      </c>
      <c r="BS6" s="148">
        <v>0.1</v>
      </c>
      <c r="BT6" s="148">
        <v>4.5999999999999999E-2</v>
      </c>
      <c r="BU6" s="148">
        <v>5.0999999999999997E-2</v>
      </c>
      <c r="BV6" s="148">
        <v>0.14000000000000001</v>
      </c>
      <c r="BW6" s="148">
        <v>0.33</v>
      </c>
      <c r="BX6" s="148">
        <v>7.5999999999999998E-2</v>
      </c>
      <c r="BY6" s="148">
        <v>0.92</v>
      </c>
      <c r="BZ6" s="148">
        <v>0.54</v>
      </c>
      <c r="CA6" s="148">
        <v>0.11</v>
      </c>
      <c r="CB6" s="148">
        <v>0.35</v>
      </c>
      <c r="CC6" s="148">
        <v>0.11</v>
      </c>
      <c r="CD6" s="148">
        <v>0.54</v>
      </c>
      <c r="CE6" s="148">
        <v>0.11</v>
      </c>
      <c r="CF6" s="148">
        <v>0.28999999999999998</v>
      </c>
      <c r="CG6" s="148">
        <v>0.13</v>
      </c>
      <c r="CH6" s="148">
        <v>0.26</v>
      </c>
      <c r="CI6" s="148">
        <v>0.15</v>
      </c>
      <c r="CJ6" s="148">
        <v>0.78</v>
      </c>
      <c r="CK6" s="148">
        <v>4.5999999999999999E-2</v>
      </c>
      <c r="CL6" s="148">
        <v>7.1999999999999998E-3</v>
      </c>
      <c r="CM6" s="148">
        <v>5.2999999999999999E-2</v>
      </c>
      <c r="CN6" s="148">
        <v>2.7E-2</v>
      </c>
      <c r="CO6" s="135"/>
      <c r="CP6" s="135"/>
      <c r="CQ6" s="145">
        <v>0.7</v>
      </c>
      <c r="CR6" s="145">
        <v>75.64</v>
      </c>
      <c r="CS6" s="145">
        <v>78.87</v>
      </c>
      <c r="CT6" s="145">
        <v>0.18</v>
      </c>
      <c r="CU6" s="145">
        <v>3.42</v>
      </c>
      <c r="CV6" s="145" t="s">
        <v>368</v>
      </c>
      <c r="CW6" s="145">
        <v>5.2699999999999997E-2</v>
      </c>
      <c r="CX6" s="145">
        <v>2.64</v>
      </c>
      <c r="CY6" s="145">
        <v>0.54500000000000004</v>
      </c>
      <c r="CZ6" s="145">
        <v>0.20699999999999999</v>
      </c>
      <c r="DA6" s="145">
        <v>1.4</v>
      </c>
      <c r="DB6" s="145">
        <v>0.34499999999999997</v>
      </c>
      <c r="DC6" s="145">
        <v>1.52</v>
      </c>
      <c r="DD6" s="145">
        <v>0.218</v>
      </c>
      <c r="DE6" s="145">
        <v>0.187</v>
      </c>
      <c r="DF6" s="145">
        <v>0.155</v>
      </c>
      <c r="DG6" s="145">
        <v>3.27E-2</v>
      </c>
      <c r="DH6" s="145">
        <v>0.11600000000000001</v>
      </c>
      <c r="DI6" s="145">
        <v>0.27900000000000003</v>
      </c>
      <c r="DJ6" s="145">
        <f>AVERAGE(DJ4,DJ7:DJ15)</f>
        <v>0.47750000000000004</v>
      </c>
      <c r="DK6" s="145">
        <v>0.11799999999999999</v>
      </c>
      <c r="DL6" s="145">
        <v>7.5300000000000006E-2</v>
      </c>
      <c r="DM6" s="145">
        <v>8.8299999999999993E-3</v>
      </c>
      <c r="DN6" s="145">
        <v>2.07E-2</v>
      </c>
      <c r="DO6" s="145">
        <v>1.8366666666666701E-2</v>
      </c>
      <c r="DP6" s="145">
        <v>4.1799999999999997E-2</v>
      </c>
      <c r="DQ6" s="145">
        <v>0.104</v>
      </c>
      <c r="DR6" s="145">
        <v>2.8559999999999999E-2</v>
      </c>
      <c r="DS6" s="145">
        <v>4.5999999999999999E-2</v>
      </c>
      <c r="DT6" s="145">
        <v>8.5800000000000008E-3</v>
      </c>
      <c r="DU6" s="145">
        <v>1.9699999999999999E-2</v>
      </c>
      <c r="DV6" s="145">
        <v>1.21E-2</v>
      </c>
      <c r="DW6" s="145">
        <v>3.6900000000000002E-2</v>
      </c>
      <c r="DX6" s="145">
        <v>1.52783333333333E-2</v>
      </c>
      <c r="DY6" s="145">
        <v>2.3300000000000001E-2</v>
      </c>
      <c r="DZ6" s="145">
        <v>3.48E-3</v>
      </c>
      <c r="EA6" s="145">
        <v>4.3275000000000001E-2</v>
      </c>
      <c r="EB6" s="145">
        <v>9.9699999999999997E-3</v>
      </c>
      <c r="EC6" s="145">
        <v>1.47E-2</v>
      </c>
      <c r="ED6" s="145">
        <v>7.5900000000000004E-3</v>
      </c>
      <c r="EE6" s="145">
        <v>1.2800000000000001E-2</v>
      </c>
      <c r="EF6" s="135"/>
      <c r="AMF6" s="135"/>
      <c r="AMG6" s="135"/>
      <c r="AMH6" s="135"/>
    </row>
    <row r="7" spans="1:1022" x14ac:dyDescent="0.2">
      <c r="A7" s="135" t="s">
        <v>793</v>
      </c>
      <c r="B7" s="135" t="s">
        <v>364</v>
      </c>
      <c r="C7" s="128" t="s">
        <v>365</v>
      </c>
      <c r="D7" s="135" t="s">
        <v>371</v>
      </c>
      <c r="F7" s="128">
        <v>1200</v>
      </c>
      <c r="G7" s="128">
        <v>1E-4</v>
      </c>
      <c r="H7" s="128" t="s">
        <v>367</v>
      </c>
      <c r="I7" s="144">
        <v>4.6399999999999997</v>
      </c>
      <c r="J7" s="135">
        <v>219010.34</v>
      </c>
      <c r="K7" s="135">
        <v>167454.45000000001</v>
      </c>
      <c r="L7" s="135">
        <v>249.01</v>
      </c>
      <c r="M7" s="135">
        <v>9836.4699999999993</v>
      </c>
      <c r="N7" s="135">
        <v>9112.9599999999991</v>
      </c>
      <c r="O7" s="135">
        <v>22.55</v>
      </c>
      <c r="P7" s="135">
        <v>1589.41</v>
      </c>
      <c r="Q7" s="135">
        <v>815.55</v>
      </c>
      <c r="R7" s="135">
        <v>56.39</v>
      </c>
      <c r="S7" s="135">
        <v>15.88</v>
      </c>
      <c r="T7" s="128" t="s">
        <v>29</v>
      </c>
      <c r="U7" s="128" t="s">
        <v>29</v>
      </c>
      <c r="V7" s="128" t="s">
        <v>29</v>
      </c>
      <c r="W7" s="128" t="s">
        <v>29</v>
      </c>
      <c r="X7" s="135">
        <v>35.81</v>
      </c>
      <c r="Y7" s="135">
        <v>23.97</v>
      </c>
      <c r="Z7" s="135">
        <v>65.430000000000007</v>
      </c>
      <c r="AA7" s="135">
        <v>4.04</v>
      </c>
      <c r="AB7" s="128" t="s">
        <v>29</v>
      </c>
      <c r="AC7" s="128" t="s">
        <v>29</v>
      </c>
      <c r="AD7" s="135">
        <v>0.55000000000000004</v>
      </c>
      <c r="AE7" s="135">
        <v>3.13</v>
      </c>
      <c r="AF7" s="135">
        <v>7.08</v>
      </c>
      <c r="AG7" s="135">
        <v>1.56</v>
      </c>
      <c r="AH7" s="135">
        <v>13.36</v>
      </c>
      <c r="AI7" s="135">
        <v>7.95</v>
      </c>
      <c r="AJ7" s="135">
        <v>1.65</v>
      </c>
      <c r="AK7" s="135">
        <v>5.07</v>
      </c>
      <c r="AL7" s="135">
        <v>2.7</v>
      </c>
      <c r="AM7" s="135">
        <v>10.029999999999999</v>
      </c>
      <c r="AN7" s="135">
        <v>2.2799999999999998</v>
      </c>
      <c r="AO7" s="135">
        <v>5.68</v>
      </c>
      <c r="AP7" s="135">
        <v>2.5</v>
      </c>
      <c r="AQ7" s="135">
        <v>4.51</v>
      </c>
      <c r="AR7" s="135">
        <v>3.81</v>
      </c>
      <c r="AS7" s="135">
        <v>17.010000000000002</v>
      </c>
      <c r="AT7" s="135">
        <v>1.1200000000000001</v>
      </c>
      <c r="AU7" s="128" t="s">
        <v>29</v>
      </c>
      <c r="AV7" s="145">
        <v>0.96</v>
      </c>
      <c r="AW7" s="145">
        <v>0.373</v>
      </c>
      <c r="AX7" s="135"/>
      <c r="AY7" s="135"/>
      <c r="AZ7" s="146">
        <v>2.2200000000000002</v>
      </c>
      <c r="BA7" s="147">
        <v>40945.86</v>
      </c>
      <c r="BB7" s="147">
        <v>5398.91</v>
      </c>
      <c r="BC7" s="146">
        <v>16.600000000000001</v>
      </c>
      <c r="BD7" s="147">
        <v>5540.45</v>
      </c>
      <c r="BE7" s="147">
        <v>1436.35</v>
      </c>
      <c r="BF7" s="146">
        <v>1.63</v>
      </c>
      <c r="BG7" s="148">
        <v>259.55</v>
      </c>
      <c r="BH7" s="148">
        <v>55.27</v>
      </c>
      <c r="BI7" s="146">
        <v>4.33</v>
      </c>
      <c r="BJ7" s="146">
        <v>2.39</v>
      </c>
      <c r="BK7" s="146">
        <v>1.47</v>
      </c>
      <c r="BL7" s="146">
        <v>2.34</v>
      </c>
      <c r="BM7" s="148">
        <v>0.8</v>
      </c>
      <c r="BN7" s="148">
        <v>0.23</v>
      </c>
      <c r="BO7" s="148">
        <v>2.48</v>
      </c>
      <c r="BP7" s="148">
        <v>1.46</v>
      </c>
      <c r="BQ7" s="148">
        <v>4.68</v>
      </c>
      <c r="BR7" s="148">
        <v>0.33</v>
      </c>
      <c r="BS7" s="148">
        <v>0.28000000000000003</v>
      </c>
      <c r="BT7" s="148">
        <v>9.5000000000000001E-2</v>
      </c>
      <c r="BU7" s="148">
        <v>0.22</v>
      </c>
      <c r="BV7" s="148">
        <v>0.24</v>
      </c>
      <c r="BW7" s="148">
        <v>0.69</v>
      </c>
      <c r="BX7" s="148">
        <v>0.16</v>
      </c>
      <c r="BY7" s="148">
        <v>1.26</v>
      </c>
      <c r="BZ7" s="148">
        <v>1.02</v>
      </c>
      <c r="CA7" s="148">
        <v>0.2</v>
      </c>
      <c r="CB7" s="148">
        <v>0.64</v>
      </c>
      <c r="CC7" s="148">
        <v>0.27</v>
      </c>
      <c r="CD7" s="148">
        <v>1.02</v>
      </c>
      <c r="CE7" s="148">
        <v>0.24</v>
      </c>
      <c r="CF7" s="148">
        <v>0.59</v>
      </c>
      <c r="CG7" s="148">
        <v>0.27</v>
      </c>
      <c r="CH7" s="148">
        <v>0.51</v>
      </c>
      <c r="CI7" s="148">
        <v>0.37</v>
      </c>
      <c r="CJ7" s="148">
        <v>1.7</v>
      </c>
      <c r="CK7" s="148">
        <v>0.13</v>
      </c>
      <c r="CL7" s="148">
        <v>2.8000000000000001E-2</v>
      </c>
      <c r="CM7" s="148">
        <v>0.11</v>
      </c>
      <c r="CN7" s="148">
        <v>5.0999999999999997E-2</v>
      </c>
      <c r="CO7" s="135"/>
      <c r="CP7" s="135"/>
      <c r="CQ7" s="145">
        <v>4.4000000000000004</v>
      </c>
      <c r="CR7" s="145">
        <v>289.99</v>
      </c>
      <c r="CS7" s="145">
        <v>217.39</v>
      </c>
      <c r="CT7" s="145">
        <v>0.28199999999999997</v>
      </c>
      <c r="CU7" s="145">
        <v>26.95</v>
      </c>
      <c r="CV7" s="145">
        <v>5.51</v>
      </c>
      <c r="CW7" s="145">
        <v>0.22500000000000001</v>
      </c>
      <c r="CX7" s="145">
        <v>1.74</v>
      </c>
      <c r="CY7" s="145">
        <v>1.1299999999999999</v>
      </c>
      <c r="CZ7" s="145">
        <v>0.61799999999999999</v>
      </c>
      <c r="DA7" s="145">
        <v>2.89</v>
      </c>
      <c r="DB7" s="145">
        <v>3.12</v>
      </c>
      <c r="DC7" s="145">
        <v>4.59</v>
      </c>
      <c r="DD7" s="145">
        <v>1.74</v>
      </c>
      <c r="DE7" s="145">
        <v>0.48599999999999999</v>
      </c>
      <c r="DF7" s="145">
        <v>0.159</v>
      </c>
      <c r="DG7" s="145">
        <v>4.7199999999999999E-2</v>
      </c>
      <c r="DH7" s="145">
        <v>9.7500000000000003E-2</v>
      </c>
      <c r="DI7" s="145">
        <f>AVERAGE(DI4:DI6,DI9:DI15)</f>
        <v>0.11381000000000001</v>
      </c>
      <c r="DJ7" s="145">
        <v>0.61899999999999999</v>
      </c>
      <c r="DK7" s="145">
        <v>0.193</v>
      </c>
      <c r="DL7" s="145">
        <v>0.27100000000000002</v>
      </c>
      <c r="DM7" s="145">
        <v>7.8300000000000002E-3</v>
      </c>
      <c r="DN7" s="145">
        <v>1.7500000000000002E-2</v>
      </c>
      <c r="DO7" s="145">
        <v>1.6299999999999999E-2</v>
      </c>
      <c r="DP7" s="145">
        <v>4.1799999999999997E-2</v>
      </c>
      <c r="DQ7" s="145">
        <v>0.104</v>
      </c>
      <c r="DR7" s="145">
        <v>3.7400000000000003E-2</v>
      </c>
      <c r="DS7" s="145">
        <v>0.191</v>
      </c>
      <c r="DT7" s="145">
        <v>1.222E-2</v>
      </c>
      <c r="DU7" s="145">
        <f>AVERAGE(DU4:DU6,DU12:DU14)</f>
        <v>3.8533333333333336E-2</v>
      </c>
      <c r="DV7" s="145">
        <v>1.4200000000000001E-2</v>
      </c>
      <c r="DW7" s="145">
        <v>3.6900000000000002E-2</v>
      </c>
      <c r="DX7" s="145">
        <v>1.7299999999999999E-2</v>
      </c>
      <c r="DY7" s="145">
        <v>5.6675000000000003E-2</v>
      </c>
      <c r="DZ7" s="145">
        <v>1.2E-2</v>
      </c>
      <c r="EA7" s="145">
        <v>4.3275000000000001E-2</v>
      </c>
      <c r="EB7" s="145">
        <v>3.0200000000000001E-2</v>
      </c>
      <c r="EC7" s="145">
        <v>4.7600000000000003E-2</v>
      </c>
      <c r="ED7" s="145">
        <v>7.5900000000000004E-3</v>
      </c>
      <c r="EE7" s="145">
        <v>1.2800000000000001E-2</v>
      </c>
      <c r="AMG7" s="135"/>
      <c r="AMH7" s="135"/>
    </row>
    <row r="8" spans="1:1022" x14ac:dyDescent="0.2">
      <c r="A8" s="135" t="s">
        <v>793</v>
      </c>
      <c r="B8" s="135" t="s">
        <v>364</v>
      </c>
      <c r="C8" s="128" t="s">
        <v>365</v>
      </c>
      <c r="D8" s="135" t="s">
        <v>372</v>
      </c>
      <c r="F8" s="128">
        <v>1200</v>
      </c>
      <c r="G8" s="128">
        <v>1E-4</v>
      </c>
      <c r="H8" s="128" t="s">
        <v>367</v>
      </c>
      <c r="I8" s="144">
        <v>6.46</v>
      </c>
      <c r="J8" s="135">
        <v>218528.06</v>
      </c>
      <c r="K8" s="135">
        <v>167454.45000000001</v>
      </c>
      <c r="L8" s="135">
        <v>234.05</v>
      </c>
      <c r="M8" s="135">
        <v>9773.0499999999993</v>
      </c>
      <c r="N8" s="135">
        <v>9214.68</v>
      </c>
      <c r="O8" s="135">
        <v>22.74</v>
      </c>
      <c r="P8" s="135">
        <v>1607.78</v>
      </c>
      <c r="Q8" s="135">
        <v>826.53</v>
      </c>
      <c r="R8" s="135">
        <v>56.12</v>
      </c>
      <c r="S8" s="135">
        <v>16.739999999999998</v>
      </c>
      <c r="T8" s="128" t="s">
        <v>29</v>
      </c>
      <c r="U8" s="128" t="s">
        <v>29</v>
      </c>
      <c r="V8" s="128" t="s">
        <v>29</v>
      </c>
      <c r="W8" s="128" t="s">
        <v>29</v>
      </c>
      <c r="X8" s="135">
        <v>35.75</v>
      </c>
      <c r="Y8" s="135">
        <v>26.16</v>
      </c>
      <c r="Z8" s="135">
        <v>64.260000000000005</v>
      </c>
      <c r="AA8" s="135">
        <v>4.25</v>
      </c>
      <c r="AB8" s="128" t="s">
        <v>29</v>
      </c>
      <c r="AC8" s="128" t="s">
        <v>29</v>
      </c>
      <c r="AD8" s="128" t="s">
        <v>29</v>
      </c>
      <c r="AE8" s="135">
        <v>3.25</v>
      </c>
      <c r="AF8" s="135">
        <v>7.27</v>
      </c>
      <c r="AG8" s="135">
        <v>1.83</v>
      </c>
      <c r="AH8" s="135">
        <v>14.79</v>
      </c>
      <c r="AI8" s="135">
        <v>8.85</v>
      </c>
      <c r="AJ8" s="135">
        <v>1.47</v>
      </c>
      <c r="AK8" s="135">
        <v>5.76</v>
      </c>
      <c r="AL8" s="135">
        <v>3.07</v>
      </c>
      <c r="AM8" s="135">
        <v>11.44</v>
      </c>
      <c r="AN8" s="135">
        <v>2.42</v>
      </c>
      <c r="AO8" s="135">
        <v>5.46</v>
      </c>
      <c r="AP8" s="135">
        <v>2.48</v>
      </c>
      <c r="AQ8" s="135">
        <v>5.9</v>
      </c>
      <c r="AR8" s="135">
        <v>4.09</v>
      </c>
      <c r="AS8" s="135">
        <v>16.670000000000002</v>
      </c>
      <c r="AT8" s="135">
        <v>1.29</v>
      </c>
      <c r="AU8" s="128" t="s">
        <v>29</v>
      </c>
      <c r="AV8" s="145">
        <v>1.06</v>
      </c>
      <c r="AW8" s="145">
        <v>0.46</v>
      </c>
      <c r="AX8" s="135"/>
      <c r="AY8" s="135"/>
      <c r="AZ8" s="146">
        <v>2.12</v>
      </c>
      <c r="BA8" s="147">
        <v>40867.67</v>
      </c>
      <c r="BB8" s="147">
        <v>5379.29</v>
      </c>
      <c r="BC8" s="146">
        <v>15.62</v>
      </c>
      <c r="BD8" s="147">
        <v>5510.6</v>
      </c>
      <c r="BE8" s="147">
        <v>1457.41</v>
      </c>
      <c r="BF8" s="146">
        <v>1.63</v>
      </c>
      <c r="BG8" s="148">
        <v>263.3</v>
      </c>
      <c r="BH8" s="148">
        <v>56.05</v>
      </c>
      <c r="BI8" s="146">
        <v>4.3</v>
      </c>
      <c r="BJ8" s="146">
        <v>2.36</v>
      </c>
      <c r="BK8" s="146">
        <v>1.42</v>
      </c>
      <c r="BL8" s="146">
        <v>1.98</v>
      </c>
      <c r="BM8" s="148">
        <v>0.99</v>
      </c>
      <c r="BN8" s="148">
        <v>0.22</v>
      </c>
      <c r="BO8" s="148">
        <v>2.4700000000000002</v>
      </c>
      <c r="BP8" s="148">
        <v>1.58</v>
      </c>
      <c r="BQ8" s="148">
        <v>4.59</v>
      </c>
      <c r="BR8" s="148">
        <v>0.34</v>
      </c>
      <c r="BS8" s="148">
        <v>0.26</v>
      </c>
      <c r="BT8" s="148">
        <v>8.5999999999999993E-2</v>
      </c>
      <c r="BU8" s="148">
        <v>0.16</v>
      </c>
      <c r="BV8" s="148">
        <v>0.25</v>
      </c>
      <c r="BW8" s="148">
        <v>0.71</v>
      </c>
      <c r="BX8" s="148">
        <v>0.17</v>
      </c>
      <c r="BY8" s="148">
        <v>1.35</v>
      </c>
      <c r="BZ8" s="148">
        <v>1.08</v>
      </c>
      <c r="CA8" s="148">
        <v>0.17</v>
      </c>
      <c r="CB8" s="148">
        <v>0.7</v>
      </c>
      <c r="CC8" s="148">
        <v>0.3</v>
      </c>
      <c r="CD8" s="148">
        <v>1.1399999999999999</v>
      </c>
      <c r="CE8" s="148">
        <v>0.25</v>
      </c>
      <c r="CF8" s="148">
        <v>0.56000000000000005</v>
      </c>
      <c r="CG8" s="148">
        <v>0.27</v>
      </c>
      <c r="CH8" s="148">
        <v>0.63</v>
      </c>
      <c r="CI8" s="148">
        <v>0.4</v>
      </c>
      <c r="CJ8" s="148">
        <v>1.66</v>
      </c>
      <c r="CK8" s="148">
        <v>0.15</v>
      </c>
      <c r="CL8" s="148">
        <v>1.2E-2</v>
      </c>
      <c r="CM8" s="148">
        <v>0.12</v>
      </c>
      <c r="CN8" s="148">
        <v>5.7000000000000002E-2</v>
      </c>
      <c r="CO8" s="135"/>
      <c r="CP8" s="135"/>
      <c r="CQ8" s="145">
        <v>4.2</v>
      </c>
      <c r="CR8" s="145">
        <v>278.82</v>
      </c>
      <c r="CS8" s="145">
        <v>196.84</v>
      </c>
      <c r="CT8" s="145">
        <v>0.27700000000000002</v>
      </c>
      <c r="CU8" s="145">
        <v>25.6</v>
      </c>
      <c r="CV8" s="145">
        <v>5.13</v>
      </c>
      <c r="CW8" s="145">
        <v>0.253</v>
      </c>
      <c r="CX8" s="145">
        <v>2.04</v>
      </c>
      <c r="CY8" s="145">
        <v>1.1000000000000001</v>
      </c>
      <c r="CZ8" s="145">
        <v>0.61599999999999999</v>
      </c>
      <c r="DA8" s="145">
        <v>2.8</v>
      </c>
      <c r="DB8" s="145">
        <v>3.14</v>
      </c>
      <c r="DC8" s="145">
        <v>4.4800000000000004</v>
      </c>
      <c r="DD8" s="145">
        <v>1.38</v>
      </c>
      <c r="DE8" s="145">
        <v>0.502</v>
      </c>
      <c r="DF8" s="145">
        <v>0.14099999999999999</v>
      </c>
      <c r="DG8" s="145">
        <v>3.6900000000000002E-2</v>
      </c>
      <c r="DH8" s="145">
        <v>0.156</v>
      </c>
      <c r="DI8" s="145">
        <f>AVERAGE(DI4:DI6,DI9:DI15)</f>
        <v>0.11381000000000001</v>
      </c>
      <c r="DJ8" s="145">
        <v>0.50900000000000001</v>
      </c>
      <c r="DK8" s="145">
        <v>0.18099999999999999</v>
      </c>
      <c r="DL8" s="145">
        <v>0.34100000000000003</v>
      </c>
      <c r="DM8" s="145">
        <v>1.37E-2</v>
      </c>
      <c r="DN8" s="145">
        <v>2.5999999999999999E-2</v>
      </c>
      <c r="DO8" s="145">
        <v>2.0799999999999999E-2</v>
      </c>
      <c r="DP8" s="145">
        <v>4.1799999999999997E-2</v>
      </c>
      <c r="DQ8" s="145">
        <v>0.104</v>
      </c>
      <c r="DR8" s="145">
        <v>3.0200000000000001E-2</v>
      </c>
      <c r="DS8" s="145">
        <v>0.17299999999999999</v>
      </c>
      <c r="DT8" s="145">
        <v>1.37E-2</v>
      </c>
      <c r="DU8" s="145">
        <v>3.8533333333333301E-2</v>
      </c>
      <c r="DV8" s="145">
        <v>1.3899999999999999E-2</v>
      </c>
      <c r="DW8" s="145">
        <v>3.6900000000000002E-2</v>
      </c>
      <c r="DX8" s="145">
        <v>1.5800000000000002E-2</v>
      </c>
      <c r="DY8" s="145">
        <v>6.3100000000000003E-2</v>
      </c>
      <c r="DZ8" s="145">
        <v>6.1799999999999997E-3</v>
      </c>
      <c r="EA8" s="145">
        <v>4.3275000000000001E-2</v>
      </c>
      <c r="EB8" s="145">
        <v>1.7989999999999999E-2</v>
      </c>
      <c r="EC8" s="145">
        <v>3.6799999999999999E-2</v>
      </c>
      <c r="ED8" s="145">
        <v>7.5900000000000004E-3</v>
      </c>
      <c r="EE8" s="145">
        <v>1.2800000000000001E-2</v>
      </c>
      <c r="AMG8" s="135"/>
      <c r="AMH8" s="135"/>
    </row>
    <row r="9" spans="1:1022" x14ac:dyDescent="0.2">
      <c r="A9" s="135" t="s">
        <v>793</v>
      </c>
      <c r="B9" s="135" t="s">
        <v>364</v>
      </c>
      <c r="C9" s="128" t="s">
        <v>365</v>
      </c>
      <c r="D9" s="135" t="s">
        <v>373</v>
      </c>
      <c r="F9" s="128">
        <v>1200</v>
      </c>
      <c r="G9" s="128">
        <v>1E-4</v>
      </c>
      <c r="H9" s="128" t="s">
        <v>367</v>
      </c>
      <c r="I9" s="144">
        <v>13.99</v>
      </c>
      <c r="J9" s="135">
        <v>222729.2</v>
      </c>
      <c r="K9" s="135">
        <v>167454.45000000001</v>
      </c>
      <c r="L9" s="135">
        <v>241.01</v>
      </c>
      <c r="M9" s="135">
        <v>9417.86</v>
      </c>
      <c r="N9" s="135">
        <v>9022.4599999999991</v>
      </c>
      <c r="O9" s="135">
        <v>22.32</v>
      </c>
      <c r="P9" s="135">
        <v>1812.06</v>
      </c>
      <c r="Q9" s="135">
        <v>832.86</v>
      </c>
      <c r="R9" s="135">
        <v>59.34</v>
      </c>
      <c r="S9" s="135">
        <v>11.47</v>
      </c>
      <c r="T9" s="128" t="s">
        <v>29</v>
      </c>
      <c r="U9" s="128" t="s">
        <v>29</v>
      </c>
      <c r="V9" s="128" t="s">
        <v>29</v>
      </c>
      <c r="W9" s="128" t="s">
        <v>29</v>
      </c>
      <c r="X9" s="135">
        <v>37.450000000000003</v>
      </c>
      <c r="Y9" s="135">
        <v>24.78</v>
      </c>
      <c r="Z9" s="135">
        <v>64.37</v>
      </c>
      <c r="AA9" s="135">
        <v>3.2</v>
      </c>
      <c r="AB9" s="135">
        <v>1.1599999999999999</v>
      </c>
      <c r="AC9" s="128" t="s">
        <v>29</v>
      </c>
      <c r="AD9" s="128" t="s">
        <v>29</v>
      </c>
      <c r="AE9" s="135">
        <v>3.26</v>
      </c>
      <c r="AF9" s="135">
        <v>7.06</v>
      </c>
      <c r="AG9" s="135">
        <v>1.52</v>
      </c>
      <c r="AH9" s="135">
        <v>15.55</v>
      </c>
      <c r="AI9" s="135">
        <v>9.26</v>
      </c>
      <c r="AJ9" s="135">
        <v>1.64</v>
      </c>
      <c r="AK9" s="135">
        <v>5.84</v>
      </c>
      <c r="AL9" s="135">
        <v>2.83</v>
      </c>
      <c r="AM9" s="135">
        <v>12</v>
      </c>
      <c r="AN9" s="135">
        <v>2.3199999999999998</v>
      </c>
      <c r="AO9" s="135">
        <v>5.55</v>
      </c>
      <c r="AP9" s="135">
        <v>2.59</v>
      </c>
      <c r="AQ9" s="135">
        <v>5.1100000000000003</v>
      </c>
      <c r="AR9" s="135">
        <v>3.92</v>
      </c>
      <c r="AS9" s="135">
        <v>18.399999999999999</v>
      </c>
      <c r="AT9" s="135">
        <v>1.1599999999999999</v>
      </c>
      <c r="AU9" s="128" t="s">
        <v>29</v>
      </c>
      <c r="AV9" s="145">
        <v>1.1299999999999999</v>
      </c>
      <c r="AW9" s="145">
        <v>0.40699999999999997</v>
      </c>
      <c r="AX9" s="135"/>
      <c r="AY9" s="135"/>
      <c r="AZ9" s="146">
        <v>2.69</v>
      </c>
      <c r="BA9" s="147">
        <v>41682.11</v>
      </c>
      <c r="BB9" s="147">
        <v>5362.23</v>
      </c>
      <c r="BC9" s="146">
        <v>16.12</v>
      </c>
      <c r="BD9" s="147">
        <v>5323.13</v>
      </c>
      <c r="BE9" s="147">
        <v>1437.59</v>
      </c>
      <c r="BF9" s="146">
        <v>1.58</v>
      </c>
      <c r="BG9" s="148">
        <v>298.64</v>
      </c>
      <c r="BH9" s="148">
        <v>56.6</v>
      </c>
      <c r="BI9" s="146">
        <v>4.54</v>
      </c>
      <c r="BJ9" s="146">
        <v>1.89</v>
      </c>
      <c r="BK9" s="146">
        <v>1.39</v>
      </c>
      <c r="BL9" s="146">
        <v>2.0299999999999998</v>
      </c>
      <c r="BM9" s="148">
        <v>0.64</v>
      </c>
      <c r="BN9" s="148">
        <v>0.21</v>
      </c>
      <c r="BO9" s="148">
        <v>2.59</v>
      </c>
      <c r="BP9" s="148">
        <v>1.49</v>
      </c>
      <c r="BQ9" s="148">
        <v>4.6100000000000003</v>
      </c>
      <c r="BR9" s="148">
        <v>0.26</v>
      </c>
      <c r="BS9" s="148">
        <v>0.31</v>
      </c>
      <c r="BT9" s="148">
        <v>8.7999999999999995E-2</v>
      </c>
      <c r="BU9" s="148">
        <v>0.15</v>
      </c>
      <c r="BV9" s="148">
        <v>0.25</v>
      </c>
      <c r="BW9" s="148">
        <v>0.69</v>
      </c>
      <c r="BX9" s="148">
        <v>0.14000000000000001</v>
      </c>
      <c r="BY9" s="148">
        <v>1.38</v>
      </c>
      <c r="BZ9" s="148">
        <v>1.1100000000000001</v>
      </c>
      <c r="CA9" s="148">
        <v>0.19</v>
      </c>
      <c r="CB9" s="148">
        <v>0.7</v>
      </c>
      <c r="CC9" s="148">
        <v>0.28000000000000003</v>
      </c>
      <c r="CD9" s="148">
        <v>1.19</v>
      </c>
      <c r="CE9" s="148">
        <v>0.24</v>
      </c>
      <c r="CF9" s="148">
        <v>0.56000000000000005</v>
      </c>
      <c r="CG9" s="148">
        <v>0.28000000000000003</v>
      </c>
      <c r="CH9" s="148">
        <v>0.54</v>
      </c>
      <c r="CI9" s="148">
        <v>0.38</v>
      </c>
      <c r="CJ9" s="148">
        <v>1.82</v>
      </c>
      <c r="CK9" s="148">
        <v>0.13</v>
      </c>
      <c r="CL9" s="148">
        <v>1.0999999999999999E-2</v>
      </c>
      <c r="CM9" s="148">
        <v>0.12</v>
      </c>
      <c r="CN9" s="148">
        <v>0.05</v>
      </c>
      <c r="CO9" s="135"/>
      <c r="CP9" s="135"/>
      <c r="CQ9" s="145">
        <v>4.74</v>
      </c>
      <c r="CR9" s="145">
        <v>318.77</v>
      </c>
      <c r="CS9" s="145">
        <v>231.97</v>
      </c>
      <c r="CT9" s="145">
        <v>0.308</v>
      </c>
      <c r="CU9" s="145">
        <v>29.01</v>
      </c>
      <c r="CV9" s="145">
        <v>5.69</v>
      </c>
      <c r="CW9" s="145">
        <v>0.28199999999999997</v>
      </c>
      <c r="CX9" s="145">
        <v>2.48</v>
      </c>
      <c r="CY9" s="145">
        <v>1.27</v>
      </c>
      <c r="CZ9" s="145">
        <v>0.67200000000000004</v>
      </c>
      <c r="DA9" s="145">
        <v>3.13</v>
      </c>
      <c r="DB9" s="145">
        <v>3.41</v>
      </c>
      <c r="DC9" s="145">
        <v>4.88</v>
      </c>
      <c r="DD9" s="145">
        <v>1.6</v>
      </c>
      <c r="DE9" s="145">
        <v>0.53</v>
      </c>
      <c r="DF9" s="145">
        <v>0.186</v>
      </c>
      <c r="DG9" s="145">
        <v>4.48E-2</v>
      </c>
      <c r="DH9" s="145">
        <v>0.127</v>
      </c>
      <c r="DI9" s="145">
        <v>8.1100000000000005E-2</v>
      </c>
      <c r="DJ9" s="145">
        <v>0.50700000000000001</v>
      </c>
      <c r="DK9" s="145">
        <v>0.214</v>
      </c>
      <c r="DL9" s="145">
        <v>0.40600000000000003</v>
      </c>
      <c r="DM9" s="145">
        <v>1.35E-2</v>
      </c>
      <c r="DN9" s="145">
        <v>1.84E-2</v>
      </c>
      <c r="DO9" s="145">
        <v>2.5499999999999998E-2</v>
      </c>
      <c r="DP9" s="145">
        <v>4.1799999999999997E-2</v>
      </c>
      <c r="DQ9" s="145">
        <v>0.104</v>
      </c>
      <c r="DR9" s="145">
        <v>0.03</v>
      </c>
      <c r="DS9" s="145">
        <v>0.24099999999999999</v>
      </c>
      <c r="DT9" s="145">
        <v>1.8800000000000001E-2</v>
      </c>
      <c r="DU9" s="145">
        <v>3.8533333333333301E-2</v>
      </c>
      <c r="DV9" s="145">
        <v>2.0799999999999999E-2</v>
      </c>
      <c r="DW9" s="145">
        <v>5.4899999999999997E-2</v>
      </c>
      <c r="DX9" s="145">
        <v>2.1299999999999999E-2</v>
      </c>
      <c r="DY9" s="145">
        <v>5.6675000000000003E-2</v>
      </c>
      <c r="DZ9" s="145">
        <v>9.8499999999999994E-3</v>
      </c>
      <c r="EA9" s="145">
        <v>4.3275000000000001E-2</v>
      </c>
      <c r="EB9" s="145">
        <v>1.38E-2</v>
      </c>
      <c r="EC9" s="145">
        <v>2.1299999999999999E-2</v>
      </c>
      <c r="ED9" s="145">
        <v>7.5900000000000004E-3</v>
      </c>
      <c r="EE9" s="145">
        <v>1.2800000000000001E-2</v>
      </c>
      <c r="AMG9" s="135"/>
      <c r="AMH9" s="135"/>
    </row>
    <row r="10" spans="1:1022" x14ac:dyDescent="0.2">
      <c r="A10" s="135" t="s">
        <v>793</v>
      </c>
      <c r="B10" s="135" t="s">
        <v>364</v>
      </c>
      <c r="C10" s="128" t="s">
        <v>365</v>
      </c>
      <c r="D10" s="135" t="s">
        <v>374</v>
      </c>
      <c r="F10" s="128">
        <v>1200</v>
      </c>
      <c r="G10" s="128">
        <v>1E-4</v>
      </c>
      <c r="H10" s="128" t="s">
        <v>367</v>
      </c>
      <c r="I10" s="144">
        <v>6.87</v>
      </c>
      <c r="J10" s="135">
        <v>227823.84</v>
      </c>
      <c r="K10" s="135">
        <v>167454.44</v>
      </c>
      <c r="L10" s="135">
        <v>223.37</v>
      </c>
      <c r="M10" s="135">
        <v>9329.77</v>
      </c>
      <c r="N10" s="135">
        <v>8919.42</v>
      </c>
      <c r="O10" s="135">
        <v>22.15</v>
      </c>
      <c r="P10" s="135">
        <v>1647.26</v>
      </c>
      <c r="Q10" s="135">
        <v>839.09</v>
      </c>
      <c r="R10" s="135">
        <v>59.88</v>
      </c>
      <c r="S10" s="135">
        <v>14.09</v>
      </c>
      <c r="T10" s="128" t="s">
        <v>29</v>
      </c>
      <c r="U10" s="128" t="s">
        <v>29</v>
      </c>
      <c r="V10" s="128" t="s">
        <v>29</v>
      </c>
      <c r="W10" s="128" t="s">
        <v>29</v>
      </c>
      <c r="X10" s="135">
        <v>37.25</v>
      </c>
      <c r="Y10" s="135">
        <v>23.35</v>
      </c>
      <c r="Z10" s="135">
        <v>55.51</v>
      </c>
      <c r="AA10" s="135">
        <v>2.91</v>
      </c>
      <c r="AB10" s="128" t="s">
        <v>29</v>
      </c>
      <c r="AC10" s="128" t="s">
        <v>29</v>
      </c>
      <c r="AD10" s="128" t="s">
        <v>29</v>
      </c>
      <c r="AE10" s="135">
        <v>3</v>
      </c>
      <c r="AF10" s="135">
        <v>6.37</v>
      </c>
      <c r="AG10" s="135">
        <v>1.42</v>
      </c>
      <c r="AH10" s="135">
        <v>13.64</v>
      </c>
      <c r="AI10" s="135">
        <v>9.08</v>
      </c>
      <c r="AJ10" s="135">
        <v>1.41</v>
      </c>
      <c r="AK10" s="135">
        <v>5.07</v>
      </c>
      <c r="AL10" s="135">
        <v>2.5299999999999998</v>
      </c>
      <c r="AM10" s="135">
        <v>10.5</v>
      </c>
      <c r="AN10" s="135">
        <v>2.12</v>
      </c>
      <c r="AO10" s="135">
        <v>5.31</v>
      </c>
      <c r="AP10" s="135">
        <v>2.41</v>
      </c>
      <c r="AQ10" s="135">
        <v>5.14</v>
      </c>
      <c r="AR10" s="135">
        <v>3.81</v>
      </c>
      <c r="AS10" s="135">
        <v>14.36</v>
      </c>
      <c r="AT10" s="135">
        <v>0.83099999999999996</v>
      </c>
      <c r="AU10" s="128" t="s">
        <v>29</v>
      </c>
      <c r="AV10" s="145">
        <v>0.97</v>
      </c>
      <c r="AW10" s="145">
        <v>0.39200000000000002</v>
      </c>
      <c r="AX10" s="135"/>
      <c r="AY10" s="135"/>
      <c r="AZ10" s="146">
        <v>1.91</v>
      </c>
      <c r="BA10" s="147">
        <v>42650.8</v>
      </c>
      <c r="BB10" s="147">
        <v>5354.93</v>
      </c>
      <c r="BC10" s="146">
        <v>14.97</v>
      </c>
      <c r="BD10" s="147">
        <v>5280.35</v>
      </c>
      <c r="BE10" s="147">
        <v>1426.61</v>
      </c>
      <c r="BF10" s="146">
        <v>1.57</v>
      </c>
      <c r="BG10" s="148">
        <v>272.44</v>
      </c>
      <c r="BH10" s="148">
        <v>57.09</v>
      </c>
      <c r="BI10" s="146">
        <v>4.59</v>
      </c>
      <c r="BJ10" s="146">
        <v>2</v>
      </c>
      <c r="BK10" s="146">
        <v>1.1100000000000001</v>
      </c>
      <c r="BL10" s="146">
        <v>2.38</v>
      </c>
      <c r="BM10" s="148">
        <v>0.51</v>
      </c>
      <c r="BN10" s="148">
        <v>0.18</v>
      </c>
      <c r="BO10" s="148">
        <v>2.58</v>
      </c>
      <c r="BP10" s="148">
        <v>1.41</v>
      </c>
      <c r="BQ10" s="148">
        <v>3.99</v>
      </c>
      <c r="BR10" s="148">
        <v>0.23</v>
      </c>
      <c r="BS10" s="148">
        <v>0.31</v>
      </c>
      <c r="BT10" s="148">
        <v>7.5999999999999998E-2</v>
      </c>
      <c r="BU10" s="148">
        <v>0.15</v>
      </c>
      <c r="BV10" s="148">
        <v>0.23</v>
      </c>
      <c r="BW10" s="148">
        <v>0.62</v>
      </c>
      <c r="BX10" s="148">
        <v>0.13</v>
      </c>
      <c r="BY10" s="148">
        <v>1.22</v>
      </c>
      <c r="BZ10" s="148">
        <v>1.08</v>
      </c>
      <c r="CA10" s="148">
        <v>0.16</v>
      </c>
      <c r="CB10" s="148">
        <v>0.6</v>
      </c>
      <c r="CC10" s="148">
        <v>0.25</v>
      </c>
      <c r="CD10" s="148">
        <v>1.04</v>
      </c>
      <c r="CE10" s="148">
        <v>0.22</v>
      </c>
      <c r="CF10" s="148">
        <v>0.54</v>
      </c>
      <c r="CG10" s="148">
        <v>0.26</v>
      </c>
      <c r="CH10" s="148">
        <v>0.54</v>
      </c>
      <c r="CI10" s="148">
        <v>0.37</v>
      </c>
      <c r="CJ10" s="148">
        <v>1.43</v>
      </c>
      <c r="CK10" s="148">
        <v>9.6000000000000002E-2</v>
      </c>
      <c r="CL10" s="148">
        <v>2.4E-2</v>
      </c>
      <c r="CM10" s="148">
        <v>0.11</v>
      </c>
      <c r="CN10" s="148">
        <v>4.8000000000000001E-2</v>
      </c>
      <c r="CO10" s="135"/>
      <c r="CP10" s="135"/>
      <c r="CQ10" s="145">
        <v>3.93</v>
      </c>
      <c r="CR10" s="145">
        <v>266.64999999999998</v>
      </c>
      <c r="CS10" s="145">
        <v>199.4</v>
      </c>
      <c r="CT10" s="145">
        <v>0.27400000000000002</v>
      </c>
      <c r="CU10" s="145">
        <v>23.36</v>
      </c>
      <c r="CV10" s="145">
        <v>5.58</v>
      </c>
      <c r="CW10" s="145">
        <v>0.27700000000000002</v>
      </c>
      <c r="CX10" s="145">
        <v>2.0099999999999998</v>
      </c>
      <c r="CY10" s="145">
        <v>0.98399999999999999</v>
      </c>
      <c r="CZ10" s="145">
        <v>0.57199999999999995</v>
      </c>
      <c r="DA10" s="145">
        <v>2.67</v>
      </c>
      <c r="DB10" s="145">
        <v>2.64</v>
      </c>
      <c r="DC10" s="145">
        <v>4.1500000000000004</v>
      </c>
      <c r="DD10" s="145">
        <v>1.24</v>
      </c>
      <c r="DE10" s="145">
        <v>0.41199999999999998</v>
      </c>
      <c r="DF10" s="145">
        <v>0.129</v>
      </c>
      <c r="DG10" s="145">
        <v>4.58E-2</v>
      </c>
      <c r="DH10" s="145">
        <v>0.13400000000000001</v>
      </c>
      <c r="DI10" s="145">
        <v>0.05</v>
      </c>
      <c r="DJ10" s="145">
        <v>0.67200000000000004</v>
      </c>
      <c r="DK10" s="145">
        <v>0.182</v>
      </c>
      <c r="DL10" s="145">
        <v>0.3</v>
      </c>
      <c r="DM10" s="145">
        <v>6.6600000000000001E-3</v>
      </c>
      <c r="DN10" s="145">
        <v>1.6E-2</v>
      </c>
      <c r="DO10" s="145">
        <v>1.8366666666666701E-2</v>
      </c>
      <c r="DP10" s="145">
        <v>4.1799999999999997E-2</v>
      </c>
      <c r="DQ10" s="145">
        <v>0.104</v>
      </c>
      <c r="DR10" s="145">
        <v>2.63E-2</v>
      </c>
      <c r="DS10" s="145">
        <v>0.154</v>
      </c>
      <c r="DT10" s="145">
        <v>1.222E-2</v>
      </c>
      <c r="DU10" s="145">
        <v>3.8533333333333301E-2</v>
      </c>
      <c r="DV10" s="145">
        <v>1.19944444444444E-2</v>
      </c>
      <c r="DW10" s="145">
        <v>2.6200000000000001E-2</v>
      </c>
      <c r="DX10" s="145">
        <v>1.52783333333333E-2</v>
      </c>
      <c r="DY10" s="145">
        <v>5.6675000000000003E-2</v>
      </c>
      <c r="DZ10" s="145">
        <v>4.2599999999999999E-3</v>
      </c>
      <c r="EA10" s="145">
        <v>4.1500000000000002E-2</v>
      </c>
      <c r="EB10" s="145">
        <v>1.7989999999999999E-2</v>
      </c>
      <c r="EC10" s="145">
        <v>6.3399999999999998E-2</v>
      </c>
      <c r="ED10" s="145">
        <v>7.5900000000000004E-3</v>
      </c>
      <c r="EE10" s="145">
        <v>1.2800000000000001E-2</v>
      </c>
      <c r="AMG10" s="135"/>
      <c r="AMH10" s="135"/>
    </row>
    <row r="11" spans="1:1022" x14ac:dyDescent="0.2">
      <c r="A11" s="135" t="s">
        <v>793</v>
      </c>
      <c r="B11" s="135" t="s">
        <v>364</v>
      </c>
      <c r="C11" s="128" t="s">
        <v>365</v>
      </c>
      <c r="D11" s="135" t="s">
        <v>375</v>
      </c>
      <c r="F11" s="128">
        <v>1200</v>
      </c>
      <c r="G11" s="128">
        <v>1E-4</v>
      </c>
      <c r="H11" s="128" t="s">
        <v>367</v>
      </c>
      <c r="I11" s="144">
        <v>10.29</v>
      </c>
      <c r="J11" s="135">
        <v>232472.39</v>
      </c>
      <c r="K11" s="135">
        <v>167454.45000000001</v>
      </c>
      <c r="L11" s="135">
        <v>244.04</v>
      </c>
      <c r="M11" s="135">
        <v>8529.9</v>
      </c>
      <c r="N11" s="135">
        <v>8261.9599999999991</v>
      </c>
      <c r="O11" s="135">
        <v>24.33</v>
      </c>
      <c r="P11" s="135">
        <v>2065.1999999999998</v>
      </c>
      <c r="Q11" s="135">
        <v>812.7</v>
      </c>
      <c r="R11" s="135">
        <v>63.97</v>
      </c>
      <c r="S11" s="135">
        <v>13.16</v>
      </c>
      <c r="T11" s="128" t="s">
        <v>29</v>
      </c>
      <c r="U11" s="128" t="s">
        <v>29</v>
      </c>
      <c r="V11" s="128" t="s">
        <v>29</v>
      </c>
      <c r="W11" s="128" t="s">
        <v>29</v>
      </c>
      <c r="X11" s="135">
        <v>36.06</v>
      </c>
      <c r="Y11" s="135">
        <v>22.42</v>
      </c>
      <c r="Z11" s="135">
        <v>51.69</v>
      </c>
      <c r="AA11" s="135">
        <v>2.2400000000000002</v>
      </c>
      <c r="AB11" s="135">
        <v>1.21</v>
      </c>
      <c r="AC11" s="128" t="s">
        <v>29</v>
      </c>
      <c r="AD11" s="128" t="s">
        <v>29</v>
      </c>
      <c r="AE11" s="135">
        <v>2.82</v>
      </c>
      <c r="AF11" s="135">
        <v>6.44</v>
      </c>
      <c r="AG11" s="135">
        <v>1.28</v>
      </c>
      <c r="AH11" s="135">
        <v>13.42</v>
      </c>
      <c r="AI11" s="135">
        <v>8.7899999999999991</v>
      </c>
      <c r="AJ11" s="135">
        <v>1.45</v>
      </c>
      <c r="AK11" s="135">
        <v>4.32</v>
      </c>
      <c r="AL11" s="135">
        <v>2.4900000000000002</v>
      </c>
      <c r="AM11" s="135">
        <v>9.0299999999999994</v>
      </c>
      <c r="AN11" s="135">
        <v>2.08</v>
      </c>
      <c r="AO11" s="135">
        <v>5.21</v>
      </c>
      <c r="AP11" s="135">
        <v>2.2799999999999998</v>
      </c>
      <c r="AQ11" s="135">
        <v>4.29</v>
      </c>
      <c r="AR11" s="135">
        <v>3.7</v>
      </c>
      <c r="AS11" s="135">
        <v>14.56</v>
      </c>
      <c r="AT11" s="135">
        <v>0.79700000000000004</v>
      </c>
      <c r="AU11" s="128" t="s">
        <v>29</v>
      </c>
      <c r="AV11" s="145">
        <v>0.79600000000000004</v>
      </c>
      <c r="AW11" s="145">
        <v>0.32800000000000001</v>
      </c>
      <c r="AX11" s="135"/>
      <c r="AY11" s="135"/>
      <c r="AZ11" s="146">
        <v>2.27</v>
      </c>
      <c r="BA11" s="147">
        <v>43541.37</v>
      </c>
      <c r="BB11" s="147">
        <v>5374.14</v>
      </c>
      <c r="BC11" s="146">
        <v>16.420000000000002</v>
      </c>
      <c r="BD11" s="147">
        <v>4834.57</v>
      </c>
      <c r="BE11" s="147">
        <v>1326.99</v>
      </c>
      <c r="BF11" s="146">
        <v>1.74</v>
      </c>
      <c r="BG11" s="148">
        <v>342.86</v>
      </c>
      <c r="BH11" s="148">
        <v>55.44</v>
      </c>
      <c r="BI11" s="146">
        <v>4.93</v>
      </c>
      <c r="BJ11" s="146">
        <v>2.04</v>
      </c>
      <c r="BK11" s="146">
        <v>1.23</v>
      </c>
      <c r="BL11" s="146">
        <v>1.76</v>
      </c>
      <c r="BM11" s="148">
        <v>0.95</v>
      </c>
      <c r="BN11" s="148">
        <v>0.2</v>
      </c>
      <c r="BO11" s="148">
        <v>2.52</v>
      </c>
      <c r="BP11" s="148">
        <v>1.37</v>
      </c>
      <c r="BQ11" s="148">
        <v>3.75</v>
      </c>
      <c r="BR11" s="148">
        <v>0.2</v>
      </c>
      <c r="BS11" s="148">
        <v>0.32</v>
      </c>
      <c r="BT11" s="148">
        <v>0.08</v>
      </c>
      <c r="BU11" s="148">
        <v>0.16</v>
      </c>
      <c r="BV11" s="148">
        <v>0.22</v>
      </c>
      <c r="BW11" s="148">
        <v>0.64</v>
      </c>
      <c r="BX11" s="148">
        <v>0.13</v>
      </c>
      <c r="BY11" s="148">
        <v>1.24</v>
      </c>
      <c r="BZ11" s="148">
        <v>1.08</v>
      </c>
      <c r="CA11" s="148">
        <v>0.17</v>
      </c>
      <c r="CB11" s="148">
        <v>0.54</v>
      </c>
      <c r="CC11" s="148">
        <v>0.25</v>
      </c>
      <c r="CD11" s="148">
        <v>0.92</v>
      </c>
      <c r="CE11" s="148">
        <v>0.22</v>
      </c>
      <c r="CF11" s="148">
        <v>0.54</v>
      </c>
      <c r="CG11" s="148">
        <v>0.25</v>
      </c>
      <c r="CH11" s="148">
        <v>0.48</v>
      </c>
      <c r="CI11" s="148">
        <v>0.36</v>
      </c>
      <c r="CJ11" s="148">
        <v>1.47</v>
      </c>
      <c r="CK11" s="148">
        <v>9.8000000000000004E-2</v>
      </c>
      <c r="CL11" s="148">
        <v>1.6E-2</v>
      </c>
      <c r="CM11" s="148">
        <v>9.0999999999999998E-2</v>
      </c>
      <c r="CN11" s="148">
        <v>4.3999999999999997E-2</v>
      </c>
      <c r="CO11" s="135"/>
      <c r="CP11" s="135"/>
      <c r="CQ11" s="145">
        <v>3.89</v>
      </c>
      <c r="CR11" s="145">
        <v>265.8</v>
      </c>
      <c r="CS11" s="145">
        <v>195.84</v>
      </c>
      <c r="CT11" s="145">
        <v>0.32100000000000001</v>
      </c>
      <c r="CU11" s="145">
        <v>24.22</v>
      </c>
      <c r="CV11" s="145">
        <v>4.75</v>
      </c>
      <c r="CW11" s="145">
        <v>0.246</v>
      </c>
      <c r="CX11" s="145">
        <v>1.6</v>
      </c>
      <c r="CY11" s="145">
        <v>0.99299999999999999</v>
      </c>
      <c r="CZ11" s="145">
        <v>0.52800000000000002</v>
      </c>
      <c r="DA11" s="145">
        <v>2.73</v>
      </c>
      <c r="DB11" s="145">
        <v>2.75</v>
      </c>
      <c r="DC11" s="145">
        <v>3.71</v>
      </c>
      <c r="DD11" s="145">
        <v>1.36</v>
      </c>
      <c r="DE11" s="145">
        <v>0.43</v>
      </c>
      <c r="DF11" s="145">
        <v>0.155</v>
      </c>
      <c r="DG11" s="145">
        <v>1.6500000000000001E-2</v>
      </c>
      <c r="DH11" s="145">
        <v>0.108</v>
      </c>
      <c r="DI11" s="145">
        <v>2.24E-2</v>
      </c>
      <c r="DJ11" s="145">
        <v>0.44400000000000001</v>
      </c>
      <c r="DK11" s="145">
        <v>0.17199999999999999</v>
      </c>
      <c r="DL11" s="145">
        <v>0.30499999999999999</v>
      </c>
      <c r="DM11" s="145">
        <f>AVERAGE(DM10,DM13:DM21)</f>
        <v>6.5725000000000002E-3</v>
      </c>
      <c r="DN11" s="145">
        <f>AVERAGE(DN10,DN13:DN21)</f>
        <v>3.3106250000000004E-2</v>
      </c>
      <c r="DO11" s="145">
        <v>1.8366666666666701E-2</v>
      </c>
      <c r="DP11" s="145">
        <v>4.1799999999999997E-2</v>
      </c>
      <c r="DQ11" s="145">
        <v>0.104</v>
      </c>
      <c r="DR11" s="145">
        <v>3.49E-2</v>
      </c>
      <c r="DS11" s="145">
        <v>0.16500000000000001</v>
      </c>
      <c r="DT11" s="145">
        <v>1.222E-2</v>
      </c>
      <c r="DU11" s="145">
        <v>3.8533333333333301E-2</v>
      </c>
      <c r="DV11" s="145">
        <v>1.2999999999999999E-2</v>
      </c>
      <c r="DW11" s="145">
        <v>2.9600000000000001E-2</v>
      </c>
      <c r="DX11" s="145">
        <v>1.52783333333333E-2</v>
      </c>
      <c r="DY11" s="145">
        <v>5.6675000000000003E-2</v>
      </c>
      <c r="DZ11" s="145">
        <v>3.3600000000000001E-3</v>
      </c>
      <c r="EA11" s="145">
        <v>5.0700000000000002E-2</v>
      </c>
      <c r="EB11" s="145">
        <v>2.3400000000000001E-2</v>
      </c>
      <c r="EC11" s="145">
        <v>4.7500000000000001E-2</v>
      </c>
      <c r="ED11" s="145">
        <v>7.5900000000000004E-3</v>
      </c>
      <c r="EE11" s="145">
        <v>1.2800000000000001E-2</v>
      </c>
      <c r="AMG11" s="135"/>
      <c r="AMH11" s="135"/>
    </row>
    <row r="12" spans="1:1022" x14ac:dyDescent="0.2">
      <c r="A12" s="135" t="s">
        <v>793</v>
      </c>
      <c r="B12" s="135" t="s">
        <v>364</v>
      </c>
      <c r="C12" s="128" t="s">
        <v>365</v>
      </c>
      <c r="D12" s="135" t="s">
        <v>376</v>
      </c>
      <c r="F12" s="128">
        <v>1200</v>
      </c>
      <c r="G12" s="128">
        <v>1E-4</v>
      </c>
      <c r="H12" s="128" t="s">
        <v>367</v>
      </c>
      <c r="I12" s="144">
        <v>10.17</v>
      </c>
      <c r="J12" s="135">
        <v>224624.98</v>
      </c>
      <c r="K12" s="135">
        <v>167454.45000000001</v>
      </c>
      <c r="L12" s="135">
        <v>265.43</v>
      </c>
      <c r="M12" s="135">
        <v>7152.82</v>
      </c>
      <c r="N12" s="135">
        <v>6844.41</v>
      </c>
      <c r="O12" s="135">
        <v>35.340000000000003</v>
      </c>
      <c r="P12" s="135">
        <v>3663.04</v>
      </c>
      <c r="Q12" s="135">
        <v>696.56</v>
      </c>
      <c r="R12" s="135">
        <v>61.95</v>
      </c>
      <c r="S12" s="135">
        <v>18.8</v>
      </c>
      <c r="T12" s="128" t="s">
        <v>29</v>
      </c>
      <c r="U12" s="128" t="s">
        <v>29</v>
      </c>
      <c r="V12" s="128" t="s">
        <v>29</v>
      </c>
      <c r="W12" s="128" t="s">
        <v>29</v>
      </c>
      <c r="X12" s="135">
        <v>30.75</v>
      </c>
      <c r="Y12" s="135">
        <v>17.97</v>
      </c>
      <c r="Z12" s="135">
        <v>40.28</v>
      </c>
      <c r="AA12" s="135">
        <v>1.97</v>
      </c>
      <c r="AB12" s="135">
        <v>0.95</v>
      </c>
      <c r="AC12" s="128" t="s">
        <v>29</v>
      </c>
      <c r="AD12" s="128" t="s">
        <v>29</v>
      </c>
      <c r="AE12" s="135">
        <v>2.4300000000000002</v>
      </c>
      <c r="AF12" s="135">
        <v>5.36</v>
      </c>
      <c r="AG12" s="135">
        <v>1.21</v>
      </c>
      <c r="AH12" s="135">
        <v>12.34</v>
      </c>
      <c r="AI12" s="135">
        <v>5.63</v>
      </c>
      <c r="AJ12" s="135">
        <v>1.26</v>
      </c>
      <c r="AK12" s="135">
        <v>4.33</v>
      </c>
      <c r="AL12" s="135">
        <v>2.19</v>
      </c>
      <c r="AM12" s="135">
        <v>8.11</v>
      </c>
      <c r="AN12" s="135">
        <v>1.7</v>
      </c>
      <c r="AO12" s="135">
        <v>4.26</v>
      </c>
      <c r="AP12" s="135">
        <v>1.78</v>
      </c>
      <c r="AQ12" s="135">
        <v>3.59</v>
      </c>
      <c r="AR12" s="135">
        <v>3.04</v>
      </c>
      <c r="AS12" s="135">
        <v>11.66</v>
      </c>
      <c r="AT12" s="135">
        <v>0.65400000000000003</v>
      </c>
      <c r="AU12" s="128" t="s">
        <v>29</v>
      </c>
      <c r="AV12" s="145">
        <v>0.84199999999999997</v>
      </c>
      <c r="AW12" s="145">
        <v>0.32500000000000001</v>
      </c>
      <c r="AX12" s="135"/>
      <c r="AY12" s="135"/>
      <c r="AZ12" s="146">
        <v>2.15</v>
      </c>
      <c r="BA12" s="147">
        <v>42085.37</v>
      </c>
      <c r="BB12" s="147">
        <v>5354.47</v>
      </c>
      <c r="BC12" s="146">
        <v>17.86</v>
      </c>
      <c r="BD12" s="147">
        <v>4060.09</v>
      </c>
      <c r="BE12" s="147">
        <v>1103.6099999999999</v>
      </c>
      <c r="BF12" s="146">
        <v>2.46</v>
      </c>
      <c r="BG12" s="148">
        <v>609.9</v>
      </c>
      <c r="BH12" s="148">
        <v>47.56</v>
      </c>
      <c r="BI12" s="146">
        <v>4.7699999999999996</v>
      </c>
      <c r="BJ12" s="146">
        <v>2.4700000000000002</v>
      </c>
      <c r="BK12" s="146">
        <v>1.22</v>
      </c>
      <c r="BL12" s="146">
        <v>2.0299999999999998</v>
      </c>
      <c r="BM12" s="148">
        <v>1.05</v>
      </c>
      <c r="BN12" s="148">
        <v>0.19</v>
      </c>
      <c r="BO12" s="148">
        <v>2.15</v>
      </c>
      <c r="BP12" s="148">
        <v>1.1000000000000001</v>
      </c>
      <c r="BQ12" s="148">
        <v>2.93</v>
      </c>
      <c r="BR12" s="148">
        <v>0.17</v>
      </c>
      <c r="BS12" s="148">
        <v>0.26</v>
      </c>
      <c r="BT12" s="148">
        <v>7.6999999999999999E-2</v>
      </c>
      <c r="BU12" s="148">
        <v>0.15</v>
      </c>
      <c r="BV12" s="148">
        <v>0.19</v>
      </c>
      <c r="BW12" s="148">
        <v>0.53</v>
      </c>
      <c r="BX12" s="148">
        <v>0.12</v>
      </c>
      <c r="BY12" s="148">
        <v>1.1200000000000001</v>
      </c>
      <c r="BZ12" s="148">
        <v>0.71</v>
      </c>
      <c r="CA12" s="148">
        <v>0.15</v>
      </c>
      <c r="CB12" s="148">
        <v>0.53</v>
      </c>
      <c r="CC12" s="148">
        <v>0.22</v>
      </c>
      <c r="CD12" s="148">
        <v>0.82</v>
      </c>
      <c r="CE12" s="148">
        <v>0.18</v>
      </c>
      <c r="CF12" s="148">
        <v>0.44</v>
      </c>
      <c r="CG12" s="148">
        <v>0.2</v>
      </c>
      <c r="CH12" s="148">
        <v>0.4</v>
      </c>
      <c r="CI12" s="148">
        <v>0.3</v>
      </c>
      <c r="CJ12" s="148">
        <v>1.18</v>
      </c>
      <c r="CK12" s="148">
        <v>7.9000000000000001E-2</v>
      </c>
      <c r="CL12" s="148">
        <v>1.4999999999999999E-2</v>
      </c>
      <c r="CM12" s="148">
        <v>9.2999999999999999E-2</v>
      </c>
      <c r="CN12" s="148">
        <v>4.1000000000000002E-2</v>
      </c>
      <c r="CO12" s="135"/>
      <c r="CP12" s="135"/>
      <c r="CQ12" s="145">
        <v>3.89</v>
      </c>
      <c r="CR12" s="145">
        <v>267</v>
      </c>
      <c r="CS12" s="145">
        <v>188.94</v>
      </c>
      <c r="CT12" s="145">
        <v>0.29199999999999998</v>
      </c>
      <c r="CU12" s="145">
        <v>23.85</v>
      </c>
      <c r="CV12" s="145">
        <v>4.0999999999999996</v>
      </c>
      <c r="CW12" s="145">
        <v>0.24199999999999999</v>
      </c>
      <c r="CX12" s="145">
        <v>1.81</v>
      </c>
      <c r="CY12" s="145">
        <v>1.01</v>
      </c>
      <c r="CZ12" s="145">
        <v>0.57399999999999995</v>
      </c>
      <c r="DA12" s="145">
        <v>2.84</v>
      </c>
      <c r="DB12" s="145">
        <v>2.92</v>
      </c>
      <c r="DC12" s="145">
        <v>4.82</v>
      </c>
      <c r="DD12" s="145">
        <v>0.79200000000000004</v>
      </c>
      <c r="DE12" s="145">
        <v>0.46200000000000002</v>
      </c>
      <c r="DF12" s="145">
        <v>0.159</v>
      </c>
      <c r="DG12" s="145">
        <v>2.5999999999999999E-2</v>
      </c>
      <c r="DH12" s="145">
        <v>0.14299999999999999</v>
      </c>
      <c r="DI12" s="145">
        <v>5.11E-2</v>
      </c>
      <c r="DJ12" s="145">
        <v>0.39400000000000002</v>
      </c>
      <c r="DK12" s="145">
        <v>0.18099999999999999</v>
      </c>
      <c r="DL12" s="145">
        <v>0.31900000000000001</v>
      </c>
      <c r="DM12" s="145">
        <v>4.9699999999999996E-3</v>
      </c>
      <c r="DN12" s="145">
        <f>AVERAGE(DN11,DN14:DN22)</f>
        <v>3.0222812500000005E-2</v>
      </c>
      <c r="DO12" s="145">
        <v>1.15E-2</v>
      </c>
      <c r="DP12" s="145">
        <v>4.1799999999999997E-2</v>
      </c>
      <c r="DQ12" s="145">
        <v>0.104</v>
      </c>
      <c r="DR12" s="145">
        <v>2.4400000000000002E-2</v>
      </c>
      <c r="DS12" s="145">
        <v>0.19900000000000001</v>
      </c>
      <c r="DT12" s="145">
        <v>1.222E-2</v>
      </c>
      <c r="DU12" s="145">
        <v>7.1400000000000005E-2</v>
      </c>
      <c r="DV12" s="145">
        <v>9.1400000000000006E-3</v>
      </c>
      <c r="DW12" s="145">
        <v>3.6900000000000002E-2</v>
      </c>
      <c r="DX12" s="145">
        <v>1.2800000000000001E-2</v>
      </c>
      <c r="DY12" s="145">
        <v>5.6675000000000003E-2</v>
      </c>
      <c r="DZ12" s="145">
        <v>7.4166666666666704E-3</v>
      </c>
      <c r="EA12" s="145">
        <v>4.3275000000000001E-2</v>
      </c>
      <c r="EB12" s="145">
        <v>2.4199999999999999E-2</v>
      </c>
      <c r="EC12" s="145">
        <v>3.0700000000000002E-2</v>
      </c>
      <c r="ED12" s="145">
        <v>7.5900000000000004E-3</v>
      </c>
      <c r="EE12" s="145">
        <v>1.2800000000000001E-2</v>
      </c>
      <c r="AMG12" s="135"/>
      <c r="AMH12" s="135"/>
    </row>
    <row r="13" spans="1:1022" x14ac:dyDescent="0.2">
      <c r="A13" s="135" t="s">
        <v>793</v>
      </c>
      <c r="B13" s="135" t="s">
        <v>364</v>
      </c>
      <c r="C13" s="128" t="s">
        <v>365</v>
      </c>
      <c r="D13" s="135" t="s">
        <v>377</v>
      </c>
      <c r="F13" s="128">
        <v>1200</v>
      </c>
      <c r="G13" s="128">
        <v>1E-4</v>
      </c>
      <c r="H13" s="128" t="s">
        <v>367</v>
      </c>
      <c r="I13" s="144">
        <v>14.93</v>
      </c>
      <c r="J13" s="135">
        <v>229168.05</v>
      </c>
      <c r="K13" s="135">
        <v>167454.45000000001</v>
      </c>
      <c r="L13" s="135">
        <v>210.03</v>
      </c>
      <c r="M13" s="135">
        <v>4946.5</v>
      </c>
      <c r="N13" s="135">
        <v>4857.2</v>
      </c>
      <c r="O13" s="135">
        <v>20.41</v>
      </c>
      <c r="P13" s="135">
        <v>1681.34</v>
      </c>
      <c r="Q13" s="135">
        <v>770.97</v>
      </c>
      <c r="R13" s="135">
        <v>60.8</v>
      </c>
      <c r="S13" s="135">
        <v>18.03</v>
      </c>
      <c r="T13" s="128" t="s">
        <v>29</v>
      </c>
      <c r="U13" s="128" t="s">
        <v>29</v>
      </c>
      <c r="V13" s="128" t="s">
        <v>29</v>
      </c>
      <c r="W13" s="128" t="s">
        <v>29</v>
      </c>
      <c r="X13" s="135">
        <v>31.04</v>
      </c>
      <c r="Y13" s="135">
        <v>14.14</v>
      </c>
      <c r="Z13" s="135">
        <v>21.61</v>
      </c>
      <c r="AA13" s="135">
        <v>0.69099999999999995</v>
      </c>
      <c r="AB13" s="135">
        <v>0.84</v>
      </c>
      <c r="AC13" s="128" t="s">
        <v>29</v>
      </c>
      <c r="AD13" s="128" t="s">
        <v>29</v>
      </c>
      <c r="AE13" s="135">
        <v>1.75</v>
      </c>
      <c r="AF13" s="135">
        <v>3.7</v>
      </c>
      <c r="AG13" s="135">
        <v>0.98</v>
      </c>
      <c r="AH13" s="135">
        <v>8.44</v>
      </c>
      <c r="AI13" s="135">
        <v>4.88</v>
      </c>
      <c r="AJ13" s="135">
        <v>1.08</v>
      </c>
      <c r="AK13" s="135">
        <v>2.79</v>
      </c>
      <c r="AL13" s="135">
        <v>1.57</v>
      </c>
      <c r="AM13" s="135">
        <v>6.61</v>
      </c>
      <c r="AN13" s="135">
        <v>1.28</v>
      </c>
      <c r="AO13" s="135">
        <v>3.5</v>
      </c>
      <c r="AP13" s="135">
        <v>1.49</v>
      </c>
      <c r="AQ13" s="135">
        <v>3.04</v>
      </c>
      <c r="AR13" s="135">
        <v>2.33</v>
      </c>
      <c r="AS13" s="135">
        <v>6.25</v>
      </c>
      <c r="AT13" s="135">
        <v>0.157</v>
      </c>
      <c r="AU13" s="135">
        <v>5.0999999999999997E-2</v>
      </c>
      <c r="AV13" s="145">
        <v>0.36699999999999999</v>
      </c>
      <c r="AW13" s="145">
        <v>8.8999999999999996E-2</v>
      </c>
      <c r="AX13" s="135"/>
      <c r="AY13" s="135"/>
      <c r="AZ13" s="146">
        <v>2.67</v>
      </c>
      <c r="BA13" s="147">
        <v>42955.67</v>
      </c>
      <c r="BB13" s="147">
        <v>5364.83</v>
      </c>
      <c r="BC13" s="146">
        <v>14.19</v>
      </c>
      <c r="BD13" s="147">
        <v>2812.23</v>
      </c>
      <c r="BE13" s="147">
        <v>786.67</v>
      </c>
      <c r="BF13" s="146">
        <v>1.47</v>
      </c>
      <c r="BG13" s="148">
        <v>281.25</v>
      </c>
      <c r="BH13" s="148">
        <v>52.75</v>
      </c>
      <c r="BI13" s="146">
        <v>4.7</v>
      </c>
      <c r="BJ13" s="146">
        <v>2.4</v>
      </c>
      <c r="BK13" s="146">
        <v>1.31</v>
      </c>
      <c r="BL13" s="146">
        <v>2.48</v>
      </c>
      <c r="BM13" s="148">
        <v>0.7</v>
      </c>
      <c r="BN13" s="148">
        <v>0.19</v>
      </c>
      <c r="BO13" s="148">
        <v>2.1800000000000002</v>
      </c>
      <c r="BP13" s="148">
        <v>0.88</v>
      </c>
      <c r="BQ13" s="148">
        <v>1.61</v>
      </c>
      <c r="BR13" s="148">
        <v>0.08</v>
      </c>
      <c r="BS13" s="148">
        <v>0.28999999999999998</v>
      </c>
      <c r="BT13" s="148">
        <v>7.4999999999999997E-2</v>
      </c>
      <c r="BU13" s="148">
        <v>0.15</v>
      </c>
      <c r="BV13" s="148">
        <v>0.14000000000000001</v>
      </c>
      <c r="BW13" s="148">
        <v>0.37</v>
      </c>
      <c r="BX13" s="148">
        <v>0.1</v>
      </c>
      <c r="BY13" s="148">
        <v>0.82</v>
      </c>
      <c r="BZ13" s="148">
        <v>0.64</v>
      </c>
      <c r="CA13" s="148">
        <v>0.13</v>
      </c>
      <c r="CB13" s="148">
        <v>0.37</v>
      </c>
      <c r="CC13" s="148">
        <v>0.16</v>
      </c>
      <c r="CD13" s="148">
        <v>0.69</v>
      </c>
      <c r="CE13" s="148">
        <v>0.14000000000000001</v>
      </c>
      <c r="CF13" s="148">
        <v>0.37</v>
      </c>
      <c r="CG13" s="148">
        <v>0.17</v>
      </c>
      <c r="CH13" s="148">
        <v>0.35</v>
      </c>
      <c r="CI13" s="148">
        <v>0.23</v>
      </c>
      <c r="CJ13" s="148">
        <v>0.66</v>
      </c>
      <c r="CK13" s="148">
        <v>0.03</v>
      </c>
      <c r="CL13" s="148">
        <v>2.3E-2</v>
      </c>
      <c r="CM13" s="148">
        <v>4.5999999999999999E-2</v>
      </c>
      <c r="CN13" s="148">
        <v>1.7000000000000001E-2</v>
      </c>
      <c r="CO13" s="135"/>
      <c r="CP13" s="135"/>
      <c r="CQ13" s="145">
        <v>4</v>
      </c>
      <c r="CR13" s="145">
        <v>270.69</v>
      </c>
      <c r="CS13" s="145">
        <v>188.88</v>
      </c>
      <c r="CT13" s="145">
        <v>0.25700000000000001</v>
      </c>
      <c r="CU13" s="145">
        <v>23.57</v>
      </c>
      <c r="CV13" s="145">
        <v>4.92</v>
      </c>
      <c r="CW13" s="145">
        <v>0.253</v>
      </c>
      <c r="CX13" s="145">
        <v>2.31</v>
      </c>
      <c r="CY13" s="145">
        <v>1.04</v>
      </c>
      <c r="CZ13" s="145">
        <v>0.56000000000000005</v>
      </c>
      <c r="DA13" s="145">
        <v>2.57</v>
      </c>
      <c r="DB13" s="145">
        <v>2.93</v>
      </c>
      <c r="DC13" s="145">
        <v>3.26</v>
      </c>
      <c r="DD13" s="145">
        <v>1.62</v>
      </c>
      <c r="DE13" s="145">
        <v>0.441</v>
      </c>
      <c r="DF13" s="145">
        <v>0.16300000000000001</v>
      </c>
      <c r="DG13" s="145">
        <v>5.8099999999999999E-2</v>
      </c>
      <c r="DH13" s="145">
        <v>0.13600000000000001</v>
      </c>
      <c r="DI13" s="145">
        <v>3.2599999999999997E-2</v>
      </c>
      <c r="DJ13" s="145">
        <v>0.499</v>
      </c>
      <c r="DK13" s="145">
        <v>0.17699999999999999</v>
      </c>
      <c r="DL13" s="145">
        <v>0.33600000000000002</v>
      </c>
      <c r="DM13" s="145">
        <v>7.1500000000000001E-3</v>
      </c>
      <c r="DN13" s="145">
        <v>3.1600000000000003E-2</v>
      </c>
      <c r="DO13" s="145">
        <v>2.3699999999999999E-2</v>
      </c>
      <c r="DP13" s="145">
        <v>4.1799999999999997E-2</v>
      </c>
      <c r="DQ13" s="145">
        <v>0.104</v>
      </c>
      <c r="DR13" s="145">
        <v>3.5499999999999997E-2</v>
      </c>
      <c r="DS13" s="145">
        <v>0.155</v>
      </c>
      <c r="DT13" s="145">
        <v>8.0700000000000008E-3</v>
      </c>
      <c r="DU13" s="145">
        <v>4.9099999999999998E-2</v>
      </c>
      <c r="DV13" s="145">
        <v>9.4299999999999991E-3</v>
      </c>
      <c r="DW13" s="145">
        <v>3.6900000000000002E-2</v>
      </c>
      <c r="DX13" s="145">
        <v>1.5599999999999999E-2</v>
      </c>
      <c r="DY13" s="145">
        <v>9.1200000000000003E-2</v>
      </c>
      <c r="DZ13" s="145">
        <v>9.9600000000000001E-3</v>
      </c>
      <c r="EA13" s="145">
        <v>4.3275000000000001E-2</v>
      </c>
      <c r="EB13" s="145">
        <v>2.69E-2</v>
      </c>
      <c r="EC13" s="145">
        <v>3.7999999999999999E-2</v>
      </c>
      <c r="ED13" s="145">
        <v>7.5900000000000004E-3</v>
      </c>
      <c r="EE13" s="145">
        <v>1.2800000000000001E-2</v>
      </c>
      <c r="AMG13" s="135"/>
      <c r="AMH13" s="135"/>
    </row>
    <row r="14" spans="1:1022" x14ac:dyDescent="0.2">
      <c r="A14" s="135" t="s">
        <v>793</v>
      </c>
      <c r="B14" s="135" t="s">
        <v>364</v>
      </c>
      <c r="C14" s="128" t="s">
        <v>365</v>
      </c>
      <c r="D14" s="135" t="s">
        <v>378</v>
      </c>
      <c r="F14" s="128">
        <v>1200</v>
      </c>
      <c r="G14" s="128">
        <v>1E-4</v>
      </c>
      <c r="H14" s="128" t="s">
        <v>367</v>
      </c>
      <c r="I14" s="144">
        <v>11.15</v>
      </c>
      <c r="J14" s="135">
        <v>234003.33</v>
      </c>
      <c r="K14" s="135">
        <v>167454.45000000001</v>
      </c>
      <c r="L14" s="135">
        <v>225.47</v>
      </c>
      <c r="M14" s="135">
        <v>6546.45</v>
      </c>
      <c r="N14" s="135">
        <v>6384.11</v>
      </c>
      <c r="O14" s="135">
        <v>20.21</v>
      </c>
      <c r="P14" s="135">
        <v>1678.67</v>
      </c>
      <c r="Q14" s="135">
        <v>787.94</v>
      </c>
      <c r="R14" s="135">
        <v>58.96</v>
      </c>
      <c r="S14" s="135">
        <v>10.7</v>
      </c>
      <c r="T14" s="128" t="s">
        <v>29</v>
      </c>
      <c r="U14" s="128" t="s">
        <v>29</v>
      </c>
      <c r="V14" s="128" t="s">
        <v>29</v>
      </c>
      <c r="W14" s="128" t="s">
        <v>29</v>
      </c>
      <c r="X14" s="135">
        <v>33.729999999999997</v>
      </c>
      <c r="Y14" s="135">
        <v>19.54</v>
      </c>
      <c r="Z14" s="135">
        <v>35.380000000000003</v>
      </c>
      <c r="AA14" s="135">
        <v>1.46</v>
      </c>
      <c r="AB14" s="135">
        <v>0.67</v>
      </c>
      <c r="AC14" s="128" t="s">
        <v>29</v>
      </c>
      <c r="AD14" s="128" t="s">
        <v>29</v>
      </c>
      <c r="AE14" s="135">
        <v>2.44</v>
      </c>
      <c r="AF14" s="135">
        <v>5.18</v>
      </c>
      <c r="AG14" s="135">
        <v>1.02</v>
      </c>
      <c r="AH14" s="135">
        <v>11.49</v>
      </c>
      <c r="AI14" s="135">
        <v>6.85</v>
      </c>
      <c r="AJ14" s="135">
        <v>1.1499999999999999</v>
      </c>
      <c r="AK14" s="135">
        <v>4.41</v>
      </c>
      <c r="AL14" s="135">
        <v>2.23</v>
      </c>
      <c r="AM14" s="135">
        <v>8.74</v>
      </c>
      <c r="AN14" s="135">
        <v>1.8</v>
      </c>
      <c r="AO14" s="135">
        <v>4.03</v>
      </c>
      <c r="AP14" s="135">
        <v>1.82</v>
      </c>
      <c r="AQ14" s="135">
        <v>3.73</v>
      </c>
      <c r="AR14" s="135">
        <v>3</v>
      </c>
      <c r="AS14" s="135">
        <v>9.7100000000000009</v>
      </c>
      <c r="AT14" s="135">
        <v>0.34100000000000003</v>
      </c>
      <c r="AU14" s="128" t="s">
        <v>29</v>
      </c>
      <c r="AV14" s="145">
        <v>0.51800000000000002</v>
      </c>
      <c r="AW14" s="145">
        <v>0.23300000000000001</v>
      </c>
      <c r="AX14" s="135"/>
      <c r="AY14" s="135"/>
      <c r="AZ14" s="146">
        <v>2.2799999999999998</v>
      </c>
      <c r="BA14" s="147">
        <v>43878.7</v>
      </c>
      <c r="BB14" s="147">
        <v>5356.87</v>
      </c>
      <c r="BC14" s="146">
        <v>15.26</v>
      </c>
      <c r="BD14" s="147">
        <v>3727.89</v>
      </c>
      <c r="BE14" s="147">
        <v>1037.98</v>
      </c>
      <c r="BF14" s="146">
        <v>1.45</v>
      </c>
      <c r="BG14" s="148">
        <v>281.83999999999997</v>
      </c>
      <c r="BH14" s="148">
        <v>53.98</v>
      </c>
      <c r="BI14" s="146">
        <v>4.57</v>
      </c>
      <c r="BJ14" s="146">
        <v>1.78</v>
      </c>
      <c r="BK14" s="146">
        <v>1.1499999999999999</v>
      </c>
      <c r="BL14" s="146">
        <v>1.91</v>
      </c>
      <c r="BM14" s="148">
        <v>0.86</v>
      </c>
      <c r="BN14" s="148">
        <v>0.19</v>
      </c>
      <c r="BO14" s="148">
        <v>2.37</v>
      </c>
      <c r="BP14" s="148">
        <v>1.2</v>
      </c>
      <c r="BQ14" s="148">
        <v>2.59</v>
      </c>
      <c r="BR14" s="148">
        <v>0.13</v>
      </c>
      <c r="BS14" s="148">
        <v>0.28999999999999998</v>
      </c>
      <c r="BT14" s="148">
        <v>7.9000000000000001E-2</v>
      </c>
      <c r="BU14" s="148">
        <v>0.11</v>
      </c>
      <c r="BV14" s="148">
        <v>0.19</v>
      </c>
      <c r="BW14" s="148">
        <v>0.52</v>
      </c>
      <c r="BX14" s="148">
        <v>0.1</v>
      </c>
      <c r="BY14" s="148">
        <v>1.06</v>
      </c>
      <c r="BZ14" s="148">
        <v>0.85</v>
      </c>
      <c r="CA14" s="148">
        <v>0.14000000000000001</v>
      </c>
      <c r="CB14" s="148">
        <v>0.54</v>
      </c>
      <c r="CC14" s="148">
        <v>0.22</v>
      </c>
      <c r="CD14" s="148">
        <v>0.89</v>
      </c>
      <c r="CE14" s="148">
        <v>0.19</v>
      </c>
      <c r="CF14" s="148">
        <v>0.42</v>
      </c>
      <c r="CG14" s="148">
        <v>0.2</v>
      </c>
      <c r="CH14" s="148">
        <v>0.41</v>
      </c>
      <c r="CI14" s="148">
        <v>0.3</v>
      </c>
      <c r="CJ14" s="148">
        <v>1</v>
      </c>
      <c r="CK14" s="148">
        <v>4.7E-2</v>
      </c>
      <c r="CL14" s="148">
        <v>0.02</v>
      </c>
      <c r="CM14" s="148">
        <v>6.0999999999999999E-2</v>
      </c>
      <c r="CN14" s="148">
        <v>3.2000000000000001E-2</v>
      </c>
      <c r="CO14" s="135"/>
      <c r="CP14" s="135"/>
      <c r="CQ14" s="145">
        <v>4.01</v>
      </c>
      <c r="CR14" s="145">
        <v>275.52999999999997</v>
      </c>
      <c r="CS14" s="145">
        <v>200.22</v>
      </c>
      <c r="CT14" s="145">
        <v>0.28799999999999998</v>
      </c>
      <c r="CU14" s="145">
        <v>24.26</v>
      </c>
      <c r="CV14" s="145">
        <v>5.24</v>
      </c>
      <c r="CW14" s="145">
        <v>0.223</v>
      </c>
      <c r="CX14" s="145">
        <v>2.0699999999999998</v>
      </c>
      <c r="CY14" s="145">
        <v>1.05</v>
      </c>
      <c r="CZ14" s="145">
        <v>0.58899999999999997</v>
      </c>
      <c r="DA14" s="145">
        <v>2.82</v>
      </c>
      <c r="DB14" s="145">
        <v>2.72</v>
      </c>
      <c r="DC14" s="145">
        <v>4.6100000000000003</v>
      </c>
      <c r="DD14" s="145">
        <v>1.78</v>
      </c>
      <c r="DE14" s="145">
        <v>0.44800000000000001</v>
      </c>
      <c r="DF14" s="145">
        <v>0.13300000000000001</v>
      </c>
      <c r="DG14" s="145">
        <v>4.2999999999999997E-2</v>
      </c>
      <c r="DH14" s="145">
        <v>0.14899999999999999</v>
      </c>
      <c r="DI14" s="145">
        <v>3.5900000000000001E-2</v>
      </c>
      <c r="DJ14" s="145">
        <v>0.56699999999999995</v>
      </c>
      <c r="DK14" s="145">
        <v>0.19400000000000001</v>
      </c>
      <c r="DL14" s="145">
        <v>0.21099999999999999</v>
      </c>
      <c r="DM14" s="145">
        <v>5.1599999999999997E-3</v>
      </c>
      <c r="DN14" s="145">
        <f>AVERAGE(DN15,DK15:DK23)</f>
        <v>6.6625000000000004E-2</v>
      </c>
      <c r="DO14" s="145">
        <v>1.8366666666666701E-2</v>
      </c>
      <c r="DP14" s="145">
        <v>4.1799999999999997E-2</v>
      </c>
      <c r="DQ14" s="145">
        <v>0.104</v>
      </c>
      <c r="DR14" s="145">
        <v>1.78E-2</v>
      </c>
      <c r="DS14" s="145">
        <v>0.14099999999999999</v>
      </c>
      <c r="DT14" s="145">
        <v>1.5699999999999999E-2</v>
      </c>
      <c r="DU14" s="145">
        <v>3.7100000000000001E-2</v>
      </c>
      <c r="DV14" s="145">
        <v>1.19944444444444E-2</v>
      </c>
      <c r="DW14" s="145">
        <v>3.6900000000000002E-2</v>
      </c>
      <c r="DX14" s="145">
        <v>8.8699999999999994E-3</v>
      </c>
      <c r="DY14" s="145">
        <v>4.9099999999999998E-2</v>
      </c>
      <c r="DZ14" s="145">
        <v>7.1900000000000002E-3</v>
      </c>
      <c r="EA14" s="145">
        <v>3.7100000000000001E-2</v>
      </c>
      <c r="EB14" s="145">
        <v>2.1000000000000001E-2</v>
      </c>
      <c r="EC14" s="145">
        <v>4.0599999999999997E-2</v>
      </c>
      <c r="ED14" s="145">
        <v>7.5900000000000004E-3</v>
      </c>
      <c r="EE14" s="145">
        <v>1.2800000000000001E-2</v>
      </c>
      <c r="AMG14" s="135"/>
      <c r="AMH14" s="135"/>
    </row>
    <row r="15" spans="1:1022" x14ac:dyDescent="0.2">
      <c r="A15" s="135" t="s">
        <v>793</v>
      </c>
      <c r="B15" s="135" t="s">
        <v>364</v>
      </c>
      <c r="C15" s="128" t="s">
        <v>365</v>
      </c>
      <c r="D15" s="135" t="s">
        <v>379</v>
      </c>
      <c r="F15" s="128">
        <v>1200</v>
      </c>
      <c r="G15" s="128">
        <v>1E-4</v>
      </c>
      <c r="H15" s="128" t="s">
        <v>367</v>
      </c>
      <c r="I15" s="144">
        <v>10.6</v>
      </c>
      <c r="J15" s="135">
        <v>224467.20000000001</v>
      </c>
      <c r="K15" s="135">
        <v>167454.47</v>
      </c>
      <c r="L15" s="135">
        <v>220.02</v>
      </c>
      <c r="M15" s="135">
        <v>8128.29</v>
      </c>
      <c r="N15" s="135">
        <v>7967.65</v>
      </c>
      <c r="O15" s="135">
        <v>19.809999999999999</v>
      </c>
      <c r="P15" s="135">
        <v>1222.23</v>
      </c>
      <c r="Q15" s="135">
        <v>841.87</v>
      </c>
      <c r="R15" s="135">
        <v>53.16</v>
      </c>
      <c r="S15" s="135">
        <v>11.68</v>
      </c>
      <c r="T15" s="128" t="s">
        <v>29</v>
      </c>
      <c r="U15" s="128" t="s">
        <v>29</v>
      </c>
      <c r="V15" s="128" t="s">
        <v>29</v>
      </c>
      <c r="W15" s="135">
        <v>0.51</v>
      </c>
      <c r="X15" s="135">
        <v>40.17</v>
      </c>
      <c r="Y15" s="135">
        <v>20.98</v>
      </c>
      <c r="Z15" s="135">
        <v>49.29</v>
      </c>
      <c r="AA15" s="135">
        <v>2.33</v>
      </c>
      <c r="AB15" s="135">
        <v>0.65</v>
      </c>
      <c r="AC15" s="128" t="s">
        <v>29</v>
      </c>
      <c r="AD15" s="128" t="s">
        <v>29</v>
      </c>
      <c r="AE15" s="135">
        <v>2.71</v>
      </c>
      <c r="AF15" s="135">
        <v>6.13</v>
      </c>
      <c r="AG15" s="135">
        <v>1.32</v>
      </c>
      <c r="AH15" s="135">
        <v>12.33</v>
      </c>
      <c r="AI15" s="135">
        <v>7.71</v>
      </c>
      <c r="AJ15" s="135">
        <v>1.52</v>
      </c>
      <c r="AK15" s="135">
        <v>5.21</v>
      </c>
      <c r="AL15" s="135">
        <v>2.5099999999999998</v>
      </c>
      <c r="AM15" s="135">
        <v>10.36</v>
      </c>
      <c r="AN15" s="135">
        <v>2.25</v>
      </c>
      <c r="AO15" s="135">
        <v>4.5199999999999996</v>
      </c>
      <c r="AP15" s="135">
        <v>2.08</v>
      </c>
      <c r="AQ15" s="135">
        <v>4.3099999999999996</v>
      </c>
      <c r="AR15" s="135">
        <v>3.4</v>
      </c>
      <c r="AS15" s="135">
        <v>13.9</v>
      </c>
      <c r="AT15" s="135">
        <v>0.60499999999999998</v>
      </c>
      <c r="AU15" s="128" t="s">
        <v>29</v>
      </c>
      <c r="AV15" s="145">
        <v>0.79</v>
      </c>
      <c r="AW15" s="145">
        <v>0.29799999999999999</v>
      </c>
      <c r="AX15" s="135"/>
      <c r="AY15" s="135"/>
      <c r="AZ15" s="146">
        <v>2.25</v>
      </c>
      <c r="BA15" s="147">
        <v>42110.66</v>
      </c>
      <c r="BB15" s="147">
        <v>5371.29</v>
      </c>
      <c r="BC15" s="146">
        <v>14.95</v>
      </c>
      <c r="BD15" s="147">
        <v>4636.6400000000003</v>
      </c>
      <c r="BE15" s="147">
        <v>1300.98</v>
      </c>
      <c r="BF15" s="146">
        <v>1.44</v>
      </c>
      <c r="BG15" s="148">
        <v>206.19</v>
      </c>
      <c r="BH15" s="148">
        <v>57.81</v>
      </c>
      <c r="BI15" s="146">
        <v>4.1500000000000004</v>
      </c>
      <c r="BJ15" s="146">
        <v>1.96</v>
      </c>
      <c r="BK15" s="146">
        <v>1.2</v>
      </c>
      <c r="BL15" s="146">
        <v>2</v>
      </c>
      <c r="BM15" s="148">
        <v>0.61</v>
      </c>
      <c r="BN15" s="148">
        <v>0.2</v>
      </c>
      <c r="BO15" s="148">
        <v>2.83</v>
      </c>
      <c r="BP15" s="148">
        <v>1.29</v>
      </c>
      <c r="BQ15" s="148">
        <v>3.62</v>
      </c>
      <c r="BR15" s="148">
        <v>0.2</v>
      </c>
      <c r="BS15" s="148">
        <v>0.27</v>
      </c>
      <c r="BT15" s="148">
        <v>0.08</v>
      </c>
      <c r="BU15" s="148">
        <v>0.15</v>
      </c>
      <c r="BV15" s="148">
        <v>0.21</v>
      </c>
      <c r="BW15" s="148">
        <v>0.61</v>
      </c>
      <c r="BX15" s="148">
        <v>0.13</v>
      </c>
      <c r="BY15" s="148">
        <v>1.1599999999999999</v>
      </c>
      <c r="BZ15" s="148">
        <v>0.97</v>
      </c>
      <c r="CA15" s="148">
        <v>0.18</v>
      </c>
      <c r="CB15" s="148">
        <v>0.65</v>
      </c>
      <c r="CC15" s="148">
        <v>0.25</v>
      </c>
      <c r="CD15" s="148">
        <v>1.06</v>
      </c>
      <c r="CE15" s="148">
        <v>0.24</v>
      </c>
      <c r="CF15" s="148">
        <v>0.48</v>
      </c>
      <c r="CG15" s="148">
        <v>0.23</v>
      </c>
      <c r="CH15" s="148">
        <v>0.48</v>
      </c>
      <c r="CI15" s="148">
        <v>0.34</v>
      </c>
      <c r="CJ15" s="148">
        <v>1.42</v>
      </c>
      <c r="CK15" s="148">
        <v>7.8E-2</v>
      </c>
      <c r="CL15" s="148">
        <v>2.4E-2</v>
      </c>
      <c r="CM15" s="148">
        <v>9.0999999999999998E-2</v>
      </c>
      <c r="CN15" s="148">
        <v>0.04</v>
      </c>
      <c r="CO15" s="135"/>
      <c r="CP15" s="135"/>
      <c r="CQ15" s="145">
        <v>3.74</v>
      </c>
      <c r="CR15" s="145">
        <v>256.27</v>
      </c>
      <c r="CS15" s="145">
        <v>182.67</v>
      </c>
      <c r="CT15" s="145">
        <v>0.26900000000000002</v>
      </c>
      <c r="CU15" s="145">
        <v>22.48</v>
      </c>
      <c r="CV15" s="145">
        <v>5.01</v>
      </c>
      <c r="CW15" s="145">
        <v>0.16500000000000001</v>
      </c>
      <c r="CX15" s="145">
        <v>2.2200000000000002</v>
      </c>
      <c r="CY15" s="145">
        <v>0.97499999999999998</v>
      </c>
      <c r="CZ15" s="145">
        <v>0.53</v>
      </c>
      <c r="DA15" s="145">
        <v>2.87</v>
      </c>
      <c r="DB15" s="145">
        <v>2.6</v>
      </c>
      <c r="DC15" s="145">
        <v>4.3600000000000003</v>
      </c>
      <c r="DD15" s="145">
        <v>1.39</v>
      </c>
      <c r="DE15" s="145">
        <v>0.40699999999999997</v>
      </c>
      <c r="DF15" s="145">
        <v>0.14099999999999999</v>
      </c>
      <c r="DG15" s="145">
        <v>3.6200000000000003E-2</v>
      </c>
      <c r="DH15" s="145">
        <v>0.14599999999999999</v>
      </c>
      <c r="DI15" s="145">
        <v>3.2000000000000001E-2</v>
      </c>
      <c r="DJ15" s="145">
        <v>0.46300000000000002</v>
      </c>
      <c r="DK15" s="145">
        <v>0.17</v>
      </c>
      <c r="DL15" s="145">
        <v>0.39900000000000002</v>
      </c>
      <c r="DM15" s="145">
        <v>7.3200000000000001E-3</v>
      </c>
      <c r="DN15" s="145">
        <v>1.8200000000000001E-2</v>
      </c>
      <c r="DO15" s="145">
        <v>1.24E-2</v>
      </c>
      <c r="DP15" s="145">
        <v>0.13200000000000001</v>
      </c>
      <c r="DQ15" s="145">
        <v>0.104</v>
      </c>
      <c r="DR15" s="145">
        <v>3.5000000000000003E-2</v>
      </c>
      <c r="DS15" s="145">
        <v>0.182</v>
      </c>
      <c r="DT15" s="145">
        <v>8.4700000000000001E-3</v>
      </c>
      <c r="DU15" s="145">
        <v>3.8533333333333301E-2</v>
      </c>
      <c r="DV15" s="145">
        <v>8.3499999999999998E-3</v>
      </c>
      <c r="DW15" s="145">
        <v>3.6900000000000002E-2</v>
      </c>
      <c r="DX15" s="145">
        <v>1.52783333333333E-2</v>
      </c>
      <c r="DY15" s="145">
        <v>5.6675000000000003E-2</v>
      </c>
      <c r="DZ15" s="145">
        <v>5.1000000000000004E-3</v>
      </c>
      <c r="EA15" s="145">
        <v>4.3799999999999999E-2</v>
      </c>
      <c r="EB15" s="145">
        <v>2.2100000000000002E-2</v>
      </c>
      <c r="EC15" s="145">
        <v>4.1799999999999997E-2</v>
      </c>
      <c r="ED15" s="145">
        <v>7.5900000000000004E-3</v>
      </c>
      <c r="EE15" s="145">
        <v>1.2800000000000001E-2</v>
      </c>
      <c r="AMG15" s="135"/>
      <c r="AMH15" s="135"/>
    </row>
    <row r="16" spans="1:1022" x14ac:dyDescent="0.2">
      <c r="A16" s="135"/>
      <c r="B16" s="135"/>
      <c r="D16" s="135" t="s">
        <v>34</v>
      </c>
      <c r="I16" s="144">
        <f t="shared" ref="I16:AB16" si="2">AVERAGE(I4:I15)</f>
        <v>9.8583333333333343</v>
      </c>
      <c r="J16" s="135">
        <f t="shared" si="2"/>
        <v>227501.87083333335</v>
      </c>
      <c r="K16" s="135">
        <f t="shared" si="2"/>
        <v>167597.39249999999</v>
      </c>
      <c r="L16" s="135">
        <f t="shared" si="2"/>
        <v>227.86999999999998</v>
      </c>
      <c r="M16" s="135">
        <f t="shared" si="2"/>
        <v>8328.8141666666652</v>
      </c>
      <c r="N16" s="135">
        <f t="shared" si="2"/>
        <v>7842.76111111111</v>
      </c>
      <c r="O16" s="135">
        <f t="shared" si="2"/>
        <v>22.639166666666664</v>
      </c>
      <c r="P16" s="135">
        <f t="shared" si="2"/>
        <v>1783.24</v>
      </c>
      <c r="Q16" s="135">
        <f t="shared" si="2"/>
        <v>815.21750000000009</v>
      </c>
      <c r="R16" s="135">
        <f t="shared" si="2"/>
        <v>59.196666666666665</v>
      </c>
      <c r="S16" s="135">
        <f t="shared" si="2"/>
        <v>14.598333333333334</v>
      </c>
      <c r="T16" s="135">
        <f t="shared" si="2"/>
        <v>0.4</v>
      </c>
      <c r="U16" s="135">
        <f t="shared" si="2"/>
        <v>1.585</v>
      </c>
      <c r="V16" s="135">
        <f t="shared" si="2"/>
        <v>0.36000000000000004</v>
      </c>
      <c r="W16" s="135">
        <f t="shared" si="2"/>
        <v>0.51</v>
      </c>
      <c r="X16" s="135">
        <f t="shared" si="2"/>
        <v>35.526666666666671</v>
      </c>
      <c r="Y16" s="135">
        <f t="shared" si="2"/>
        <v>21.159999999999997</v>
      </c>
      <c r="Z16" s="135">
        <f t="shared" si="2"/>
        <v>49.041666666666664</v>
      </c>
      <c r="AA16" s="135">
        <f t="shared" si="2"/>
        <v>2.5442499999999999</v>
      </c>
      <c r="AB16" s="135">
        <f t="shared" si="2"/>
        <v>0.77400000000000002</v>
      </c>
      <c r="AC16" s="135"/>
      <c r="AD16" s="135">
        <f t="shared" ref="AD16:AW16" si="3">AVERAGE(AD4:AD15)</f>
        <v>0.26900000000000002</v>
      </c>
      <c r="AE16" s="135">
        <f t="shared" si="3"/>
        <v>2.7675000000000001</v>
      </c>
      <c r="AF16" s="135">
        <f t="shared" si="3"/>
        <v>6.1366666666666658</v>
      </c>
      <c r="AG16" s="135">
        <f t="shared" si="3"/>
        <v>1.3690833333333332</v>
      </c>
      <c r="AH16" s="135">
        <f t="shared" si="3"/>
        <v>12.899166666666668</v>
      </c>
      <c r="AI16" s="135">
        <f t="shared" si="3"/>
        <v>7.5599999999999978</v>
      </c>
      <c r="AJ16" s="135">
        <f t="shared" si="3"/>
        <v>1.42</v>
      </c>
      <c r="AK16" s="135">
        <f t="shared" si="3"/>
        <v>4.7700000000000005</v>
      </c>
      <c r="AL16" s="135">
        <f t="shared" si="3"/>
        <v>2.4283333333333332</v>
      </c>
      <c r="AM16" s="135">
        <f t="shared" si="3"/>
        <v>9.5899999999999981</v>
      </c>
      <c r="AN16" s="135">
        <f t="shared" si="3"/>
        <v>1.9941666666666666</v>
      </c>
      <c r="AO16" s="135">
        <f t="shared" si="3"/>
        <v>4.7091666666666674</v>
      </c>
      <c r="AP16" s="135">
        <f t="shared" si="3"/>
        <v>2.1175000000000002</v>
      </c>
      <c r="AQ16" s="135">
        <f t="shared" si="3"/>
        <v>4.3666666666666663</v>
      </c>
      <c r="AR16" s="135">
        <f t="shared" si="3"/>
        <v>3.3899999999999992</v>
      </c>
      <c r="AS16" s="135">
        <f t="shared" si="3"/>
        <v>13.415833333333337</v>
      </c>
      <c r="AT16" s="135">
        <f t="shared" si="3"/>
        <v>0.75574999999999992</v>
      </c>
      <c r="AU16" s="135">
        <f t="shared" si="3"/>
        <v>5.0999999999999997E-2</v>
      </c>
      <c r="AV16" s="145">
        <f t="shared" si="3"/>
        <v>0.82183333333333319</v>
      </c>
      <c r="AW16" s="145">
        <f t="shared" si="3"/>
        <v>0.32691666666666669</v>
      </c>
      <c r="AX16" s="135"/>
      <c r="AY16" s="135"/>
      <c r="AZ16" s="146"/>
      <c r="BA16" s="147"/>
      <c r="BB16" s="147"/>
      <c r="BC16" s="146"/>
      <c r="BD16" s="147"/>
      <c r="BE16" s="147"/>
      <c r="BF16" s="146"/>
      <c r="BG16" s="148"/>
      <c r="BH16" s="148"/>
      <c r="BI16" s="146"/>
      <c r="BJ16" s="146"/>
      <c r="BK16" s="146"/>
      <c r="BL16" s="146"/>
      <c r="BM16" s="148"/>
      <c r="BN16" s="148"/>
      <c r="BO16" s="148"/>
      <c r="BP16" s="148"/>
      <c r="BQ16" s="148"/>
      <c r="BR16" s="148"/>
      <c r="BS16" s="148"/>
      <c r="BT16" s="148"/>
      <c r="BU16" s="148"/>
      <c r="BV16" s="148"/>
      <c r="BW16" s="148"/>
      <c r="BX16" s="148"/>
      <c r="BY16" s="148"/>
      <c r="BZ16" s="148"/>
      <c r="CA16" s="148"/>
      <c r="CB16" s="148"/>
      <c r="CC16" s="148"/>
      <c r="CD16" s="148"/>
      <c r="CE16" s="148"/>
      <c r="CF16" s="148"/>
      <c r="CG16" s="148"/>
      <c r="CH16" s="148"/>
      <c r="CI16" s="148"/>
      <c r="CJ16" s="148"/>
      <c r="CK16" s="148"/>
      <c r="CL16" s="148"/>
      <c r="CM16" s="148"/>
      <c r="CN16" s="148"/>
      <c r="CO16" s="135"/>
      <c r="CP16" s="13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AMG16" s="135"/>
      <c r="AMH16" s="135"/>
    </row>
    <row r="17" spans="1:1022" x14ac:dyDescent="0.2">
      <c r="D17" s="128" t="s">
        <v>380</v>
      </c>
      <c r="I17" s="144">
        <f t="shared" ref="I17:AB17" si="4">MEDIAN(I4:I15)</f>
        <v>10.23</v>
      </c>
      <c r="J17" s="135">
        <f t="shared" si="4"/>
        <v>227864.535</v>
      </c>
      <c r="K17" s="135">
        <f t="shared" si="4"/>
        <v>167454.45000000001</v>
      </c>
      <c r="L17" s="135">
        <f t="shared" si="4"/>
        <v>224.42000000000002</v>
      </c>
      <c r="M17" s="135">
        <f t="shared" si="4"/>
        <v>8580.8649999999998</v>
      </c>
      <c r="N17" s="135">
        <f t="shared" si="4"/>
        <v>8261.9599999999991</v>
      </c>
      <c r="O17" s="135">
        <f t="shared" si="4"/>
        <v>21.81</v>
      </c>
      <c r="P17" s="135">
        <f t="shared" si="4"/>
        <v>1627.52</v>
      </c>
      <c r="Q17" s="135">
        <f t="shared" si="4"/>
        <v>821.04</v>
      </c>
      <c r="R17" s="135">
        <f t="shared" si="4"/>
        <v>59.385000000000005</v>
      </c>
      <c r="S17" s="135">
        <f t="shared" si="4"/>
        <v>14.51</v>
      </c>
      <c r="T17" s="135">
        <f t="shared" si="4"/>
        <v>0.4</v>
      </c>
      <c r="U17" s="135">
        <f t="shared" si="4"/>
        <v>1.585</v>
      </c>
      <c r="V17" s="135">
        <f t="shared" si="4"/>
        <v>0.31</v>
      </c>
      <c r="W17" s="135">
        <f t="shared" si="4"/>
        <v>0.51</v>
      </c>
      <c r="X17" s="135">
        <f t="shared" si="4"/>
        <v>35.909999999999997</v>
      </c>
      <c r="Y17" s="135">
        <f t="shared" si="4"/>
        <v>21.195</v>
      </c>
      <c r="Z17" s="135">
        <f t="shared" si="4"/>
        <v>50.105000000000004</v>
      </c>
      <c r="AA17" s="135">
        <f t="shared" si="4"/>
        <v>2.3650000000000002</v>
      </c>
      <c r="AB17" s="135">
        <f t="shared" si="4"/>
        <v>0.67</v>
      </c>
      <c r="AC17" s="135"/>
      <c r="AD17" s="135">
        <f t="shared" ref="AD17:AW17" si="5">MEDIAN(AD4:AD15)</f>
        <v>0.13100000000000001</v>
      </c>
      <c r="AE17" s="135">
        <f t="shared" si="5"/>
        <v>2.7949999999999999</v>
      </c>
      <c r="AF17" s="135">
        <f t="shared" si="5"/>
        <v>6.2750000000000004</v>
      </c>
      <c r="AG17" s="135">
        <f t="shared" si="5"/>
        <v>1.373</v>
      </c>
      <c r="AH17" s="135">
        <f t="shared" si="5"/>
        <v>13.195</v>
      </c>
      <c r="AI17" s="135">
        <f t="shared" si="5"/>
        <v>7.6400000000000006</v>
      </c>
      <c r="AJ17" s="135">
        <f t="shared" si="5"/>
        <v>1.4449999999999998</v>
      </c>
      <c r="AK17" s="135">
        <f t="shared" si="5"/>
        <v>4.8650000000000002</v>
      </c>
      <c r="AL17" s="135">
        <f t="shared" si="5"/>
        <v>2.4400000000000004</v>
      </c>
      <c r="AM17" s="135">
        <f t="shared" si="5"/>
        <v>9.64</v>
      </c>
      <c r="AN17" s="135">
        <f t="shared" si="5"/>
        <v>2.0449999999999999</v>
      </c>
      <c r="AO17" s="135">
        <f t="shared" si="5"/>
        <v>4.51</v>
      </c>
      <c r="AP17" s="135">
        <f t="shared" si="5"/>
        <v>2.0649999999999999</v>
      </c>
      <c r="AQ17" s="135">
        <f t="shared" si="5"/>
        <v>4.3</v>
      </c>
      <c r="AR17" s="135">
        <f t="shared" si="5"/>
        <v>3.38</v>
      </c>
      <c r="AS17" s="135">
        <f t="shared" si="5"/>
        <v>14.025</v>
      </c>
      <c r="AT17" s="135">
        <f t="shared" si="5"/>
        <v>0.72700000000000009</v>
      </c>
      <c r="AU17" s="135">
        <f t="shared" si="5"/>
        <v>5.0999999999999997E-2</v>
      </c>
      <c r="AV17" s="145">
        <f t="shared" si="5"/>
        <v>0.81899999999999995</v>
      </c>
      <c r="AW17" s="145">
        <f t="shared" si="5"/>
        <v>0.33200000000000002</v>
      </c>
      <c r="DB17" s="145"/>
      <c r="DC17" s="145"/>
      <c r="DD17" s="145"/>
      <c r="DE17" s="145"/>
    </row>
    <row r="18" spans="1:1022" x14ac:dyDescent="0.2">
      <c r="A18" s="135"/>
      <c r="B18" s="135"/>
      <c r="D18" s="135" t="s">
        <v>35</v>
      </c>
      <c r="I18" s="144">
        <f t="shared" ref="I18:V18" si="6">STDEV(I4:I15)</f>
        <v>3.0556113309877255</v>
      </c>
      <c r="J18" s="135">
        <f t="shared" si="6"/>
        <v>5850.4344534704214</v>
      </c>
      <c r="K18" s="135">
        <f t="shared" si="6"/>
        <v>380.63185031602245</v>
      </c>
      <c r="L18" s="135">
        <f t="shared" si="6"/>
        <v>19.562544917171785</v>
      </c>
      <c r="M18" s="135">
        <f t="shared" si="6"/>
        <v>1459.6667924592709</v>
      </c>
      <c r="N18" s="135">
        <f t="shared" si="6"/>
        <v>1511.4446145446798</v>
      </c>
      <c r="O18" s="135">
        <f t="shared" si="6"/>
        <v>4.2341586227283079</v>
      </c>
      <c r="P18" s="135">
        <f t="shared" si="6"/>
        <v>627.28077761369047</v>
      </c>
      <c r="Q18" s="135">
        <f t="shared" si="6"/>
        <v>48.654672040448879</v>
      </c>
      <c r="R18" s="135">
        <f t="shared" si="6"/>
        <v>2.8736556804351099</v>
      </c>
      <c r="S18" s="135">
        <f t="shared" si="6"/>
        <v>2.6452799588334752</v>
      </c>
      <c r="T18" s="135">
        <f t="shared" si="6"/>
        <v>7.0710678118654391E-2</v>
      </c>
      <c r="U18" s="135">
        <f t="shared" si="6"/>
        <v>9.1923881554251102E-2</v>
      </c>
      <c r="V18" s="135">
        <f t="shared" si="6"/>
        <v>0.13228756555322949</v>
      </c>
      <c r="W18" s="135"/>
      <c r="X18" s="135">
        <f>STDEV(X4:X15)</f>
        <v>2.6295673108753554</v>
      </c>
      <c r="Y18" s="135">
        <f>STDEV(Y4:Y15)</f>
        <v>3.2957051942297402</v>
      </c>
      <c r="Z18" s="135">
        <f>STDEV(Z4:Z15)</f>
        <v>12.928083478390869</v>
      </c>
      <c r="AA18" s="135">
        <f>STDEV(AA4:AA15)</f>
        <v>0.99853457399057854</v>
      </c>
      <c r="AB18" s="135">
        <f>STDEV(AB4:AB15)</f>
        <v>0.28901254298040396</v>
      </c>
      <c r="AC18" s="135"/>
      <c r="AD18" s="135">
        <f t="shared" ref="AD18:AT18" si="7">STDEV(AD4:AD15)</f>
        <v>0.24336597954521089</v>
      </c>
      <c r="AE18" s="135">
        <f t="shared" si="7"/>
        <v>0.4208244073460814</v>
      </c>
      <c r="AF18" s="135">
        <f t="shared" si="7"/>
        <v>0.99770038619120716</v>
      </c>
      <c r="AG18" s="135">
        <f t="shared" si="7"/>
        <v>0.23620771226472231</v>
      </c>
      <c r="AH18" s="135">
        <f t="shared" si="7"/>
        <v>1.7897966280270237</v>
      </c>
      <c r="AI18" s="135">
        <f t="shared" si="7"/>
        <v>1.3645512082732729</v>
      </c>
      <c r="AJ18" s="135">
        <f t="shared" si="7"/>
        <v>0.17984842102574808</v>
      </c>
      <c r="AK18" s="135">
        <f t="shared" si="7"/>
        <v>0.79594426483722569</v>
      </c>
      <c r="AL18" s="135">
        <f t="shared" si="7"/>
        <v>0.37340773068233762</v>
      </c>
      <c r="AM18" s="135">
        <f t="shared" si="7"/>
        <v>1.4565338681578681</v>
      </c>
      <c r="AN18" s="135">
        <f t="shared" si="7"/>
        <v>0.32292578188503429</v>
      </c>
      <c r="AO18" s="135">
        <f t="shared" si="7"/>
        <v>0.70460121968946354</v>
      </c>
      <c r="AP18" s="135">
        <f t="shared" si="7"/>
        <v>0.33871750095698278</v>
      </c>
      <c r="AQ18" s="135">
        <f t="shared" si="7"/>
        <v>0.76464291527404837</v>
      </c>
      <c r="AR18" s="135">
        <f t="shared" si="7"/>
        <v>0.50349686285924</v>
      </c>
      <c r="AS18" s="135">
        <f t="shared" si="7"/>
        <v>3.3391110911120907</v>
      </c>
      <c r="AT18" s="135">
        <f t="shared" si="7"/>
        <v>0.33012810874237664</v>
      </c>
      <c r="AU18" s="135"/>
      <c r="AV18" s="145">
        <f>STDEV(AV4:AV15)</f>
        <v>0.21324839691748909</v>
      </c>
      <c r="AW18" s="145">
        <f>STDEV(AW4:AW15)</f>
        <v>9.426313106823847E-2</v>
      </c>
      <c r="AX18" s="135"/>
      <c r="AY18" s="135"/>
      <c r="AZ18" s="146"/>
      <c r="BA18" s="147"/>
      <c r="BB18" s="147"/>
      <c r="BC18" s="146"/>
      <c r="BD18" s="147"/>
      <c r="BE18" s="147"/>
      <c r="BF18" s="146"/>
      <c r="BG18" s="148"/>
      <c r="BH18" s="148"/>
      <c r="BI18" s="146"/>
      <c r="BJ18" s="146"/>
      <c r="BK18" s="146"/>
      <c r="BL18" s="146"/>
      <c r="BM18" s="148"/>
      <c r="BN18" s="148"/>
      <c r="BO18" s="148"/>
      <c r="BP18" s="148"/>
      <c r="BQ18" s="148"/>
      <c r="BR18" s="148"/>
      <c r="BS18" s="148"/>
      <c r="BT18" s="148"/>
      <c r="BU18" s="148"/>
      <c r="BV18" s="148"/>
      <c r="BW18" s="148"/>
      <c r="BX18" s="148"/>
      <c r="BY18" s="148"/>
      <c r="BZ18" s="148"/>
      <c r="CA18" s="148"/>
      <c r="CB18" s="148"/>
      <c r="CC18" s="148"/>
      <c r="CD18" s="148"/>
      <c r="CE18" s="148"/>
      <c r="CF18" s="148"/>
      <c r="CG18" s="148"/>
      <c r="CH18" s="148"/>
      <c r="CI18" s="148"/>
      <c r="CJ18" s="148"/>
      <c r="CK18" s="148"/>
      <c r="CL18" s="148"/>
      <c r="CM18" s="148"/>
      <c r="CN18" s="148"/>
      <c r="CO18" s="135"/>
      <c r="CP18" s="13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AMG18" s="135"/>
      <c r="AMH18" s="135"/>
    </row>
    <row r="19" spans="1:1022" x14ac:dyDescent="0.2">
      <c r="A19" s="135"/>
      <c r="B19" s="135"/>
      <c r="D19" s="128" t="s">
        <v>810</v>
      </c>
      <c r="I19" s="129">
        <f t="shared" ref="I19:AB19" si="8">I18/I16</f>
        <v>0.30995212148649792</v>
      </c>
      <c r="J19" s="128">
        <f t="shared" si="8"/>
        <v>2.5715983925936232E-2</v>
      </c>
      <c r="K19" s="128">
        <f t="shared" si="8"/>
        <v>2.2711084262007387E-3</v>
      </c>
      <c r="L19" s="128">
        <f t="shared" si="8"/>
        <v>8.5849584926369363E-2</v>
      </c>
      <c r="M19" s="128">
        <f t="shared" si="8"/>
        <v>0.17525505591193358</v>
      </c>
      <c r="N19" s="128">
        <f t="shared" si="8"/>
        <v>0.19271843080919093</v>
      </c>
      <c r="O19" s="128">
        <f t="shared" si="8"/>
        <v>0.1870280247091681</v>
      </c>
      <c r="P19" s="128">
        <f t="shared" si="8"/>
        <v>0.35176464054961221</v>
      </c>
      <c r="Q19" s="128">
        <f t="shared" si="8"/>
        <v>5.9683056411876434E-2</v>
      </c>
      <c r="R19" s="128">
        <f t="shared" si="8"/>
        <v>4.8544214433838224E-2</v>
      </c>
      <c r="S19" s="128">
        <f t="shared" si="8"/>
        <v>0.18120424424021978</v>
      </c>
      <c r="T19" s="128">
        <f t="shared" si="8"/>
        <v>0.17677669529663598</v>
      </c>
      <c r="U19" s="128">
        <f t="shared" si="8"/>
        <v>5.7996139781861897E-2</v>
      </c>
      <c r="V19" s="128">
        <f t="shared" si="8"/>
        <v>0.36746545987008189</v>
      </c>
      <c r="X19" s="128">
        <f t="shared" si="8"/>
        <v>7.401671920272157E-2</v>
      </c>
      <c r="Y19" s="128">
        <f t="shared" si="8"/>
        <v>0.1557516632433715</v>
      </c>
      <c r="Z19" s="128">
        <f t="shared" si="8"/>
        <v>0.26361427653473313</v>
      </c>
      <c r="AA19" s="128">
        <f t="shared" si="8"/>
        <v>0.39246716084920058</v>
      </c>
      <c r="AB19" s="128">
        <f t="shared" si="8"/>
        <v>0.37340121832093537</v>
      </c>
      <c r="AD19" s="128">
        <f t="shared" ref="AD19:AW19" si="9">AD18/AD16</f>
        <v>0.90470624366249397</v>
      </c>
      <c r="AE19" s="128">
        <f t="shared" si="9"/>
        <v>0.15205940644844856</v>
      </c>
      <c r="AF19" s="128">
        <f t="shared" si="9"/>
        <v>0.16258018243202726</v>
      </c>
      <c r="AG19" s="128">
        <f t="shared" si="9"/>
        <v>0.17252982818045334</v>
      </c>
      <c r="AH19" s="128">
        <f t="shared" si="9"/>
        <v>0.13875288801811669</v>
      </c>
      <c r="AI19" s="128">
        <f t="shared" si="9"/>
        <v>0.18049619157053881</v>
      </c>
      <c r="AJ19" s="128">
        <f t="shared" si="9"/>
        <v>0.12665381762376626</v>
      </c>
      <c r="AK19" s="128">
        <f t="shared" si="9"/>
        <v>0.16686462575203892</v>
      </c>
      <c r="AL19" s="128">
        <f t="shared" si="9"/>
        <v>0.15377120000645339</v>
      </c>
      <c r="AM19" s="128">
        <f t="shared" si="9"/>
        <v>0.15188048677350036</v>
      </c>
      <c r="AN19" s="128">
        <f t="shared" si="9"/>
        <v>0.16193520194819941</v>
      </c>
      <c r="AO19" s="128">
        <f t="shared" si="9"/>
        <v>0.14962333456509574</v>
      </c>
      <c r="AP19" s="128">
        <f t="shared" si="9"/>
        <v>0.15996103941297887</v>
      </c>
      <c r="AQ19" s="128">
        <f t="shared" si="9"/>
        <v>0.17510906456657599</v>
      </c>
      <c r="AR19" s="128">
        <f t="shared" si="9"/>
        <v>0.14852414833605904</v>
      </c>
      <c r="AS19" s="128">
        <f t="shared" si="9"/>
        <v>0.24889330451174033</v>
      </c>
      <c r="AT19" s="128">
        <f t="shared" si="9"/>
        <v>0.43682184418442166</v>
      </c>
      <c r="AV19" s="130">
        <f t="shared" si="9"/>
        <v>0.25947888491278337</v>
      </c>
      <c r="AW19" s="130">
        <f t="shared" si="9"/>
        <v>0.28833993699180771</v>
      </c>
      <c r="AX19" s="135"/>
      <c r="AY19" s="135"/>
      <c r="AZ19" s="146"/>
      <c r="BA19" s="147"/>
      <c r="BB19" s="147"/>
      <c r="BC19" s="146"/>
      <c r="BD19" s="147"/>
      <c r="BE19" s="147"/>
      <c r="BF19" s="146"/>
      <c r="BG19" s="148"/>
      <c r="BH19" s="148"/>
      <c r="BI19" s="146"/>
      <c r="BJ19" s="146"/>
      <c r="BK19" s="146"/>
      <c r="BL19" s="146"/>
      <c r="BM19" s="148"/>
      <c r="BN19" s="148"/>
      <c r="BO19" s="148"/>
      <c r="BP19" s="148"/>
      <c r="BQ19" s="148"/>
      <c r="BR19" s="148"/>
      <c r="BS19" s="148"/>
      <c r="BT19" s="148"/>
      <c r="BU19" s="148"/>
      <c r="BV19" s="148"/>
      <c r="BW19" s="148"/>
      <c r="BX19" s="148"/>
      <c r="BY19" s="148"/>
      <c r="BZ19" s="148"/>
      <c r="CA19" s="148"/>
      <c r="CB19" s="148"/>
      <c r="CC19" s="148"/>
      <c r="CD19" s="148"/>
      <c r="CE19" s="148"/>
      <c r="CF19" s="148"/>
      <c r="CG19" s="148"/>
      <c r="CH19" s="148"/>
      <c r="CI19" s="148"/>
      <c r="CJ19" s="148"/>
      <c r="CK19" s="148"/>
      <c r="CL19" s="148"/>
      <c r="CM19" s="148"/>
      <c r="CN19" s="148"/>
      <c r="CO19" s="135"/>
      <c r="CP19" s="13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AMG19" s="135"/>
      <c r="AMH19" s="135"/>
    </row>
    <row r="20" spans="1:1022" x14ac:dyDescent="0.2">
      <c r="A20" s="135"/>
      <c r="B20" s="135"/>
      <c r="D20" s="128" t="s">
        <v>382</v>
      </c>
      <c r="I20" s="129">
        <f t="shared" ref="I20:AB20" si="10">I19*100</f>
        <v>30.995212148649792</v>
      </c>
      <c r="J20" s="128">
        <f t="shared" si="10"/>
        <v>2.5715983925936232</v>
      </c>
      <c r="K20" s="128">
        <f t="shared" si="10"/>
        <v>0.22711084262007386</v>
      </c>
      <c r="L20" s="128">
        <f t="shared" si="10"/>
        <v>8.584958492636936</v>
      </c>
      <c r="M20" s="128">
        <f t="shared" si="10"/>
        <v>17.525505591193358</v>
      </c>
      <c r="N20" s="128">
        <f t="shared" si="10"/>
        <v>19.271843080919094</v>
      </c>
      <c r="O20" s="128">
        <f t="shared" si="10"/>
        <v>18.702802470916811</v>
      </c>
      <c r="P20" s="128">
        <f t="shared" si="10"/>
        <v>35.176464054961222</v>
      </c>
      <c r="Q20" s="128">
        <f t="shared" si="10"/>
        <v>5.9683056411876434</v>
      </c>
      <c r="R20" s="128">
        <f t="shared" si="10"/>
        <v>4.8544214433838224</v>
      </c>
      <c r="S20" s="128">
        <f t="shared" si="10"/>
        <v>18.120424424021977</v>
      </c>
      <c r="T20" s="128">
        <f t="shared" si="10"/>
        <v>17.677669529663596</v>
      </c>
      <c r="U20" s="128">
        <f t="shared" si="10"/>
        <v>5.7996139781861897</v>
      </c>
      <c r="V20" s="128">
        <f t="shared" si="10"/>
        <v>36.74654598700819</v>
      </c>
      <c r="X20" s="128">
        <f t="shared" si="10"/>
        <v>7.4016719202721575</v>
      </c>
      <c r="Y20" s="128">
        <f t="shared" si="10"/>
        <v>15.57516632433715</v>
      </c>
      <c r="Z20" s="128">
        <f t="shared" si="10"/>
        <v>26.361427653473314</v>
      </c>
      <c r="AA20" s="128">
        <f t="shared" si="10"/>
        <v>39.24671608492006</v>
      </c>
      <c r="AB20" s="128">
        <f t="shared" si="10"/>
        <v>37.340121832093537</v>
      </c>
      <c r="AD20" s="128">
        <f t="shared" ref="AD20:AW20" si="11">AD19*100</f>
        <v>90.470624366249396</v>
      </c>
      <c r="AE20" s="128">
        <f t="shared" si="11"/>
        <v>15.205940644844857</v>
      </c>
      <c r="AF20" s="128">
        <f t="shared" si="11"/>
        <v>16.258018243202727</v>
      </c>
      <c r="AG20" s="128">
        <f t="shared" si="11"/>
        <v>17.252982818045336</v>
      </c>
      <c r="AH20" s="128">
        <f t="shared" si="11"/>
        <v>13.875288801811669</v>
      </c>
      <c r="AI20" s="128">
        <f t="shared" si="11"/>
        <v>18.049619157053883</v>
      </c>
      <c r="AJ20" s="128">
        <f t="shared" si="11"/>
        <v>12.665381762376626</v>
      </c>
      <c r="AK20" s="128">
        <f t="shared" si="11"/>
        <v>16.68646257520389</v>
      </c>
      <c r="AL20" s="128">
        <f t="shared" si="11"/>
        <v>15.377120000645339</v>
      </c>
      <c r="AM20" s="128">
        <f t="shared" si="11"/>
        <v>15.188048677350036</v>
      </c>
      <c r="AN20" s="128">
        <f t="shared" si="11"/>
        <v>16.193520194819939</v>
      </c>
      <c r="AO20" s="128">
        <f t="shared" si="11"/>
        <v>14.962333456509574</v>
      </c>
      <c r="AP20" s="128">
        <f t="shared" si="11"/>
        <v>15.996103941297887</v>
      </c>
      <c r="AQ20" s="128">
        <f t="shared" si="11"/>
        <v>17.510906456657597</v>
      </c>
      <c r="AR20" s="128">
        <f t="shared" si="11"/>
        <v>14.852414833605904</v>
      </c>
      <c r="AS20" s="128">
        <f t="shared" si="11"/>
        <v>24.889330451174033</v>
      </c>
      <c r="AT20" s="128">
        <f t="shared" si="11"/>
        <v>43.682184418442169</v>
      </c>
      <c r="AV20" s="130">
        <f t="shared" si="11"/>
        <v>25.947888491278338</v>
      </c>
      <c r="AW20" s="130">
        <f t="shared" si="11"/>
        <v>28.83399369918077</v>
      </c>
      <c r="AX20" s="135"/>
      <c r="AY20" s="135"/>
      <c r="AZ20" s="146"/>
      <c r="BA20" s="147"/>
      <c r="BB20" s="147"/>
      <c r="BC20" s="146"/>
      <c r="BD20" s="147"/>
      <c r="BE20" s="147"/>
      <c r="BF20" s="146"/>
      <c r="BG20" s="148"/>
      <c r="BH20" s="148"/>
      <c r="BI20" s="146"/>
      <c r="BJ20" s="146"/>
      <c r="BK20" s="146"/>
      <c r="BL20" s="146"/>
      <c r="BM20" s="148"/>
      <c r="BN20" s="148"/>
      <c r="BO20" s="148"/>
      <c r="BP20" s="148"/>
      <c r="BQ20" s="148"/>
      <c r="BR20" s="148"/>
      <c r="BS20" s="148"/>
      <c r="BT20" s="148"/>
      <c r="BU20" s="148"/>
      <c r="BV20" s="148"/>
      <c r="BW20" s="148"/>
      <c r="BX20" s="148"/>
      <c r="BY20" s="148"/>
      <c r="BZ20" s="148"/>
      <c r="CA20" s="148"/>
      <c r="CB20" s="148"/>
      <c r="CC20" s="148"/>
      <c r="CD20" s="148"/>
      <c r="CE20" s="148"/>
      <c r="CF20" s="148"/>
      <c r="CG20" s="148"/>
      <c r="CH20" s="148"/>
      <c r="CI20" s="148"/>
      <c r="CJ20" s="148"/>
      <c r="CK20" s="148"/>
      <c r="CL20" s="148"/>
      <c r="CM20" s="148"/>
      <c r="CN20" s="148"/>
      <c r="CO20" s="135"/>
      <c r="CP20" s="13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AMG20" s="135"/>
      <c r="AMH20" s="135"/>
    </row>
    <row r="21" spans="1:1022" x14ac:dyDescent="0.2">
      <c r="A21" s="135"/>
      <c r="B21" s="135"/>
      <c r="C21" s="135"/>
      <c r="D21" s="135"/>
      <c r="I21" s="144"/>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45"/>
      <c r="AW21" s="145"/>
      <c r="AX21" s="135"/>
      <c r="AY21" s="135"/>
      <c r="AZ21" s="146"/>
      <c r="BA21" s="147"/>
      <c r="BB21" s="147"/>
      <c r="BC21" s="146"/>
      <c r="BD21" s="147"/>
      <c r="BE21" s="147"/>
      <c r="BF21" s="146"/>
      <c r="BG21" s="148"/>
      <c r="BH21" s="148"/>
      <c r="BI21" s="146"/>
      <c r="BJ21" s="146"/>
      <c r="BK21" s="146"/>
      <c r="BL21" s="146"/>
      <c r="BM21" s="148"/>
      <c r="BN21" s="148"/>
      <c r="BO21" s="148"/>
      <c r="BP21" s="148"/>
      <c r="BQ21" s="148"/>
      <c r="BR21" s="148"/>
      <c r="BS21" s="148"/>
      <c r="BT21" s="148"/>
      <c r="BU21" s="148"/>
      <c r="BV21" s="148"/>
      <c r="BW21" s="148"/>
      <c r="BX21" s="148"/>
      <c r="BY21" s="148"/>
      <c r="BZ21" s="148"/>
      <c r="CA21" s="148"/>
      <c r="CB21" s="148"/>
      <c r="CC21" s="148"/>
      <c r="CD21" s="148"/>
      <c r="CE21" s="148"/>
      <c r="CF21" s="148"/>
      <c r="CG21" s="148"/>
      <c r="CH21" s="148"/>
      <c r="CI21" s="148"/>
      <c r="CJ21" s="148"/>
      <c r="CK21" s="148"/>
      <c r="CL21" s="148"/>
      <c r="CM21" s="148"/>
      <c r="CN21" s="148"/>
      <c r="CO21" s="135"/>
      <c r="CP21" s="13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c r="EE21" s="145"/>
      <c r="EF21" s="135"/>
      <c r="EG21" s="135"/>
      <c r="EH21" s="135"/>
    </row>
    <row r="22" spans="1:1022" x14ac:dyDescent="0.2">
      <c r="A22" s="135" t="s">
        <v>793</v>
      </c>
      <c r="B22" s="135" t="s">
        <v>364</v>
      </c>
      <c r="C22" s="135" t="s">
        <v>37</v>
      </c>
      <c r="D22" s="135" t="s">
        <v>383</v>
      </c>
      <c r="F22" s="128">
        <v>1200</v>
      </c>
      <c r="G22" s="128">
        <v>1E-4</v>
      </c>
      <c r="H22" s="128" t="s">
        <v>367</v>
      </c>
      <c r="I22" s="144">
        <v>120.23</v>
      </c>
      <c r="J22" s="135">
        <v>190071.55</v>
      </c>
      <c r="K22" s="135">
        <v>129289.4</v>
      </c>
      <c r="L22" s="135">
        <v>58.79</v>
      </c>
      <c r="M22" s="135">
        <v>15157.59</v>
      </c>
      <c r="N22" s="135" t="s">
        <v>368</v>
      </c>
      <c r="O22" s="135">
        <v>2.27</v>
      </c>
      <c r="P22" s="135">
        <v>124.08</v>
      </c>
      <c r="Q22" s="135">
        <v>2176.59</v>
      </c>
      <c r="R22" s="135">
        <v>68.52</v>
      </c>
      <c r="S22" s="135">
        <v>11.22</v>
      </c>
      <c r="T22" s="135">
        <v>0.223</v>
      </c>
      <c r="U22" s="128" t="s">
        <v>29</v>
      </c>
      <c r="V22" s="135">
        <v>1.53</v>
      </c>
      <c r="W22" s="135">
        <v>4.72</v>
      </c>
      <c r="X22" s="135">
        <v>368.8</v>
      </c>
      <c r="Y22" s="135">
        <v>64.27</v>
      </c>
      <c r="Z22" s="135">
        <v>156.51</v>
      </c>
      <c r="AA22" s="135">
        <v>310.01</v>
      </c>
      <c r="AB22" s="135">
        <v>1.39</v>
      </c>
      <c r="AC22" s="135">
        <v>0.79900000000000004</v>
      </c>
      <c r="AD22" s="135">
        <v>238.99</v>
      </c>
      <c r="AE22" s="135">
        <v>39.380000000000003</v>
      </c>
      <c r="AF22" s="135">
        <v>52.25</v>
      </c>
      <c r="AG22" s="135">
        <v>7.93</v>
      </c>
      <c r="AH22" s="135">
        <v>58.04</v>
      </c>
      <c r="AI22" s="135">
        <v>23.57</v>
      </c>
      <c r="AJ22" s="135">
        <v>6.97</v>
      </c>
      <c r="AK22" s="135">
        <v>13.42</v>
      </c>
      <c r="AL22" s="135">
        <v>6.75</v>
      </c>
      <c r="AM22" s="135">
        <v>26.17</v>
      </c>
      <c r="AN22" s="135">
        <v>5.77</v>
      </c>
      <c r="AO22" s="135">
        <v>13.12</v>
      </c>
      <c r="AP22" s="135">
        <v>6.5</v>
      </c>
      <c r="AQ22" s="135">
        <v>14.04</v>
      </c>
      <c r="AR22" s="135">
        <v>10.16</v>
      </c>
      <c r="AS22" s="135">
        <v>19.62</v>
      </c>
      <c r="AT22" s="135">
        <v>25.26</v>
      </c>
      <c r="AU22" s="128" t="s">
        <v>29</v>
      </c>
      <c r="AV22" s="145">
        <v>72.66</v>
      </c>
      <c r="AW22" s="145">
        <v>28.84</v>
      </c>
      <c r="AX22" s="135"/>
      <c r="AY22" s="135"/>
      <c r="AZ22" s="146">
        <v>13.13</v>
      </c>
      <c r="BA22" s="147">
        <v>26794.16</v>
      </c>
      <c r="BB22" s="147">
        <v>4097.13</v>
      </c>
      <c r="BC22" s="146">
        <v>5.1100000000000003</v>
      </c>
      <c r="BD22" s="147">
        <v>3630.34</v>
      </c>
      <c r="BE22" s="147"/>
      <c r="BF22" s="146">
        <v>0.2</v>
      </c>
      <c r="BG22" s="148">
        <v>24.32</v>
      </c>
      <c r="BH22" s="148">
        <v>192.92</v>
      </c>
      <c r="BI22" s="146">
        <v>6.98</v>
      </c>
      <c r="BJ22" s="146">
        <v>1.55</v>
      </c>
      <c r="BK22" s="146">
        <v>8.5000000000000006E-2</v>
      </c>
      <c r="BL22" s="146">
        <v>0.28000000000000003</v>
      </c>
      <c r="BM22" s="148">
        <v>0.33</v>
      </c>
      <c r="BN22" s="148">
        <v>0.42</v>
      </c>
      <c r="BO22" s="148">
        <v>27.29</v>
      </c>
      <c r="BP22" s="148">
        <v>5.92</v>
      </c>
      <c r="BQ22" s="148">
        <v>14.87</v>
      </c>
      <c r="BR22" s="148">
        <v>25.76</v>
      </c>
      <c r="BS22" s="148">
        <v>0.19</v>
      </c>
      <c r="BT22" s="148">
        <v>7.1999999999999995E-2</v>
      </c>
      <c r="BU22" s="148">
        <v>26.99</v>
      </c>
      <c r="BV22" s="148">
        <v>2.62</v>
      </c>
      <c r="BW22" s="148">
        <v>3.6</v>
      </c>
      <c r="BX22" s="148">
        <v>0.51</v>
      </c>
      <c r="BY22" s="148">
        <v>5.94</v>
      </c>
      <c r="BZ22" s="148">
        <v>2.41</v>
      </c>
      <c r="CA22" s="148">
        <v>0.68</v>
      </c>
      <c r="CB22" s="148">
        <v>1.33</v>
      </c>
      <c r="CC22" s="148">
        <v>0.42</v>
      </c>
      <c r="CD22" s="148">
        <v>2.1800000000000002</v>
      </c>
      <c r="CE22" s="148">
        <v>0.45</v>
      </c>
      <c r="CF22" s="148">
        <v>1.23</v>
      </c>
      <c r="CG22" s="148">
        <v>0.62</v>
      </c>
      <c r="CH22" s="148">
        <v>1.1599999999999999</v>
      </c>
      <c r="CI22" s="148">
        <v>0.69</v>
      </c>
      <c r="CJ22" s="148">
        <v>1.8</v>
      </c>
      <c r="CK22" s="148">
        <v>2.0699999999999998</v>
      </c>
      <c r="CL22" s="148">
        <v>2.3999999999999998E-3</v>
      </c>
      <c r="CM22" s="148">
        <v>6.28</v>
      </c>
      <c r="CN22" s="148">
        <v>2.64</v>
      </c>
      <c r="CO22" s="135"/>
      <c r="CP22" s="135"/>
      <c r="CQ22" s="145">
        <v>0.28399999999999997</v>
      </c>
      <c r="CR22" s="145">
        <v>27.73</v>
      </c>
      <c r="CS22" s="145">
        <v>27.11</v>
      </c>
      <c r="CT22" s="145">
        <v>5.5100000000000003E-2</v>
      </c>
      <c r="CU22" s="145">
        <v>1.57</v>
      </c>
      <c r="CV22" s="145" t="s">
        <v>368</v>
      </c>
      <c r="CW22" s="145">
        <v>2.7199999999999998E-2</v>
      </c>
      <c r="CX22" s="145">
        <v>0.96199999999999997</v>
      </c>
      <c r="CY22" s="145">
        <v>0.192</v>
      </c>
      <c r="CZ22" s="145">
        <v>4.6399999999999997E-2</v>
      </c>
      <c r="DA22" s="145">
        <v>0.499</v>
      </c>
      <c r="DB22" s="145">
        <v>0.182</v>
      </c>
      <c r="DC22" s="145">
        <v>0.71699999999999997</v>
      </c>
      <c r="DD22" s="145">
        <v>6.9699999999999998E-2</v>
      </c>
      <c r="DE22" s="145">
        <v>5.9400000000000001E-2</v>
      </c>
      <c r="DF22" s="145">
        <v>4.0099999999999997E-2</v>
      </c>
      <c r="DG22" s="145">
        <v>4.8199999999999996E-3</v>
      </c>
      <c r="DH22" s="145">
        <v>1.9599999999999999E-2</v>
      </c>
      <c r="DI22" s="145">
        <v>4.48E-2</v>
      </c>
      <c r="DJ22" s="145">
        <f>AVERAGE(DJ24:DJ28)</f>
        <v>0.18383999999999998</v>
      </c>
      <c r="DK22" s="145">
        <v>3.5700000000000003E-2</v>
      </c>
      <c r="DL22" s="145">
        <v>5.33E-2</v>
      </c>
      <c r="DM22" s="145">
        <v>2.4199999999999998E-3</v>
      </c>
      <c r="DN22" s="145">
        <v>2.96E-3</v>
      </c>
      <c r="DO22" s="145">
        <f>AVERAGE(DO25,DO27)</f>
        <v>6.0649999999999992E-3</v>
      </c>
      <c r="DP22" s="145">
        <v>4.1799999999999997E-2</v>
      </c>
      <c r="DQ22" s="145">
        <v>1.8800000000000001E-2</v>
      </c>
      <c r="DR22" s="145">
        <v>4.9300000000000004E-3</v>
      </c>
      <c r="DS22" s="145">
        <f>AVERAGE(DS24:DS28)</f>
        <v>5.1980000000000005E-2</v>
      </c>
      <c r="DT22" s="145">
        <f>AVERAGE(DT25:DT26)</f>
        <v>4.62E-3</v>
      </c>
      <c r="DU22" s="145">
        <f>AVERAGE(DU24:DU28)</f>
        <v>1.8959999999999998E-2</v>
      </c>
      <c r="DV22" s="145">
        <f>AVERAGE(DV25:DV26,DV28)</f>
        <v>5.45E-3</v>
      </c>
      <c r="DW22" s="145">
        <f>AVERAGE(DW26,DW28)</f>
        <v>1.2400000000000001E-2</v>
      </c>
      <c r="DX22" s="145">
        <f>AVERAGE(DX25,DX27:DX28)</f>
        <v>5.4300000000000008E-3</v>
      </c>
      <c r="DY22" s="145">
        <f>AVERAGE(DY25:DY26)</f>
        <v>2.3449999999999999E-2</v>
      </c>
      <c r="DZ22" s="145">
        <f>AVERAGE(DZ23:DZ28)</f>
        <v>2.0533333333333337E-3</v>
      </c>
      <c r="EA22" s="145">
        <v>1.5933333333333299E-2</v>
      </c>
      <c r="EB22" s="145">
        <f>AVERAGE(EB25:EB28)</f>
        <v>6.0175000000000003E-3</v>
      </c>
      <c r="EC22" s="145">
        <v>6.5500000000000003E-3</v>
      </c>
      <c r="ED22" s="145">
        <f>AVERAGE(ED24,ED26,ED28)</f>
        <v>2.7066666666666667E-3</v>
      </c>
      <c r="EE22" s="145">
        <v>3.7599999999999999E-3</v>
      </c>
      <c r="AMH22" s="135"/>
    </row>
    <row r="23" spans="1:1022" x14ac:dyDescent="0.2">
      <c r="A23" s="135" t="s">
        <v>793</v>
      </c>
      <c r="B23" s="135" t="s">
        <v>364</v>
      </c>
      <c r="C23" s="135" t="s">
        <v>37</v>
      </c>
      <c r="D23" s="135" t="s">
        <v>384</v>
      </c>
      <c r="F23" s="128">
        <v>1200</v>
      </c>
      <c r="G23" s="128">
        <v>1E-4</v>
      </c>
      <c r="H23" s="128" t="s">
        <v>367</v>
      </c>
      <c r="I23" s="144">
        <v>121</v>
      </c>
      <c r="J23" s="135">
        <v>189284.77</v>
      </c>
      <c r="K23" s="135">
        <v>131362.01999999999</v>
      </c>
      <c r="L23" s="135">
        <v>57.51</v>
      </c>
      <c r="M23" s="135">
        <v>15047.81</v>
      </c>
      <c r="N23" s="135" t="s">
        <v>368</v>
      </c>
      <c r="O23" s="135">
        <v>2.25</v>
      </c>
      <c r="P23" s="135">
        <v>125.36</v>
      </c>
      <c r="Q23" s="135">
        <v>2190.42</v>
      </c>
      <c r="R23" s="135">
        <v>67.13</v>
      </c>
      <c r="S23" s="135">
        <v>11.25</v>
      </c>
      <c r="T23" s="135">
        <v>0.38</v>
      </c>
      <c r="U23" s="128" t="s">
        <v>29</v>
      </c>
      <c r="V23" s="135">
        <v>1.56</v>
      </c>
      <c r="W23" s="135">
        <v>4.8600000000000003</v>
      </c>
      <c r="X23" s="135">
        <v>366.69</v>
      </c>
      <c r="Y23" s="135">
        <v>65.06</v>
      </c>
      <c r="Z23" s="135">
        <v>159.27000000000001</v>
      </c>
      <c r="AA23" s="135">
        <v>313.08999999999997</v>
      </c>
      <c r="AB23" s="135">
        <v>1.29</v>
      </c>
      <c r="AC23" s="135">
        <v>0.86399999999999999</v>
      </c>
      <c r="AD23" s="135">
        <v>243.39</v>
      </c>
      <c r="AE23" s="135">
        <v>39.700000000000003</v>
      </c>
      <c r="AF23" s="135">
        <v>52.36</v>
      </c>
      <c r="AG23" s="135">
        <v>8.27</v>
      </c>
      <c r="AH23" s="135">
        <v>59.44</v>
      </c>
      <c r="AI23" s="135">
        <v>24.22</v>
      </c>
      <c r="AJ23" s="135">
        <v>7.4</v>
      </c>
      <c r="AK23" s="135">
        <v>13.72</v>
      </c>
      <c r="AL23" s="135">
        <v>6.96</v>
      </c>
      <c r="AM23" s="135">
        <v>26.6</v>
      </c>
      <c r="AN23" s="135">
        <v>5.64</v>
      </c>
      <c r="AO23" s="135">
        <v>13.66</v>
      </c>
      <c r="AP23" s="135">
        <v>6.57</v>
      </c>
      <c r="AQ23" s="135">
        <v>14.09</v>
      </c>
      <c r="AR23" s="135">
        <v>10.28</v>
      </c>
      <c r="AS23" s="135">
        <v>19.489999999999998</v>
      </c>
      <c r="AT23" s="135">
        <v>24.93</v>
      </c>
      <c r="AU23" s="128" t="s">
        <v>29</v>
      </c>
      <c r="AV23" s="145">
        <v>73.25</v>
      </c>
      <c r="AW23" s="145">
        <v>28.75</v>
      </c>
      <c r="AX23" s="135"/>
      <c r="AY23" s="135"/>
      <c r="AZ23" s="146">
        <v>13.23</v>
      </c>
      <c r="BA23" s="147">
        <v>26695.33</v>
      </c>
      <c r="BB23" s="147">
        <v>4160.62</v>
      </c>
      <c r="BC23" s="146">
        <v>5</v>
      </c>
      <c r="BD23" s="147">
        <v>3610.19</v>
      </c>
      <c r="BE23" s="147"/>
      <c r="BF23" s="146">
        <v>0.2</v>
      </c>
      <c r="BG23" s="148">
        <v>24.6</v>
      </c>
      <c r="BH23" s="148">
        <v>194.38</v>
      </c>
      <c r="BI23" s="146">
        <v>6.85</v>
      </c>
      <c r="BJ23" s="146">
        <v>1.55</v>
      </c>
      <c r="BK23" s="146">
        <v>0.09</v>
      </c>
      <c r="BL23" s="146">
        <v>0.28000000000000003</v>
      </c>
      <c r="BM23" s="148">
        <v>0.33</v>
      </c>
      <c r="BN23" s="148">
        <v>0.43</v>
      </c>
      <c r="BO23" s="148">
        <v>27.17</v>
      </c>
      <c r="BP23" s="148">
        <v>6</v>
      </c>
      <c r="BQ23" s="148">
        <v>15.15</v>
      </c>
      <c r="BR23" s="148">
        <v>26.06</v>
      </c>
      <c r="BS23" s="148">
        <v>0.17</v>
      </c>
      <c r="BT23" s="148">
        <v>7.6999999999999999E-2</v>
      </c>
      <c r="BU23" s="148">
        <v>27.53</v>
      </c>
      <c r="BV23" s="148">
        <v>2.65</v>
      </c>
      <c r="BW23" s="148">
        <v>3.62</v>
      </c>
      <c r="BX23" s="148">
        <v>0.53</v>
      </c>
      <c r="BY23" s="148">
        <v>6.09</v>
      </c>
      <c r="BZ23" s="148">
        <v>2.4700000000000002</v>
      </c>
      <c r="CA23" s="148">
        <v>0.73</v>
      </c>
      <c r="CB23" s="148">
        <v>1.36</v>
      </c>
      <c r="CC23" s="148">
        <v>0.43</v>
      </c>
      <c r="CD23" s="148">
        <v>2.2200000000000002</v>
      </c>
      <c r="CE23" s="148">
        <v>0.44</v>
      </c>
      <c r="CF23" s="148">
        <v>1.28</v>
      </c>
      <c r="CG23" s="148">
        <v>0.63</v>
      </c>
      <c r="CH23" s="148">
        <v>1.17</v>
      </c>
      <c r="CI23" s="148">
        <v>0.7</v>
      </c>
      <c r="CJ23" s="148">
        <v>1.79</v>
      </c>
      <c r="CK23" s="148">
        <v>2.0499999999999998</v>
      </c>
      <c r="CL23" s="148">
        <v>2.8E-3</v>
      </c>
      <c r="CM23" s="148">
        <v>6.34</v>
      </c>
      <c r="CN23" s="148">
        <v>2.64</v>
      </c>
      <c r="CO23" s="135"/>
      <c r="CP23" s="135"/>
      <c r="CQ23" s="145">
        <v>0.29399999999999998</v>
      </c>
      <c r="CR23" s="145">
        <v>28.45</v>
      </c>
      <c r="CS23" s="145">
        <v>27.38</v>
      </c>
      <c r="CT23" s="145">
        <v>5.4899999999999997E-2</v>
      </c>
      <c r="CU23" s="145">
        <v>1.56</v>
      </c>
      <c r="CV23" s="145" t="s">
        <v>368</v>
      </c>
      <c r="CW23" s="145">
        <v>2.3400000000000001E-2</v>
      </c>
      <c r="CX23" s="145">
        <v>1.04</v>
      </c>
      <c r="CY23" s="145">
        <v>0.191</v>
      </c>
      <c r="CZ23" s="145">
        <v>5.0500000000000003E-2</v>
      </c>
      <c r="DA23" s="145">
        <v>0.499</v>
      </c>
      <c r="DB23" s="145">
        <v>0.17</v>
      </c>
      <c r="DC23" s="145">
        <v>0.71299999999999997</v>
      </c>
      <c r="DD23" s="145">
        <v>9.5699999999999993E-2</v>
      </c>
      <c r="DE23" s="145">
        <v>6.3100000000000003E-2</v>
      </c>
      <c r="DF23" s="145">
        <v>4.4299999999999999E-2</v>
      </c>
      <c r="DG23" s="145">
        <v>7.9100000000000004E-3</v>
      </c>
      <c r="DH23" s="145">
        <v>2.35E-2</v>
      </c>
      <c r="DI23" s="145">
        <v>4.6399999999999997E-2</v>
      </c>
      <c r="DJ23" s="145">
        <f>AVERAGE(DJ25:DJ29)</f>
        <v>0.22324999999999998</v>
      </c>
      <c r="DK23" s="145">
        <v>4.2599999999999999E-2</v>
      </c>
      <c r="DL23" s="145">
        <v>6.7699999999999996E-2</v>
      </c>
      <c r="DM23" s="145">
        <v>2.5100000000000001E-3</v>
      </c>
      <c r="DN23" s="145">
        <v>3.0699999999999998E-3</v>
      </c>
      <c r="DO23" s="145">
        <v>6.0650000000000001E-3</v>
      </c>
      <c r="DP23" s="145">
        <v>4.1799999999999997E-2</v>
      </c>
      <c r="DQ23" s="145">
        <v>1.8800000000000001E-2</v>
      </c>
      <c r="DR23" s="145">
        <v>6.2700000000000004E-3</v>
      </c>
      <c r="DS23" s="145">
        <f>AVERAGE(DS25:DS29)</f>
        <v>6.08E-2</v>
      </c>
      <c r="DT23" s="145">
        <v>4.62E-3</v>
      </c>
      <c r="DU23" s="145">
        <f>AVERAGE(DU25:DU29)</f>
        <v>1.8724999999999999E-2</v>
      </c>
      <c r="DV23" s="145">
        <v>5.45E-3</v>
      </c>
      <c r="DW23" s="145">
        <v>1.24E-2</v>
      </c>
      <c r="DX23" s="145">
        <v>5.4299999999999999E-3</v>
      </c>
      <c r="DY23" s="145">
        <v>2.3449999999999999E-2</v>
      </c>
      <c r="DZ23" s="145">
        <v>6.6E-4</v>
      </c>
      <c r="EA23" s="145">
        <v>1.5933333333333299E-2</v>
      </c>
      <c r="EB23" s="145">
        <v>6.0175000000000003E-3</v>
      </c>
      <c r="EC23" s="145">
        <v>6.7999999999999996E-3</v>
      </c>
      <c r="ED23" s="145">
        <v>2.7066666666666702E-3</v>
      </c>
      <c r="EE23" s="145">
        <v>3.7599999999999999E-3</v>
      </c>
      <c r="AMH23" s="135"/>
    </row>
    <row r="24" spans="1:1022" x14ac:dyDescent="0.2">
      <c r="A24" s="135" t="s">
        <v>793</v>
      </c>
      <c r="B24" s="135" t="s">
        <v>364</v>
      </c>
      <c r="C24" s="135" t="s">
        <v>37</v>
      </c>
      <c r="D24" s="135" t="s">
        <v>385</v>
      </c>
      <c r="F24" s="128">
        <v>1200</v>
      </c>
      <c r="G24" s="128">
        <v>1E-4</v>
      </c>
      <c r="H24" s="128" t="s">
        <v>367</v>
      </c>
      <c r="I24" s="144">
        <v>115.86</v>
      </c>
      <c r="J24" s="135">
        <v>197694.83</v>
      </c>
      <c r="K24" s="135">
        <v>130861.74</v>
      </c>
      <c r="L24" s="135">
        <v>57.3</v>
      </c>
      <c r="M24" s="135">
        <v>15406.9</v>
      </c>
      <c r="N24" s="135" t="s">
        <v>368</v>
      </c>
      <c r="O24" s="135">
        <v>2.23</v>
      </c>
      <c r="P24" s="135">
        <v>122.91</v>
      </c>
      <c r="Q24" s="135">
        <v>2130.23</v>
      </c>
      <c r="R24" s="135">
        <v>66.47</v>
      </c>
      <c r="S24" s="135">
        <v>11.57</v>
      </c>
      <c r="T24" s="128" t="s">
        <v>29</v>
      </c>
      <c r="U24" s="128" t="s">
        <v>29</v>
      </c>
      <c r="V24" s="135">
        <v>1.41</v>
      </c>
      <c r="W24" s="135">
        <v>4.9400000000000004</v>
      </c>
      <c r="X24" s="135">
        <v>369.69</v>
      </c>
      <c r="Y24" s="135">
        <v>63.78</v>
      </c>
      <c r="Z24" s="135">
        <v>155.58000000000001</v>
      </c>
      <c r="AA24" s="135">
        <v>310.16000000000003</v>
      </c>
      <c r="AB24" s="135">
        <v>1.44</v>
      </c>
      <c r="AC24" s="135">
        <v>0.79400000000000004</v>
      </c>
      <c r="AD24" s="135">
        <v>241.19</v>
      </c>
      <c r="AE24" s="135">
        <v>38.729999999999997</v>
      </c>
      <c r="AF24" s="135">
        <v>51.85</v>
      </c>
      <c r="AG24" s="135">
        <v>7.78</v>
      </c>
      <c r="AH24" s="135">
        <v>56.27</v>
      </c>
      <c r="AI24" s="135">
        <v>23.41</v>
      </c>
      <c r="AJ24" s="135">
        <v>7.42</v>
      </c>
      <c r="AK24" s="135">
        <v>13.57</v>
      </c>
      <c r="AL24" s="135">
        <v>6.68</v>
      </c>
      <c r="AM24" s="135">
        <v>25.97</v>
      </c>
      <c r="AN24" s="135">
        <v>5.56</v>
      </c>
      <c r="AO24" s="135">
        <v>13.7</v>
      </c>
      <c r="AP24" s="135">
        <v>6.67</v>
      </c>
      <c r="AQ24" s="135">
        <v>13.89</v>
      </c>
      <c r="AR24" s="135">
        <v>9.98</v>
      </c>
      <c r="AS24" s="135">
        <v>19.920000000000002</v>
      </c>
      <c r="AT24" s="135">
        <v>25.03</v>
      </c>
      <c r="AU24" s="128" t="s">
        <v>29</v>
      </c>
      <c r="AV24" s="145">
        <v>71.13</v>
      </c>
      <c r="AW24" s="145">
        <v>28.95</v>
      </c>
      <c r="AX24" s="135"/>
      <c r="AY24" s="135"/>
      <c r="AZ24" s="146">
        <v>12.68</v>
      </c>
      <c r="BA24" s="147">
        <v>27894.69</v>
      </c>
      <c r="BB24" s="147">
        <v>4145.59</v>
      </c>
      <c r="BC24" s="146">
        <v>4.99</v>
      </c>
      <c r="BD24" s="147">
        <v>3702.68</v>
      </c>
      <c r="BE24" s="147"/>
      <c r="BF24" s="146">
        <v>0.2</v>
      </c>
      <c r="BG24" s="148">
        <v>24.17</v>
      </c>
      <c r="BH24" s="148">
        <v>189.28</v>
      </c>
      <c r="BI24" s="146">
        <v>6.79</v>
      </c>
      <c r="BJ24" s="146">
        <v>1.6</v>
      </c>
      <c r="BK24" s="146">
        <v>8.2000000000000003E-2</v>
      </c>
      <c r="BL24" s="146">
        <v>0.27</v>
      </c>
      <c r="BM24" s="148">
        <v>0.31</v>
      </c>
      <c r="BN24" s="148">
        <v>0.44</v>
      </c>
      <c r="BO24" s="148">
        <v>27.44</v>
      </c>
      <c r="BP24" s="148">
        <v>5.9</v>
      </c>
      <c r="BQ24" s="148">
        <v>14.83</v>
      </c>
      <c r="BR24" s="148">
        <v>25.86</v>
      </c>
      <c r="BS24" s="148">
        <v>0.2</v>
      </c>
      <c r="BT24" s="148">
        <v>7.0999999999999994E-2</v>
      </c>
      <c r="BU24" s="148">
        <v>27.32</v>
      </c>
      <c r="BV24" s="148">
        <v>2.58</v>
      </c>
      <c r="BW24" s="148">
        <v>3.59</v>
      </c>
      <c r="BX24" s="148">
        <v>0.5</v>
      </c>
      <c r="BY24" s="148">
        <v>5.78</v>
      </c>
      <c r="BZ24" s="148">
        <v>2.4</v>
      </c>
      <c r="CA24" s="148">
        <v>0.73</v>
      </c>
      <c r="CB24" s="148">
        <v>1.35</v>
      </c>
      <c r="CC24" s="148">
        <v>0.42</v>
      </c>
      <c r="CD24" s="148">
        <v>2.17</v>
      </c>
      <c r="CE24" s="148">
        <v>0.44</v>
      </c>
      <c r="CF24" s="148">
        <v>1.29</v>
      </c>
      <c r="CG24" s="148">
        <v>0.64</v>
      </c>
      <c r="CH24" s="148">
        <v>1.1499999999999999</v>
      </c>
      <c r="CI24" s="148">
        <v>0.68</v>
      </c>
      <c r="CJ24" s="148">
        <v>1.83</v>
      </c>
      <c r="CK24" s="148">
        <v>2.06</v>
      </c>
      <c r="CL24" s="148">
        <v>3.2000000000000002E-3</v>
      </c>
      <c r="CM24" s="148">
        <v>6.16</v>
      </c>
      <c r="CN24" s="148">
        <v>2.66</v>
      </c>
      <c r="CO24" s="135"/>
      <c r="CP24" s="135"/>
      <c r="CQ24" s="145">
        <v>0.29499999999999998</v>
      </c>
      <c r="CR24" s="145">
        <v>27.2</v>
      </c>
      <c r="CS24" s="145">
        <v>26.64</v>
      </c>
      <c r="CT24" s="145">
        <v>5.8500000000000003E-2</v>
      </c>
      <c r="CU24" s="145">
        <v>1.69</v>
      </c>
      <c r="CV24" s="145" t="s">
        <v>368</v>
      </c>
      <c r="CW24" s="145">
        <v>2.6499999999999999E-2</v>
      </c>
      <c r="CX24" s="145">
        <v>0.98199999999999998</v>
      </c>
      <c r="CY24" s="145">
        <v>0.17699999999999999</v>
      </c>
      <c r="CZ24" s="145">
        <v>4.6300000000000001E-2</v>
      </c>
      <c r="DA24" s="145">
        <v>0.47899999999999998</v>
      </c>
      <c r="DB24" s="145">
        <v>0.19800000000000001</v>
      </c>
      <c r="DC24" s="145">
        <v>0.65900000000000003</v>
      </c>
      <c r="DD24" s="145">
        <v>9.2999999999999999E-2</v>
      </c>
      <c r="DE24" s="145">
        <v>5.4300000000000001E-2</v>
      </c>
      <c r="DF24" s="145">
        <v>4.3799999999999999E-2</v>
      </c>
      <c r="DG24" s="145">
        <v>5.9500000000000004E-3</v>
      </c>
      <c r="DH24" s="145">
        <v>2.0799999999999999E-2</v>
      </c>
      <c r="DI24" s="145">
        <v>4.8399999999999999E-2</v>
      </c>
      <c r="DJ24" s="145">
        <v>2.6200000000000001E-2</v>
      </c>
      <c r="DK24" s="145">
        <v>4.02E-2</v>
      </c>
      <c r="DL24" s="145">
        <v>7.5999999999999998E-2</v>
      </c>
      <c r="DM24" s="145">
        <v>1.2999999999999999E-3</v>
      </c>
      <c r="DN24" s="145">
        <f>AVERAGE(DN22:DN23,DN26:DN28)</f>
        <v>5.5040000000000002E-3</v>
      </c>
      <c r="DO24" s="145">
        <v>6.0650000000000001E-3</v>
      </c>
      <c r="DP24" s="145">
        <v>4.1799999999999997E-2</v>
      </c>
      <c r="DQ24" s="145">
        <v>1.8800000000000001E-2</v>
      </c>
      <c r="DR24" s="145">
        <v>6.0899999999999999E-3</v>
      </c>
      <c r="DS24" s="145">
        <v>1.67E-2</v>
      </c>
      <c r="DT24" s="145">
        <v>4.62E-3</v>
      </c>
      <c r="DU24" s="145">
        <f>AVERAGE(DU26:DU30)</f>
        <v>1.9899999999999998E-2</v>
      </c>
      <c r="DV24" s="145">
        <v>5.45E-3</v>
      </c>
      <c r="DW24" s="145">
        <v>1.24E-2</v>
      </c>
      <c r="DX24" s="145">
        <v>5.4299999999999999E-3</v>
      </c>
      <c r="DY24" s="145">
        <v>2.3449999999999999E-2</v>
      </c>
      <c r="DZ24" s="145">
        <v>1.1100000000000001E-3</v>
      </c>
      <c r="EA24" s="145">
        <v>1.5933333333333299E-2</v>
      </c>
      <c r="EB24" s="145">
        <v>6.0175000000000003E-3</v>
      </c>
      <c r="EC24" s="145">
        <v>8.5400000000000007E-3</v>
      </c>
      <c r="ED24" s="145">
        <v>2.4199999999999998E-3</v>
      </c>
      <c r="EE24" s="145">
        <v>3.7599999999999999E-3</v>
      </c>
      <c r="AMH24" s="135"/>
    </row>
    <row r="25" spans="1:1022" x14ac:dyDescent="0.2">
      <c r="A25" s="135" t="s">
        <v>793</v>
      </c>
      <c r="B25" s="135" t="s">
        <v>364</v>
      </c>
      <c r="C25" s="135" t="s">
        <v>37</v>
      </c>
      <c r="D25" s="135" t="s">
        <v>386</v>
      </c>
      <c r="F25" s="128">
        <v>1200</v>
      </c>
      <c r="G25" s="128">
        <v>1E-4</v>
      </c>
      <c r="H25" s="128" t="s">
        <v>367</v>
      </c>
      <c r="I25" s="144">
        <v>118.63</v>
      </c>
      <c r="J25" s="135">
        <v>182959.34</v>
      </c>
      <c r="K25" s="135">
        <v>130704.52</v>
      </c>
      <c r="L25" s="135">
        <v>56.5</v>
      </c>
      <c r="M25" s="135">
        <v>15766.55</v>
      </c>
      <c r="N25" s="135">
        <v>14762.09</v>
      </c>
      <c r="O25" s="135">
        <v>2.31</v>
      </c>
      <c r="P25" s="135">
        <v>121.4</v>
      </c>
      <c r="Q25" s="135">
        <v>2250.09</v>
      </c>
      <c r="R25" s="135">
        <v>64.91</v>
      </c>
      <c r="S25" s="135">
        <v>11</v>
      </c>
      <c r="T25" s="128" t="s">
        <v>29</v>
      </c>
      <c r="U25" s="128" t="s">
        <v>29</v>
      </c>
      <c r="V25" s="128" t="s">
        <v>29</v>
      </c>
      <c r="W25" s="135">
        <v>4.92</v>
      </c>
      <c r="X25" s="135">
        <v>372</v>
      </c>
      <c r="Y25" s="135">
        <v>64.319999999999993</v>
      </c>
      <c r="Z25" s="135">
        <v>157.19</v>
      </c>
      <c r="AA25" s="135">
        <v>304.51</v>
      </c>
      <c r="AB25" s="135">
        <v>0.92</v>
      </c>
      <c r="AC25" s="135">
        <v>0.85599999999999998</v>
      </c>
      <c r="AD25" s="135">
        <v>249.93</v>
      </c>
      <c r="AE25" s="135">
        <v>39.58</v>
      </c>
      <c r="AF25" s="135">
        <v>52.89</v>
      </c>
      <c r="AG25" s="135">
        <v>8.24</v>
      </c>
      <c r="AH25" s="135">
        <v>58.53</v>
      </c>
      <c r="AI25" s="135">
        <v>25.35</v>
      </c>
      <c r="AJ25" s="135">
        <v>7.63</v>
      </c>
      <c r="AK25" s="135">
        <v>13.62</v>
      </c>
      <c r="AL25" s="135">
        <v>6.75</v>
      </c>
      <c r="AM25" s="135">
        <v>27.34</v>
      </c>
      <c r="AN25" s="135">
        <v>5.72</v>
      </c>
      <c r="AO25" s="135">
        <v>13.74</v>
      </c>
      <c r="AP25" s="135">
        <v>6.67</v>
      </c>
      <c r="AQ25" s="135">
        <v>14.19</v>
      </c>
      <c r="AR25" s="135">
        <v>10.39</v>
      </c>
      <c r="AS25" s="135">
        <v>20.53</v>
      </c>
      <c r="AT25" s="135">
        <v>25.28</v>
      </c>
      <c r="AU25" s="128" t="s">
        <v>29</v>
      </c>
      <c r="AV25" s="145">
        <v>73.39</v>
      </c>
      <c r="AW25" s="145">
        <v>28.67</v>
      </c>
      <c r="AX25" s="135"/>
      <c r="AY25" s="135"/>
      <c r="AZ25" s="146">
        <v>11.04</v>
      </c>
      <c r="BA25" s="147">
        <v>31972.93</v>
      </c>
      <c r="BB25" s="147">
        <v>4152.1499999999996</v>
      </c>
      <c r="BC25" s="146">
        <v>2.94</v>
      </c>
      <c r="BD25" s="147">
        <v>4277.47</v>
      </c>
      <c r="BE25" s="147">
        <v>1780.3</v>
      </c>
      <c r="BF25" s="146">
        <v>0.15</v>
      </c>
      <c r="BG25" s="148">
        <v>11.37</v>
      </c>
      <c r="BH25" s="148">
        <v>128.56</v>
      </c>
      <c r="BI25" s="146">
        <v>3.65</v>
      </c>
      <c r="BJ25" s="146">
        <v>0.97</v>
      </c>
      <c r="BK25" s="146">
        <v>0.4</v>
      </c>
      <c r="BL25" s="146">
        <v>0.65</v>
      </c>
      <c r="BM25" s="148">
        <v>0.32</v>
      </c>
      <c r="BN25" s="148">
        <v>0.26</v>
      </c>
      <c r="BO25" s="148">
        <v>16.23</v>
      </c>
      <c r="BP25" s="148">
        <v>2.77</v>
      </c>
      <c r="BQ25" s="148">
        <v>6.05</v>
      </c>
      <c r="BR25" s="148">
        <v>13.6</v>
      </c>
      <c r="BS25" s="148">
        <v>0.15</v>
      </c>
      <c r="BT25" s="148">
        <v>5.0999999999999997E-2</v>
      </c>
      <c r="BU25" s="148">
        <v>13.17</v>
      </c>
      <c r="BV25" s="148">
        <v>1.38</v>
      </c>
      <c r="BW25" s="148">
        <v>2.04</v>
      </c>
      <c r="BX25" s="148">
        <v>0.34</v>
      </c>
      <c r="BY25" s="148">
        <v>3.16</v>
      </c>
      <c r="BZ25" s="148">
        <v>1.33</v>
      </c>
      <c r="CA25" s="148">
        <v>0.35</v>
      </c>
      <c r="CB25" s="148">
        <v>0.66</v>
      </c>
      <c r="CC25" s="148">
        <v>0.25</v>
      </c>
      <c r="CD25" s="148">
        <v>1.05</v>
      </c>
      <c r="CE25" s="148">
        <v>0.2</v>
      </c>
      <c r="CF25" s="148">
        <v>0.6</v>
      </c>
      <c r="CG25" s="148">
        <v>0.27</v>
      </c>
      <c r="CH25" s="148">
        <v>0.57999999999999996</v>
      </c>
      <c r="CI25" s="148">
        <v>0.34</v>
      </c>
      <c r="CJ25" s="148">
        <v>0.86</v>
      </c>
      <c r="CK25" s="148">
        <v>0.93</v>
      </c>
      <c r="CL25" s="148">
        <v>4.8999999999999998E-3</v>
      </c>
      <c r="CM25" s="148">
        <v>2.8</v>
      </c>
      <c r="CN25" s="148">
        <v>1.0900000000000001</v>
      </c>
      <c r="CO25" s="135"/>
      <c r="CP25" s="135"/>
      <c r="CQ25" s="145">
        <v>1.45</v>
      </c>
      <c r="CR25" s="145">
        <v>90.86</v>
      </c>
      <c r="CS25" s="145">
        <v>71.52</v>
      </c>
      <c r="CT25" s="145">
        <v>0.1</v>
      </c>
      <c r="CU25" s="145">
        <v>9.61</v>
      </c>
      <c r="CV25" s="145">
        <v>1.77</v>
      </c>
      <c r="CW25" s="145">
        <v>8.4699999999999998E-2</v>
      </c>
      <c r="CX25" s="145">
        <v>0.75</v>
      </c>
      <c r="CY25" s="145">
        <v>0.371</v>
      </c>
      <c r="CZ25" s="145">
        <v>0.23699999999999999</v>
      </c>
      <c r="DA25" s="145">
        <v>0.94</v>
      </c>
      <c r="DB25" s="145">
        <v>0.96</v>
      </c>
      <c r="DC25" s="145">
        <v>1.44</v>
      </c>
      <c r="DD25" s="145">
        <v>0.52</v>
      </c>
      <c r="DE25" s="145">
        <v>0.16400000000000001</v>
      </c>
      <c r="DF25" s="145">
        <v>4.7399999999999998E-2</v>
      </c>
      <c r="DG25" s="145">
        <v>1.23E-2</v>
      </c>
      <c r="DH25" s="145">
        <v>3.5999999999999997E-2</v>
      </c>
      <c r="DI25" s="145">
        <v>1.7100000000000001E-2</v>
      </c>
      <c r="DJ25" s="145">
        <v>0.25600000000000001</v>
      </c>
      <c r="DK25" s="145">
        <v>6.4799999999999996E-2</v>
      </c>
      <c r="DL25" s="145">
        <v>6.0199999999999997E-2</v>
      </c>
      <c r="DM25" s="145">
        <v>4.3699999999999998E-3</v>
      </c>
      <c r="DN25" s="145">
        <f>AVERAGE(DN23:DN24,DN27:DN29)</f>
        <v>5.1960000000000001E-3</v>
      </c>
      <c r="DO25" s="145">
        <v>7.6099999999999996E-3</v>
      </c>
      <c r="DP25" s="145">
        <v>4.1799999999999997E-2</v>
      </c>
      <c r="DQ25" s="145">
        <v>1.8800000000000001E-2</v>
      </c>
      <c r="DR25" s="145">
        <v>9.8399999999999998E-3</v>
      </c>
      <c r="DS25" s="145">
        <v>5.8200000000000002E-2</v>
      </c>
      <c r="DT25" s="145">
        <v>4.0899999999999999E-3</v>
      </c>
      <c r="DU25" s="145">
        <v>1.52E-2</v>
      </c>
      <c r="DV25" s="145">
        <v>6.0499999999999998E-3</v>
      </c>
      <c r="DW25" s="145">
        <v>1.24E-2</v>
      </c>
      <c r="DX25" s="145">
        <v>5.79E-3</v>
      </c>
      <c r="DY25" s="145">
        <v>2.52E-2</v>
      </c>
      <c r="DZ25" s="145">
        <v>1.5900000000000001E-3</v>
      </c>
      <c r="EA25" s="145">
        <v>1.5933333333333299E-2</v>
      </c>
      <c r="EB25" s="145">
        <v>3.7000000000000002E-3</v>
      </c>
      <c r="EC25" s="145">
        <v>1.1900000000000001E-2</v>
      </c>
      <c r="ED25" s="145">
        <v>2.7066666666666702E-3</v>
      </c>
      <c r="EE25" s="145">
        <v>3.7599999999999999E-3</v>
      </c>
    </row>
    <row r="26" spans="1:1022" x14ac:dyDescent="0.2">
      <c r="A26" s="135" t="s">
        <v>793</v>
      </c>
      <c r="B26" s="135" t="s">
        <v>364</v>
      </c>
      <c r="C26" s="135" t="s">
        <v>37</v>
      </c>
      <c r="D26" s="135" t="s">
        <v>387</v>
      </c>
      <c r="F26" s="128">
        <v>1200</v>
      </c>
      <c r="G26" s="128">
        <v>1E-4</v>
      </c>
      <c r="H26" s="128" t="s">
        <v>367</v>
      </c>
      <c r="I26" s="144">
        <v>116.95</v>
      </c>
      <c r="J26" s="135">
        <v>182624.97</v>
      </c>
      <c r="K26" s="135">
        <v>130704.52</v>
      </c>
      <c r="L26" s="135">
        <v>56.92</v>
      </c>
      <c r="M26" s="135">
        <v>15963.31</v>
      </c>
      <c r="N26" s="135">
        <v>14873.74</v>
      </c>
      <c r="O26" s="135">
        <v>2.11</v>
      </c>
      <c r="P26" s="135">
        <v>128.27000000000001</v>
      </c>
      <c r="Q26" s="135">
        <v>2261.2600000000002</v>
      </c>
      <c r="R26" s="135">
        <v>65.760000000000005</v>
      </c>
      <c r="S26" s="135">
        <v>10.76</v>
      </c>
      <c r="T26" s="128" t="s">
        <v>29</v>
      </c>
      <c r="U26" s="128" t="s">
        <v>29</v>
      </c>
      <c r="V26" s="135">
        <v>1.17</v>
      </c>
      <c r="W26" s="135">
        <v>4.87</v>
      </c>
      <c r="X26" s="135">
        <v>374.42</v>
      </c>
      <c r="Y26" s="135">
        <v>64.98</v>
      </c>
      <c r="Z26" s="135">
        <v>157.41</v>
      </c>
      <c r="AA26" s="135">
        <v>306.57</v>
      </c>
      <c r="AB26" s="135">
        <v>1.1000000000000001</v>
      </c>
      <c r="AC26" s="135">
        <v>0.84799999999999998</v>
      </c>
      <c r="AD26" s="135">
        <v>252.49</v>
      </c>
      <c r="AE26" s="135">
        <v>39.479999999999997</v>
      </c>
      <c r="AF26" s="135">
        <v>54.08</v>
      </c>
      <c r="AG26" s="135">
        <v>8.27</v>
      </c>
      <c r="AH26" s="135">
        <v>61.3</v>
      </c>
      <c r="AI26" s="135">
        <v>25.17</v>
      </c>
      <c r="AJ26" s="135">
        <v>7.69</v>
      </c>
      <c r="AK26" s="135">
        <v>14.25</v>
      </c>
      <c r="AL26" s="135">
        <v>6.86</v>
      </c>
      <c r="AM26" s="135">
        <v>26.61</v>
      </c>
      <c r="AN26" s="135">
        <v>5.7</v>
      </c>
      <c r="AO26" s="135">
        <v>13.95</v>
      </c>
      <c r="AP26" s="135">
        <v>6.74</v>
      </c>
      <c r="AQ26" s="135">
        <v>14.29</v>
      </c>
      <c r="AR26" s="135">
        <v>10.46</v>
      </c>
      <c r="AS26" s="135">
        <v>20.62</v>
      </c>
      <c r="AT26" s="135">
        <v>25.21</v>
      </c>
      <c r="AU26" s="128" t="s">
        <v>29</v>
      </c>
      <c r="AV26" s="145">
        <v>73.94</v>
      </c>
      <c r="AW26" s="145">
        <v>29.52</v>
      </c>
      <c r="AX26" s="135"/>
      <c r="AY26" s="135"/>
      <c r="AZ26" s="146">
        <v>10.9</v>
      </c>
      <c r="BA26" s="147">
        <v>31913.39</v>
      </c>
      <c r="BB26" s="147">
        <v>4148.6499999999996</v>
      </c>
      <c r="BC26" s="146">
        <v>2.97</v>
      </c>
      <c r="BD26" s="147">
        <v>4365.54</v>
      </c>
      <c r="BE26" s="147">
        <v>1808.84</v>
      </c>
      <c r="BF26" s="146">
        <v>0.14000000000000001</v>
      </c>
      <c r="BG26" s="148">
        <v>12.05</v>
      </c>
      <c r="BH26" s="148">
        <v>129.38999999999999</v>
      </c>
      <c r="BI26" s="146">
        <v>3.7</v>
      </c>
      <c r="BJ26" s="146">
        <v>0.93</v>
      </c>
      <c r="BK26" s="146">
        <v>0.4</v>
      </c>
      <c r="BL26" s="146">
        <v>3.09</v>
      </c>
      <c r="BM26" s="148">
        <v>0.59</v>
      </c>
      <c r="BN26" s="148">
        <v>0.25</v>
      </c>
      <c r="BO26" s="148">
        <v>16.399999999999999</v>
      </c>
      <c r="BP26" s="148">
        <v>2.8</v>
      </c>
      <c r="BQ26" s="148">
        <v>6.06</v>
      </c>
      <c r="BR26" s="148">
        <v>13.74</v>
      </c>
      <c r="BS26" s="148">
        <v>0.14000000000000001</v>
      </c>
      <c r="BT26" s="148">
        <v>4.8000000000000001E-2</v>
      </c>
      <c r="BU26" s="148">
        <v>13.36</v>
      </c>
      <c r="BV26" s="148">
        <v>1.38</v>
      </c>
      <c r="BW26" s="148">
        <v>2.09</v>
      </c>
      <c r="BX26" s="148">
        <v>0.34</v>
      </c>
      <c r="BY26" s="148">
        <v>3.31</v>
      </c>
      <c r="BZ26" s="148">
        <v>1.32</v>
      </c>
      <c r="CA26" s="148">
        <v>0.35</v>
      </c>
      <c r="CB26" s="148">
        <v>0.69</v>
      </c>
      <c r="CC26" s="148">
        <v>0.26</v>
      </c>
      <c r="CD26" s="148">
        <v>1.02</v>
      </c>
      <c r="CE26" s="148">
        <v>0.2</v>
      </c>
      <c r="CF26" s="148">
        <v>0.61</v>
      </c>
      <c r="CG26" s="148">
        <v>0.27</v>
      </c>
      <c r="CH26" s="148">
        <v>0.57999999999999996</v>
      </c>
      <c r="CI26" s="148">
        <v>0.34</v>
      </c>
      <c r="CJ26" s="148">
        <v>0.86</v>
      </c>
      <c r="CK26" s="148">
        <v>0.92</v>
      </c>
      <c r="CL26" s="148">
        <v>4.0000000000000001E-3</v>
      </c>
      <c r="CM26" s="148">
        <v>2.83</v>
      </c>
      <c r="CN26" s="148">
        <v>1.1299999999999999</v>
      </c>
      <c r="CO26" s="135"/>
      <c r="CP26" s="135"/>
      <c r="CQ26" s="145">
        <v>1.36</v>
      </c>
      <c r="CR26" s="145">
        <v>85.61</v>
      </c>
      <c r="CS26" s="145">
        <v>65.650000000000006</v>
      </c>
      <c r="CT26" s="145">
        <v>9.2899999999999996E-2</v>
      </c>
      <c r="CU26" s="145">
        <v>9.17</v>
      </c>
      <c r="CV26" s="145">
        <v>1.82</v>
      </c>
      <c r="CW26" s="145">
        <v>8.2299999999999998E-2</v>
      </c>
      <c r="CX26" s="145">
        <v>0.61699999999999999</v>
      </c>
      <c r="CY26" s="145">
        <v>0.33900000000000002</v>
      </c>
      <c r="CZ26" s="145">
        <v>0.215</v>
      </c>
      <c r="DA26" s="145">
        <v>0.879</v>
      </c>
      <c r="DB26" s="145">
        <v>0.86699999999999999</v>
      </c>
      <c r="DC26" s="145">
        <v>1.33</v>
      </c>
      <c r="DD26" s="145">
        <v>0.51100000000000001</v>
      </c>
      <c r="DE26" s="145">
        <v>0.154</v>
      </c>
      <c r="DF26" s="145">
        <v>5.11E-2</v>
      </c>
      <c r="DG26" s="145">
        <v>1.1299999999999999E-2</v>
      </c>
      <c r="DH26" s="145">
        <v>4.7600000000000003E-2</v>
      </c>
      <c r="DI26" s="145">
        <v>1.52E-2</v>
      </c>
      <c r="DJ26" s="145">
        <v>0.22700000000000001</v>
      </c>
      <c r="DK26" s="145">
        <v>6.1199999999999997E-2</v>
      </c>
      <c r="DL26" s="145">
        <v>0.13700000000000001</v>
      </c>
      <c r="DM26" s="145">
        <v>3.7699999999999999E-3</v>
      </c>
      <c r="DN26" s="145">
        <v>9.2800000000000001E-3</v>
      </c>
      <c r="DO26" s="145">
        <v>6.0650000000000001E-3</v>
      </c>
      <c r="DP26" s="145">
        <v>4.1799999999999997E-2</v>
      </c>
      <c r="DQ26" s="145">
        <v>1.8800000000000001E-2</v>
      </c>
      <c r="DR26" s="145">
        <v>1.0999999999999999E-2</v>
      </c>
      <c r="DS26" s="145">
        <v>4.9399999999999999E-2</v>
      </c>
      <c r="DT26" s="145">
        <v>5.1500000000000001E-3</v>
      </c>
      <c r="DU26" s="145">
        <v>1.7299999999999999E-2</v>
      </c>
      <c r="DV26" s="145">
        <v>5.4599999999999996E-3</v>
      </c>
      <c r="DW26" s="145">
        <v>1.11E-2</v>
      </c>
      <c r="DX26" s="145">
        <v>5.4299999999999999E-3</v>
      </c>
      <c r="DY26" s="145">
        <v>2.1700000000000001E-2</v>
      </c>
      <c r="DZ26" s="145">
        <v>2.3900000000000002E-3</v>
      </c>
      <c r="EA26" s="145">
        <v>1.5933333333333299E-2</v>
      </c>
      <c r="EB26" s="145">
        <v>9.0900000000000009E-3</v>
      </c>
      <c r="EC26" s="145">
        <v>8.8900000000000003E-3</v>
      </c>
      <c r="ED26" s="145">
        <v>2.3800000000000002E-3</v>
      </c>
      <c r="EE26" s="145">
        <v>3.7599999999999999E-3</v>
      </c>
    </row>
    <row r="27" spans="1:1022" x14ac:dyDescent="0.2">
      <c r="A27" s="135" t="s">
        <v>793</v>
      </c>
      <c r="B27" s="135" t="s">
        <v>364</v>
      </c>
      <c r="C27" s="135" t="s">
        <v>37</v>
      </c>
      <c r="D27" s="135" t="s">
        <v>388</v>
      </c>
      <c r="F27" s="128">
        <v>1200</v>
      </c>
      <c r="G27" s="128">
        <v>1E-4</v>
      </c>
      <c r="H27" s="128" t="s">
        <v>367</v>
      </c>
      <c r="I27" s="144">
        <v>121.15</v>
      </c>
      <c r="J27" s="135">
        <v>182931.58</v>
      </c>
      <c r="K27" s="135">
        <v>130704.52</v>
      </c>
      <c r="L27" s="135">
        <v>57.18</v>
      </c>
      <c r="M27" s="135">
        <v>15797.99</v>
      </c>
      <c r="N27" s="135">
        <v>14860.29</v>
      </c>
      <c r="O27" s="135">
        <v>2.25</v>
      </c>
      <c r="P27" s="135">
        <v>123.05</v>
      </c>
      <c r="Q27" s="135">
        <v>2277.33</v>
      </c>
      <c r="R27" s="135">
        <v>63.05</v>
      </c>
      <c r="S27" s="135">
        <v>10.55</v>
      </c>
      <c r="T27" s="128" t="s">
        <v>29</v>
      </c>
      <c r="U27" s="128" t="s">
        <v>29</v>
      </c>
      <c r="V27" s="135">
        <v>0.59</v>
      </c>
      <c r="W27" s="135">
        <v>4.71</v>
      </c>
      <c r="X27" s="135">
        <v>370.77</v>
      </c>
      <c r="Y27" s="135">
        <v>64.77</v>
      </c>
      <c r="Z27" s="135">
        <v>157.51</v>
      </c>
      <c r="AA27" s="135">
        <v>307.17</v>
      </c>
      <c r="AB27" s="135">
        <v>1.08</v>
      </c>
      <c r="AC27" s="135">
        <v>0.82499999999999996</v>
      </c>
      <c r="AD27" s="135">
        <v>254.25</v>
      </c>
      <c r="AE27" s="135">
        <v>39.630000000000003</v>
      </c>
      <c r="AF27" s="135">
        <v>53.62</v>
      </c>
      <c r="AG27" s="135">
        <v>7.85</v>
      </c>
      <c r="AH27" s="135">
        <v>58.97</v>
      </c>
      <c r="AI27" s="135">
        <v>24.77</v>
      </c>
      <c r="AJ27" s="135">
        <v>7.66</v>
      </c>
      <c r="AK27" s="135">
        <v>14.2</v>
      </c>
      <c r="AL27" s="135">
        <v>6.94</v>
      </c>
      <c r="AM27" s="135">
        <v>26.56</v>
      </c>
      <c r="AN27" s="135">
        <v>5.78</v>
      </c>
      <c r="AO27" s="135">
        <v>13.93</v>
      </c>
      <c r="AP27" s="135">
        <v>6.65</v>
      </c>
      <c r="AQ27" s="135">
        <v>14.49</v>
      </c>
      <c r="AR27" s="135">
        <v>10.48</v>
      </c>
      <c r="AS27" s="135">
        <v>20.170000000000002</v>
      </c>
      <c r="AT27" s="135">
        <v>25.31</v>
      </c>
      <c r="AU27" s="135">
        <v>1.8700000000000001E-2</v>
      </c>
      <c r="AV27" s="145">
        <v>74.42</v>
      </c>
      <c r="AW27" s="145">
        <v>28.87</v>
      </c>
      <c r="AX27" s="135"/>
      <c r="AY27" s="135"/>
      <c r="AZ27" s="146">
        <v>11.31</v>
      </c>
      <c r="BA27" s="147">
        <v>31966.799999999999</v>
      </c>
      <c r="BB27" s="147">
        <v>4150.3999999999996</v>
      </c>
      <c r="BC27" s="146">
        <v>2.99</v>
      </c>
      <c r="BD27" s="147">
        <v>4355.04</v>
      </c>
      <c r="BE27" s="147">
        <v>1822.55</v>
      </c>
      <c r="BF27" s="146">
        <v>0.15</v>
      </c>
      <c r="BG27" s="148">
        <v>11.66</v>
      </c>
      <c r="BH27" s="148">
        <v>130.55000000000001</v>
      </c>
      <c r="BI27" s="146">
        <v>3.57</v>
      </c>
      <c r="BJ27" s="146">
        <v>0.93</v>
      </c>
      <c r="BK27" s="146">
        <v>0.38</v>
      </c>
      <c r="BL27" s="146">
        <v>0.65</v>
      </c>
      <c r="BM27" s="148">
        <v>0.36</v>
      </c>
      <c r="BN27" s="148">
        <v>0.25</v>
      </c>
      <c r="BO27" s="148">
        <v>16.309999999999999</v>
      </c>
      <c r="BP27" s="148">
        <v>2.8</v>
      </c>
      <c r="BQ27" s="148">
        <v>6.08</v>
      </c>
      <c r="BR27" s="148">
        <v>13.82</v>
      </c>
      <c r="BS27" s="148">
        <v>0.14000000000000001</v>
      </c>
      <c r="BT27" s="148">
        <v>4.9000000000000002E-2</v>
      </c>
      <c r="BU27" s="148">
        <v>13.54</v>
      </c>
      <c r="BV27" s="148">
        <v>1.39</v>
      </c>
      <c r="BW27" s="148">
        <v>2.08</v>
      </c>
      <c r="BX27" s="148">
        <v>0.32</v>
      </c>
      <c r="BY27" s="148">
        <v>3.21</v>
      </c>
      <c r="BZ27" s="148">
        <v>1.31</v>
      </c>
      <c r="CA27" s="148">
        <v>0.35</v>
      </c>
      <c r="CB27" s="148">
        <v>0.69</v>
      </c>
      <c r="CC27" s="148">
        <v>0.26</v>
      </c>
      <c r="CD27" s="148">
        <v>1.02</v>
      </c>
      <c r="CE27" s="148">
        <v>0.2</v>
      </c>
      <c r="CF27" s="148">
        <v>0.62</v>
      </c>
      <c r="CG27" s="148">
        <v>0.27</v>
      </c>
      <c r="CH27" s="148">
        <v>0.59</v>
      </c>
      <c r="CI27" s="148">
        <v>0.34</v>
      </c>
      <c r="CJ27" s="148">
        <v>0.85</v>
      </c>
      <c r="CK27" s="148">
        <v>0.93</v>
      </c>
      <c r="CL27" s="148">
        <v>6.8999999999999999E-3</v>
      </c>
      <c r="CM27" s="148">
        <v>2.86</v>
      </c>
      <c r="CN27" s="148">
        <v>1.1000000000000001</v>
      </c>
      <c r="CO27" s="135"/>
      <c r="CP27" s="135"/>
      <c r="CQ27" s="145">
        <v>1.37</v>
      </c>
      <c r="CR27" s="145">
        <v>85.96</v>
      </c>
      <c r="CS27" s="145">
        <v>64.430000000000007</v>
      </c>
      <c r="CT27" s="145">
        <v>9.3399999999999997E-2</v>
      </c>
      <c r="CU27" s="145">
        <v>9.07</v>
      </c>
      <c r="CV27" s="145">
        <v>1.76</v>
      </c>
      <c r="CW27" s="145">
        <v>8.6400000000000005E-2</v>
      </c>
      <c r="CX27" s="145">
        <v>0.60299999999999998</v>
      </c>
      <c r="CY27" s="145">
        <v>0.34</v>
      </c>
      <c r="CZ27" s="145">
        <v>0.20799999999999999</v>
      </c>
      <c r="DA27" s="145">
        <v>0.88900000000000001</v>
      </c>
      <c r="DB27" s="145">
        <v>0.92900000000000005</v>
      </c>
      <c r="DC27" s="145">
        <v>1.42</v>
      </c>
      <c r="DD27" s="145">
        <v>0.47499999999999998</v>
      </c>
      <c r="DE27" s="145">
        <v>0.14899999999999999</v>
      </c>
      <c r="DF27" s="145">
        <v>4.9599999999999998E-2</v>
      </c>
      <c r="DG27" s="145">
        <v>1.2699999999999999E-2</v>
      </c>
      <c r="DH27" s="145">
        <v>4.5100000000000001E-2</v>
      </c>
      <c r="DI27" s="145">
        <v>1.32E-2</v>
      </c>
      <c r="DJ27" s="145">
        <v>0.20300000000000001</v>
      </c>
      <c r="DK27" s="145">
        <v>6.2700000000000006E-2</v>
      </c>
      <c r="DL27" s="145">
        <v>0.124</v>
      </c>
      <c r="DM27" s="145">
        <v>1.92E-3</v>
      </c>
      <c r="DN27" s="145">
        <v>4.6100000000000004E-3</v>
      </c>
      <c r="DO27" s="145">
        <v>4.5199999999999997E-3</v>
      </c>
      <c r="DP27" s="145">
        <v>4.1799999999999997E-2</v>
      </c>
      <c r="DQ27" s="145">
        <v>1.8800000000000001E-2</v>
      </c>
      <c r="DR27" s="145">
        <v>6.0000000000000001E-3</v>
      </c>
      <c r="DS27" s="145">
        <v>4.5900000000000003E-2</v>
      </c>
      <c r="DT27" s="145">
        <v>4.62E-3</v>
      </c>
      <c r="DU27" s="145">
        <v>2.9100000000000001E-2</v>
      </c>
      <c r="DV27" s="145">
        <v>5.45E-3</v>
      </c>
      <c r="DW27" s="145">
        <v>1.24E-2</v>
      </c>
      <c r="DX27" s="145">
        <v>5.4200000000000003E-3</v>
      </c>
      <c r="DY27" s="145">
        <v>2.3449999999999999E-2</v>
      </c>
      <c r="DZ27" s="145">
        <v>3.0200000000000001E-3</v>
      </c>
      <c r="EA27" s="145">
        <v>1.5933333333333299E-2</v>
      </c>
      <c r="EB27" s="145">
        <v>4.5700000000000003E-3</v>
      </c>
      <c r="EC27" s="145">
        <v>1.21E-2</v>
      </c>
      <c r="ED27" s="145">
        <v>2.7066666666666702E-3</v>
      </c>
      <c r="EE27" s="145">
        <v>3.7599999999999999E-3</v>
      </c>
    </row>
    <row r="28" spans="1:1022" x14ac:dyDescent="0.2">
      <c r="A28" s="135" t="s">
        <v>793</v>
      </c>
      <c r="B28" s="135" t="s">
        <v>364</v>
      </c>
      <c r="C28" s="135" t="s">
        <v>37</v>
      </c>
      <c r="D28" s="135" t="s">
        <v>389</v>
      </c>
      <c r="F28" s="128">
        <v>1200</v>
      </c>
      <c r="G28" s="128">
        <v>1E-4</v>
      </c>
      <c r="H28" s="128" t="s">
        <v>367</v>
      </c>
      <c r="I28" s="144">
        <v>119.44</v>
      </c>
      <c r="J28" s="135">
        <v>182523.7</v>
      </c>
      <c r="K28" s="135">
        <v>130704.53</v>
      </c>
      <c r="L28" s="135">
        <v>56.36</v>
      </c>
      <c r="M28" s="135">
        <v>15702.41</v>
      </c>
      <c r="N28" s="135">
        <v>14615.52</v>
      </c>
      <c r="O28" s="135">
        <v>2.2599999999999998</v>
      </c>
      <c r="P28" s="135">
        <v>122.81</v>
      </c>
      <c r="Q28" s="135">
        <v>2248.69</v>
      </c>
      <c r="R28" s="135">
        <v>66.97</v>
      </c>
      <c r="S28" s="135">
        <v>11.66</v>
      </c>
      <c r="T28" s="128" t="s">
        <v>29</v>
      </c>
      <c r="U28" s="128" t="s">
        <v>29</v>
      </c>
      <c r="V28" s="128" t="s">
        <v>29</v>
      </c>
      <c r="W28" s="135">
        <v>4.6900000000000004</v>
      </c>
      <c r="X28" s="135">
        <v>371.69</v>
      </c>
      <c r="Y28" s="135">
        <v>64.89</v>
      </c>
      <c r="Z28" s="135">
        <v>156.5</v>
      </c>
      <c r="AA28" s="135">
        <v>305.20999999999998</v>
      </c>
      <c r="AB28" s="135">
        <v>1.46</v>
      </c>
      <c r="AC28" s="135">
        <v>0.8</v>
      </c>
      <c r="AD28" s="135">
        <v>253.11</v>
      </c>
      <c r="AE28" s="135">
        <v>39.32</v>
      </c>
      <c r="AF28" s="135">
        <v>54.21</v>
      </c>
      <c r="AG28" s="135">
        <v>8.16</v>
      </c>
      <c r="AH28" s="135">
        <v>59.64</v>
      </c>
      <c r="AI28" s="135">
        <v>24.93</v>
      </c>
      <c r="AJ28" s="135">
        <v>7.29</v>
      </c>
      <c r="AK28" s="135">
        <v>13.66</v>
      </c>
      <c r="AL28" s="135">
        <v>6.82</v>
      </c>
      <c r="AM28" s="135">
        <v>26.55</v>
      </c>
      <c r="AN28" s="135">
        <v>5.72</v>
      </c>
      <c r="AO28" s="135">
        <v>14.29</v>
      </c>
      <c r="AP28" s="135">
        <v>6.77</v>
      </c>
      <c r="AQ28" s="135">
        <v>14.13</v>
      </c>
      <c r="AR28" s="135">
        <v>10.31</v>
      </c>
      <c r="AS28" s="135">
        <v>20.82</v>
      </c>
      <c r="AT28" s="135">
        <v>25.35</v>
      </c>
      <c r="AU28" s="128" t="s">
        <v>29</v>
      </c>
      <c r="AV28" s="145">
        <v>73.290000000000006</v>
      </c>
      <c r="AW28" s="145">
        <v>29.08</v>
      </c>
      <c r="AX28" s="135"/>
      <c r="AY28" s="135"/>
      <c r="AZ28" s="146">
        <v>11.18</v>
      </c>
      <c r="BA28" s="147">
        <v>31895.24</v>
      </c>
      <c r="BB28" s="147">
        <v>4151.3500000000004</v>
      </c>
      <c r="BC28" s="146">
        <v>2.96</v>
      </c>
      <c r="BD28" s="147">
        <v>4363.4799999999996</v>
      </c>
      <c r="BE28" s="147">
        <v>1807.77</v>
      </c>
      <c r="BF28" s="146">
        <v>0.15</v>
      </c>
      <c r="BG28" s="148">
        <v>11.73</v>
      </c>
      <c r="BH28" s="148">
        <v>129.13999999999999</v>
      </c>
      <c r="BI28" s="146">
        <v>3.81</v>
      </c>
      <c r="BJ28" s="146">
        <v>1.02</v>
      </c>
      <c r="BK28" s="146">
        <v>0.44</v>
      </c>
      <c r="BL28" s="146">
        <v>0.66</v>
      </c>
      <c r="BM28" s="148">
        <v>0.3</v>
      </c>
      <c r="BN28" s="148">
        <v>0.25</v>
      </c>
      <c r="BO28" s="148">
        <v>16.420000000000002</v>
      </c>
      <c r="BP28" s="148">
        <v>2.82</v>
      </c>
      <c r="BQ28" s="148">
        <v>6.06</v>
      </c>
      <c r="BR28" s="148">
        <v>13.79</v>
      </c>
      <c r="BS28" s="148">
        <v>0.17</v>
      </c>
      <c r="BT28" s="148">
        <v>5.0999999999999997E-2</v>
      </c>
      <c r="BU28" s="148">
        <v>13.57</v>
      </c>
      <c r="BV28" s="148">
        <v>1.38</v>
      </c>
      <c r="BW28" s="148">
        <v>2.11</v>
      </c>
      <c r="BX28" s="148">
        <v>0.34</v>
      </c>
      <c r="BY28" s="148">
        <v>3.27</v>
      </c>
      <c r="BZ28" s="148">
        <v>1.33</v>
      </c>
      <c r="CA28" s="148">
        <v>0.33</v>
      </c>
      <c r="CB28" s="148">
        <v>0.67</v>
      </c>
      <c r="CC28" s="148">
        <v>0.26</v>
      </c>
      <c r="CD28" s="148">
        <v>1.03</v>
      </c>
      <c r="CE28" s="148">
        <v>0.2</v>
      </c>
      <c r="CF28" s="148">
        <v>0.64</v>
      </c>
      <c r="CG28" s="148">
        <v>0.28000000000000003</v>
      </c>
      <c r="CH28" s="148">
        <v>0.57999999999999996</v>
      </c>
      <c r="CI28" s="148">
        <v>0.34</v>
      </c>
      <c r="CJ28" s="148">
        <v>0.88</v>
      </c>
      <c r="CK28" s="148">
        <v>0.93</v>
      </c>
      <c r="CL28" s="148">
        <v>4.7999999999999996E-3</v>
      </c>
      <c r="CM28" s="148">
        <v>2.82</v>
      </c>
      <c r="CN28" s="148">
        <v>1.1200000000000001</v>
      </c>
      <c r="CO28" s="135"/>
      <c r="CP28" s="135"/>
      <c r="CQ28" s="145">
        <v>1.57</v>
      </c>
      <c r="CR28" s="145">
        <v>100.08</v>
      </c>
      <c r="CS28" s="145">
        <v>75.900000000000006</v>
      </c>
      <c r="CT28" s="145">
        <v>0.112</v>
      </c>
      <c r="CU28" s="145">
        <v>10.5</v>
      </c>
      <c r="CV28" s="145">
        <v>1.93</v>
      </c>
      <c r="CW28" s="145">
        <v>6.93E-2</v>
      </c>
      <c r="CX28" s="145">
        <v>0.73799999999999999</v>
      </c>
      <c r="CY28" s="145">
        <v>0.41099999999999998</v>
      </c>
      <c r="CZ28" s="145">
        <v>0.24099999999999999</v>
      </c>
      <c r="DA28" s="145">
        <v>0.95</v>
      </c>
      <c r="DB28" s="145">
        <v>1.1000000000000001</v>
      </c>
      <c r="DC28" s="145">
        <v>1.53</v>
      </c>
      <c r="DD28" s="145">
        <v>0.46899999999999997</v>
      </c>
      <c r="DE28" s="145">
        <v>0.17100000000000001</v>
      </c>
      <c r="DF28" s="145">
        <v>5.5399999999999998E-2</v>
      </c>
      <c r="DG28" s="145">
        <v>1.6199999999999999E-2</v>
      </c>
      <c r="DH28" s="145">
        <v>5.0900000000000001E-2</v>
      </c>
      <c r="DI28" s="145">
        <v>1.6199999999999999E-2</v>
      </c>
      <c r="DJ28" s="145">
        <v>0.20699999999999999</v>
      </c>
      <c r="DK28" s="145">
        <v>7.3999999999999996E-2</v>
      </c>
      <c r="DL28" s="145">
        <v>6.4699999999999994E-2</v>
      </c>
      <c r="DM28" s="145">
        <v>3.7799999999999999E-3</v>
      </c>
      <c r="DN28" s="145">
        <v>7.6E-3</v>
      </c>
      <c r="DO28" s="145">
        <v>6.0650000000000001E-3</v>
      </c>
      <c r="DP28" s="145">
        <v>4.1799999999999997E-2</v>
      </c>
      <c r="DQ28" s="145">
        <v>1.8800000000000001E-2</v>
      </c>
      <c r="DR28" s="145">
        <v>6.8199999999999997E-3</v>
      </c>
      <c r="DS28" s="145">
        <v>8.9700000000000002E-2</v>
      </c>
      <c r="DT28" s="145">
        <v>4.62E-3</v>
      </c>
      <c r="DU28" s="145">
        <v>1.3299999999999999E-2</v>
      </c>
      <c r="DV28" s="145">
        <v>4.8399999999999997E-3</v>
      </c>
      <c r="DW28" s="145">
        <v>1.37E-2</v>
      </c>
      <c r="DX28" s="145">
        <v>5.0800000000000003E-3</v>
      </c>
      <c r="DY28" s="145">
        <v>2.3449999999999999E-2</v>
      </c>
      <c r="DZ28" s="145">
        <v>3.5500000000000002E-3</v>
      </c>
      <c r="EA28" s="145">
        <v>1.5933333333333299E-2</v>
      </c>
      <c r="EB28" s="145">
        <v>6.7099999999999998E-3</v>
      </c>
      <c r="EC28" s="145">
        <v>1.15E-2</v>
      </c>
      <c r="ED28" s="145">
        <v>3.32E-3</v>
      </c>
      <c r="EE28" s="145">
        <v>3.7599999999999999E-3</v>
      </c>
    </row>
    <row r="29" spans="1:1022" x14ac:dyDescent="0.2">
      <c r="A29" s="135"/>
      <c r="B29" s="135"/>
      <c r="D29" s="135" t="s">
        <v>34</v>
      </c>
      <c r="I29" s="144">
        <f t="shared" ref="I29:T29" si="12">AVERAGE(I22:I28)</f>
        <v>119.03714285714285</v>
      </c>
      <c r="J29" s="135">
        <f t="shared" si="12"/>
        <v>186870.10571428569</v>
      </c>
      <c r="K29" s="135">
        <f t="shared" si="12"/>
        <v>130618.75</v>
      </c>
      <c r="L29" s="135">
        <f t="shared" si="12"/>
        <v>57.222857142857144</v>
      </c>
      <c r="M29" s="135">
        <f t="shared" si="12"/>
        <v>15548.937142857145</v>
      </c>
      <c r="N29" s="135">
        <f t="shared" si="12"/>
        <v>14777.91</v>
      </c>
      <c r="O29" s="135">
        <f t="shared" si="12"/>
        <v>2.2399999999999998</v>
      </c>
      <c r="P29" s="135">
        <f t="shared" si="12"/>
        <v>123.98285714285713</v>
      </c>
      <c r="Q29" s="135">
        <f t="shared" si="12"/>
        <v>2219.23</v>
      </c>
      <c r="R29" s="135">
        <f t="shared" si="12"/>
        <v>66.115714285714276</v>
      </c>
      <c r="S29" s="135">
        <f t="shared" si="12"/>
        <v>11.144285714285713</v>
      </c>
      <c r="T29" s="135">
        <f t="shared" si="12"/>
        <v>0.30149999999999999</v>
      </c>
      <c r="U29" s="135"/>
      <c r="V29" s="135">
        <f t="shared" ref="V29:AW29" si="13">AVERAGE(V22:V28)</f>
        <v>1.252</v>
      </c>
      <c r="W29" s="135">
        <f t="shared" si="13"/>
        <v>4.8157142857142858</v>
      </c>
      <c r="X29" s="135">
        <f t="shared" si="13"/>
        <v>370.58</v>
      </c>
      <c r="Y29" s="135">
        <f t="shared" si="13"/>
        <v>64.58142857142856</v>
      </c>
      <c r="Z29" s="135">
        <f t="shared" si="13"/>
        <v>157.1385714285714</v>
      </c>
      <c r="AA29" s="135">
        <f t="shared" si="13"/>
        <v>308.10285714285709</v>
      </c>
      <c r="AB29" s="135">
        <f t="shared" si="13"/>
        <v>1.24</v>
      </c>
      <c r="AC29" s="135">
        <f t="shared" si="13"/>
        <v>0.82657142857142851</v>
      </c>
      <c r="AD29" s="135">
        <f t="shared" si="13"/>
        <v>247.62142857142857</v>
      </c>
      <c r="AE29" s="135">
        <f t="shared" si="13"/>
        <v>39.402857142857144</v>
      </c>
      <c r="AF29" s="135">
        <f t="shared" si="13"/>
        <v>53.037142857142854</v>
      </c>
      <c r="AG29" s="135">
        <f t="shared" si="13"/>
        <v>8.0714285714285712</v>
      </c>
      <c r="AH29" s="135">
        <f t="shared" si="13"/>
        <v>58.884285714285703</v>
      </c>
      <c r="AI29" s="135">
        <f t="shared" si="13"/>
        <v>24.488571428571429</v>
      </c>
      <c r="AJ29" s="135">
        <f t="shared" si="13"/>
        <v>7.4371428571428568</v>
      </c>
      <c r="AK29" s="135">
        <f t="shared" si="13"/>
        <v>13.777142857142858</v>
      </c>
      <c r="AL29" s="135">
        <f t="shared" si="13"/>
        <v>6.822857142857143</v>
      </c>
      <c r="AM29" s="135">
        <f t="shared" si="13"/>
        <v>26.542857142857144</v>
      </c>
      <c r="AN29" s="135">
        <f t="shared" si="13"/>
        <v>5.6985714285714275</v>
      </c>
      <c r="AO29" s="135">
        <f t="shared" si="13"/>
        <v>13.769999999999998</v>
      </c>
      <c r="AP29" s="135">
        <f t="shared" si="13"/>
        <v>6.6528571428571439</v>
      </c>
      <c r="AQ29" s="135">
        <f t="shared" si="13"/>
        <v>14.159999999999998</v>
      </c>
      <c r="AR29" s="135">
        <f t="shared" si="13"/>
        <v>10.294285714285715</v>
      </c>
      <c r="AS29" s="135">
        <f t="shared" si="13"/>
        <v>20.16714285714286</v>
      </c>
      <c r="AT29" s="135">
        <f t="shared" si="13"/>
        <v>25.195714285714285</v>
      </c>
      <c r="AU29" s="135">
        <f t="shared" si="13"/>
        <v>1.8700000000000001E-2</v>
      </c>
      <c r="AV29" s="145">
        <f t="shared" si="13"/>
        <v>73.15428571428572</v>
      </c>
      <c r="AW29" s="145">
        <f t="shared" si="13"/>
        <v>28.954285714285714</v>
      </c>
      <c r="AX29" s="135"/>
      <c r="AY29" s="135"/>
      <c r="AZ29" s="146"/>
      <c r="BA29" s="147"/>
      <c r="BB29" s="147"/>
      <c r="BC29" s="146"/>
      <c r="BD29" s="147"/>
      <c r="BE29" s="147"/>
      <c r="BF29" s="146"/>
      <c r="BG29" s="148"/>
      <c r="BH29" s="148"/>
      <c r="BI29" s="146"/>
      <c r="BJ29" s="146"/>
      <c r="BK29" s="146"/>
      <c r="BL29" s="146"/>
      <c r="BM29" s="148"/>
      <c r="BN29" s="148"/>
      <c r="BO29" s="148"/>
      <c r="BP29" s="148"/>
      <c r="BQ29" s="148"/>
      <c r="BR29" s="148"/>
      <c r="BS29" s="148"/>
      <c r="BT29" s="148"/>
      <c r="BU29" s="148"/>
      <c r="BV29" s="148"/>
      <c r="BW29" s="148"/>
      <c r="BX29" s="148"/>
      <c r="BY29" s="148"/>
      <c r="BZ29" s="148"/>
      <c r="CA29" s="148"/>
      <c r="CB29" s="148"/>
      <c r="CC29" s="148"/>
      <c r="CD29" s="148"/>
      <c r="CE29" s="148"/>
      <c r="CF29" s="148"/>
      <c r="CG29" s="148"/>
      <c r="CH29" s="148"/>
      <c r="CI29" s="148"/>
      <c r="CJ29" s="148"/>
      <c r="CK29" s="148"/>
      <c r="CL29" s="148"/>
      <c r="CM29" s="148"/>
      <c r="CN29" s="148"/>
      <c r="CO29" s="135"/>
      <c r="CP29" s="135"/>
      <c r="CQ29" s="145"/>
      <c r="CR29" s="145"/>
      <c r="CS29" s="145"/>
      <c r="CT29" s="145"/>
      <c r="CU29" s="145"/>
      <c r="CV29" s="145"/>
      <c r="CW29" s="145"/>
      <c r="CX29" s="145"/>
      <c r="CY29" s="145"/>
      <c r="CZ29" s="145"/>
      <c r="DA29" s="145"/>
      <c r="DB29" s="145"/>
      <c r="DC29" s="145"/>
      <c r="DD29" s="145"/>
      <c r="DE29" s="145"/>
      <c r="DF29" s="145"/>
      <c r="DG29" s="145"/>
      <c r="DH29" s="145"/>
      <c r="DI29" s="145"/>
      <c r="DJ29" s="145"/>
      <c r="DK29" s="145"/>
      <c r="DL29" s="145"/>
      <c r="DM29" s="145"/>
      <c r="DN29" s="145"/>
      <c r="DO29" s="145"/>
      <c r="DP29" s="145"/>
      <c r="DQ29" s="145"/>
      <c r="DR29" s="145"/>
      <c r="DS29" s="145"/>
      <c r="DT29" s="145"/>
      <c r="DU29" s="145"/>
      <c r="DV29" s="145"/>
      <c r="DW29" s="145"/>
      <c r="DX29" s="145"/>
      <c r="DY29" s="145"/>
      <c r="DZ29" s="145"/>
      <c r="EA29" s="145"/>
      <c r="EB29" s="145"/>
      <c r="EC29" s="145"/>
      <c r="ED29" s="145"/>
      <c r="EE29" s="145"/>
      <c r="AMG29" s="135"/>
      <c r="AMH29" s="135"/>
    </row>
    <row r="30" spans="1:1022" x14ac:dyDescent="0.2">
      <c r="D30" s="128" t="s">
        <v>380</v>
      </c>
      <c r="I30" s="144">
        <f t="shared" ref="I30:T30" si="14">MEDIAN(I22:I28)</f>
        <v>119.44</v>
      </c>
      <c r="J30" s="135">
        <f t="shared" si="14"/>
        <v>182959.34</v>
      </c>
      <c r="K30" s="135">
        <f t="shared" si="14"/>
        <v>130704.52</v>
      </c>
      <c r="L30" s="135">
        <f t="shared" si="14"/>
        <v>57.18</v>
      </c>
      <c r="M30" s="135">
        <f t="shared" si="14"/>
        <v>15702.41</v>
      </c>
      <c r="N30" s="135">
        <f t="shared" si="14"/>
        <v>14811.19</v>
      </c>
      <c r="O30" s="135">
        <f t="shared" si="14"/>
        <v>2.25</v>
      </c>
      <c r="P30" s="135">
        <f t="shared" si="14"/>
        <v>123.05</v>
      </c>
      <c r="Q30" s="135">
        <f t="shared" si="14"/>
        <v>2248.69</v>
      </c>
      <c r="R30" s="135">
        <f t="shared" si="14"/>
        <v>66.47</v>
      </c>
      <c r="S30" s="135">
        <f t="shared" si="14"/>
        <v>11.22</v>
      </c>
      <c r="T30" s="135">
        <f t="shared" si="14"/>
        <v>0.30149999999999999</v>
      </c>
      <c r="U30" s="135"/>
      <c r="V30" s="135">
        <f t="shared" ref="V30:AW30" si="15">MEDIAN(V22:V28)</f>
        <v>1.41</v>
      </c>
      <c r="W30" s="135">
        <f t="shared" si="15"/>
        <v>4.8600000000000003</v>
      </c>
      <c r="X30" s="135">
        <f t="shared" si="15"/>
        <v>370.77</v>
      </c>
      <c r="Y30" s="135">
        <f t="shared" si="15"/>
        <v>64.77</v>
      </c>
      <c r="Z30" s="135">
        <f t="shared" si="15"/>
        <v>157.19</v>
      </c>
      <c r="AA30" s="135">
        <f t="shared" si="15"/>
        <v>307.17</v>
      </c>
      <c r="AB30" s="135">
        <f t="shared" si="15"/>
        <v>1.29</v>
      </c>
      <c r="AC30" s="135">
        <f t="shared" si="15"/>
        <v>0.82499999999999996</v>
      </c>
      <c r="AD30" s="135">
        <f t="shared" si="15"/>
        <v>249.93</v>
      </c>
      <c r="AE30" s="135">
        <f t="shared" si="15"/>
        <v>39.479999999999997</v>
      </c>
      <c r="AF30" s="135">
        <f t="shared" si="15"/>
        <v>52.89</v>
      </c>
      <c r="AG30" s="135">
        <f t="shared" si="15"/>
        <v>8.16</v>
      </c>
      <c r="AH30" s="135">
        <f t="shared" si="15"/>
        <v>58.97</v>
      </c>
      <c r="AI30" s="135">
        <f t="shared" si="15"/>
        <v>24.77</v>
      </c>
      <c r="AJ30" s="135">
        <f t="shared" si="15"/>
        <v>7.42</v>
      </c>
      <c r="AK30" s="135">
        <f t="shared" si="15"/>
        <v>13.66</v>
      </c>
      <c r="AL30" s="135">
        <f t="shared" si="15"/>
        <v>6.82</v>
      </c>
      <c r="AM30" s="135">
        <f t="shared" si="15"/>
        <v>26.56</v>
      </c>
      <c r="AN30" s="135">
        <f t="shared" si="15"/>
        <v>5.72</v>
      </c>
      <c r="AO30" s="135">
        <f t="shared" si="15"/>
        <v>13.74</v>
      </c>
      <c r="AP30" s="135">
        <f t="shared" si="15"/>
        <v>6.67</v>
      </c>
      <c r="AQ30" s="135">
        <f t="shared" si="15"/>
        <v>14.13</v>
      </c>
      <c r="AR30" s="135">
        <f t="shared" si="15"/>
        <v>10.31</v>
      </c>
      <c r="AS30" s="135">
        <f t="shared" si="15"/>
        <v>20.170000000000002</v>
      </c>
      <c r="AT30" s="135">
        <f t="shared" si="15"/>
        <v>25.26</v>
      </c>
      <c r="AU30" s="135">
        <f t="shared" si="15"/>
        <v>1.8700000000000001E-2</v>
      </c>
      <c r="AV30" s="145">
        <f t="shared" si="15"/>
        <v>73.290000000000006</v>
      </c>
      <c r="AW30" s="145">
        <f t="shared" si="15"/>
        <v>28.87</v>
      </c>
      <c r="DB30" s="145"/>
      <c r="DC30" s="145"/>
      <c r="DD30" s="145"/>
      <c r="DE30" s="145"/>
    </row>
    <row r="31" spans="1:1022" ht="16.899999999999999" customHeight="1" x14ac:dyDescent="0.2">
      <c r="A31" s="135"/>
      <c r="B31" s="135"/>
      <c r="D31" s="135" t="s">
        <v>35</v>
      </c>
      <c r="I31" s="144">
        <f t="shared" ref="I31:T31" si="16">STDEV(I22:I28)</f>
        <v>2.0214822473102454</v>
      </c>
      <c r="J31" s="135">
        <f t="shared" si="16"/>
        <v>5787.5296706074723</v>
      </c>
      <c r="K31" s="135">
        <f t="shared" si="16"/>
        <v>633.52105234685575</v>
      </c>
      <c r="L31" s="135">
        <f t="shared" si="16"/>
        <v>0.80673651803039681</v>
      </c>
      <c r="M31" s="135">
        <f t="shared" si="16"/>
        <v>348.59169366247977</v>
      </c>
      <c r="N31" s="135">
        <f t="shared" si="16"/>
        <v>119.15065785242921</v>
      </c>
      <c r="O31" s="135">
        <f t="shared" si="16"/>
        <v>6.2449979983984029E-2</v>
      </c>
      <c r="P31" s="135">
        <f t="shared" si="16"/>
        <v>2.2492051506085033</v>
      </c>
      <c r="Q31" s="135">
        <f t="shared" si="16"/>
        <v>54.054829879792742</v>
      </c>
      <c r="R31" s="135">
        <f t="shared" si="16"/>
        <v>1.7627427222263332</v>
      </c>
      <c r="S31" s="135">
        <f t="shared" si="16"/>
        <v>0.40533348997490704</v>
      </c>
      <c r="T31" s="135">
        <f t="shared" si="16"/>
        <v>0.11101576464628804</v>
      </c>
      <c r="U31" s="135"/>
      <c r="V31" s="135">
        <f t="shared" ref="V31:AT31" si="17">STDEV(V22:V28)</f>
        <v>0.40064947273146384</v>
      </c>
      <c r="W31" s="135">
        <f t="shared" si="17"/>
        <v>0.10596495377515833</v>
      </c>
      <c r="X31" s="135">
        <f t="shared" si="17"/>
        <v>2.4873948889015085</v>
      </c>
      <c r="Y31" s="135">
        <f t="shared" si="17"/>
        <v>0.47015701531256604</v>
      </c>
      <c r="Z31" s="135">
        <f t="shared" si="17"/>
        <v>1.1539270423417678</v>
      </c>
      <c r="AA31" s="135">
        <f t="shared" si="17"/>
        <v>3.0886281436138936</v>
      </c>
      <c r="AB31" s="135">
        <f t="shared" si="17"/>
        <v>0.20856653614614251</v>
      </c>
      <c r="AC31" s="135">
        <f t="shared" si="17"/>
        <v>2.9596492713704764E-2</v>
      </c>
      <c r="AD31" s="135">
        <f t="shared" si="17"/>
        <v>6.2831081177270587</v>
      </c>
      <c r="AE31" s="135">
        <f t="shared" si="17"/>
        <v>0.32591994342753938</v>
      </c>
      <c r="AF31" s="135">
        <f t="shared" si="17"/>
        <v>0.94091647319186</v>
      </c>
      <c r="AG31" s="135">
        <f t="shared" si="17"/>
        <v>0.21177256443557324</v>
      </c>
      <c r="AH31" s="135">
        <f t="shared" si="17"/>
        <v>1.5489658608553103</v>
      </c>
      <c r="AI31" s="135">
        <f t="shared" si="17"/>
        <v>0.77024733195315453</v>
      </c>
      <c r="AJ31" s="135">
        <f t="shared" si="17"/>
        <v>0.25571561585182134</v>
      </c>
      <c r="AK31" s="135">
        <f t="shared" si="17"/>
        <v>0.32003720021867682</v>
      </c>
      <c r="AL31" s="135">
        <f t="shared" si="17"/>
        <v>0.10403753901265425</v>
      </c>
      <c r="AM31" s="135">
        <f t="shared" si="17"/>
        <v>0.43026016492792996</v>
      </c>
      <c r="AN31" s="135">
        <f t="shared" si="17"/>
        <v>7.6687367805606657E-2</v>
      </c>
      <c r="AO31" s="135">
        <f t="shared" si="17"/>
        <v>0.35795716689756796</v>
      </c>
      <c r="AP31" s="135">
        <f t="shared" si="17"/>
        <v>9.3222723573580343E-2</v>
      </c>
      <c r="AQ31" s="135">
        <f t="shared" si="17"/>
        <v>0.19139836293274112</v>
      </c>
      <c r="AR31" s="135">
        <f t="shared" si="17"/>
        <v>0.17718701446561524</v>
      </c>
      <c r="AS31" s="135">
        <f t="shared" si="17"/>
        <v>0.51347555234611053</v>
      </c>
      <c r="AT31" s="135">
        <f t="shared" si="17"/>
        <v>0.15618975028867341</v>
      </c>
      <c r="AU31" s="135"/>
      <c r="AV31" s="145">
        <f>STDEV(AV22:AV28)</f>
        <v>1.0523443217068147</v>
      </c>
      <c r="AW31" s="145">
        <f>STDEV(AW22:AW28)</f>
        <v>0.28242150194683202</v>
      </c>
      <c r="AX31" s="135"/>
      <c r="AY31" s="135"/>
      <c r="AZ31" s="146"/>
      <c r="BA31" s="147"/>
      <c r="BB31" s="147"/>
      <c r="BC31" s="146"/>
      <c r="BD31" s="147"/>
      <c r="BE31" s="147"/>
      <c r="BF31" s="146"/>
      <c r="BG31" s="148"/>
      <c r="BH31" s="148"/>
      <c r="BI31" s="146"/>
      <c r="BJ31" s="146"/>
      <c r="BK31" s="146"/>
      <c r="BL31" s="146"/>
      <c r="BM31" s="148"/>
      <c r="BN31" s="148"/>
      <c r="BO31" s="148"/>
      <c r="BP31" s="148"/>
      <c r="BQ31" s="148"/>
      <c r="BR31" s="148"/>
      <c r="BS31" s="148"/>
      <c r="BT31" s="148"/>
      <c r="BU31" s="148"/>
      <c r="BV31" s="148"/>
      <c r="BW31" s="148"/>
      <c r="BX31" s="148"/>
      <c r="BY31" s="148"/>
      <c r="BZ31" s="148"/>
      <c r="CA31" s="148"/>
      <c r="CB31" s="148"/>
      <c r="CC31" s="148"/>
      <c r="CD31" s="148"/>
      <c r="CE31" s="148"/>
      <c r="CF31" s="148"/>
      <c r="CG31" s="148"/>
      <c r="CH31" s="148"/>
      <c r="CI31" s="148"/>
      <c r="CJ31" s="148"/>
      <c r="CK31" s="148"/>
      <c r="CL31" s="148"/>
      <c r="CM31" s="148"/>
      <c r="CN31" s="148"/>
      <c r="CO31" s="135"/>
      <c r="CP31" s="135"/>
      <c r="CQ31" s="145"/>
      <c r="CR31" s="145"/>
      <c r="CS31" s="145"/>
      <c r="CT31" s="145"/>
      <c r="CU31" s="145"/>
      <c r="CV31" s="145"/>
      <c r="CW31" s="145"/>
      <c r="CX31" s="145"/>
      <c r="CY31" s="145"/>
      <c r="CZ31" s="145"/>
      <c r="DA31" s="145"/>
      <c r="DB31" s="145"/>
      <c r="DC31" s="145"/>
      <c r="DD31" s="145"/>
      <c r="DE31" s="145"/>
      <c r="DF31" s="145"/>
      <c r="DG31" s="145"/>
      <c r="DH31" s="145"/>
      <c r="DI31" s="145"/>
      <c r="DJ31" s="145"/>
      <c r="DK31" s="145"/>
      <c r="DL31" s="145"/>
      <c r="DM31" s="145"/>
      <c r="DN31" s="145"/>
      <c r="DO31" s="145"/>
      <c r="DP31" s="145"/>
      <c r="DQ31" s="145"/>
      <c r="DR31" s="145"/>
      <c r="DS31" s="145"/>
      <c r="DT31" s="145"/>
      <c r="DU31" s="145"/>
      <c r="DV31" s="145"/>
      <c r="DW31" s="145"/>
      <c r="DX31" s="145"/>
      <c r="DY31" s="145"/>
      <c r="DZ31" s="145"/>
      <c r="EA31" s="145"/>
      <c r="EB31" s="145"/>
      <c r="EC31" s="145"/>
      <c r="ED31" s="145"/>
      <c r="EE31" s="145"/>
      <c r="AMG31" s="135"/>
      <c r="AMH31" s="135"/>
    </row>
    <row r="32" spans="1:1022" x14ac:dyDescent="0.2">
      <c r="A32" s="135"/>
      <c r="B32" s="135"/>
      <c r="D32" s="128" t="s">
        <v>381</v>
      </c>
      <c r="I32" s="129">
        <f t="shared" ref="I32:AW32" si="18">I31/I29</f>
        <v>1.6981945288591458E-2</v>
      </c>
      <c r="J32" s="128">
        <f t="shared" si="18"/>
        <v>3.0970869569990466E-2</v>
      </c>
      <c r="K32" s="128">
        <f t="shared" si="18"/>
        <v>4.8501539966264856E-3</v>
      </c>
      <c r="L32" s="128">
        <f t="shared" si="18"/>
        <v>1.409815165321744E-2</v>
      </c>
      <c r="M32" s="128">
        <f t="shared" si="18"/>
        <v>2.2419004621329727E-2</v>
      </c>
      <c r="N32" s="128">
        <f t="shared" si="18"/>
        <v>8.0627543307835274E-3</v>
      </c>
      <c r="O32" s="128">
        <f t="shared" si="18"/>
        <v>2.7879455349992872E-2</v>
      </c>
      <c r="P32" s="128">
        <f t="shared" si="18"/>
        <v>1.8141259222772186E-2</v>
      </c>
      <c r="Q32" s="128">
        <f t="shared" si="18"/>
        <v>2.4357470780312425E-2</v>
      </c>
      <c r="R32" s="128">
        <f t="shared" si="18"/>
        <v>2.6661478912694915E-2</v>
      </c>
      <c r="S32" s="128">
        <f t="shared" si="18"/>
        <v>3.637141943115433E-2</v>
      </c>
      <c r="T32" s="128">
        <f t="shared" si="18"/>
        <v>0.36821149136413944</v>
      </c>
      <c r="V32" s="128">
        <f t="shared" si="18"/>
        <v>0.32000756607944397</v>
      </c>
      <c r="W32" s="128">
        <f t="shared" si="18"/>
        <v>2.2003995147615196E-2</v>
      </c>
      <c r="X32" s="128">
        <f t="shared" si="18"/>
        <v>6.712167113447862E-3</v>
      </c>
      <c r="Y32" s="128">
        <f t="shared" si="18"/>
        <v>7.280065271280914E-3</v>
      </c>
      <c r="Z32" s="128">
        <f t="shared" si="18"/>
        <v>7.3433723614211082E-3</v>
      </c>
      <c r="AA32" s="128">
        <f t="shared" si="18"/>
        <v>1.002466569851314E-2</v>
      </c>
      <c r="AB32" s="128">
        <f t="shared" si="18"/>
        <v>0.16819881947269558</v>
      </c>
      <c r="AC32" s="128">
        <f t="shared" si="18"/>
        <v>3.5806334081564702E-2</v>
      </c>
      <c r="AD32" s="128">
        <f t="shared" si="18"/>
        <v>2.5373846496142966E-2</v>
      </c>
      <c r="AE32" s="128">
        <f t="shared" si="18"/>
        <v>8.2714799651685007E-3</v>
      </c>
      <c r="AF32" s="128">
        <f t="shared" si="18"/>
        <v>1.7740708162320262E-2</v>
      </c>
      <c r="AG32" s="128">
        <f t="shared" si="18"/>
        <v>2.6237308868124119E-2</v>
      </c>
      <c r="AH32" s="128">
        <f t="shared" si="18"/>
        <v>2.6305250069111753E-2</v>
      </c>
      <c r="AI32" s="128">
        <f t="shared" si="18"/>
        <v>3.1453338721689893E-2</v>
      </c>
      <c r="AJ32" s="128">
        <f t="shared" si="18"/>
        <v>3.4383582615496532E-2</v>
      </c>
      <c r="AK32" s="128">
        <f t="shared" si="18"/>
        <v>2.3229576954901885E-2</v>
      </c>
      <c r="AL32" s="128">
        <f t="shared" si="18"/>
        <v>1.5248383021117666E-2</v>
      </c>
      <c r="AM32" s="128">
        <f t="shared" si="18"/>
        <v>1.6210016977909095E-2</v>
      </c>
      <c r="AN32" s="128">
        <f t="shared" si="18"/>
        <v>1.3457296932545668E-2</v>
      </c>
      <c r="AO32" s="128">
        <f t="shared" si="18"/>
        <v>2.5995436956976616E-2</v>
      </c>
      <c r="AP32" s="128">
        <f t="shared" si="18"/>
        <v>1.4012434292786393E-2</v>
      </c>
      <c r="AQ32" s="128">
        <f t="shared" si="18"/>
        <v>1.3516833540447821E-2</v>
      </c>
      <c r="AR32" s="128">
        <f t="shared" si="18"/>
        <v>1.7212171818752519E-2</v>
      </c>
      <c r="AS32" s="128">
        <f t="shared" si="18"/>
        <v>2.5460996432831149E-2</v>
      </c>
      <c r="AT32" s="128">
        <f t="shared" si="18"/>
        <v>6.1990602257794066E-3</v>
      </c>
      <c r="AV32" s="130">
        <f t="shared" si="18"/>
        <v>1.4385272324534647E-2</v>
      </c>
      <c r="AW32" s="130">
        <f t="shared" si="18"/>
        <v>9.7540483206425121E-3</v>
      </c>
      <c r="AX32" s="135"/>
      <c r="AY32" s="135"/>
      <c r="AZ32" s="146"/>
      <c r="BA32" s="147"/>
      <c r="BB32" s="147"/>
      <c r="BC32" s="146"/>
      <c r="BD32" s="147"/>
      <c r="BE32" s="147"/>
      <c r="BF32" s="146"/>
      <c r="BG32" s="148"/>
      <c r="BH32" s="148"/>
      <c r="BI32" s="146"/>
      <c r="BJ32" s="146"/>
      <c r="BK32" s="146"/>
      <c r="BL32" s="146"/>
      <c r="BM32" s="148"/>
      <c r="BN32" s="148"/>
      <c r="BO32" s="148"/>
      <c r="BP32" s="148"/>
      <c r="BQ32" s="148"/>
      <c r="BR32" s="148"/>
      <c r="BS32" s="148"/>
      <c r="BT32" s="148"/>
      <c r="BU32" s="148"/>
      <c r="BV32" s="148"/>
      <c r="BW32" s="148"/>
      <c r="BX32" s="148"/>
      <c r="BY32" s="148"/>
      <c r="BZ32" s="148"/>
      <c r="CA32" s="148"/>
      <c r="CB32" s="148"/>
      <c r="CC32" s="148"/>
      <c r="CD32" s="148"/>
      <c r="CE32" s="148"/>
      <c r="CF32" s="148"/>
      <c r="CG32" s="148"/>
      <c r="CH32" s="148"/>
      <c r="CI32" s="148"/>
      <c r="CJ32" s="148"/>
      <c r="CK32" s="148"/>
      <c r="CL32" s="148"/>
      <c r="CM32" s="148"/>
      <c r="CN32" s="148"/>
      <c r="CO32" s="135"/>
      <c r="CP32" s="135"/>
      <c r="CQ32" s="145"/>
      <c r="CR32" s="145"/>
      <c r="CS32" s="145"/>
      <c r="CT32" s="145"/>
      <c r="CU32" s="145"/>
      <c r="CV32" s="145"/>
      <c r="CW32" s="145"/>
      <c r="CX32" s="145"/>
      <c r="CY32" s="145"/>
      <c r="CZ32" s="145"/>
      <c r="DA32" s="145"/>
      <c r="DB32" s="145"/>
      <c r="DC32" s="145"/>
      <c r="DD32" s="145"/>
      <c r="DE32" s="145"/>
      <c r="DF32" s="145"/>
      <c r="DG32" s="145"/>
      <c r="DH32" s="145"/>
      <c r="DI32" s="145"/>
      <c r="DJ32" s="145"/>
      <c r="DK32" s="145"/>
      <c r="DL32" s="145"/>
      <c r="DM32" s="145"/>
      <c r="DN32" s="145"/>
      <c r="DO32" s="145"/>
      <c r="DP32" s="145"/>
      <c r="DQ32" s="145"/>
      <c r="DR32" s="145"/>
      <c r="DS32" s="145"/>
      <c r="DT32" s="145"/>
      <c r="DU32" s="145"/>
      <c r="DV32" s="145"/>
      <c r="DW32" s="145"/>
      <c r="DX32" s="145"/>
      <c r="DY32" s="145"/>
      <c r="DZ32" s="145"/>
      <c r="EA32" s="145"/>
      <c r="EB32" s="145"/>
      <c r="EC32" s="145"/>
      <c r="ED32" s="145"/>
      <c r="EE32" s="145"/>
      <c r="AMG32" s="135"/>
      <c r="AMH32" s="135"/>
    </row>
    <row r="33" spans="1:1022" x14ac:dyDescent="0.2">
      <c r="A33" s="135"/>
      <c r="B33" s="135"/>
      <c r="D33" s="128" t="s">
        <v>382</v>
      </c>
      <c r="I33" s="129">
        <f t="shared" ref="I33:AW33" si="19">I32*100</f>
        <v>1.6981945288591458</v>
      </c>
      <c r="J33" s="128">
        <f t="shared" si="19"/>
        <v>3.0970869569990467</v>
      </c>
      <c r="K33" s="128">
        <f t="shared" si="19"/>
        <v>0.48501539966264856</v>
      </c>
      <c r="L33" s="128">
        <f t="shared" si="19"/>
        <v>1.4098151653217439</v>
      </c>
      <c r="M33" s="128">
        <f t="shared" si="19"/>
        <v>2.2419004621329726</v>
      </c>
      <c r="N33" s="128">
        <f t="shared" si="19"/>
        <v>0.8062754330783527</v>
      </c>
      <c r="O33" s="128">
        <f t="shared" si="19"/>
        <v>2.7879455349992872</v>
      </c>
      <c r="P33" s="128">
        <f t="shared" si="19"/>
        <v>1.8141259222772186</v>
      </c>
      <c r="Q33" s="128">
        <f t="shared" si="19"/>
        <v>2.4357470780312425</v>
      </c>
      <c r="R33" s="128">
        <f t="shared" si="19"/>
        <v>2.6661478912694916</v>
      </c>
      <c r="S33" s="128">
        <f t="shared" si="19"/>
        <v>3.637141943115433</v>
      </c>
      <c r="T33" s="128">
        <f t="shared" si="19"/>
        <v>36.821149136413943</v>
      </c>
      <c r="V33" s="128">
        <f t="shared" si="19"/>
        <v>32.000756607944396</v>
      </c>
      <c r="W33" s="128">
        <f t="shared" si="19"/>
        <v>2.2003995147615196</v>
      </c>
      <c r="X33" s="128">
        <f t="shared" si="19"/>
        <v>0.67121671134478622</v>
      </c>
      <c r="Y33" s="128">
        <f t="shared" si="19"/>
        <v>0.72800652712809144</v>
      </c>
      <c r="Z33" s="128">
        <f t="shared" si="19"/>
        <v>0.73433723614211077</v>
      </c>
      <c r="AA33" s="128">
        <f t="shared" si="19"/>
        <v>1.002466569851314</v>
      </c>
      <c r="AB33" s="128">
        <f t="shared" si="19"/>
        <v>16.819881947269558</v>
      </c>
      <c r="AC33" s="128">
        <f t="shared" si="19"/>
        <v>3.5806334081564701</v>
      </c>
      <c r="AD33" s="128">
        <f t="shared" si="19"/>
        <v>2.5373846496142964</v>
      </c>
      <c r="AE33" s="128">
        <f t="shared" si="19"/>
        <v>0.82714799651685011</v>
      </c>
      <c r="AF33" s="128">
        <f t="shared" si="19"/>
        <v>1.7740708162320262</v>
      </c>
      <c r="AG33" s="128">
        <f t="shared" si="19"/>
        <v>2.6237308868124121</v>
      </c>
      <c r="AH33" s="128">
        <f t="shared" si="19"/>
        <v>2.6305250069111752</v>
      </c>
      <c r="AI33" s="128">
        <f t="shared" si="19"/>
        <v>3.1453338721689894</v>
      </c>
      <c r="AJ33" s="128">
        <f t="shared" si="19"/>
        <v>3.4383582615496531</v>
      </c>
      <c r="AK33" s="128">
        <f t="shared" si="19"/>
        <v>2.3229576954901887</v>
      </c>
      <c r="AL33" s="128">
        <f t="shared" si="19"/>
        <v>1.5248383021117666</v>
      </c>
      <c r="AM33" s="128">
        <f t="shared" si="19"/>
        <v>1.6210016977909094</v>
      </c>
      <c r="AN33" s="128">
        <f t="shared" si="19"/>
        <v>1.3457296932545668</v>
      </c>
      <c r="AO33" s="128">
        <f t="shared" si="19"/>
        <v>2.5995436956976614</v>
      </c>
      <c r="AP33" s="128">
        <f t="shared" si="19"/>
        <v>1.4012434292786393</v>
      </c>
      <c r="AQ33" s="128">
        <f t="shared" si="19"/>
        <v>1.3516833540447821</v>
      </c>
      <c r="AR33" s="128">
        <f t="shared" si="19"/>
        <v>1.721217181875252</v>
      </c>
      <c r="AS33" s="128">
        <f t="shared" si="19"/>
        <v>2.5460996432831151</v>
      </c>
      <c r="AT33" s="128">
        <f t="shared" si="19"/>
        <v>0.6199060225779407</v>
      </c>
      <c r="AV33" s="130">
        <f t="shared" si="19"/>
        <v>1.4385272324534646</v>
      </c>
      <c r="AW33" s="130">
        <f t="shared" si="19"/>
        <v>0.97540483206425121</v>
      </c>
      <c r="AX33" s="135"/>
      <c r="AY33" s="135"/>
      <c r="AZ33" s="146"/>
      <c r="BA33" s="147"/>
      <c r="BB33" s="147"/>
      <c r="BC33" s="146"/>
      <c r="BD33" s="147"/>
      <c r="BE33" s="147"/>
      <c r="BF33" s="146"/>
      <c r="BG33" s="148"/>
      <c r="BH33" s="148"/>
      <c r="BI33" s="146"/>
      <c r="BJ33" s="146"/>
      <c r="BK33" s="146"/>
      <c r="BL33" s="146"/>
      <c r="BM33" s="148"/>
      <c r="BN33" s="148"/>
      <c r="BO33" s="148"/>
      <c r="BP33" s="148"/>
      <c r="BQ33" s="148"/>
      <c r="BR33" s="148"/>
      <c r="BS33" s="148"/>
      <c r="BT33" s="148"/>
      <c r="BU33" s="148"/>
      <c r="BV33" s="148"/>
      <c r="BW33" s="148"/>
      <c r="BX33" s="148"/>
      <c r="BY33" s="148"/>
      <c r="BZ33" s="148"/>
      <c r="CA33" s="148"/>
      <c r="CB33" s="148"/>
      <c r="CC33" s="148"/>
      <c r="CD33" s="148"/>
      <c r="CE33" s="148"/>
      <c r="CF33" s="148"/>
      <c r="CG33" s="148"/>
      <c r="CH33" s="148"/>
      <c r="CI33" s="148"/>
      <c r="CJ33" s="148"/>
      <c r="CK33" s="148"/>
      <c r="CL33" s="148"/>
      <c r="CM33" s="148"/>
      <c r="CN33" s="148"/>
      <c r="CO33" s="135"/>
      <c r="CP33" s="135"/>
      <c r="CQ33" s="145"/>
      <c r="CR33" s="145"/>
      <c r="CS33" s="145"/>
      <c r="CT33" s="145"/>
      <c r="CU33" s="145"/>
      <c r="CV33" s="145"/>
      <c r="CW33" s="145"/>
      <c r="CX33" s="145"/>
      <c r="CY33" s="145"/>
      <c r="CZ33" s="145"/>
      <c r="DA33" s="145"/>
      <c r="DB33" s="145"/>
      <c r="DC33" s="145"/>
      <c r="DD33" s="145"/>
      <c r="DE33" s="145"/>
      <c r="DF33" s="145"/>
      <c r="DG33" s="145"/>
      <c r="DH33" s="145"/>
      <c r="DI33" s="145"/>
      <c r="DJ33" s="145"/>
      <c r="DK33" s="145"/>
      <c r="DL33" s="145"/>
      <c r="DM33" s="145"/>
      <c r="DN33" s="145"/>
      <c r="DO33" s="145"/>
      <c r="DP33" s="145"/>
      <c r="DQ33" s="145"/>
      <c r="DR33" s="145"/>
      <c r="DS33" s="145"/>
      <c r="DT33" s="145"/>
      <c r="DU33" s="145"/>
      <c r="DV33" s="145"/>
      <c r="DW33" s="145"/>
      <c r="DX33" s="145"/>
      <c r="DY33" s="145"/>
      <c r="DZ33" s="145"/>
      <c r="EA33" s="145"/>
      <c r="EB33" s="145"/>
      <c r="EC33" s="145"/>
      <c r="ED33" s="145"/>
      <c r="EE33" s="145"/>
      <c r="AMG33" s="135"/>
      <c r="AMH33" s="135"/>
    </row>
    <row r="34" spans="1:1022" x14ac:dyDescent="0.2">
      <c r="A34" s="135"/>
      <c r="B34" s="135"/>
      <c r="C34" s="135"/>
      <c r="D34" s="135"/>
      <c r="CO34" s="128"/>
    </row>
    <row r="35" spans="1:1022" x14ac:dyDescent="0.2">
      <c r="A35" s="135" t="s">
        <v>795</v>
      </c>
      <c r="B35" s="135" t="s">
        <v>364</v>
      </c>
      <c r="C35" s="128" t="s">
        <v>365</v>
      </c>
      <c r="D35" s="128" t="s">
        <v>390</v>
      </c>
      <c r="F35" s="128">
        <v>1200</v>
      </c>
      <c r="G35" s="128">
        <v>1E-4</v>
      </c>
      <c r="H35" s="128" t="s">
        <v>367</v>
      </c>
      <c r="I35" s="144">
        <v>8.64</v>
      </c>
      <c r="J35" s="135">
        <v>222408.16</v>
      </c>
      <c r="K35" s="135">
        <v>167168.56</v>
      </c>
      <c r="L35" s="135">
        <v>207.15</v>
      </c>
      <c r="M35" s="135">
        <v>9639.15</v>
      </c>
      <c r="N35" s="135" t="s">
        <v>368</v>
      </c>
      <c r="O35" s="135">
        <v>19.260000000000002</v>
      </c>
      <c r="P35" s="135">
        <v>1513.52</v>
      </c>
      <c r="Q35" s="135">
        <v>814.76</v>
      </c>
      <c r="R35" s="135">
        <v>51.06</v>
      </c>
      <c r="S35" s="135">
        <v>10.29</v>
      </c>
      <c r="T35" s="128" t="s">
        <v>29</v>
      </c>
      <c r="U35" s="128" t="s">
        <v>29</v>
      </c>
      <c r="V35" s="135">
        <v>0.39</v>
      </c>
      <c r="W35" s="128" t="s">
        <v>29</v>
      </c>
      <c r="X35" s="135">
        <v>35.659999999999997</v>
      </c>
      <c r="Y35" s="135">
        <v>22.33</v>
      </c>
      <c r="Z35" s="135">
        <v>57.13</v>
      </c>
      <c r="AA35" s="135">
        <v>2.9</v>
      </c>
      <c r="AB35" s="135">
        <v>0.34300000000000003</v>
      </c>
      <c r="AC35" s="128" t="s">
        <v>29</v>
      </c>
      <c r="AD35" s="128" t="s">
        <v>29</v>
      </c>
      <c r="AE35" s="135">
        <v>2.99</v>
      </c>
      <c r="AF35" s="135">
        <v>6.75</v>
      </c>
      <c r="AG35" s="135">
        <v>1.48</v>
      </c>
      <c r="AH35" s="135">
        <v>13.42</v>
      </c>
      <c r="AI35" s="135">
        <v>8.26</v>
      </c>
      <c r="AJ35" s="135">
        <v>1.59</v>
      </c>
      <c r="AK35" s="135">
        <v>4.9800000000000004</v>
      </c>
      <c r="AL35" s="135">
        <v>2.68</v>
      </c>
      <c r="AM35" s="135">
        <v>9.69</v>
      </c>
      <c r="AN35" s="135">
        <v>2.11</v>
      </c>
      <c r="AO35" s="135">
        <v>4.72</v>
      </c>
      <c r="AP35" s="135">
        <v>2.12</v>
      </c>
      <c r="AQ35" s="135">
        <v>4.3600000000000003</v>
      </c>
      <c r="AR35" s="135">
        <v>3.49</v>
      </c>
      <c r="AS35" s="135">
        <v>15.77</v>
      </c>
      <c r="AT35" s="135">
        <v>0.89</v>
      </c>
      <c r="AU35" s="128" t="s">
        <v>29</v>
      </c>
      <c r="AV35" s="145">
        <v>0.91800000000000004</v>
      </c>
      <c r="AW35" s="145">
        <v>0.39500000000000002</v>
      </c>
      <c r="AX35" s="135"/>
      <c r="AY35" s="135"/>
      <c r="AZ35" s="146"/>
      <c r="BA35" s="147">
        <v>28915.32</v>
      </c>
      <c r="BB35" s="147">
        <v>5311.69</v>
      </c>
      <c r="BC35" s="146">
        <v>12.89</v>
      </c>
      <c r="BD35" s="147">
        <v>1524.75</v>
      </c>
      <c r="BE35" s="147"/>
      <c r="BF35" s="146">
        <v>1.26</v>
      </c>
      <c r="BG35" s="148">
        <v>192.81</v>
      </c>
      <c r="BH35" s="148">
        <v>55.42</v>
      </c>
      <c r="BI35" s="146">
        <v>3.65</v>
      </c>
      <c r="BJ35" s="146">
        <v>1.21</v>
      </c>
      <c r="BK35" s="146">
        <v>0.13</v>
      </c>
      <c r="BL35" s="146">
        <v>0.76</v>
      </c>
      <c r="BM35" s="148">
        <v>0.13</v>
      </c>
      <c r="BN35" s="148">
        <v>6.4000000000000001E-2</v>
      </c>
      <c r="BO35" s="148">
        <v>1.94</v>
      </c>
      <c r="BP35" s="148">
        <v>1.39</v>
      </c>
      <c r="BQ35" s="148">
        <v>3.62</v>
      </c>
      <c r="BR35" s="148">
        <v>0.22</v>
      </c>
      <c r="BS35" s="148">
        <v>7.5999999999999998E-2</v>
      </c>
      <c r="BT35" s="148">
        <v>5.0999999999999997E-2</v>
      </c>
      <c r="BU35" s="148">
        <v>7.2999999999999995E-2</v>
      </c>
      <c r="BV35" s="148">
        <v>0.15</v>
      </c>
      <c r="BW35" s="148">
        <v>0.36</v>
      </c>
      <c r="BX35" s="148">
        <v>8.5000000000000006E-2</v>
      </c>
      <c r="BY35" s="148">
        <v>0.99</v>
      </c>
      <c r="BZ35" s="148">
        <v>0.64</v>
      </c>
      <c r="CA35" s="148">
        <v>0.12</v>
      </c>
      <c r="CB35" s="148">
        <v>0.38</v>
      </c>
      <c r="CC35" s="148">
        <v>0.13</v>
      </c>
      <c r="CD35" s="148">
        <v>0.59</v>
      </c>
      <c r="CE35" s="148">
        <v>0.12</v>
      </c>
      <c r="CF35" s="148">
        <v>0.32</v>
      </c>
      <c r="CG35" s="148">
        <v>0.14000000000000001</v>
      </c>
      <c r="CH35" s="148">
        <v>0.28999999999999998</v>
      </c>
      <c r="CI35" s="148">
        <v>0.17</v>
      </c>
      <c r="CJ35" s="148">
        <v>1.01</v>
      </c>
      <c r="CK35" s="148">
        <v>6.0999999999999999E-2</v>
      </c>
      <c r="CL35" s="148">
        <v>7.1999999999999998E-3</v>
      </c>
      <c r="CM35" s="148">
        <v>6.3E-2</v>
      </c>
      <c r="CN35" s="148">
        <v>3.2000000000000001E-2</v>
      </c>
      <c r="CO35" s="135"/>
      <c r="CP35" s="135"/>
      <c r="CQ35" s="145">
        <v>0.70699999999999996</v>
      </c>
      <c r="CR35" s="145">
        <v>81.53</v>
      </c>
      <c r="CS35" s="145">
        <v>85.33</v>
      </c>
      <c r="CT35" s="145">
        <v>0.157</v>
      </c>
      <c r="CU35" s="145">
        <v>4.0199999999999996</v>
      </c>
      <c r="CV35" s="145" t="s">
        <v>368</v>
      </c>
      <c r="CW35" s="145">
        <v>9.1300000000000006E-2</v>
      </c>
      <c r="CX35" s="145">
        <v>2.95</v>
      </c>
      <c r="CY35" s="145">
        <v>0.56100000000000005</v>
      </c>
      <c r="CZ35" s="145">
        <v>0.184</v>
      </c>
      <c r="DA35" s="145">
        <v>1.59</v>
      </c>
      <c r="DB35" s="145">
        <v>0.33700000000000002</v>
      </c>
      <c r="DC35" s="145">
        <v>1.93</v>
      </c>
      <c r="DD35" s="145">
        <v>0.19</v>
      </c>
      <c r="DE35" s="145">
        <v>0.16</v>
      </c>
      <c r="DF35" s="145">
        <v>0.16900000000000001</v>
      </c>
      <c r="DG35" s="145">
        <v>2.3699999999999999E-2</v>
      </c>
      <c r="DH35" s="145">
        <v>9.0300000000000005E-2</v>
      </c>
      <c r="DI35" s="145">
        <v>0.29199999999999998</v>
      </c>
      <c r="DJ35" s="145">
        <v>0.37919999999999998</v>
      </c>
      <c r="DK35" s="145">
        <v>0.13200000000000001</v>
      </c>
      <c r="DL35" s="145">
        <v>0.18</v>
      </c>
      <c r="DM35" s="145">
        <v>1.0500000000000001E-2</v>
      </c>
      <c r="DN35" s="145">
        <v>1.5599999999999999E-2</v>
      </c>
      <c r="DO35" s="145">
        <f>AVERAGE(DO38:DO41)</f>
        <v>1.1522500000000001E-2</v>
      </c>
      <c r="DP35" s="145">
        <v>8.8999999999999996E-2</v>
      </c>
      <c r="DQ35" s="145">
        <f>AVERAGE(DQ36,DQ42)</f>
        <v>7.1099999999999997E-2</v>
      </c>
      <c r="DR35" s="145">
        <v>3.1850000000000003E-2</v>
      </c>
      <c r="DS35" s="145">
        <v>8.5099999999999995E-2</v>
      </c>
      <c r="DT35" s="145">
        <f>AVERAGE(DT36,DT41,DT38)</f>
        <v>1.2189999999999999E-2</v>
      </c>
      <c r="DU35" s="145">
        <f>AVERAGE(DU36,DU41,DU38:DU39,)</f>
        <v>3.2339999999999994E-2</v>
      </c>
      <c r="DV35" s="145">
        <v>8.77E-3</v>
      </c>
      <c r="DW35" s="145">
        <v>2.06E-2</v>
      </c>
      <c r="DX35" s="145">
        <f>AVERAGE(DX36,DX38:DX41)</f>
        <v>1.0388E-2</v>
      </c>
      <c r="DY35" s="145">
        <v>2.4799999999999999E-2</v>
      </c>
      <c r="DZ35" s="145">
        <f>AVERAGE(DZ40:DZ42)</f>
        <v>4.5166666666666662E-3</v>
      </c>
      <c r="EA35" s="145">
        <v>4.6199999999999998E-2</v>
      </c>
      <c r="EB35" s="145">
        <f>AVERAGE(EB38:EB42)</f>
        <v>1.7562000000000001E-2</v>
      </c>
      <c r="EC35" s="145">
        <v>1.5699999999999999E-2</v>
      </c>
      <c r="ED35" s="145">
        <f>AVERAGE(ED42,ED40,ED39)</f>
        <v>8.8000000000000005E-3</v>
      </c>
      <c r="EE35" s="145">
        <v>1.2800000000000001E-2</v>
      </c>
      <c r="AMH35" s="135"/>
    </row>
    <row r="36" spans="1:1022" x14ac:dyDescent="0.2">
      <c r="A36" s="135" t="s">
        <v>795</v>
      </c>
      <c r="B36" s="135" t="s">
        <v>364</v>
      </c>
      <c r="C36" s="128" t="s">
        <v>365</v>
      </c>
      <c r="D36" s="128" t="s">
        <v>391</v>
      </c>
      <c r="F36" s="128">
        <v>1200</v>
      </c>
      <c r="G36" s="128">
        <v>1E-4</v>
      </c>
      <c r="H36" s="128" t="s">
        <v>367</v>
      </c>
      <c r="I36" s="144">
        <v>7.96</v>
      </c>
      <c r="J36" s="135">
        <v>232361.92</v>
      </c>
      <c r="K36" s="135">
        <v>166668.28</v>
      </c>
      <c r="L36" s="135">
        <v>208.36</v>
      </c>
      <c r="M36" s="135">
        <v>8152.6</v>
      </c>
      <c r="N36" s="135" t="s">
        <v>368</v>
      </c>
      <c r="O36" s="135">
        <v>20.68</v>
      </c>
      <c r="P36" s="135">
        <v>1733.01</v>
      </c>
      <c r="Q36" s="135">
        <v>796.73</v>
      </c>
      <c r="R36" s="135">
        <v>53.51</v>
      </c>
      <c r="S36" s="135">
        <v>10.92</v>
      </c>
      <c r="T36" s="128" t="s">
        <v>29</v>
      </c>
      <c r="U36" s="128" t="s">
        <v>29</v>
      </c>
      <c r="V36" s="135">
        <v>0.42</v>
      </c>
      <c r="W36" s="128" t="s">
        <v>29</v>
      </c>
      <c r="X36" s="135">
        <v>36.25</v>
      </c>
      <c r="Y36" s="135">
        <v>19.82</v>
      </c>
      <c r="Z36" s="135">
        <v>42.86</v>
      </c>
      <c r="AA36" s="135">
        <v>2.1</v>
      </c>
      <c r="AB36" s="135">
        <v>0.26100000000000001</v>
      </c>
      <c r="AC36" s="128" t="s">
        <v>29</v>
      </c>
      <c r="AD36" s="128" t="s">
        <v>29</v>
      </c>
      <c r="AE36" s="135">
        <v>2.72</v>
      </c>
      <c r="AF36" s="135">
        <v>5.86</v>
      </c>
      <c r="AG36" s="135">
        <v>1.2889999999999999</v>
      </c>
      <c r="AH36" s="135">
        <v>11.59</v>
      </c>
      <c r="AI36" s="135">
        <v>6.9</v>
      </c>
      <c r="AJ36" s="135">
        <v>1.33</v>
      </c>
      <c r="AK36" s="135">
        <v>4.37</v>
      </c>
      <c r="AL36" s="135">
        <v>2.14</v>
      </c>
      <c r="AM36" s="135">
        <v>8.82</v>
      </c>
      <c r="AN36" s="135">
        <v>1.78</v>
      </c>
      <c r="AO36" s="135">
        <v>4.04</v>
      </c>
      <c r="AP36" s="135">
        <v>1.9</v>
      </c>
      <c r="AQ36" s="135">
        <v>3.93</v>
      </c>
      <c r="AR36" s="135">
        <v>3.15</v>
      </c>
      <c r="AS36" s="135">
        <v>11.56</v>
      </c>
      <c r="AT36" s="135">
        <v>0.51200000000000001</v>
      </c>
      <c r="AU36" s="135">
        <v>1.21E-2</v>
      </c>
      <c r="AV36" s="145">
        <v>0.747</v>
      </c>
      <c r="AW36" s="145">
        <v>0.25900000000000001</v>
      </c>
      <c r="AX36" s="135"/>
      <c r="AY36" s="135"/>
      <c r="AZ36" s="146"/>
      <c r="BA36" s="147">
        <v>30211.85</v>
      </c>
      <c r="BB36" s="147">
        <v>5293.89</v>
      </c>
      <c r="BC36" s="146">
        <v>12.97</v>
      </c>
      <c r="BD36" s="147">
        <v>1290.6199999999999</v>
      </c>
      <c r="BE36" s="147"/>
      <c r="BF36" s="146">
        <v>1.35</v>
      </c>
      <c r="BG36" s="148">
        <v>220.92</v>
      </c>
      <c r="BH36" s="148">
        <v>54.22</v>
      </c>
      <c r="BI36" s="146">
        <v>3.83</v>
      </c>
      <c r="BJ36" s="146">
        <v>1.22</v>
      </c>
      <c r="BK36" s="146">
        <v>0.14000000000000001</v>
      </c>
      <c r="BL36" s="146">
        <v>0.72</v>
      </c>
      <c r="BM36" s="148">
        <v>0.13</v>
      </c>
      <c r="BN36" s="148">
        <v>6.9000000000000006E-2</v>
      </c>
      <c r="BO36" s="148">
        <v>1.97</v>
      </c>
      <c r="BP36" s="148">
        <v>1.24</v>
      </c>
      <c r="BQ36" s="148">
        <v>2.73</v>
      </c>
      <c r="BR36" s="148">
        <v>0.18</v>
      </c>
      <c r="BS36" s="148">
        <v>6.3E-2</v>
      </c>
      <c r="BT36" s="148">
        <v>5.3999999999999999E-2</v>
      </c>
      <c r="BU36" s="148">
        <v>7.0999999999999994E-2</v>
      </c>
      <c r="BV36" s="148">
        <v>0.14000000000000001</v>
      </c>
      <c r="BW36" s="148">
        <v>0.31</v>
      </c>
      <c r="BX36" s="148">
        <v>7.4999999999999997E-2</v>
      </c>
      <c r="BY36" s="148">
        <v>0.86</v>
      </c>
      <c r="BZ36" s="148">
        <v>0.54</v>
      </c>
      <c r="CA36" s="148">
        <v>0.1</v>
      </c>
      <c r="CB36" s="148">
        <v>0.33</v>
      </c>
      <c r="CC36" s="148">
        <v>0.11</v>
      </c>
      <c r="CD36" s="148">
        <v>0.54</v>
      </c>
      <c r="CE36" s="148">
        <v>0.11</v>
      </c>
      <c r="CF36" s="148">
        <v>0.28000000000000003</v>
      </c>
      <c r="CG36" s="148">
        <v>0.13</v>
      </c>
      <c r="CH36" s="148">
        <v>0.26</v>
      </c>
      <c r="CI36" s="148">
        <v>0.16</v>
      </c>
      <c r="CJ36" s="148">
        <v>0.75</v>
      </c>
      <c r="CK36" s="148">
        <v>3.7999999999999999E-2</v>
      </c>
      <c r="CL36" s="148">
        <v>5.0000000000000001E-3</v>
      </c>
      <c r="CM36" s="148">
        <v>5.1999999999999998E-2</v>
      </c>
      <c r="CN36" s="148">
        <v>2.3E-2</v>
      </c>
      <c r="CO36" s="135"/>
      <c r="CP36" s="135"/>
      <c r="CQ36" s="145">
        <v>0.73</v>
      </c>
      <c r="CR36" s="145">
        <v>80.23</v>
      </c>
      <c r="CS36" s="145">
        <v>86.12</v>
      </c>
      <c r="CT36" s="145">
        <v>0.17199999999999999</v>
      </c>
      <c r="CU36" s="145">
        <v>4.01</v>
      </c>
      <c r="CV36" s="145" t="s">
        <v>368</v>
      </c>
      <c r="CW36" s="145">
        <v>8.9499999999999996E-2</v>
      </c>
      <c r="CX36" s="145">
        <v>3.29</v>
      </c>
      <c r="CY36" s="145">
        <v>0.55700000000000005</v>
      </c>
      <c r="CZ36" s="145">
        <v>0.221</v>
      </c>
      <c r="DA36" s="145">
        <v>1.46</v>
      </c>
      <c r="DB36" s="145">
        <v>0.32700000000000001</v>
      </c>
      <c r="DC36" s="145">
        <v>1.77</v>
      </c>
      <c r="DD36" s="145">
        <v>0.191</v>
      </c>
      <c r="DE36" s="145">
        <v>0.18099999999999999</v>
      </c>
      <c r="DF36" s="145">
        <v>0.159</v>
      </c>
      <c r="DG36" s="145">
        <v>2.58E-2</v>
      </c>
      <c r="DH36" s="145">
        <v>0.11600000000000001</v>
      </c>
      <c r="DI36" s="145">
        <v>0.29499999999999998</v>
      </c>
      <c r="DJ36" s="145">
        <v>0.37919999999999998</v>
      </c>
      <c r="DK36" s="145">
        <v>0.14000000000000001</v>
      </c>
      <c r="DL36" s="145">
        <v>0.16200000000000001</v>
      </c>
      <c r="DM36" s="145">
        <v>1.1900000000000001E-2</v>
      </c>
      <c r="DN36" s="145">
        <v>2.4E-2</v>
      </c>
      <c r="DO36" s="145">
        <v>1.15225E-2</v>
      </c>
      <c r="DP36" s="145">
        <v>8.8999999999999996E-2</v>
      </c>
      <c r="DQ36" s="145">
        <v>7.4800000000000005E-2</v>
      </c>
      <c r="DR36" s="145">
        <v>3.1850000000000003E-2</v>
      </c>
      <c r="DS36" s="145">
        <v>7.8100000000000003E-2</v>
      </c>
      <c r="DT36" s="145">
        <v>1.2999999999999999E-2</v>
      </c>
      <c r="DU36" s="145">
        <v>2.12E-2</v>
      </c>
      <c r="DV36" s="145">
        <v>8.77E-3</v>
      </c>
      <c r="DW36" s="145">
        <v>2.06E-2</v>
      </c>
      <c r="DX36" s="145">
        <v>7.2399999999999999E-3</v>
      </c>
      <c r="DY36" s="145">
        <f>AVERAGE(DY35,DY39:DY41)</f>
        <v>4.2099999999999999E-2</v>
      </c>
      <c r="DZ36" s="145">
        <v>4.5166666666666697E-3</v>
      </c>
      <c r="EA36" s="145">
        <v>4.6199999999999998E-2</v>
      </c>
      <c r="EB36" s="145">
        <v>1.6299999999999999E-2</v>
      </c>
      <c r="EC36" s="145">
        <f>AVERAGE(EC37:EC42,EC35)</f>
        <v>2.87E-2</v>
      </c>
      <c r="ED36" s="145">
        <v>8.8000000000000005E-3</v>
      </c>
      <c r="EE36" s="145">
        <v>1.2800000000000001E-2</v>
      </c>
      <c r="AMH36" s="135"/>
    </row>
    <row r="37" spans="1:1022" x14ac:dyDescent="0.2">
      <c r="A37" s="135" t="s">
        <v>795</v>
      </c>
      <c r="B37" s="135" t="s">
        <v>364</v>
      </c>
      <c r="C37" s="128" t="s">
        <v>365</v>
      </c>
      <c r="D37" s="128" t="s">
        <v>392</v>
      </c>
      <c r="F37" s="128">
        <v>1200</v>
      </c>
      <c r="G37" s="128">
        <v>1E-4</v>
      </c>
      <c r="H37" s="128" t="s">
        <v>367</v>
      </c>
      <c r="I37" s="144">
        <v>7.17</v>
      </c>
      <c r="J37" s="135">
        <v>229450.23</v>
      </c>
      <c r="K37" s="135">
        <v>167883.28</v>
      </c>
      <c r="L37" s="135">
        <v>235.09</v>
      </c>
      <c r="M37" s="135">
        <v>11306.14</v>
      </c>
      <c r="N37" s="135" t="s">
        <v>368</v>
      </c>
      <c r="O37" s="135">
        <v>24.53</v>
      </c>
      <c r="P37" s="135">
        <v>1906.17</v>
      </c>
      <c r="Q37" s="135">
        <v>900.97</v>
      </c>
      <c r="R37" s="135">
        <v>54.84</v>
      </c>
      <c r="S37" s="135">
        <v>13.18</v>
      </c>
      <c r="T37" s="128" t="s">
        <v>29</v>
      </c>
      <c r="U37" s="128" t="s">
        <v>29</v>
      </c>
      <c r="V37" s="135">
        <v>0.54</v>
      </c>
      <c r="W37" s="128" t="s">
        <v>29</v>
      </c>
      <c r="X37" s="135">
        <v>35.32</v>
      </c>
      <c r="Y37" s="135">
        <v>27.09</v>
      </c>
      <c r="Z37" s="135">
        <v>67.69</v>
      </c>
      <c r="AA37" s="135">
        <v>3.93</v>
      </c>
      <c r="AB37" s="135">
        <v>0.68</v>
      </c>
      <c r="AC37" s="128" t="s">
        <v>29</v>
      </c>
      <c r="AD37" s="128" t="s">
        <v>29</v>
      </c>
      <c r="AE37" s="135">
        <v>3.47</v>
      </c>
      <c r="AF37" s="135">
        <v>7.9</v>
      </c>
      <c r="AG37" s="135">
        <v>1.661</v>
      </c>
      <c r="AH37" s="135">
        <v>15.69</v>
      </c>
      <c r="AI37" s="135">
        <v>9.1300000000000008</v>
      </c>
      <c r="AJ37" s="135">
        <v>1.88</v>
      </c>
      <c r="AK37" s="135">
        <v>5.91</v>
      </c>
      <c r="AL37" s="135">
        <v>2.98</v>
      </c>
      <c r="AM37" s="135">
        <v>11.71</v>
      </c>
      <c r="AN37" s="135">
        <v>2.44</v>
      </c>
      <c r="AO37" s="135">
        <v>5.59</v>
      </c>
      <c r="AP37" s="135">
        <v>2.63</v>
      </c>
      <c r="AQ37" s="135">
        <v>5.28</v>
      </c>
      <c r="AR37" s="135">
        <v>4.09</v>
      </c>
      <c r="AS37" s="135">
        <v>16.79</v>
      </c>
      <c r="AT37" s="135">
        <v>1.296</v>
      </c>
      <c r="AU37" s="128" t="s">
        <v>29</v>
      </c>
      <c r="AV37" s="145">
        <v>1.4450000000000001</v>
      </c>
      <c r="AW37" s="145">
        <v>0.442</v>
      </c>
      <c r="AX37" s="135"/>
      <c r="AY37" s="135"/>
      <c r="AZ37" s="146"/>
      <c r="BA37" s="147">
        <v>29836.41</v>
      </c>
      <c r="BB37" s="147">
        <v>5333.42</v>
      </c>
      <c r="BC37" s="146">
        <v>14.64</v>
      </c>
      <c r="BD37" s="147">
        <v>1791.24</v>
      </c>
      <c r="BE37" s="147"/>
      <c r="BF37" s="146">
        <v>1.59</v>
      </c>
      <c r="BG37" s="148">
        <v>243.2</v>
      </c>
      <c r="BH37" s="148">
        <v>61.33</v>
      </c>
      <c r="BI37" s="146">
        <v>3.93</v>
      </c>
      <c r="BJ37" s="146">
        <v>1.42</v>
      </c>
      <c r="BK37" s="146">
        <v>0.14000000000000001</v>
      </c>
      <c r="BL37" s="146">
        <v>0.74</v>
      </c>
      <c r="BM37" s="148">
        <v>0.17</v>
      </c>
      <c r="BN37" s="148">
        <v>7.1999999999999995E-2</v>
      </c>
      <c r="BO37" s="148">
        <v>1.92</v>
      </c>
      <c r="BP37" s="148">
        <v>1.69</v>
      </c>
      <c r="BQ37" s="148">
        <v>4.29</v>
      </c>
      <c r="BR37" s="148">
        <v>0.28000000000000003</v>
      </c>
      <c r="BS37" s="148">
        <v>0.11</v>
      </c>
      <c r="BT37" s="148">
        <v>5.2999999999999999E-2</v>
      </c>
      <c r="BU37" s="148">
        <v>0.1</v>
      </c>
      <c r="BV37" s="148">
        <v>0.17</v>
      </c>
      <c r="BW37" s="148">
        <v>0.42</v>
      </c>
      <c r="BX37" s="148">
        <v>9.2999999999999999E-2</v>
      </c>
      <c r="BY37" s="148">
        <v>1.1399999999999999</v>
      </c>
      <c r="BZ37" s="148">
        <v>0.7</v>
      </c>
      <c r="CA37" s="148">
        <v>0.14000000000000001</v>
      </c>
      <c r="CB37" s="148">
        <v>0.44</v>
      </c>
      <c r="CC37" s="148">
        <v>0.15</v>
      </c>
      <c r="CD37" s="148">
        <v>0.7</v>
      </c>
      <c r="CE37" s="148">
        <v>0.14000000000000001</v>
      </c>
      <c r="CF37" s="148">
        <v>0.38</v>
      </c>
      <c r="CG37" s="148">
        <v>0.18</v>
      </c>
      <c r="CH37" s="148">
        <v>0.34</v>
      </c>
      <c r="CI37" s="148">
        <v>0.2</v>
      </c>
      <c r="CJ37" s="148">
        <v>1.07</v>
      </c>
      <c r="CK37" s="148">
        <v>8.4000000000000005E-2</v>
      </c>
      <c r="CL37" s="148">
        <v>1.0999999999999999E-2</v>
      </c>
      <c r="CM37" s="148">
        <v>9.4E-2</v>
      </c>
      <c r="CN37" s="148">
        <v>3.5000000000000003E-2</v>
      </c>
      <c r="CO37" s="135"/>
      <c r="CP37" s="135"/>
      <c r="CQ37" s="145">
        <v>0.76300000000000001</v>
      </c>
      <c r="CR37" s="145">
        <v>85.4</v>
      </c>
      <c r="CS37" s="145">
        <v>85.62</v>
      </c>
      <c r="CT37" s="145">
        <v>0.20599999999999999</v>
      </c>
      <c r="CU37" s="145">
        <v>4.12</v>
      </c>
      <c r="CV37" s="145" t="s">
        <v>368</v>
      </c>
      <c r="CW37" s="145">
        <v>6.9500000000000006E-2</v>
      </c>
      <c r="CX37" s="145">
        <v>3.17</v>
      </c>
      <c r="CY37" s="145">
        <v>0.56100000000000005</v>
      </c>
      <c r="CZ37" s="145">
        <v>0.218</v>
      </c>
      <c r="DA37" s="145">
        <v>1.51</v>
      </c>
      <c r="DB37" s="145">
        <v>0.33</v>
      </c>
      <c r="DC37" s="145">
        <v>1.82</v>
      </c>
      <c r="DD37" s="145">
        <v>0.246</v>
      </c>
      <c r="DE37" s="145">
        <v>0.185</v>
      </c>
      <c r="DF37" s="145">
        <v>0.17299999999999999</v>
      </c>
      <c r="DG37" s="145">
        <v>2.2800000000000001E-2</v>
      </c>
      <c r="DH37" s="145">
        <v>0.13600000000000001</v>
      </c>
      <c r="DI37" s="145">
        <v>0.33100000000000002</v>
      </c>
      <c r="DJ37" s="145">
        <f>AVERAGE(DJ38:DJ42)</f>
        <v>0.37919999999999998</v>
      </c>
      <c r="DK37" s="145">
        <v>0.13300000000000001</v>
      </c>
      <c r="DL37" s="145">
        <v>0.26800000000000002</v>
      </c>
      <c r="DM37" s="145">
        <v>4.0499999999999998E-3</v>
      </c>
      <c r="DN37" s="145">
        <v>1.6500000000000001E-2</v>
      </c>
      <c r="DO37" s="145">
        <v>1.15225E-2</v>
      </c>
      <c r="DP37" s="145">
        <v>8.8999999999999996E-2</v>
      </c>
      <c r="DQ37" s="145">
        <v>7.1099999999999997E-2</v>
      </c>
      <c r="DR37" s="145">
        <v>3.1850000000000003E-2</v>
      </c>
      <c r="DS37" s="145">
        <v>6.3399999999999998E-2</v>
      </c>
      <c r="DT37" s="145">
        <v>1.2189999999999999E-2</v>
      </c>
      <c r="DU37" s="145">
        <v>3.2340000000000001E-2</v>
      </c>
      <c r="DV37" s="145">
        <v>5.5799999999999999E-3</v>
      </c>
      <c r="DW37" s="145">
        <v>2.06E-2</v>
      </c>
      <c r="DX37" s="145">
        <v>1.0388E-2</v>
      </c>
      <c r="DY37" s="145">
        <v>4.2099999999999999E-2</v>
      </c>
      <c r="DZ37" s="145">
        <v>4.5166666666666697E-3</v>
      </c>
      <c r="EA37" s="145">
        <v>4.6199999999999998E-2</v>
      </c>
      <c r="EB37" s="145">
        <v>1.7562000000000001E-2</v>
      </c>
      <c r="EC37" s="145">
        <v>2.6200000000000001E-2</v>
      </c>
      <c r="ED37" s="145">
        <v>8.8000000000000005E-3</v>
      </c>
      <c r="EE37" s="145">
        <v>1.2800000000000001E-2</v>
      </c>
      <c r="AMH37" s="135"/>
    </row>
    <row r="38" spans="1:1022" x14ac:dyDescent="0.2">
      <c r="A38" s="135" t="s">
        <v>795</v>
      </c>
      <c r="B38" s="135" t="s">
        <v>364</v>
      </c>
      <c r="C38" s="128" t="s">
        <v>365</v>
      </c>
      <c r="D38" s="128" t="s">
        <v>393</v>
      </c>
      <c r="F38" s="128">
        <v>1200</v>
      </c>
      <c r="G38" s="128">
        <v>1E-4</v>
      </c>
      <c r="H38" s="128" t="s">
        <v>367</v>
      </c>
      <c r="I38" s="144">
        <v>5.24</v>
      </c>
      <c r="J38" s="135">
        <v>232978.39</v>
      </c>
      <c r="K38" s="135">
        <v>167168.57999999999</v>
      </c>
      <c r="L38" s="135">
        <v>206.37</v>
      </c>
      <c r="M38" s="135">
        <v>8569.1</v>
      </c>
      <c r="N38" s="135">
        <v>7680.47</v>
      </c>
      <c r="O38" s="135">
        <v>18.43</v>
      </c>
      <c r="P38" s="135">
        <v>1219.52</v>
      </c>
      <c r="Q38" s="135">
        <v>840.55</v>
      </c>
      <c r="R38" s="135">
        <v>46.8</v>
      </c>
      <c r="S38" s="135">
        <v>12.92</v>
      </c>
      <c r="T38" s="128" t="s">
        <v>29</v>
      </c>
      <c r="U38" s="128" t="s">
        <v>29</v>
      </c>
      <c r="V38" s="128" t="s">
        <v>29</v>
      </c>
      <c r="W38" s="128" t="s">
        <v>29</v>
      </c>
      <c r="X38" s="135">
        <v>38.07</v>
      </c>
      <c r="Y38" s="135">
        <v>22.15</v>
      </c>
      <c r="Z38" s="135">
        <v>45.65</v>
      </c>
      <c r="AA38" s="135">
        <v>1.82</v>
      </c>
      <c r="AB38" s="128" t="s">
        <v>29</v>
      </c>
      <c r="AC38" s="128" t="s">
        <v>29</v>
      </c>
      <c r="AD38" s="135">
        <v>0.37</v>
      </c>
      <c r="AE38" s="135">
        <v>2.8</v>
      </c>
      <c r="AF38" s="135">
        <v>5.77</v>
      </c>
      <c r="AG38" s="135">
        <v>1.33</v>
      </c>
      <c r="AH38" s="135">
        <v>12.27</v>
      </c>
      <c r="AI38" s="135">
        <v>7.48</v>
      </c>
      <c r="AJ38" s="135">
        <v>1.51</v>
      </c>
      <c r="AK38" s="135">
        <v>4.4800000000000004</v>
      </c>
      <c r="AL38" s="135">
        <v>2.48</v>
      </c>
      <c r="AM38" s="135">
        <v>9.9499999999999993</v>
      </c>
      <c r="AN38" s="135">
        <v>1.92</v>
      </c>
      <c r="AO38" s="135">
        <v>4.62</v>
      </c>
      <c r="AP38" s="135">
        <v>2.2000000000000002</v>
      </c>
      <c r="AQ38" s="135">
        <v>4.49</v>
      </c>
      <c r="AR38" s="135">
        <v>3.57</v>
      </c>
      <c r="AS38" s="135">
        <v>12.46</v>
      </c>
      <c r="AT38" s="135">
        <v>0.59899999999999998</v>
      </c>
      <c r="AU38" s="135">
        <v>2.4E-2</v>
      </c>
      <c r="AV38" s="145">
        <v>0.72</v>
      </c>
      <c r="AW38" s="145">
        <v>0.30599999999999999</v>
      </c>
      <c r="AX38" s="135"/>
      <c r="AY38" s="135"/>
      <c r="AZ38" s="146">
        <v>1.58</v>
      </c>
      <c r="BA38" s="147">
        <v>43263.44</v>
      </c>
      <c r="BB38" s="147">
        <v>5341.2</v>
      </c>
      <c r="BC38" s="146">
        <v>13.28</v>
      </c>
      <c r="BD38" s="147">
        <v>4837.25</v>
      </c>
      <c r="BE38" s="147">
        <v>1141.83</v>
      </c>
      <c r="BF38" s="146">
        <v>1.27</v>
      </c>
      <c r="BG38" s="148">
        <v>188.84</v>
      </c>
      <c r="BH38" s="148">
        <v>55.64</v>
      </c>
      <c r="BI38" s="146">
        <v>3.43</v>
      </c>
      <c r="BJ38" s="146">
        <v>1.72</v>
      </c>
      <c r="BK38" s="146">
        <v>1.03</v>
      </c>
      <c r="BL38" s="146">
        <v>1.73</v>
      </c>
      <c r="BM38" s="148">
        <v>0.61</v>
      </c>
      <c r="BN38" s="148">
        <v>0.16</v>
      </c>
      <c r="BO38" s="148">
        <v>2.48</v>
      </c>
      <c r="BP38" s="148">
        <v>1.27</v>
      </c>
      <c r="BQ38" s="148">
        <v>3.11</v>
      </c>
      <c r="BR38" s="148">
        <v>0.15</v>
      </c>
      <c r="BS38" s="148">
        <v>0.2</v>
      </c>
      <c r="BT38" s="148">
        <v>6.4000000000000001E-2</v>
      </c>
      <c r="BU38" s="148">
        <v>0.12</v>
      </c>
      <c r="BV38" s="148">
        <v>0.2</v>
      </c>
      <c r="BW38" s="148">
        <v>0.53</v>
      </c>
      <c r="BX38" s="148">
        <v>0.12</v>
      </c>
      <c r="BY38" s="148">
        <v>1.05</v>
      </c>
      <c r="BZ38" s="148">
        <v>0.86</v>
      </c>
      <c r="CA38" s="148">
        <v>0.16</v>
      </c>
      <c r="CB38" s="148">
        <v>0.51</v>
      </c>
      <c r="CC38" s="148">
        <v>0.23</v>
      </c>
      <c r="CD38" s="148">
        <v>0.93</v>
      </c>
      <c r="CE38" s="148">
        <v>0.19</v>
      </c>
      <c r="CF38" s="148">
        <v>0.44</v>
      </c>
      <c r="CG38" s="148">
        <v>0.22</v>
      </c>
      <c r="CH38" s="148">
        <v>0.45</v>
      </c>
      <c r="CI38" s="148">
        <v>0.33</v>
      </c>
      <c r="CJ38" s="148">
        <v>1.18</v>
      </c>
      <c r="CK38" s="148">
        <v>6.9000000000000006E-2</v>
      </c>
      <c r="CL38" s="148">
        <v>1.4E-2</v>
      </c>
      <c r="CM38" s="148">
        <v>7.5999999999999998E-2</v>
      </c>
      <c r="CN38" s="148">
        <v>3.6999999999999998E-2</v>
      </c>
      <c r="CO38" s="135"/>
      <c r="CP38" s="135"/>
      <c r="CQ38" s="145">
        <v>3.24</v>
      </c>
      <c r="CR38" s="145">
        <v>217.93</v>
      </c>
      <c r="CS38" s="145">
        <v>161.81</v>
      </c>
      <c r="CT38" s="145">
        <v>0.19500000000000001</v>
      </c>
      <c r="CU38" s="145">
        <v>20.43</v>
      </c>
      <c r="CV38" s="145">
        <v>3.79</v>
      </c>
      <c r="CW38" s="145">
        <v>0.19700000000000001</v>
      </c>
      <c r="CX38" s="145">
        <v>1.72</v>
      </c>
      <c r="CY38" s="145">
        <v>0.84899999999999998</v>
      </c>
      <c r="CZ38" s="145">
        <v>0.46700000000000003</v>
      </c>
      <c r="DA38" s="145">
        <v>2.15</v>
      </c>
      <c r="DB38" s="145">
        <v>2.38</v>
      </c>
      <c r="DC38" s="145">
        <v>3.07</v>
      </c>
      <c r="DD38" s="145">
        <v>1.34</v>
      </c>
      <c r="DE38" s="145">
        <v>0.36099999999999999</v>
      </c>
      <c r="DF38" s="145">
        <v>0.12</v>
      </c>
      <c r="DG38" s="145">
        <v>3.5299999999999998E-2</v>
      </c>
      <c r="DH38" s="145">
        <v>8.8099999999999998E-2</v>
      </c>
      <c r="DI38" s="145">
        <v>4.7699999999999999E-2</v>
      </c>
      <c r="DJ38" s="145">
        <v>0.47</v>
      </c>
      <c r="DK38" s="145">
        <v>0.14299999999999999</v>
      </c>
      <c r="DL38" s="145">
        <v>0.124</v>
      </c>
      <c r="DM38" s="145">
        <v>1.11E-2</v>
      </c>
      <c r="DN38" s="145">
        <v>1.29E-2</v>
      </c>
      <c r="DO38" s="145">
        <v>9.3399999999999993E-3</v>
      </c>
      <c r="DP38" s="145">
        <v>8.8999999999999996E-2</v>
      </c>
      <c r="DQ38" s="145">
        <v>7.1099999999999997E-2</v>
      </c>
      <c r="DR38" s="145">
        <v>3.6299999999999999E-2</v>
      </c>
      <c r="DS38" s="145">
        <v>0.154</v>
      </c>
      <c r="DT38" s="145">
        <v>1.7399999999999999E-2</v>
      </c>
      <c r="DU38" s="145">
        <v>6.0699999999999997E-2</v>
      </c>
      <c r="DV38" s="145">
        <v>1.3100000000000001E-2</v>
      </c>
      <c r="DW38" s="145">
        <v>2.06E-2</v>
      </c>
      <c r="DX38" s="145">
        <v>1.0200000000000001E-2</v>
      </c>
      <c r="DY38" s="145">
        <v>6.25E-2</v>
      </c>
      <c r="DZ38" s="145">
        <v>4.5166666666666697E-3</v>
      </c>
      <c r="EA38" s="145">
        <v>4.6199999999999998E-2</v>
      </c>
      <c r="EB38" s="145">
        <v>1.26E-2</v>
      </c>
      <c r="EC38" s="145">
        <v>2.3E-2</v>
      </c>
      <c r="ED38" s="145">
        <v>8.8000000000000005E-3</v>
      </c>
      <c r="EE38" s="145">
        <v>1.2800000000000001E-2</v>
      </c>
    </row>
    <row r="39" spans="1:1022" x14ac:dyDescent="0.2">
      <c r="A39" s="135" t="s">
        <v>795</v>
      </c>
      <c r="B39" s="135" t="s">
        <v>364</v>
      </c>
      <c r="C39" s="128" t="s">
        <v>365</v>
      </c>
      <c r="D39" s="128" t="s">
        <v>394</v>
      </c>
      <c r="F39" s="128">
        <v>1200</v>
      </c>
      <c r="G39" s="128">
        <v>1E-4</v>
      </c>
      <c r="H39" s="128" t="s">
        <v>367</v>
      </c>
      <c r="I39" s="144">
        <v>8.41</v>
      </c>
      <c r="J39" s="135">
        <v>231366.88</v>
      </c>
      <c r="K39" s="135">
        <v>166668.29999999999</v>
      </c>
      <c r="L39" s="135">
        <v>271.08999999999997</v>
      </c>
      <c r="M39" s="135">
        <v>7803</v>
      </c>
      <c r="N39" s="135">
        <v>6960.79</v>
      </c>
      <c r="O39" s="135">
        <v>33.22</v>
      </c>
      <c r="P39" s="135">
        <v>3108.23</v>
      </c>
      <c r="Q39" s="135">
        <v>735.89</v>
      </c>
      <c r="R39" s="135">
        <v>53.4</v>
      </c>
      <c r="S39" s="135">
        <v>11.45</v>
      </c>
      <c r="T39" s="128" t="s">
        <v>29</v>
      </c>
      <c r="U39" s="128" t="s">
        <v>29</v>
      </c>
      <c r="V39" s="128" t="s">
        <v>29</v>
      </c>
      <c r="W39" s="128" t="s">
        <v>29</v>
      </c>
      <c r="X39" s="135">
        <v>32.1</v>
      </c>
      <c r="Y39" s="135">
        <v>18.649999999999999</v>
      </c>
      <c r="Z39" s="135">
        <v>41.08</v>
      </c>
      <c r="AA39" s="135">
        <v>2.1</v>
      </c>
      <c r="AB39" s="135">
        <v>1.1200000000000001</v>
      </c>
      <c r="AC39" s="128" t="s">
        <v>29</v>
      </c>
      <c r="AD39" s="135">
        <v>0.21</v>
      </c>
      <c r="AE39" s="135">
        <v>2.5</v>
      </c>
      <c r="AF39" s="135">
        <v>5.57</v>
      </c>
      <c r="AG39" s="135">
        <v>1.29</v>
      </c>
      <c r="AH39" s="135">
        <v>13.16</v>
      </c>
      <c r="AI39" s="135">
        <v>6.27</v>
      </c>
      <c r="AJ39" s="135">
        <v>1.38</v>
      </c>
      <c r="AK39" s="135">
        <v>4.57</v>
      </c>
      <c r="AL39" s="135">
        <v>2.15</v>
      </c>
      <c r="AM39" s="135">
        <v>8.24</v>
      </c>
      <c r="AN39" s="135">
        <v>1.76</v>
      </c>
      <c r="AO39" s="135">
        <v>4.1100000000000003</v>
      </c>
      <c r="AP39" s="135">
        <v>1.92</v>
      </c>
      <c r="AQ39" s="135">
        <v>3.65</v>
      </c>
      <c r="AR39" s="135">
        <v>3.05</v>
      </c>
      <c r="AS39" s="135">
        <v>11.49</v>
      </c>
      <c r="AT39" s="135">
        <v>0.44600000000000001</v>
      </c>
      <c r="AU39" s="128" t="s">
        <v>29</v>
      </c>
      <c r="AV39" s="145">
        <v>0.83699999999999997</v>
      </c>
      <c r="AW39" s="145">
        <v>0.20499999999999999</v>
      </c>
      <c r="AX39" s="135"/>
      <c r="AY39" s="135"/>
      <c r="AZ39" s="146">
        <v>1.74</v>
      </c>
      <c r="BA39" s="147">
        <v>42973.05</v>
      </c>
      <c r="BB39" s="147">
        <v>5318.15</v>
      </c>
      <c r="BC39" s="146">
        <v>17.43</v>
      </c>
      <c r="BD39" s="147">
        <v>4398.97</v>
      </c>
      <c r="BE39" s="147">
        <v>1036.43</v>
      </c>
      <c r="BF39" s="146">
        <v>2.2200000000000002</v>
      </c>
      <c r="BG39" s="148">
        <v>481.39</v>
      </c>
      <c r="BH39" s="148">
        <v>48.73</v>
      </c>
      <c r="BI39" s="146">
        <v>3.89</v>
      </c>
      <c r="BJ39" s="146">
        <v>1.56</v>
      </c>
      <c r="BK39" s="146">
        <v>0.92</v>
      </c>
      <c r="BL39" s="146">
        <v>1.54</v>
      </c>
      <c r="BM39" s="148">
        <v>0.56999999999999995</v>
      </c>
      <c r="BN39" s="148">
        <v>0.15</v>
      </c>
      <c r="BO39" s="148">
        <v>2.1</v>
      </c>
      <c r="BP39" s="148">
        <v>1.07</v>
      </c>
      <c r="BQ39" s="148">
        <v>2.8</v>
      </c>
      <c r="BR39" s="148">
        <v>0.16</v>
      </c>
      <c r="BS39" s="148">
        <v>0.23</v>
      </c>
      <c r="BT39" s="148">
        <v>6.2E-2</v>
      </c>
      <c r="BU39" s="148">
        <v>0.11</v>
      </c>
      <c r="BV39" s="148">
        <v>0.18</v>
      </c>
      <c r="BW39" s="148">
        <v>0.51</v>
      </c>
      <c r="BX39" s="148">
        <v>0.11</v>
      </c>
      <c r="BY39" s="148">
        <v>1.1100000000000001</v>
      </c>
      <c r="BZ39" s="148">
        <v>0.72</v>
      </c>
      <c r="CA39" s="148">
        <v>0.15</v>
      </c>
      <c r="CB39" s="148">
        <v>0.51</v>
      </c>
      <c r="CC39" s="148">
        <v>0.2</v>
      </c>
      <c r="CD39" s="148">
        <v>0.77</v>
      </c>
      <c r="CE39" s="148">
        <v>0.17</v>
      </c>
      <c r="CF39" s="148">
        <v>0.4</v>
      </c>
      <c r="CG39" s="148">
        <v>0.19</v>
      </c>
      <c r="CH39" s="148">
        <v>0.37</v>
      </c>
      <c r="CI39" s="148">
        <v>0.28000000000000003</v>
      </c>
      <c r="CJ39" s="148">
        <v>1.08</v>
      </c>
      <c r="CK39" s="148">
        <v>5.5E-2</v>
      </c>
      <c r="CL39" s="148">
        <v>1.6E-2</v>
      </c>
      <c r="CM39" s="148">
        <v>8.5999999999999993E-2</v>
      </c>
      <c r="CN39" s="148">
        <v>2.5999999999999999E-2</v>
      </c>
      <c r="CO39" s="135"/>
      <c r="CP39" s="135"/>
      <c r="CQ39" s="145">
        <v>3.19</v>
      </c>
      <c r="CR39" s="145">
        <v>214.54</v>
      </c>
      <c r="CS39" s="145">
        <v>158.96</v>
      </c>
      <c r="CT39" s="145">
        <v>0.219</v>
      </c>
      <c r="CU39" s="145">
        <v>20.91</v>
      </c>
      <c r="CV39" s="145">
        <v>3.75</v>
      </c>
      <c r="CW39" s="145">
        <v>0.16900000000000001</v>
      </c>
      <c r="CX39" s="145">
        <v>1.86</v>
      </c>
      <c r="CY39" s="145">
        <v>0.83199999999999996</v>
      </c>
      <c r="CZ39" s="145">
        <v>0.47899999999999998</v>
      </c>
      <c r="DA39" s="145">
        <v>2.11</v>
      </c>
      <c r="DB39" s="145">
        <v>2.21</v>
      </c>
      <c r="DC39" s="145">
        <v>3.63</v>
      </c>
      <c r="DD39" s="145">
        <v>0.85299999999999998</v>
      </c>
      <c r="DE39" s="145">
        <v>0.36</v>
      </c>
      <c r="DF39" s="145">
        <v>0.11899999999999999</v>
      </c>
      <c r="DG39" s="145">
        <v>2.8000000000000001E-2</v>
      </c>
      <c r="DH39" s="145">
        <v>0.109</v>
      </c>
      <c r="DI39" s="145">
        <v>2.07E-2</v>
      </c>
      <c r="DJ39" s="145">
        <v>0.26900000000000002</v>
      </c>
      <c r="DK39" s="145">
        <v>0.14099999999999999</v>
      </c>
      <c r="DL39" s="145">
        <v>0.19800000000000001</v>
      </c>
      <c r="DM39" s="145">
        <f>AVERAGE(DM35:DM38,DM41:DM42)</f>
        <v>8.4316666666666654E-3</v>
      </c>
      <c r="DN39" s="145">
        <v>2.3599999999999999E-2</v>
      </c>
      <c r="DO39" s="145">
        <v>1.46E-2</v>
      </c>
      <c r="DP39" s="145">
        <v>8.8999999999999996E-2</v>
      </c>
      <c r="DQ39" s="145">
        <v>7.1099999999999997E-2</v>
      </c>
      <c r="DR39" s="145">
        <f>AVERAGE(DR38,DR40:DR42)</f>
        <v>3.1850000000000003E-2</v>
      </c>
      <c r="DS39" s="145">
        <v>0.106</v>
      </c>
      <c r="DT39" s="145">
        <v>1.2189999999999999E-2</v>
      </c>
      <c r="DU39" s="145">
        <v>4.7199999999999999E-2</v>
      </c>
      <c r="DV39" s="145">
        <v>7.3800000000000003E-3</v>
      </c>
      <c r="DW39" s="145">
        <v>2.06E-2</v>
      </c>
      <c r="DX39" s="145">
        <v>1.04E-2</v>
      </c>
      <c r="DY39" s="145">
        <v>3.3700000000000001E-2</v>
      </c>
      <c r="DZ39" s="145">
        <v>4.5166666666666697E-3</v>
      </c>
      <c r="EA39" s="145">
        <v>4.6199999999999998E-2</v>
      </c>
      <c r="EB39" s="145">
        <v>3.3399999999999999E-2</v>
      </c>
      <c r="EC39" s="145">
        <v>4.6899999999999997E-2</v>
      </c>
      <c r="ED39" s="145">
        <v>1.1299999999999999E-2</v>
      </c>
      <c r="EE39" s="145">
        <v>1.2800000000000001E-2</v>
      </c>
    </row>
    <row r="40" spans="1:1022" x14ac:dyDescent="0.2">
      <c r="A40" s="135" t="s">
        <v>795</v>
      </c>
      <c r="B40" s="135" t="s">
        <v>364</v>
      </c>
      <c r="C40" s="128" t="s">
        <v>365</v>
      </c>
      <c r="D40" s="128" t="s">
        <v>395</v>
      </c>
      <c r="F40" s="128">
        <v>1200</v>
      </c>
      <c r="G40" s="128">
        <v>1E-4</v>
      </c>
      <c r="H40" s="128" t="s">
        <v>367</v>
      </c>
      <c r="I40" s="144">
        <v>9.24</v>
      </c>
      <c r="J40" s="135">
        <v>235814.3</v>
      </c>
      <c r="K40" s="135">
        <v>166525.35999999999</v>
      </c>
      <c r="L40" s="135">
        <v>296.75</v>
      </c>
      <c r="M40" s="135">
        <v>8536.98</v>
      </c>
      <c r="N40" s="135">
        <v>7445.99</v>
      </c>
      <c r="O40" s="135">
        <v>39.47</v>
      </c>
      <c r="P40" s="135">
        <v>4373.99</v>
      </c>
      <c r="Q40" s="135">
        <v>718.33</v>
      </c>
      <c r="R40" s="135">
        <v>54.65</v>
      </c>
      <c r="S40" s="135">
        <v>11.41</v>
      </c>
      <c r="T40" s="128" t="s">
        <v>29</v>
      </c>
      <c r="U40" s="128" t="s">
        <v>29</v>
      </c>
      <c r="V40" s="128" t="s">
        <v>29</v>
      </c>
      <c r="W40" s="128" t="s">
        <v>29</v>
      </c>
      <c r="X40" s="135">
        <v>30.78</v>
      </c>
      <c r="Y40" s="135">
        <v>19.18</v>
      </c>
      <c r="Z40" s="135">
        <v>50.84</v>
      </c>
      <c r="AA40" s="135">
        <v>3.17</v>
      </c>
      <c r="AB40" s="135">
        <v>1.31</v>
      </c>
      <c r="AC40" s="128" t="s">
        <v>29</v>
      </c>
      <c r="AD40" s="128" t="s">
        <v>29</v>
      </c>
      <c r="AE40" s="135">
        <v>2.9</v>
      </c>
      <c r="AF40" s="135">
        <v>6.05</v>
      </c>
      <c r="AG40" s="135">
        <v>1.25</v>
      </c>
      <c r="AH40" s="135">
        <v>11.97</v>
      </c>
      <c r="AI40" s="135">
        <v>6.43</v>
      </c>
      <c r="AJ40" s="135">
        <v>1.32</v>
      </c>
      <c r="AK40" s="135">
        <v>4.75</v>
      </c>
      <c r="AL40" s="135">
        <v>2.35</v>
      </c>
      <c r="AM40" s="135">
        <v>8.56</v>
      </c>
      <c r="AN40" s="135">
        <v>1.93</v>
      </c>
      <c r="AO40" s="135">
        <v>3.88</v>
      </c>
      <c r="AP40" s="135">
        <v>2</v>
      </c>
      <c r="AQ40" s="135">
        <v>4.55</v>
      </c>
      <c r="AR40" s="135">
        <v>3.27</v>
      </c>
      <c r="AS40" s="135">
        <v>15.14</v>
      </c>
      <c r="AT40" s="135">
        <v>0.94</v>
      </c>
      <c r="AU40" s="128" t="s">
        <v>29</v>
      </c>
      <c r="AV40" s="145">
        <v>1.1399999999999999</v>
      </c>
      <c r="AW40" s="145">
        <v>0.31900000000000001</v>
      </c>
      <c r="AX40" s="135"/>
      <c r="AY40" s="135"/>
      <c r="AZ40" s="146">
        <v>1.85</v>
      </c>
      <c r="BA40" s="147">
        <v>43810.66</v>
      </c>
      <c r="BB40" s="147">
        <v>5320.19</v>
      </c>
      <c r="BC40" s="146">
        <v>19.100000000000001</v>
      </c>
      <c r="BD40" s="147">
        <v>4807.04</v>
      </c>
      <c r="BE40" s="147">
        <v>1110.6199999999999</v>
      </c>
      <c r="BF40" s="146">
        <v>2.64</v>
      </c>
      <c r="BG40" s="148">
        <v>678.37</v>
      </c>
      <c r="BH40" s="148">
        <v>47.61</v>
      </c>
      <c r="BI40" s="146">
        <v>4</v>
      </c>
      <c r="BJ40" s="146">
        <v>1.59</v>
      </c>
      <c r="BK40" s="146">
        <v>0.94</v>
      </c>
      <c r="BL40" s="146">
        <v>1.6</v>
      </c>
      <c r="BM40" s="148">
        <v>1.31</v>
      </c>
      <c r="BN40" s="148">
        <v>0.16</v>
      </c>
      <c r="BO40" s="148">
        <v>2.02</v>
      </c>
      <c r="BP40" s="148">
        <v>1.1100000000000001</v>
      </c>
      <c r="BQ40" s="148">
        <v>3.47</v>
      </c>
      <c r="BR40" s="148">
        <v>0.24</v>
      </c>
      <c r="BS40" s="148">
        <v>0.27</v>
      </c>
      <c r="BT40" s="148">
        <v>6.4000000000000001E-2</v>
      </c>
      <c r="BU40" s="148">
        <v>9.9000000000000005E-2</v>
      </c>
      <c r="BV40" s="148">
        <v>0.21</v>
      </c>
      <c r="BW40" s="148">
        <v>0.56000000000000005</v>
      </c>
      <c r="BX40" s="148">
        <v>0.11</v>
      </c>
      <c r="BY40" s="148">
        <v>1.03</v>
      </c>
      <c r="BZ40" s="148">
        <v>0.75</v>
      </c>
      <c r="CA40" s="148">
        <v>0.14000000000000001</v>
      </c>
      <c r="CB40" s="148">
        <v>0.54</v>
      </c>
      <c r="CC40" s="148">
        <v>0.22</v>
      </c>
      <c r="CD40" s="148">
        <v>0.81</v>
      </c>
      <c r="CE40" s="148">
        <v>0.19</v>
      </c>
      <c r="CF40" s="148">
        <v>0.38</v>
      </c>
      <c r="CG40" s="148">
        <v>0.2</v>
      </c>
      <c r="CH40" s="148">
        <v>0.46</v>
      </c>
      <c r="CI40" s="148">
        <v>0.3</v>
      </c>
      <c r="CJ40" s="148">
        <v>1.42</v>
      </c>
      <c r="CK40" s="148">
        <v>0.1</v>
      </c>
      <c r="CL40" s="148">
        <v>1.7000000000000001E-2</v>
      </c>
      <c r="CM40" s="148">
        <v>0.12</v>
      </c>
      <c r="CN40" s="148">
        <v>3.7999999999999999E-2</v>
      </c>
      <c r="CO40" s="135"/>
      <c r="CP40" s="135"/>
      <c r="CQ40" s="145">
        <v>3.22</v>
      </c>
      <c r="CR40" s="145">
        <v>212.53</v>
      </c>
      <c r="CS40" s="145">
        <v>154.41</v>
      </c>
      <c r="CT40" s="145">
        <v>0.254</v>
      </c>
      <c r="CU40" s="145">
        <v>20.81</v>
      </c>
      <c r="CV40" s="145">
        <v>4.08</v>
      </c>
      <c r="CW40" s="145">
        <v>0.21299999999999999</v>
      </c>
      <c r="CX40" s="145">
        <v>1.66</v>
      </c>
      <c r="CY40" s="145">
        <v>0.82399999999999995</v>
      </c>
      <c r="CZ40" s="145">
        <v>0.44600000000000001</v>
      </c>
      <c r="DA40" s="145">
        <v>2.08</v>
      </c>
      <c r="DB40" s="145">
        <v>2.15</v>
      </c>
      <c r="DC40" s="145">
        <v>3.65</v>
      </c>
      <c r="DD40" s="145">
        <v>1.94</v>
      </c>
      <c r="DE40" s="145">
        <v>0.373</v>
      </c>
      <c r="DF40" s="145">
        <v>0.11899999999999999</v>
      </c>
      <c r="DG40" s="145">
        <v>1.6799999999999999E-2</v>
      </c>
      <c r="DH40" s="145">
        <v>0.11600000000000001</v>
      </c>
      <c r="DI40" s="145">
        <v>3.4700000000000002E-2</v>
      </c>
      <c r="DJ40" s="145">
        <v>0.35899999999999999</v>
      </c>
      <c r="DK40" s="145">
        <v>0.14399999999999999</v>
      </c>
      <c r="DL40" s="145">
        <v>0.249</v>
      </c>
      <c r="DM40" s="145">
        <v>7.5599999999999999E-3</v>
      </c>
      <c r="DN40" s="145">
        <f>AVERAGE(DN35:DN39)</f>
        <v>1.8519999999999998E-2</v>
      </c>
      <c r="DO40" s="145">
        <v>1.3100000000000001E-2</v>
      </c>
      <c r="DP40" s="145">
        <v>8.8999999999999996E-2</v>
      </c>
      <c r="DQ40" s="145">
        <v>7.1099999999999997E-2</v>
      </c>
      <c r="DR40" s="145">
        <v>3.1E-2</v>
      </c>
      <c r="DS40" s="145">
        <v>0.14099999999999999</v>
      </c>
      <c r="DT40" s="145">
        <v>1.2189999999999999E-2</v>
      </c>
      <c r="DU40" s="145">
        <v>3.2340000000000001E-2</v>
      </c>
      <c r="DV40" s="145">
        <v>1.04E-2</v>
      </c>
      <c r="DW40" s="145">
        <v>2.06E-2</v>
      </c>
      <c r="DX40" s="145">
        <v>1.04E-2</v>
      </c>
      <c r="DY40" s="145">
        <v>6.1800000000000001E-2</v>
      </c>
      <c r="DZ40" s="145">
        <v>4.28E-3</v>
      </c>
      <c r="EA40" s="145">
        <v>4.6199999999999998E-2</v>
      </c>
      <c r="EB40" s="145">
        <v>1.21E-2</v>
      </c>
      <c r="EC40" s="145">
        <v>3.0499999999999999E-2</v>
      </c>
      <c r="ED40" s="145">
        <v>9.5300000000000003E-3</v>
      </c>
      <c r="EE40" s="145">
        <v>1.2800000000000001E-2</v>
      </c>
    </row>
    <row r="41" spans="1:1022" x14ac:dyDescent="0.2">
      <c r="A41" s="135" t="s">
        <v>795</v>
      </c>
      <c r="B41" s="135" t="s">
        <v>364</v>
      </c>
      <c r="C41" s="128" t="s">
        <v>365</v>
      </c>
      <c r="D41" s="128" t="s">
        <v>396</v>
      </c>
      <c r="F41" s="128">
        <v>1200</v>
      </c>
      <c r="G41" s="128">
        <v>1E-4</v>
      </c>
      <c r="H41" s="128" t="s">
        <v>367</v>
      </c>
      <c r="I41" s="144">
        <v>6.29</v>
      </c>
      <c r="J41" s="135">
        <v>232599.95</v>
      </c>
      <c r="K41" s="135">
        <v>167883.28</v>
      </c>
      <c r="L41" s="135">
        <v>207.37</v>
      </c>
      <c r="M41" s="135">
        <v>8615.6299999999992</v>
      </c>
      <c r="N41" s="135">
        <v>7605.66</v>
      </c>
      <c r="O41" s="135">
        <v>18.23</v>
      </c>
      <c r="P41" s="135">
        <v>1166.17</v>
      </c>
      <c r="Q41" s="135">
        <v>866.05</v>
      </c>
      <c r="R41" s="135">
        <v>42.66</v>
      </c>
      <c r="S41" s="135">
        <v>15.38</v>
      </c>
      <c r="T41" s="128" t="s">
        <v>29</v>
      </c>
      <c r="U41" s="128" t="s">
        <v>29</v>
      </c>
      <c r="V41" s="128" t="s">
        <v>29</v>
      </c>
      <c r="W41" s="128" t="s">
        <v>29</v>
      </c>
      <c r="X41" s="135">
        <v>37.130000000000003</v>
      </c>
      <c r="Y41" s="135">
        <v>21.61</v>
      </c>
      <c r="Z41" s="135">
        <v>44.85</v>
      </c>
      <c r="AA41" s="135">
        <v>1.93</v>
      </c>
      <c r="AB41" s="135">
        <v>0.42</v>
      </c>
      <c r="AC41" s="135">
        <v>0.153</v>
      </c>
      <c r="AD41" s="128" t="s">
        <v>29</v>
      </c>
      <c r="AE41" s="135">
        <v>2.7</v>
      </c>
      <c r="AF41" s="135">
        <v>5.88</v>
      </c>
      <c r="AG41" s="135">
        <v>1.27</v>
      </c>
      <c r="AH41" s="135">
        <v>13.36</v>
      </c>
      <c r="AI41" s="135">
        <v>7.8</v>
      </c>
      <c r="AJ41" s="135">
        <v>1.37</v>
      </c>
      <c r="AK41" s="135">
        <v>4.9800000000000004</v>
      </c>
      <c r="AL41" s="135">
        <v>2.4500000000000002</v>
      </c>
      <c r="AM41" s="135">
        <v>9.09</v>
      </c>
      <c r="AN41" s="135">
        <v>2.0499999999999998</v>
      </c>
      <c r="AO41" s="135">
        <v>4.6900000000000004</v>
      </c>
      <c r="AP41" s="135">
        <v>2</v>
      </c>
      <c r="AQ41" s="135">
        <v>4.84</v>
      </c>
      <c r="AR41" s="135">
        <v>3.51</v>
      </c>
      <c r="AS41" s="135">
        <v>12.7</v>
      </c>
      <c r="AT41" s="135">
        <v>0.51300000000000001</v>
      </c>
      <c r="AU41" s="128" t="s">
        <v>29</v>
      </c>
      <c r="AV41" s="145">
        <v>0.78400000000000003</v>
      </c>
      <c r="AW41" s="145">
        <v>0.28999999999999998</v>
      </c>
      <c r="AX41" s="135"/>
      <c r="AY41" s="135"/>
      <c r="AZ41" s="146">
        <v>1.66</v>
      </c>
      <c r="BA41" s="147">
        <v>43225.37</v>
      </c>
      <c r="BB41" s="147">
        <v>5370.75</v>
      </c>
      <c r="BC41" s="146">
        <v>13.39</v>
      </c>
      <c r="BD41" s="147">
        <v>4846.18</v>
      </c>
      <c r="BE41" s="147">
        <v>1136.58</v>
      </c>
      <c r="BF41" s="146">
        <v>1.26</v>
      </c>
      <c r="BG41" s="148">
        <v>181.44</v>
      </c>
      <c r="BH41" s="148">
        <v>57.44</v>
      </c>
      <c r="BI41" s="146">
        <v>3.14</v>
      </c>
      <c r="BJ41" s="146">
        <v>1.94</v>
      </c>
      <c r="BK41" s="146">
        <v>0.99</v>
      </c>
      <c r="BL41" s="146">
        <v>1.63</v>
      </c>
      <c r="BM41" s="148">
        <v>0.48</v>
      </c>
      <c r="BN41" s="148">
        <v>0.15</v>
      </c>
      <c r="BO41" s="148">
        <v>2.44</v>
      </c>
      <c r="BP41" s="148">
        <v>1.25</v>
      </c>
      <c r="BQ41" s="148">
        <v>3.08</v>
      </c>
      <c r="BR41" s="148">
        <v>0.16</v>
      </c>
      <c r="BS41" s="148">
        <v>0.22</v>
      </c>
      <c r="BT41" s="148">
        <v>6.6000000000000003E-2</v>
      </c>
      <c r="BU41" s="148">
        <v>0.1</v>
      </c>
      <c r="BV41" s="148">
        <v>0.2</v>
      </c>
      <c r="BW41" s="148">
        <v>0.54</v>
      </c>
      <c r="BX41" s="148">
        <v>0.12</v>
      </c>
      <c r="BY41" s="148">
        <v>1.1499999999999999</v>
      </c>
      <c r="BZ41" s="148">
        <v>0.9</v>
      </c>
      <c r="CA41" s="148">
        <v>0.15</v>
      </c>
      <c r="CB41" s="148">
        <v>0.56999999999999995</v>
      </c>
      <c r="CC41" s="148">
        <v>0.23</v>
      </c>
      <c r="CD41" s="148">
        <v>0.86</v>
      </c>
      <c r="CE41" s="148">
        <v>0.2</v>
      </c>
      <c r="CF41" s="148">
        <v>0.46</v>
      </c>
      <c r="CG41" s="148">
        <v>0.21</v>
      </c>
      <c r="CH41" s="148">
        <v>0.49</v>
      </c>
      <c r="CI41" s="148">
        <v>0.32</v>
      </c>
      <c r="CJ41" s="148">
        <v>1.21</v>
      </c>
      <c r="CK41" s="148">
        <v>6.3E-2</v>
      </c>
      <c r="CL41" s="148">
        <v>1.4999999999999999E-2</v>
      </c>
      <c r="CM41" s="148">
        <v>8.3000000000000004E-2</v>
      </c>
      <c r="CN41" s="148">
        <v>3.5999999999999997E-2</v>
      </c>
      <c r="CO41" s="135"/>
      <c r="CP41" s="135"/>
      <c r="CQ41" s="145">
        <v>3.14</v>
      </c>
      <c r="CR41" s="145">
        <v>209.27</v>
      </c>
      <c r="CS41" s="145">
        <v>152.63</v>
      </c>
      <c r="CT41" s="145">
        <v>0.219</v>
      </c>
      <c r="CU41" s="145">
        <v>20.29</v>
      </c>
      <c r="CV41" s="145">
        <v>3.42</v>
      </c>
      <c r="CW41" s="145">
        <v>0.17499999999999999</v>
      </c>
      <c r="CX41" s="145">
        <v>1.92</v>
      </c>
      <c r="CY41" s="145">
        <v>0.78</v>
      </c>
      <c r="CZ41" s="145">
        <v>0.45600000000000002</v>
      </c>
      <c r="DA41" s="145">
        <v>2</v>
      </c>
      <c r="DB41" s="145">
        <v>2.2200000000000002</v>
      </c>
      <c r="DC41" s="145">
        <v>3.68</v>
      </c>
      <c r="DD41" s="145">
        <v>1.03</v>
      </c>
      <c r="DE41" s="145">
        <v>0.32300000000000001</v>
      </c>
      <c r="DF41" s="145">
        <v>0.11700000000000001</v>
      </c>
      <c r="DG41" s="145">
        <v>0.03</v>
      </c>
      <c r="DH41" s="145">
        <v>7.2599999999999998E-2</v>
      </c>
      <c r="DI41" s="145">
        <v>2.3900000000000001E-2</v>
      </c>
      <c r="DJ41" s="145">
        <v>0.41</v>
      </c>
      <c r="DK41" s="145">
        <v>0.13500000000000001</v>
      </c>
      <c r="DL41" s="145">
        <v>0.254</v>
      </c>
      <c r="DM41" s="145">
        <v>7.0000000000000001E-3</v>
      </c>
      <c r="DN41" s="145">
        <v>1.8519999999999998E-2</v>
      </c>
      <c r="DO41" s="145">
        <v>9.0500000000000008E-3</v>
      </c>
      <c r="DP41" s="145">
        <v>8.8999999999999996E-2</v>
      </c>
      <c r="DQ41" s="145">
        <v>7.1099999999999997E-2</v>
      </c>
      <c r="DR41" s="145">
        <v>2.3800000000000002E-2</v>
      </c>
      <c r="DS41" s="145">
        <v>9.4E-2</v>
      </c>
      <c r="DT41" s="145">
        <v>6.1700000000000001E-3</v>
      </c>
      <c r="DU41" s="145">
        <v>3.2599999999999997E-2</v>
      </c>
      <c r="DV41" s="145">
        <f>AVERAGE(DV42,DV37:DV40)</f>
        <v>8.77E-3</v>
      </c>
      <c r="DW41" s="145">
        <v>2.06E-2</v>
      </c>
      <c r="DX41" s="145">
        <v>1.37E-2</v>
      </c>
      <c r="DY41" s="145">
        <v>4.8099999999999997E-2</v>
      </c>
      <c r="DZ41" s="145">
        <v>4.5700000000000003E-3</v>
      </c>
      <c r="EA41" s="145">
        <v>4.6199999999999998E-2</v>
      </c>
      <c r="EB41" s="145">
        <v>2.1700000000000001E-2</v>
      </c>
      <c r="EC41" s="145">
        <v>3.09E-2</v>
      </c>
      <c r="ED41" s="145">
        <v>8.8000000000000005E-3</v>
      </c>
      <c r="EE41" s="145">
        <v>1.2800000000000001E-2</v>
      </c>
    </row>
    <row r="42" spans="1:1022" x14ac:dyDescent="0.2">
      <c r="A42" s="135" t="s">
        <v>795</v>
      </c>
      <c r="B42" s="135" t="s">
        <v>364</v>
      </c>
      <c r="C42" s="128" t="s">
        <v>365</v>
      </c>
      <c r="D42" s="128" t="s">
        <v>397</v>
      </c>
      <c r="F42" s="128">
        <v>1200</v>
      </c>
      <c r="G42" s="128">
        <v>1E-4</v>
      </c>
      <c r="H42" s="128" t="s">
        <v>367</v>
      </c>
      <c r="I42" s="144">
        <v>6.38</v>
      </c>
      <c r="J42" s="135">
        <v>229710.95</v>
      </c>
      <c r="K42" s="135">
        <v>165453.29999999999</v>
      </c>
      <c r="L42" s="135">
        <v>226.8</v>
      </c>
      <c r="M42" s="135">
        <v>9232.7000000000007</v>
      </c>
      <c r="N42" s="135">
        <v>8290.3700000000008</v>
      </c>
      <c r="O42" s="135">
        <v>19.579999999999998</v>
      </c>
      <c r="P42" s="135">
        <v>1289.33</v>
      </c>
      <c r="Q42" s="135">
        <v>840.25</v>
      </c>
      <c r="R42" s="135">
        <v>46.17</v>
      </c>
      <c r="S42" s="135">
        <v>13.54</v>
      </c>
      <c r="T42" s="128" t="s">
        <v>29</v>
      </c>
      <c r="U42" s="128" t="s">
        <v>29</v>
      </c>
      <c r="V42" s="128" t="s">
        <v>29</v>
      </c>
      <c r="W42" s="128" t="s">
        <v>29</v>
      </c>
      <c r="X42" s="135">
        <v>37.369999999999997</v>
      </c>
      <c r="Y42" s="135">
        <v>21.67</v>
      </c>
      <c r="Z42" s="135">
        <v>54.95</v>
      </c>
      <c r="AA42" s="135">
        <v>2.56</v>
      </c>
      <c r="AB42" s="128" t="s">
        <v>29</v>
      </c>
      <c r="AC42" s="128" t="s">
        <v>29</v>
      </c>
      <c r="AD42" s="128" t="s">
        <v>29</v>
      </c>
      <c r="AE42" s="135">
        <v>2.9</v>
      </c>
      <c r="AF42" s="135">
        <v>6.78</v>
      </c>
      <c r="AG42" s="135">
        <v>1.38</v>
      </c>
      <c r="AH42" s="135">
        <v>13.93</v>
      </c>
      <c r="AI42" s="135">
        <v>8.1999999999999993</v>
      </c>
      <c r="AJ42" s="135">
        <v>1.76</v>
      </c>
      <c r="AK42" s="135">
        <v>5.3</v>
      </c>
      <c r="AL42" s="135">
        <v>2.59</v>
      </c>
      <c r="AM42" s="135">
        <v>9.32</v>
      </c>
      <c r="AN42" s="135">
        <v>1.94</v>
      </c>
      <c r="AO42" s="135">
        <v>4.6399999999999997</v>
      </c>
      <c r="AP42" s="135">
        <v>2.08</v>
      </c>
      <c r="AQ42" s="135">
        <v>4.9000000000000004</v>
      </c>
      <c r="AR42" s="135">
        <v>3.45</v>
      </c>
      <c r="AS42" s="135">
        <v>14.73</v>
      </c>
      <c r="AT42" s="135">
        <v>0.85499999999999998</v>
      </c>
      <c r="AU42" s="128" t="s">
        <v>29</v>
      </c>
      <c r="AV42" s="145">
        <v>0.80700000000000005</v>
      </c>
      <c r="AW42" s="145">
        <v>0.32900000000000001</v>
      </c>
      <c r="AX42" s="135"/>
      <c r="AY42" s="135"/>
      <c r="AZ42" s="146">
        <v>1.57</v>
      </c>
      <c r="BA42" s="147">
        <v>42697.56</v>
      </c>
      <c r="BB42" s="147">
        <v>5283</v>
      </c>
      <c r="BC42" s="146">
        <v>14.64</v>
      </c>
      <c r="BD42" s="147">
        <v>5188.33</v>
      </c>
      <c r="BE42" s="147">
        <v>1241.06</v>
      </c>
      <c r="BF42" s="146">
        <v>1.34</v>
      </c>
      <c r="BG42" s="148">
        <v>200.82</v>
      </c>
      <c r="BH42" s="148">
        <v>55.74</v>
      </c>
      <c r="BI42" s="146">
        <v>3.39</v>
      </c>
      <c r="BJ42" s="146">
        <v>1.73</v>
      </c>
      <c r="BK42" s="146">
        <v>0.9</v>
      </c>
      <c r="BL42" s="146">
        <v>1.39</v>
      </c>
      <c r="BM42" s="148">
        <v>0.39</v>
      </c>
      <c r="BN42" s="148">
        <v>0.15</v>
      </c>
      <c r="BO42" s="148">
        <v>2.4500000000000002</v>
      </c>
      <c r="BP42" s="148">
        <v>1.25</v>
      </c>
      <c r="BQ42" s="148">
        <v>3.75</v>
      </c>
      <c r="BR42" s="148">
        <v>0.2</v>
      </c>
      <c r="BS42" s="148">
        <v>0.19</v>
      </c>
      <c r="BT42" s="148">
        <v>0.06</v>
      </c>
      <c r="BU42" s="148">
        <v>0.11</v>
      </c>
      <c r="BV42" s="148">
        <v>0.21</v>
      </c>
      <c r="BW42" s="148">
        <v>0.62</v>
      </c>
      <c r="BX42" s="148">
        <v>0.12</v>
      </c>
      <c r="BY42" s="148">
        <v>1.18</v>
      </c>
      <c r="BZ42" s="148">
        <v>0.93</v>
      </c>
      <c r="CA42" s="148">
        <v>0.18</v>
      </c>
      <c r="CB42" s="148">
        <v>0.59</v>
      </c>
      <c r="CC42" s="148">
        <v>0.24</v>
      </c>
      <c r="CD42" s="148">
        <v>0.88</v>
      </c>
      <c r="CE42" s="148">
        <v>0.19</v>
      </c>
      <c r="CF42" s="148">
        <v>0.45</v>
      </c>
      <c r="CG42" s="148">
        <v>0.21</v>
      </c>
      <c r="CH42" s="148">
        <v>0.49</v>
      </c>
      <c r="CI42" s="148">
        <v>0.32</v>
      </c>
      <c r="CJ42" s="148">
        <v>1.39</v>
      </c>
      <c r="CK42" s="148">
        <v>9.2999999999999999E-2</v>
      </c>
      <c r="CL42" s="148">
        <v>1.0999999999999999E-2</v>
      </c>
      <c r="CM42" s="148">
        <v>8.4000000000000005E-2</v>
      </c>
      <c r="CN42" s="148">
        <v>3.9E-2</v>
      </c>
      <c r="CO42" s="135"/>
      <c r="CP42" s="135"/>
      <c r="CQ42" s="145">
        <v>3.02</v>
      </c>
      <c r="CR42" s="145">
        <v>201.08</v>
      </c>
      <c r="CS42" s="145">
        <v>151.76</v>
      </c>
      <c r="CT42" s="145">
        <v>0.20300000000000001</v>
      </c>
      <c r="CU42" s="145">
        <v>18.95</v>
      </c>
      <c r="CV42" s="145">
        <v>3.29</v>
      </c>
      <c r="CW42" s="145">
        <v>0.191</v>
      </c>
      <c r="CX42" s="145">
        <v>1.05</v>
      </c>
      <c r="CY42" s="145">
        <v>0.77400000000000002</v>
      </c>
      <c r="CZ42" s="145">
        <v>0.39400000000000002</v>
      </c>
      <c r="DA42" s="145">
        <v>1.98</v>
      </c>
      <c r="DB42" s="145">
        <v>2.04</v>
      </c>
      <c r="DC42" s="145">
        <v>3.26</v>
      </c>
      <c r="DD42" s="145">
        <v>0.9</v>
      </c>
      <c r="DE42" s="145">
        <v>0.33700000000000002</v>
      </c>
      <c r="DF42" s="145">
        <v>0.112</v>
      </c>
      <c r="DG42" s="145">
        <v>2.9000000000000001E-2</v>
      </c>
      <c r="DH42" s="145">
        <v>8.48E-2</v>
      </c>
      <c r="DI42" s="145">
        <f>AVERAGE(DI35:DI41)</f>
        <v>0.14928571428571427</v>
      </c>
      <c r="DJ42" s="145">
        <v>0.38800000000000001</v>
      </c>
      <c r="DK42" s="145">
        <v>0.14299999999999999</v>
      </c>
      <c r="DL42" s="145">
        <v>0.26800000000000002</v>
      </c>
      <c r="DM42" s="145">
        <v>6.0400000000000002E-3</v>
      </c>
      <c r="DN42" s="145">
        <v>1.8519999999999998E-2</v>
      </c>
      <c r="DO42" s="145">
        <v>1.15225E-2</v>
      </c>
      <c r="DP42" s="145">
        <v>8.8999999999999996E-2</v>
      </c>
      <c r="DQ42" s="145">
        <v>6.7400000000000002E-2</v>
      </c>
      <c r="DR42" s="145">
        <v>3.6299999999999999E-2</v>
      </c>
      <c r="DS42" s="145">
        <v>7.9399999999999998E-2</v>
      </c>
      <c r="DT42" s="145">
        <v>1.2189999999999999E-2</v>
      </c>
      <c r="DU42" s="145">
        <v>3.2340000000000001E-2</v>
      </c>
      <c r="DV42" s="145">
        <v>7.3899999999999999E-3</v>
      </c>
      <c r="DW42" s="145">
        <v>2.06E-2</v>
      </c>
      <c r="DX42" s="145">
        <v>1.0388E-2</v>
      </c>
      <c r="DY42" s="145">
        <v>4.2099999999999999E-2</v>
      </c>
      <c r="DZ42" s="145">
        <v>4.7000000000000002E-3</v>
      </c>
      <c r="EA42" s="145">
        <v>4.6199999999999998E-2</v>
      </c>
      <c r="EB42" s="145">
        <v>8.0099999999999998E-3</v>
      </c>
      <c r="EC42" s="145">
        <v>2.7699999999999999E-2</v>
      </c>
      <c r="ED42" s="145">
        <v>5.5700000000000003E-3</v>
      </c>
      <c r="EE42" s="145">
        <v>1.2800000000000001E-2</v>
      </c>
    </row>
    <row r="43" spans="1:1022" x14ac:dyDescent="0.2">
      <c r="A43" s="135"/>
      <c r="B43" s="135"/>
      <c r="D43" s="135" t="s">
        <v>34</v>
      </c>
      <c r="I43" s="144">
        <f t="shared" ref="I43:V43" si="20">AVERAGE(I35:I42)</f>
        <v>7.4162500000000007</v>
      </c>
      <c r="J43" s="135">
        <f t="shared" si="20"/>
        <v>230836.3475</v>
      </c>
      <c r="K43" s="135">
        <f t="shared" si="20"/>
        <v>166927.36749999999</v>
      </c>
      <c r="L43" s="135">
        <f t="shared" si="20"/>
        <v>232.37249999999997</v>
      </c>
      <c r="M43" s="135">
        <f t="shared" si="20"/>
        <v>8981.9125000000004</v>
      </c>
      <c r="N43" s="135">
        <f t="shared" si="20"/>
        <v>7596.6559999999999</v>
      </c>
      <c r="O43" s="135">
        <f t="shared" si="20"/>
        <v>24.174999999999997</v>
      </c>
      <c r="P43" s="135">
        <f t="shared" si="20"/>
        <v>2038.7424999999998</v>
      </c>
      <c r="Q43" s="135">
        <f t="shared" si="20"/>
        <v>814.19125000000008</v>
      </c>
      <c r="R43" s="135">
        <f t="shared" si="20"/>
        <v>50.386249999999997</v>
      </c>
      <c r="S43" s="135">
        <f t="shared" si="20"/>
        <v>12.38625</v>
      </c>
      <c r="T43" s="135" t="e">
        <f t="shared" si="20"/>
        <v>#DIV/0!</v>
      </c>
      <c r="U43" s="135" t="e">
        <f t="shared" si="20"/>
        <v>#DIV/0!</v>
      </c>
      <c r="V43" s="135">
        <f t="shared" si="20"/>
        <v>0.45</v>
      </c>
      <c r="W43" s="135"/>
      <c r="X43" s="135">
        <f t="shared" ref="X43:AW43" si="21">AVERAGE(X35:X42)</f>
        <v>35.334999999999994</v>
      </c>
      <c r="Y43" s="135">
        <f t="shared" si="21"/>
        <v>21.5625</v>
      </c>
      <c r="Z43" s="135">
        <f t="shared" si="21"/>
        <v>50.631250000000001</v>
      </c>
      <c r="AA43" s="135">
        <f t="shared" si="21"/>
        <v>2.5637499999999998</v>
      </c>
      <c r="AB43" s="135">
        <f t="shared" si="21"/>
        <v>0.68900000000000006</v>
      </c>
      <c r="AC43" s="135">
        <f t="shared" si="21"/>
        <v>0.153</v>
      </c>
      <c r="AD43" s="135">
        <f t="shared" si="21"/>
        <v>0.28999999999999998</v>
      </c>
      <c r="AE43" s="135">
        <f t="shared" si="21"/>
        <v>2.8724999999999996</v>
      </c>
      <c r="AF43" s="135">
        <f t="shared" si="21"/>
        <v>6.32</v>
      </c>
      <c r="AG43" s="135">
        <f t="shared" si="21"/>
        <v>1.3687499999999999</v>
      </c>
      <c r="AH43" s="135">
        <f t="shared" si="21"/>
        <v>13.173749999999998</v>
      </c>
      <c r="AI43" s="135">
        <f t="shared" si="21"/>
        <v>7.5587499999999999</v>
      </c>
      <c r="AJ43" s="135">
        <f t="shared" si="21"/>
        <v>1.5174999999999998</v>
      </c>
      <c r="AK43" s="135">
        <f t="shared" si="21"/>
        <v>4.9175000000000004</v>
      </c>
      <c r="AL43" s="135">
        <f t="shared" si="21"/>
        <v>2.4775</v>
      </c>
      <c r="AM43" s="135">
        <f t="shared" si="21"/>
        <v>9.4224999999999994</v>
      </c>
      <c r="AN43" s="135">
        <f t="shared" si="21"/>
        <v>1.9912499999999997</v>
      </c>
      <c r="AO43" s="135">
        <f t="shared" si="21"/>
        <v>4.5362499999999999</v>
      </c>
      <c r="AP43" s="135">
        <f t="shared" si="21"/>
        <v>2.1062500000000002</v>
      </c>
      <c r="AQ43" s="135">
        <f t="shared" si="21"/>
        <v>4.5</v>
      </c>
      <c r="AR43" s="135">
        <f t="shared" si="21"/>
        <v>3.4475000000000002</v>
      </c>
      <c r="AS43" s="135">
        <f t="shared" si="21"/>
        <v>13.83</v>
      </c>
      <c r="AT43" s="135">
        <f t="shared" si="21"/>
        <v>0.75637500000000002</v>
      </c>
      <c r="AU43" s="135">
        <f t="shared" si="21"/>
        <v>1.805E-2</v>
      </c>
      <c r="AV43" s="145">
        <f t="shared" si="21"/>
        <v>0.92474999999999996</v>
      </c>
      <c r="AW43" s="145">
        <f t="shared" si="21"/>
        <v>0.31812500000000005</v>
      </c>
      <c r="AX43" s="135"/>
      <c r="AY43" s="135"/>
      <c r="AZ43" s="146"/>
      <c r="BA43" s="147"/>
      <c r="BB43" s="147"/>
      <c r="BC43" s="146"/>
      <c r="BD43" s="147"/>
      <c r="BE43" s="147"/>
      <c r="BF43" s="146"/>
      <c r="BG43" s="148"/>
      <c r="BH43" s="148"/>
      <c r="BI43" s="146"/>
      <c r="BJ43" s="146"/>
      <c r="BK43" s="146"/>
      <c r="BL43" s="146"/>
      <c r="BM43" s="148"/>
      <c r="BN43" s="148"/>
      <c r="BO43" s="148"/>
      <c r="BP43" s="148"/>
      <c r="BQ43" s="148"/>
      <c r="BR43" s="148"/>
      <c r="BS43" s="148"/>
      <c r="BT43" s="148"/>
      <c r="BU43" s="148"/>
      <c r="BV43" s="148"/>
      <c r="BW43" s="148"/>
      <c r="BX43" s="148"/>
      <c r="BY43" s="148"/>
      <c r="BZ43" s="148"/>
      <c r="CA43" s="148"/>
      <c r="CB43" s="148"/>
      <c r="CC43" s="148"/>
      <c r="CD43" s="148"/>
      <c r="CE43" s="148"/>
      <c r="CF43" s="148"/>
      <c r="CG43" s="148"/>
      <c r="CH43" s="148"/>
      <c r="CI43" s="148"/>
      <c r="CJ43" s="148"/>
      <c r="CK43" s="148"/>
      <c r="CL43" s="148"/>
      <c r="CM43" s="148"/>
      <c r="CN43" s="148"/>
      <c r="CO43" s="135"/>
      <c r="CP43" s="135"/>
      <c r="CQ43" s="145"/>
      <c r="CR43" s="145"/>
      <c r="CS43" s="145"/>
      <c r="CT43" s="145"/>
      <c r="CU43" s="145"/>
      <c r="CV43" s="145"/>
      <c r="CW43" s="145"/>
      <c r="CX43" s="145"/>
      <c r="CY43" s="145"/>
      <c r="CZ43" s="145"/>
      <c r="DA43" s="145"/>
      <c r="DB43" s="145"/>
      <c r="DC43" s="145"/>
      <c r="DD43" s="145"/>
      <c r="DE43" s="145"/>
      <c r="DF43" s="145"/>
      <c r="DG43" s="145"/>
      <c r="DH43" s="145"/>
      <c r="DI43" s="145"/>
      <c r="DJ43" s="145"/>
      <c r="DK43" s="145"/>
      <c r="DL43" s="145"/>
      <c r="DM43" s="145"/>
      <c r="DN43" s="145"/>
      <c r="DO43" s="145"/>
      <c r="DP43" s="145"/>
      <c r="DQ43" s="145"/>
      <c r="DR43" s="145"/>
      <c r="DS43" s="145"/>
      <c r="DT43" s="145"/>
      <c r="DU43" s="145"/>
      <c r="DV43" s="145"/>
      <c r="DW43" s="145"/>
      <c r="DX43" s="145"/>
      <c r="DY43" s="145"/>
      <c r="DZ43" s="145"/>
      <c r="EA43" s="145"/>
      <c r="EB43" s="145"/>
      <c r="EC43" s="145"/>
      <c r="ED43" s="145"/>
      <c r="EE43" s="145"/>
      <c r="AMG43" s="135"/>
      <c r="AMH43" s="135"/>
    </row>
    <row r="44" spans="1:1022" x14ac:dyDescent="0.2">
      <c r="A44" s="135"/>
      <c r="D44" s="128" t="s">
        <v>380</v>
      </c>
      <c r="I44" s="144">
        <f t="shared" ref="I44:V44" si="22">MEDIAN(I35:I42)</f>
        <v>7.5649999999999995</v>
      </c>
      <c r="J44" s="135">
        <f t="shared" si="22"/>
        <v>231864.40000000002</v>
      </c>
      <c r="K44" s="135">
        <f t="shared" si="22"/>
        <v>166918.43</v>
      </c>
      <c r="L44" s="135">
        <f t="shared" si="22"/>
        <v>217.58</v>
      </c>
      <c r="M44" s="135">
        <f t="shared" si="22"/>
        <v>8592.3649999999998</v>
      </c>
      <c r="N44" s="135">
        <f t="shared" si="22"/>
        <v>7605.66</v>
      </c>
      <c r="O44" s="135">
        <f t="shared" si="22"/>
        <v>20.13</v>
      </c>
      <c r="P44" s="135">
        <f t="shared" si="22"/>
        <v>1623.2649999999999</v>
      </c>
      <c r="Q44" s="135">
        <f t="shared" si="22"/>
        <v>827.505</v>
      </c>
      <c r="R44" s="135">
        <f t="shared" si="22"/>
        <v>52.230000000000004</v>
      </c>
      <c r="S44" s="135">
        <f t="shared" si="22"/>
        <v>12.184999999999999</v>
      </c>
      <c r="T44" s="135" t="e">
        <f t="shared" si="22"/>
        <v>#NUM!</v>
      </c>
      <c r="U44" s="135" t="e">
        <f t="shared" si="22"/>
        <v>#NUM!</v>
      </c>
      <c r="V44" s="135">
        <f t="shared" si="22"/>
        <v>0.42</v>
      </c>
      <c r="W44" s="135"/>
      <c r="X44" s="135">
        <f t="shared" ref="X44:AW44" si="23">MEDIAN(X35:X42)</f>
        <v>35.954999999999998</v>
      </c>
      <c r="Y44" s="135">
        <f t="shared" si="23"/>
        <v>21.64</v>
      </c>
      <c r="Z44" s="135">
        <f t="shared" si="23"/>
        <v>48.245000000000005</v>
      </c>
      <c r="AA44" s="135">
        <f t="shared" si="23"/>
        <v>2.33</v>
      </c>
      <c r="AB44" s="135">
        <f t="shared" si="23"/>
        <v>0.55000000000000004</v>
      </c>
      <c r="AC44" s="135">
        <f t="shared" si="23"/>
        <v>0.153</v>
      </c>
      <c r="AD44" s="135">
        <f t="shared" si="23"/>
        <v>0.28999999999999998</v>
      </c>
      <c r="AE44" s="135">
        <f t="shared" si="23"/>
        <v>2.8499999999999996</v>
      </c>
      <c r="AF44" s="135">
        <f t="shared" si="23"/>
        <v>5.9649999999999999</v>
      </c>
      <c r="AG44" s="135">
        <f t="shared" si="23"/>
        <v>1.31</v>
      </c>
      <c r="AH44" s="135">
        <f t="shared" si="23"/>
        <v>13.26</v>
      </c>
      <c r="AI44" s="135">
        <f t="shared" si="23"/>
        <v>7.6400000000000006</v>
      </c>
      <c r="AJ44" s="135">
        <f t="shared" si="23"/>
        <v>1.4449999999999998</v>
      </c>
      <c r="AK44" s="135">
        <f t="shared" si="23"/>
        <v>4.8650000000000002</v>
      </c>
      <c r="AL44" s="135">
        <f t="shared" si="23"/>
        <v>2.4649999999999999</v>
      </c>
      <c r="AM44" s="135">
        <f t="shared" si="23"/>
        <v>9.2050000000000001</v>
      </c>
      <c r="AN44" s="135">
        <f t="shared" si="23"/>
        <v>1.9350000000000001</v>
      </c>
      <c r="AO44" s="135">
        <f t="shared" si="23"/>
        <v>4.63</v>
      </c>
      <c r="AP44" s="135">
        <f t="shared" si="23"/>
        <v>2.04</v>
      </c>
      <c r="AQ44" s="135">
        <f t="shared" si="23"/>
        <v>4.5199999999999996</v>
      </c>
      <c r="AR44" s="135">
        <f t="shared" si="23"/>
        <v>3.47</v>
      </c>
      <c r="AS44" s="135">
        <f t="shared" si="23"/>
        <v>13.715</v>
      </c>
      <c r="AT44" s="135">
        <f t="shared" si="23"/>
        <v>0.72699999999999998</v>
      </c>
      <c r="AU44" s="135">
        <f t="shared" si="23"/>
        <v>1.805E-2</v>
      </c>
      <c r="AV44" s="145">
        <f t="shared" si="23"/>
        <v>0.82200000000000006</v>
      </c>
      <c r="AW44" s="145">
        <f t="shared" si="23"/>
        <v>0.3125</v>
      </c>
      <c r="DB44" s="145"/>
      <c r="DC44" s="145"/>
      <c r="DD44" s="145"/>
      <c r="DE44" s="145"/>
    </row>
    <row r="45" spans="1:1022" x14ac:dyDescent="0.2">
      <c r="A45" s="135"/>
      <c r="B45" s="135"/>
      <c r="D45" s="135" t="s">
        <v>35</v>
      </c>
      <c r="I45" s="144">
        <f t="shared" ref="I45:V45" si="24">STDEV(I35:I42)</f>
        <v>1.3755927293871693</v>
      </c>
      <c r="J45" s="135">
        <f t="shared" si="24"/>
        <v>3951.6664282363195</v>
      </c>
      <c r="K45" s="135">
        <f t="shared" si="24"/>
        <v>793.96131916845923</v>
      </c>
      <c r="L45" s="135">
        <f t="shared" si="24"/>
        <v>34.217736733204191</v>
      </c>
      <c r="M45" s="135">
        <f t="shared" si="24"/>
        <v>1100.4560637786178</v>
      </c>
      <c r="N45" s="135">
        <f t="shared" si="24"/>
        <v>478.37505837992887</v>
      </c>
      <c r="O45" s="135">
        <f t="shared" si="24"/>
        <v>7.9436353678365101</v>
      </c>
      <c r="P45" s="135">
        <f t="shared" si="24"/>
        <v>1132.5204678156724</v>
      </c>
      <c r="Q45" s="135">
        <f t="shared" si="24"/>
        <v>62.357732121663481</v>
      </c>
      <c r="R45" s="135">
        <f t="shared" si="24"/>
        <v>4.5925838898940423</v>
      </c>
      <c r="S45" s="135">
        <f t="shared" si="24"/>
        <v>1.67256806395776</v>
      </c>
      <c r="T45" s="135" t="e">
        <f t="shared" si="24"/>
        <v>#DIV/0!</v>
      </c>
      <c r="U45" s="135" t="e">
        <f t="shared" si="24"/>
        <v>#DIV/0!</v>
      </c>
      <c r="V45" s="135">
        <f t="shared" si="24"/>
        <v>7.93725393319379E-2</v>
      </c>
      <c r="W45" s="135"/>
      <c r="X45" s="135">
        <f>STDEV(X35:X42)</f>
        <v>2.5911883649895353</v>
      </c>
      <c r="Y45" s="135">
        <f>STDEV(Y35:Y42)</f>
        <v>2.6375462081260208</v>
      </c>
      <c r="Z45" s="135">
        <f>STDEV(Z35:Z42)</f>
        <v>8.9585098210743475</v>
      </c>
      <c r="AA45" s="135">
        <f>STDEV(AA35:AA42)</f>
        <v>0.73018466353186662</v>
      </c>
      <c r="AB45" s="135">
        <f>STDEV(AB35:AB42)</f>
        <v>0.43514227558351537</v>
      </c>
      <c r="AC45" s="135"/>
      <c r="AD45" s="135">
        <f t="shared" ref="AD45:AW45" si="25">STDEV(AD35:AD42)</f>
        <v>0.11313708498984763</v>
      </c>
      <c r="AE45" s="135">
        <f t="shared" si="25"/>
        <v>0.28519416944551007</v>
      </c>
      <c r="AF45" s="135">
        <f t="shared" si="25"/>
        <v>0.77790928593432784</v>
      </c>
      <c r="AG45" s="135">
        <f t="shared" si="25"/>
        <v>0.1392990103543966</v>
      </c>
      <c r="AH45" s="135">
        <f t="shared" si="25"/>
        <v>1.2968636617404532</v>
      </c>
      <c r="AI45" s="135">
        <f t="shared" si="25"/>
        <v>0.98597938981647026</v>
      </c>
      <c r="AJ45" s="135">
        <f t="shared" si="25"/>
        <v>0.21056047655178367</v>
      </c>
      <c r="AK45" s="135">
        <f t="shared" si="25"/>
        <v>0.50414708738054381</v>
      </c>
      <c r="AL45" s="135">
        <f t="shared" si="25"/>
        <v>0.27886248531182345</v>
      </c>
      <c r="AM45" s="135">
        <f t="shared" si="25"/>
        <v>1.0829028448704847</v>
      </c>
      <c r="AN45" s="135">
        <f t="shared" si="25"/>
        <v>0.21662591191795691</v>
      </c>
      <c r="AO45" s="135">
        <f t="shared" si="25"/>
        <v>0.54039502746998391</v>
      </c>
      <c r="AP45" s="135">
        <f t="shared" si="25"/>
        <v>0.23415120267528897</v>
      </c>
      <c r="AQ45" s="135">
        <f t="shared" si="25"/>
        <v>0.52828563702386755</v>
      </c>
      <c r="AR45" s="135">
        <f t="shared" si="25"/>
        <v>0.31882597133859719</v>
      </c>
      <c r="AS45" s="135">
        <f t="shared" si="25"/>
        <v>2.0295530824015677</v>
      </c>
      <c r="AT45" s="135">
        <f t="shared" si="25"/>
        <v>0.29094571781396883</v>
      </c>
      <c r="AU45" s="135">
        <f t="shared" si="25"/>
        <v>8.4145706961199201E-3</v>
      </c>
      <c r="AV45" s="145">
        <f t="shared" si="25"/>
        <v>0.24840390496125461</v>
      </c>
      <c r="AW45" s="145">
        <f t="shared" si="25"/>
        <v>7.4262925762840049E-2</v>
      </c>
      <c r="AX45" s="135"/>
      <c r="AY45" s="135"/>
      <c r="AZ45" s="146"/>
      <c r="BA45" s="147"/>
      <c r="BB45" s="147"/>
      <c r="BC45" s="146"/>
      <c r="BD45" s="147"/>
      <c r="BE45" s="147"/>
      <c r="BF45" s="146"/>
      <c r="BG45" s="148"/>
      <c r="BH45" s="148"/>
      <c r="BI45" s="146"/>
      <c r="BJ45" s="146"/>
      <c r="BK45" s="146"/>
      <c r="BL45" s="146"/>
      <c r="BM45" s="148"/>
      <c r="BN45" s="148"/>
      <c r="BO45" s="148"/>
      <c r="BP45" s="148"/>
      <c r="BQ45" s="148"/>
      <c r="BR45" s="148"/>
      <c r="BS45" s="148"/>
      <c r="BT45" s="148"/>
      <c r="BU45" s="148"/>
      <c r="BV45" s="148"/>
      <c r="BW45" s="148"/>
      <c r="BX45" s="148"/>
      <c r="BY45" s="148"/>
      <c r="BZ45" s="148"/>
      <c r="CA45" s="148"/>
      <c r="CB45" s="148"/>
      <c r="CC45" s="148"/>
      <c r="CD45" s="148"/>
      <c r="CE45" s="148"/>
      <c r="CF45" s="148"/>
      <c r="CG45" s="148"/>
      <c r="CH45" s="148"/>
      <c r="CI45" s="148"/>
      <c r="CJ45" s="148"/>
      <c r="CK45" s="148"/>
      <c r="CL45" s="148"/>
      <c r="CM45" s="148"/>
      <c r="CN45" s="148"/>
      <c r="CO45" s="135"/>
      <c r="CP45" s="135"/>
      <c r="CQ45" s="145"/>
      <c r="CR45" s="145"/>
      <c r="CS45" s="145"/>
      <c r="CT45" s="145"/>
      <c r="CU45" s="145"/>
      <c r="CV45" s="145"/>
      <c r="CW45" s="145"/>
      <c r="CX45" s="145"/>
      <c r="CY45" s="145"/>
      <c r="CZ45" s="145"/>
      <c r="DA45" s="145"/>
      <c r="DB45" s="145"/>
      <c r="DC45" s="145"/>
      <c r="DD45" s="145"/>
      <c r="DE45" s="145"/>
      <c r="DF45" s="145"/>
      <c r="DG45" s="145"/>
      <c r="DH45" s="145"/>
      <c r="DI45" s="145"/>
      <c r="DJ45" s="145"/>
      <c r="DK45" s="145"/>
      <c r="DL45" s="145"/>
      <c r="DM45" s="145"/>
      <c r="DN45" s="145"/>
      <c r="DO45" s="145"/>
      <c r="DP45" s="145"/>
      <c r="DQ45" s="145"/>
      <c r="DR45" s="145"/>
      <c r="DS45" s="145"/>
      <c r="DT45" s="145"/>
      <c r="DU45" s="145"/>
      <c r="DV45" s="145"/>
      <c r="DW45" s="145"/>
      <c r="DX45" s="145"/>
      <c r="DY45" s="145"/>
      <c r="DZ45" s="145"/>
      <c r="EA45" s="145"/>
      <c r="EB45" s="145"/>
      <c r="EC45" s="145"/>
      <c r="ED45" s="145"/>
      <c r="EE45" s="145"/>
      <c r="AMG45" s="135"/>
      <c r="AMH45" s="135"/>
    </row>
    <row r="46" spans="1:1022" x14ac:dyDescent="0.2">
      <c r="A46" s="135"/>
      <c r="B46" s="135"/>
      <c r="D46" s="128" t="s">
        <v>381</v>
      </c>
      <c r="I46" s="129">
        <f t="shared" ref="I46:AW46" si="26">I45/I43</f>
        <v>0.18548359742284432</v>
      </c>
      <c r="J46" s="128">
        <f t="shared" si="26"/>
        <v>1.7118909006461035E-2</v>
      </c>
      <c r="K46" s="128">
        <f t="shared" si="26"/>
        <v>4.7563280429044046E-3</v>
      </c>
      <c r="L46" s="128">
        <f t="shared" si="26"/>
        <v>0.14725381330925214</v>
      </c>
      <c r="M46" s="128">
        <f t="shared" si="26"/>
        <v>0.1225191253843341</v>
      </c>
      <c r="N46" s="128">
        <f t="shared" si="26"/>
        <v>6.2971794218394106E-2</v>
      </c>
      <c r="O46" s="128">
        <f t="shared" si="26"/>
        <v>0.32858884665300975</v>
      </c>
      <c r="P46" s="128">
        <f t="shared" si="26"/>
        <v>0.55549951394826591</v>
      </c>
      <c r="Q46" s="128">
        <f t="shared" si="26"/>
        <v>7.6588555970926328E-2</v>
      </c>
      <c r="R46" s="128">
        <f t="shared" si="26"/>
        <v>9.1147562874674001E-2</v>
      </c>
      <c r="S46" s="128">
        <f t="shared" si="26"/>
        <v>0.13503425685399212</v>
      </c>
      <c r="T46" s="128" t="e">
        <f t="shared" si="26"/>
        <v>#DIV/0!</v>
      </c>
      <c r="U46" s="128" t="e">
        <f t="shared" si="26"/>
        <v>#DIV/0!</v>
      </c>
      <c r="V46" s="128">
        <f t="shared" si="26"/>
        <v>0.17638342073763977</v>
      </c>
      <c r="X46" s="128">
        <f t="shared" si="26"/>
        <v>7.3332060704387594E-2</v>
      </c>
      <c r="Y46" s="128">
        <f t="shared" si="26"/>
        <v>0.12232098356526473</v>
      </c>
      <c r="Z46" s="128">
        <f t="shared" si="26"/>
        <v>0.17693637469101289</v>
      </c>
      <c r="AA46" s="128">
        <f t="shared" si="26"/>
        <v>0.2848111803147213</v>
      </c>
      <c r="AB46" s="128">
        <f t="shared" si="26"/>
        <v>0.63155627806025449</v>
      </c>
      <c r="AD46" s="128">
        <f t="shared" si="26"/>
        <v>0.39012787927533671</v>
      </c>
      <c r="AE46" s="128">
        <f t="shared" si="26"/>
        <v>9.9284306160316832E-2</v>
      </c>
      <c r="AF46" s="128">
        <f t="shared" si="26"/>
        <v>0.12308691233138098</v>
      </c>
      <c r="AG46" s="128">
        <f t="shared" si="26"/>
        <v>0.10177096646896555</v>
      </c>
      <c r="AH46" s="128">
        <f t="shared" si="26"/>
        <v>9.8443014459850334E-2</v>
      </c>
      <c r="AI46" s="128">
        <f t="shared" si="26"/>
        <v>0.13044212201970831</v>
      </c>
      <c r="AJ46" s="128">
        <f t="shared" si="26"/>
        <v>0.13875484451517872</v>
      </c>
      <c r="AK46" s="128">
        <f t="shared" si="26"/>
        <v>0.10252101421058338</v>
      </c>
      <c r="AL46" s="128">
        <f t="shared" si="26"/>
        <v>0.1125580162711699</v>
      </c>
      <c r="AM46" s="128">
        <f t="shared" si="26"/>
        <v>0.11492733827227219</v>
      </c>
      <c r="AN46" s="128">
        <f t="shared" si="26"/>
        <v>0.10878890742898026</v>
      </c>
      <c r="AO46" s="128">
        <f t="shared" si="26"/>
        <v>0.1191281405279656</v>
      </c>
      <c r="AP46" s="128">
        <f t="shared" si="26"/>
        <v>0.11116971046897992</v>
      </c>
      <c r="AQ46" s="128">
        <f t="shared" si="26"/>
        <v>0.11739680822752613</v>
      </c>
      <c r="AR46" s="128">
        <f t="shared" si="26"/>
        <v>9.2480339764640221E-2</v>
      </c>
      <c r="AS46" s="128">
        <f t="shared" si="26"/>
        <v>0.1467500421114655</v>
      </c>
      <c r="AT46" s="128">
        <f t="shared" si="26"/>
        <v>0.38465803049276986</v>
      </c>
      <c r="AU46" s="128">
        <f t="shared" si="26"/>
        <v>0.46618120200110358</v>
      </c>
      <c r="AV46" s="130">
        <f t="shared" si="26"/>
        <v>0.26861736140714204</v>
      </c>
      <c r="AW46" s="130">
        <f t="shared" si="26"/>
        <v>0.23343945229969362</v>
      </c>
      <c r="AX46" s="135"/>
      <c r="AY46" s="135"/>
      <c r="AZ46" s="146"/>
      <c r="BA46" s="147"/>
      <c r="BB46" s="147"/>
      <c r="BC46" s="146"/>
      <c r="BD46" s="147"/>
      <c r="BE46" s="147"/>
      <c r="BF46" s="146"/>
      <c r="BG46" s="148"/>
      <c r="BH46" s="148"/>
      <c r="BI46" s="146"/>
      <c r="BJ46" s="146"/>
      <c r="BK46" s="146"/>
      <c r="BL46" s="146"/>
      <c r="BM46" s="148"/>
      <c r="BN46" s="148"/>
      <c r="BO46" s="148"/>
      <c r="BP46" s="148"/>
      <c r="BQ46" s="148"/>
      <c r="BR46" s="148"/>
      <c r="BS46" s="148"/>
      <c r="BT46" s="148"/>
      <c r="BU46" s="148"/>
      <c r="BV46" s="148"/>
      <c r="BW46" s="148"/>
      <c r="BX46" s="148"/>
      <c r="BY46" s="148"/>
      <c r="BZ46" s="148"/>
      <c r="CA46" s="148"/>
      <c r="CB46" s="148"/>
      <c r="CC46" s="148"/>
      <c r="CD46" s="148"/>
      <c r="CE46" s="148"/>
      <c r="CF46" s="148"/>
      <c r="CG46" s="148"/>
      <c r="CH46" s="148"/>
      <c r="CI46" s="148"/>
      <c r="CJ46" s="148"/>
      <c r="CK46" s="148"/>
      <c r="CL46" s="148"/>
      <c r="CM46" s="148"/>
      <c r="CN46" s="148"/>
      <c r="CO46" s="135"/>
      <c r="CP46" s="135"/>
      <c r="CQ46" s="145"/>
      <c r="CR46" s="145"/>
      <c r="CS46" s="145"/>
      <c r="CT46" s="145"/>
      <c r="CU46" s="145"/>
      <c r="CV46" s="145"/>
      <c r="CW46" s="145"/>
      <c r="CX46" s="145"/>
      <c r="CY46" s="145"/>
      <c r="CZ46" s="145"/>
      <c r="DA46" s="145"/>
      <c r="DB46" s="145"/>
      <c r="DC46" s="145"/>
      <c r="DD46" s="145"/>
      <c r="DE46" s="145"/>
      <c r="DF46" s="145"/>
      <c r="DG46" s="145"/>
      <c r="DH46" s="145"/>
      <c r="DI46" s="145"/>
      <c r="DJ46" s="145"/>
      <c r="DK46" s="145"/>
      <c r="DL46" s="145"/>
      <c r="DM46" s="145"/>
      <c r="DN46" s="145"/>
      <c r="DO46" s="145"/>
      <c r="DP46" s="145"/>
      <c r="DQ46" s="145"/>
      <c r="DR46" s="145"/>
      <c r="DS46" s="145"/>
      <c r="DT46" s="145"/>
      <c r="DU46" s="145"/>
      <c r="DV46" s="145"/>
      <c r="DW46" s="145"/>
      <c r="DX46" s="145"/>
      <c r="DY46" s="145"/>
      <c r="DZ46" s="145"/>
      <c r="EA46" s="145"/>
      <c r="EB46" s="145"/>
      <c r="EC46" s="145"/>
      <c r="ED46" s="145"/>
      <c r="EE46" s="145"/>
      <c r="AMG46" s="135"/>
      <c r="AMH46" s="135"/>
    </row>
    <row r="47" spans="1:1022" x14ac:dyDescent="0.2">
      <c r="A47" s="135"/>
      <c r="B47" s="135"/>
      <c r="D47" s="128" t="s">
        <v>382</v>
      </c>
      <c r="I47" s="129">
        <f t="shared" ref="I47:AW47" si="27">I46*100</f>
        <v>18.548359742284433</v>
      </c>
      <c r="J47" s="128">
        <f t="shared" si="27"/>
        <v>1.7118909006461034</v>
      </c>
      <c r="K47" s="128">
        <f t="shared" si="27"/>
        <v>0.47563280429044047</v>
      </c>
      <c r="L47" s="128">
        <f t="shared" si="27"/>
        <v>14.725381330925213</v>
      </c>
      <c r="M47" s="128">
        <f t="shared" si="27"/>
        <v>12.251912538433411</v>
      </c>
      <c r="N47" s="128">
        <f t="shared" si="27"/>
        <v>6.2971794218394104</v>
      </c>
      <c r="O47" s="128">
        <f t="shared" si="27"/>
        <v>32.858884665300977</v>
      </c>
      <c r="P47" s="128">
        <f t="shared" si="27"/>
        <v>55.549951394826593</v>
      </c>
      <c r="Q47" s="128">
        <f t="shared" si="27"/>
        <v>7.6588555970926331</v>
      </c>
      <c r="R47" s="128">
        <f t="shared" si="27"/>
        <v>9.1147562874674009</v>
      </c>
      <c r="S47" s="128">
        <f t="shared" si="27"/>
        <v>13.503425685399211</v>
      </c>
      <c r="T47" s="128" t="e">
        <f t="shared" si="27"/>
        <v>#DIV/0!</v>
      </c>
      <c r="U47" s="128" t="e">
        <f t="shared" si="27"/>
        <v>#DIV/0!</v>
      </c>
      <c r="V47" s="128">
        <f t="shared" si="27"/>
        <v>17.638342073763976</v>
      </c>
      <c r="X47" s="128">
        <f t="shared" si="27"/>
        <v>7.3332060704387594</v>
      </c>
      <c r="Y47" s="128">
        <f t="shared" si="27"/>
        <v>12.232098356526473</v>
      </c>
      <c r="Z47" s="128">
        <f t="shared" si="27"/>
        <v>17.69363746910129</v>
      </c>
      <c r="AA47" s="128">
        <f t="shared" si="27"/>
        <v>28.481118031472128</v>
      </c>
      <c r="AB47" s="128">
        <f t="shared" si="27"/>
        <v>63.15562780602545</v>
      </c>
      <c r="AD47" s="128">
        <f t="shared" si="27"/>
        <v>39.012787927533672</v>
      </c>
      <c r="AE47" s="128">
        <f t="shared" si="27"/>
        <v>9.9284306160316831</v>
      </c>
      <c r="AF47" s="128">
        <f t="shared" si="27"/>
        <v>12.308691233138099</v>
      </c>
      <c r="AG47" s="128">
        <f t="shared" si="27"/>
        <v>10.177096646896555</v>
      </c>
      <c r="AH47" s="128">
        <f t="shared" si="27"/>
        <v>9.8443014459850335</v>
      </c>
      <c r="AI47" s="128">
        <f t="shared" si="27"/>
        <v>13.044212201970831</v>
      </c>
      <c r="AJ47" s="128">
        <f t="shared" si="27"/>
        <v>13.875484451517872</v>
      </c>
      <c r="AK47" s="128">
        <f t="shared" si="27"/>
        <v>10.252101421058338</v>
      </c>
      <c r="AL47" s="128">
        <f t="shared" si="27"/>
        <v>11.255801627116991</v>
      </c>
      <c r="AM47" s="128">
        <f t="shared" si="27"/>
        <v>11.492733827227219</v>
      </c>
      <c r="AN47" s="128">
        <f t="shared" si="27"/>
        <v>10.878890742898026</v>
      </c>
      <c r="AO47" s="128">
        <f t="shared" si="27"/>
        <v>11.912814052796559</v>
      </c>
      <c r="AP47" s="128">
        <f t="shared" si="27"/>
        <v>11.116971046897991</v>
      </c>
      <c r="AQ47" s="128">
        <f t="shared" si="27"/>
        <v>11.739680822752613</v>
      </c>
      <c r="AR47" s="128">
        <f t="shared" si="27"/>
        <v>9.248033976464022</v>
      </c>
      <c r="AS47" s="128">
        <f t="shared" si="27"/>
        <v>14.67500421114655</v>
      </c>
      <c r="AT47" s="128">
        <f t="shared" si="27"/>
        <v>38.465803049276985</v>
      </c>
      <c r="AU47" s="128">
        <f t="shared" si="27"/>
        <v>46.618120200110354</v>
      </c>
      <c r="AV47" s="130">
        <f t="shared" si="27"/>
        <v>26.861736140714203</v>
      </c>
      <c r="AW47" s="130">
        <f t="shared" si="27"/>
        <v>23.343945229969361</v>
      </c>
      <c r="AX47" s="135"/>
      <c r="AY47" s="135"/>
      <c r="AZ47" s="146"/>
      <c r="BA47" s="147"/>
      <c r="BB47" s="147"/>
      <c r="BC47" s="146"/>
      <c r="BD47" s="147"/>
      <c r="BE47" s="147"/>
      <c r="BF47" s="146"/>
      <c r="BG47" s="148"/>
      <c r="BH47" s="148"/>
      <c r="BI47" s="146"/>
      <c r="BJ47" s="146"/>
      <c r="BK47" s="146"/>
      <c r="BL47" s="146"/>
      <c r="BM47" s="148"/>
      <c r="BN47" s="148"/>
      <c r="BO47" s="148"/>
      <c r="BP47" s="148"/>
      <c r="BQ47" s="148"/>
      <c r="BR47" s="148"/>
      <c r="BS47" s="148"/>
      <c r="BT47" s="148"/>
      <c r="BU47" s="148"/>
      <c r="BV47" s="148"/>
      <c r="BW47" s="148"/>
      <c r="BX47" s="148"/>
      <c r="BY47" s="148"/>
      <c r="BZ47" s="148"/>
      <c r="CA47" s="148"/>
      <c r="CB47" s="148"/>
      <c r="CC47" s="148"/>
      <c r="CD47" s="148"/>
      <c r="CE47" s="148"/>
      <c r="CF47" s="148"/>
      <c r="CG47" s="148"/>
      <c r="CH47" s="148"/>
      <c r="CI47" s="148"/>
      <c r="CJ47" s="148"/>
      <c r="CK47" s="148"/>
      <c r="CL47" s="148"/>
      <c r="CM47" s="148"/>
      <c r="CN47" s="148"/>
      <c r="CO47" s="135"/>
      <c r="CP47" s="135"/>
      <c r="CQ47" s="145"/>
      <c r="CR47" s="145"/>
      <c r="CS47" s="145"/>
      <c r="CT47" s="145"/>
      <c r="CU47" s="145"/>
      <c r="CV47" s="145"/>
      <c r="CW47" s="145"/>
      <c r="CX47" s="145"/>
      <c r="CY47" s="145"/>
      <c r="CZ47" s="145"/>
      <c r="DA47" s="145"/>
      <c r="DB47" s="145"/>
      <c r="DC47" s="145"/>
      <c r="DD47" s="145"/>
      <c r="DE47" s="145"/>
      <c r="DF47" s="145"/>
      <c r="DG47" s="145"/>
      <c r="DH47" s="145"/>
      <c r="DI47" s="145"/>
      <c r="DJ47" s="145"/>
      <c r="DK47" s="145"/>
      <c r="DL47" s="145"/>
      <c r="DM47" s="145"/>
      <c r="DN47" s="145"/>
      <c r="DO47" s="145"/>
      <c r="DP47" s="145"/>
      <c r="DQ47" s="145"/>
      <c r="DR47" s="145"/>
      <c r="DS47" s="145"/>
      <c r="DT47" s="145"/>
      <c r="DU47" s="145"/>
      <c r="DV47" s="145"/>
      <c r="DW47" s="145"/>
      <c r="DX47" s="145"/>
      <c r="DY47" s="145"/>
      <c r="DZ47" s="145"/>
      <c r="EA47" s="145"/>
      <c r="EB47" s="145"/>
      <c r="EC47" s="145"/>
      <c r="ED47" s="145"/>
      <c r="EE47" s="145"/>
      <c r="AMG47" s="135"/>
      <c r="AMH47" s="135"/>
    </row>
    <row r="48" spans="1:1022" x14ac:dyDescent="0.2">
      <c r="B48" s="135"/>
      <c r="CO48" s="128"/>
    </row>
    <row r="49" spans="1:1022" x14ac:dyDescent="0.2">
      <c r="A49" s="135" t="s">
        <v>795</v>
      </c>
      <c r="B49" s="135" t="s">
        <v>364</v>
      </c>
      <c r="C49" s="135" t="s">
        <v>37</v>
      </c>
      <c r="D49" s="128" t="s">
        <v>398</v>
      </c>
      <c r="F49" s="128">
        <v>1200</v>
      </c>
      <c r="G49" s="128">
        <v>1E-4</v>
      </c>
      <c r="H49" s="128" t="s">
        <v>367</v>
      </c>
      <c r="I49" s="144">
        <v>117.3</v>
      </c>
      <c r="J49" s="135">
        <v>193259.92</v>
      </c>
      <c r="K49" s="135">
        <v>129932.63</v>
      </c>
      <c r="L49" s="135">
        <v>57.56</v>
      </c>
      <c r="M49" s="135">
        <v>15233.21</v>
      </c>
      <c r="N49" s="135" t="s">
        <v>368</v>
      </c>
      <c r="O49" s="135">
        <v>2.21</v>
      </c>
      <c r="P49" s="135">
        <v>119.94</v>
      </c>
      <c r="Q49" s="135">
        <v>2127.2199999999998</v>
      </c>
      <c r="R49" s="135">
        <v>55.09</v>
      </c>
      <c r="S49" s="135">
        <v>9.74</v>
      </c>
      <c r="T49" s="135">
        <v>0.36</v>
      </c>
      <c r="U49" s="128" t="s">
        <v>29</v>
      </c>
      <c r="V49" s="135">
        <v>1.27</v>
      </c>
      <c r="W49" s="135">
        <v>6.31</v>
      </c>
      <c r="X49" s="135">
        <v>378.72</v>
      </c>
      <c r="Y49" s="135">
        <v>65.209999999999994</v>
      </c>
      <c r="Z49" s="135">
        <v>160.9</v>
      </c>
      <c r="AA49" s="135">
        <v>302.89999999999998</v>
      </c>
      <c r="AB49" s="135">
        <v>1.28</v>
      </c>
      <c r="AC49" s="135">
        <v>0.99299999999999999</v>
      </c>
      <c r="AD49" s="135">
        <v>239.57</v>
      </c>
      <c r="AE49" s="135">
        <v>38.56</v>
      </c>
      <c r="AF49" s="135">
        <v>52.56</v>
      </c>
      <c r="AG49" s="135">
        <v>7.65</v>
      </c>
      <c r="AH49" s="135">
        <v>57.65</v>
      </c>
      <c r="AI49" s="135">
        <v>24.07</v>
      </c>
      <c r="AJ49" s="135">
        <v>7.36</v>
      </c>
      <c r="AK49" s="135">
        <v>14.2</v>
      </c>
      <c r="AL49" s="135">
        <v>6.83</v>
      </c>
      <c r="AM49" s="135">
        <v>26.97</v>
      </c>
      <c r="AN49" s="135">
        <v>5.62</v>
      </c>
      <c r="AO49" s="135">
        <v>13.65</v>
      </c>
      <c r="AP49" s="135">
        <v>6.91</v>
      </c>
      <c r="AQ49" s="135">
        <v>14.06</v>
      </c>
      <c r="AR49" s="135">
        <v>10.130000000000001</v>
      </c>
      <c r="AS49" s="135">
        <v>20.260000000000002</v>
      </c>
      <c r="AT49" s="135">
        <v>25.36</v>
      </c>
      <c r="AU49" s="128" t="s">
        <v>29</v>
      </c>
      <c r="AV49" s="145">
        <v>72.209999999999994</v>
      </c>
      <c r="AW49" s="145">
        <v>29.38</v>
      </c>
      <c r="AX49" s="135"/>
      <c r="AY49" s="135"/>
      <c r="AZ49" s="146">
        <v>12.86</v>
      </c>
      <c r="BA49" s="147">
        <v>27282.1</v>
      </c>
      <c r="BB49" s="147">
        <v>4117.7299999999996</v>
      </c>
      <c r="BC49" s="146">
        <v>5.0199999999999996</v>
      </c>
      <c r="BD49" s="147">
        <v>3667.22</v>
      </c>
      <c r="BE49" s="147"/>
      <c r="BF49" s="146">
        <v>0.2</v>
      </c>
      <c r="BG49" s="148">
        <v>23.64</v>
      </c>
      <c r="BH49" s="148">
        <v>189.26</v>
      </c>
      <c r="BI49" s="146">
        <v>5.64</v>
      </c>
      <c r="BJ49" s="146">
        <v>1.36</v>
      </c>
      <c r="BK49" s="146">
        <v>8.8999999999999996E-2</v>
      </c>
      <c r="BL49" s="146">
        <v>0.28999999999999998</v>
      </c>
      <c r="BM49" s="148">
        <v>0.28000000000000003</v>
      </c>
      <c r="BN49" s="148">
        <v>0.56000000000000005</v>
      </c>
      <c r="BO49" s="148">
        <v>28.15</v>
      </c>
      <c r="BP49" s="148">
        <v>6.04</v>
      </c>
      <c r="BQ49" s="148">
        <v>15.36</v>
      </c>
      <c r="BR49" s="148">
        <v>25.29</v>
      </c>
      <c r="BS49" s="148">
        <v>0.18</v>
      </c>
      <c r="BT49" s="148">
        <v>8.8999999999999996E-2</v>
      </c>
      <c r="BU49" s="148">
        <v>27.19</v>
      </c>
      <c r="BV49" s="148">
        <v>2.58</v>
      </c>
      <c r="BW49" s="148">
        <v>3.64</v>
      </c>
      <c r="BX49" s="148">
        <v>0.49</v>
      </c>
      <c r="BY49" s="148">
        <v>5.93</v>
      </c>
      <c r="BZ49" s="148">
        <v>2.4700000000000002</v>
      </c>
      <c r="CA49" s="148">
        <v>0.73</v>
      </c>
      <c r="CB49" s="148">
        <v>1.41</v>
      </c>
      <c r="CC49" s="148">
        <v>0.43</v>
      </c>
      <c r="CD49" s="148">
        <v>2.2599999999999998</v>
      </c>
      <c r="CE49" s="148">
        <v>0.44</v>
      </c>
      <c r="CF49" s="148">
        <v>1.29</v>
      </c>
      <c r="CG49" s="148">
        <v>0.67</v>
      </c>
      <c r="CH49" s="148">
        <v>1.17</v>
      </c>
      <c r="CI49" s="148">
        <v>0.69</v>
      </c>
      <c r="CJ49" s="148">
        <v>1.87</v>
      </c>
      <c r="CK49" s="148">
        <v>2.09</v>
      </c>
      <c r="CL49" s="148">
        <v>2.8E-3</v>
      </c>
      <c r="CM49" s="148">
        <v>6.27</v>
      </c>
      <c r="CN49" s="148">
        <v>2.71</v>
      </c>
      <c r="CO49" s="135"/>
      <c r="CP49" s="135"/>
      <c r="CQ49" s="145">
        <v>0.307</v>
      </c>
      <c r="CR49" s="145">
        <v>27.47</v>
      </c>
      <c r="CS49" s="145">
        <v>27.46</v>
      </c>
      <c r="CT49" s="145">
        <v>5.3699999999999998E-2</v>
      </c>
      <c r="CU49" s="145">
        <v>1.58</v>
      </c>
      <c r="CV49" s="145" t="s">
        <v>368</v>
      </c>
      <c r="CW49" s="145">
        <v>2.6100000000000002E-2</v>
      </c>
      <c r="CX49" s="145">
        <v>0.89400000000000002</v>
      </c>
      <c r="CY49" s="145">
        <v>0.17699999999999999</v>
      </c>
      <c r="CZ49" s="145">
        <v>5.3699999999999998E-2</v>
      </c>
      <c r="DA49" s="145">
        <v>0.51100000000000001</v>
      </c>
      <c r="DB49" s="145">
        <v>0.151</v>
      </c>
      <c r="DC49" s="145">
        <v>0.70099999999999996</v>
      </c>
      <c r="DD49" s="145">
        <v>0.124</v>
      </c>
      <c r="DE49" s="145">
        <v>5.5899999999999998E-2</v>
      </c>
      <c r="DF49" s="145">
        <v>4.5499999999999999E-2</v>
      </c>
      <c r="DG49" s="145">
        <v>9.9299999999999996E-3</v>
      </c>
      <c r="DH49" s="145">
        <v>2.12E-2</v>
      </c>
      <c r="DI49" s="145">
        <v>4.7199999999999999E-2</v>
      </c>
      <c r="DJ49" s="145">
        <v>2.6700000000000002E-2</v>
      </c>
      <c r="DK49" s="145">
        <v>4.2200000000000001E-2</v>
      </c>
      <c r="DL49" s="145">
        <v>9.8900000000000002E-2</v>
      </c>
      <c r="DM49" s="145">
        <v>2.66E-3</v>
      </c>
      <c r="DN49" s="145">
        <v>4.3099999999999996E-3</v>
      </c>
      <c r="DO49" s="145">
        <f>AVERAGE(DO57,DO53)</f>
        <v>6.9449999999999998E-3</v>
      </c>
      <c r="DP49" s="145">
        <f>AVERAGE(DP52:DP55)</f>
        <v>3.6025000000000001E-2</v>
      </c>
      <c r="DQ49" s="145">
        <v>1.8800000000000001E-2</v>
      </c>
      <c r="DR49" s="145">
        <v>8.7899999999999992E-3</v>
      </c>
      <c r="DS49" s="145">
        <v>4.4900000000000002E-2</v>
      </c>
      <c r="DT49" s="145">
        <v>1.8600000000000001E-3</v>
      </c>
      <c r="DU49" s="145">
        <v>7.3800000000000003E-3</v>
      </c>
      <c r="DV49" s="145">
        <v>4.3449999999999999E-3</v>
      </c>
      <c r="DW49" s="145">
        <v>9.3100000000000006E-3</v>
      </c>
      <c r="DX49" s="145">
        <f>AVERAGE(DX53,DX56)</f>
        <v>4.6899999999999997E-3</v>
      </c>
      <c r="DY49" s="145">
        <v>1.5633333333333301E-2</v>
      </c>
      <c r="DZ49" s="145">
        <v>1.74E-3</v>
      </c>
      <c r="EA49" s="145">
        <v>1.5933333333333299E-2</v>
      </c>
      <c r="EB49" s="145">
        <v>2.0899999999999998E-3</v>
      </c>
      <c r="EC49" s="145">
        <v>5.5100000000000001E-3</v>
      </c>
      <c r="ED49" s="145">
        <f>AVERAGE(ED22:ED28)</f>
        <v>2.7066666666666684E-3</v>
      </c>
      <c r="EE49" s="145">
        <v>3.7599999999999999E-3</v>
      </c>
      <c r="AMH49" s="135"/>
    </row>
    <row r="50" spans="1:1022" x14ac:dyDescent="0.2">
      <c r="A50" s="135" t="s">
        <v>795</v>
      </c>
      <c r="B50" s="135" t="s">
        <v>364</v>
      </c>
      <c r="C50" s="135" t="s">
        <v>37</v>
      </c>
      <c r="D50" s="128" t="s">
        <v>399</v>
      </c>
      <c r="F50" s="128">
        <v>1200</v>
      </c>
      <c r="G50" s="128">
        <v>1E-4</v>
      </c>
      <c r="H50" s="128" t="s">
        <v>367</v>
      </c>
      <c r="I50" s="144">
        <v>114.13</v>
      </c>
      <c r="J50" s="135">
        <v>192225.59</v>
      </c>
      <c r="K50" s="135">
        <v>130575.86</v>
      </c>
      <c r="L50" s="135">
        <v>57.19</v>
      </c>
      <c r="M50" s="135">
        <v>14908.37</v>
      </c>
      <c r="N50" s="135" t="s">
        <v>368</v>
      </c>
      <c r="O50" s="135">
        <v>2.17</v>
      </c>
      <c r="P50" s="135">
        <v>115.38</v>
      </c>
      <c r="Q50" s="135">
        <v>2210.89</v>
      </c>
      <c r="R50" s="135">
        <v>56.37</v>
      </c>
      <c r="S50" s="135">
        <v>9.7200000000000006</v>
      </c>
      <c r="T50" s="135">
        <v>0.35299999999999998</v>
      </c>
      <c r="U50" s="128" t="s">
        <v>29</v>
      </c>
      <c r="V50" s="135">
        <v>1.21</v>
      </c>
      <c r="W50" s="135">
        <v>6.17</v>
      </c>
      <c r="X50" s="135">
        <v>371.45</v>
      </c>
      <c r="Y50" s="135">
        <v>65.39</v>
      </c>
      <c r="Z50" s="135">
        <v>158.11000000000001</v>
      </c>
      <c r="AA50" s="135">
        <v>308.07</v>
      </c>
      <c r="AB50" s="135">
        <v>1.18</v>
      </c>
      <c r="AC50" s="135">
        <v>1.101</v>
      </c>
      <c r="AD50" s="135">
        <v>240.92</v>
      </c>
      <c r="AE50" s="135">
        <v>39.32</v>
      </c>
      <c r="AF50" s="135">
        <v>51.65</v>
      </c>
      <c r="AG50" s="135">
        <v>7.61</v>
      </c>
      <c r="AH50" s="135">
        <v>58.55</v>
      </c>
      <c r="AI50" s="135">
        <v>23.15</v>
      </c>
      <c r="AJ50" s="135">
        <v>7.02</v>
      </c>
      <c r="AK50" s="135">
        <v>13.21</v>
      </c>
      <c r="AL50" s="135">
        <v>6.75</v>
      </c>
      <c r="AM50" s="135">
        <v>26.34</v>
      </c>
      <c r="AN50" s="135">
        <v>5.72</v>
      </c>
      <c r="AO50" s="135">
        <v>13.47</v>
      </c>
      <c r="AP50" s="135">
        <v>6.62</v>
      </c>
      <c r="AQ50" s="135">
        <v>13.75</v>
      </c>
      <c r="AR50" s="135">
        <v>10.36</v>
      </c>
      <c r="AS50" s="135">
        <v>19.73</v>
      </c>
      <c r="AT50" s="135">
        <v>24.41</v>
      </c>
      <c r="AU50" s="135">
        <v>5.3E-3</v>
      </c>
      <c r="AV50" s="145">
        <v>72.650000000000006</v>
      </c>
      <c r="AW50" s="145">
        <v>27.56</v>
      </c>
      <c r="AX50" s="135"/>
      <c r="AY50" s="135"/>
      <c r="AZ50" s="146">
        <v>12.52</v>
      </c>
      <c r="BA50" s="147">
        <v>27148.880000000001</v>
      </c>
      <c r="BB50" s="147">
        <v>4138.0200000000004</v>
      </c>
      <c r="BC50" s="146">
        <v>5</v>
      </c>
      <c r="BD50" s="147">
        <v>3595.15</v>
      </c>
      <c r="BE50" s="147"/>
      <c r="BF50" s="146">
        <v>0.19</v>
      </c>
      <c r="BG50" s="148">
        <v>22.78</v>
      </c>
      <c r="BH50" s="148">
        <v>196.95</v>
      </c>
      <c r="BI50" s="146">
        <v>5.78</v>
      </c>
      <c r="BJ50" s="146">
        <v>1.36</v>
      </c>
      <c r="BK50" s="146">
        <v>0.09</v>
      </c>
      <c r="BL50" s="146">
        <v>0.27</v>
      </c>
      <c r="BM50" s="148">
        <v>0.27</v>
      </c>
      <c r="BN50" s="148">
        <v>0.55000000000000004</v>
      </c>
      <c r="BO50" s="148">
        <v>27.65</v>
      </c>
      <c r="BP50" s="148">
        <v>6.07</v>
      </c>
      <c r="BQ50" s="148">
        <v>15.12</v>
      </c>
      <c r="BR50" s="148">
        <v>25.77</v>
      </c>
      <c r="BS50" s="148">
        <v>0.17</v>
      </c>
      <c r="BT50" s="148">
        <v>9.7000000000000003E-2</v>
      </c>
      <c r="BU50" s="148">
        <v>27.39</v>
      </c>
      <c r="BV50" s="148">
        <v>2.63</v>
      </c>
      <c r="BW50" s="148">
        <v>3.58</v>
      </c>
      <c r="BX50" s="148">
        <v>0.49</v>
      </c>
      <c r="BY50" s="148">
        <v>6.03</v>
      </c>
      <c r="BZ50" s="148">
        <v>2.38</v>
      </c>
      <c r="CA50" s="148">
        <v>0.69</v>
      </c>
      <c r="CB50" s="148">
        <v>1.32</v>
      </c>
      <c r="CC50" s="148">
        <v>0.42</v>
      </c>
      <c r="CD50" s="148">
        <v>2.21</v>
      </c>
      <c r="CE50" s="148">
        <v>0.45</v>
      </c>
      <c r="CF50" s="148">
        <v>1.27</v>
      </c>
      <c r="CG50" s="148">
        <v>0.64</v>
      </c>
      <c r="CH50" s="148">
        <v>1.1499999999999999</v>
      </c>
      <c r="CI50" s="148">
        <v>0.71</v>
      </c>
      <c r="CJ50" s="148">
        <v>1.82</v>
      </c>
      <c r="CK50" s="148">
        <v>2.0099999999999998</v>
      </c>
      <c r="CL50" s="148">
        <v>2.0999999999999999E-3</v>
      </c>
      <c r="CM50" s="148">
        <v>6.31</v>
      </c>
      <c r="CN50" s="148">
        <v>2.54</v>
      </c>
      <c r="CO50" s="135"/>
      <c r="CP50" s="135"/>
      <c r="CQ50" s="145">
        <v>0.30099999999999999</v>
      </c>
      <c r="CR50" s="145">
        <v>27.5</v>
      </c>
      <c r="CS50" s="145">
        <v>28.9</v>
      </c>
      <c r="CT50" s="145">
        <v>5.57E-2</v>
      </c>
      <c r="CU50" s="145">
        <v>1.63</v>
      </c>
      <c r="CV50" s="145" t="s">
        <v>368</v>
      </c>
      <c r="CW50" s="145">
        <v>2.5999999999999999E-2</v>
      </c>
      <c r="CX50" s="145">
        <v>0.97699999999999998</v>
      </c>
      <c r="CY50" s="145">
        <v>0.17899999999999999</v>
      </c>
      <c r="CZ50" s="145">
        <v>6.0600000000000001E-2</v>
      </c>
      <c r="DA50" s="145">
        <v>0.47899999999999998</v>
      </c>
      <c r="DB50" s="145">
        <v>0.159</v>
      </c>
      <c r="DC50" s="145">
        <v>0.65100000000000002</v>
      </c>
      <c r="DD50" s="145">
        <v>0.113</v>
      </c>
      <c r="DE50" s="145">
        <v>5.74E-2</v>
      </c>
      <c r="DF50" s="145">
        <v>4.48E-2</v>
      </c>
      <c r="DG50" s="145">
        <v>3.49E-3</v>
      </c>
      <c r="DH50" s="145">
        <v>2.9899999999999999E-2</v>
      </c>
      <c r="DI50" s="145">
        <v>5.0200000000000002E-2</v>
      </c>
      <c r="DJ50" s="145">
        <f>AVERAGE(DJ49,DJ57,DJ56,DJ55,DJ54,DJ53)</f>
        <v>0.18761666666666668</v>
      </c>
      <c r="DK50" s="145">
        <v>3.4299999999999997E-2</v>
      </c>
      <c r="DL50" s="145">
        <v>9.8199999999999996E-2</v>
      </c>
      <c r="DM50" s="145">
        <f>AVERAGE(DM54:DM57,DM49,DM51)</f>
        <v>2.9816666666666668E-3</v>
      </c>
      <c r="DN50" s="145">
        <v>3.0300000000000001E-3</v>
      </c>
      <c r="DO50" s="145">
        <v>6.9449999999999998E-3</v>
      </c>
      <c r="DP50" s="145">
        <v>3.6025000000000001E-2</v>
      </c>
      <c r="DQ50" s="145">
        <v>1.8800000000000001E-2</v>
      </c>
      <c r="DR50" s="145">
        <f>AVERAGE(DR49,DR56:DR57,DR56,DR55,DR54,DR53)</f>
        <v>1.2641428571428571E-2</v>
      </c>
      <c r="DS50" s="145">
        <v>1.2E-2</v>
      </c>
      <c r="DT50" s="145">
        <v>2.6099999999999999E-3</v>
      </c>
      <c r="DU50" s="145">
        <f>AVERAGE(DU49,DU54,DU56,DU57)</f>
        <v>1.277E-2</v>
      </c>
      <c r="DV50" s="145">
        <v>4.3449999999999999E-3</v>
      </c>
      <c r="DW50" s="145">
        <v>9.3100000000000006E-3</v>
      </c>
      <c r="DX50" s="145">
        <v>4.6899999999999997E-3</v>
      </c>
      <c r="DY50" s="145">
        <v>1.5633333333333301E-2</v>
      </c>
      <c r="DZ50" s="145">
        <v>6.4999999999999997E-4</v>
      </c>
      <c r="EA50" s="145">
        <v>1.5933333333333299E-2</v>
      </c>
      <c r="EB50" s="145">
        <v>4.15E-3</v>
      </c>
      <c r="EC50" s="145">
        <f>AVERAGE(EC51:EC57)</f>
        <v>1.4007142857142855E-2</v>
      </c>
      <c r="ED50" s="145">
        <v>2.7066666666666702E-3</v>
      </c>
      <c r="EE50" s="145">
        <v>3.7599999999999999E-3</v>
      </c>
      <c r="AMH50" s="135"/>
    </row>
    <row r="51" spans="1:1022" x14ac:dyDescent="0.2">
      <c r="A51" s="135" t="s">
        <v>795</v>
      </c>
      <c r="B51" s="135" t="s">
        <v>364</v>
      </c>
      <c r="C51" s="135" t="s">
        <v>37</v>
      </c>
      <c r="D51" s="128" t="s">
        <v>400</v>
      </c>
      <c r="F51" s="128">
        <v>1200</v>
      </c>
      <c r="G51" s="128">
        <v>1E-4</v>
      </c>
      <c r="H51" s="128" t="s">
        <v>367</v>
      </c>
      <c r="I51" s="144">
        <v>116.76</v>
      </c>
      <c r="J51" s="135">
        <v>190697.94</v>
      </c>
      <c r="K51" s="135">
        <v>130289.98</v>
      </c>
      <c r="L51" s="135">
        <v>57.19</v>
      </c>
      <c r="M51" s="135">
        <v>15183.19</v>
      </c>
      <c r="N51" s="135" t="s">
        <v>368</v>
      </c>
      <c r="O51" s="135">
        <v>2.2000000000000002</v>
      </c>
      <c r="P51" s="135">
        <v>121.8</v>
      </c>
      <c r="Q51" s="135">
        <v>2176.39</v>
      </c>
      <c r="R51" s="135">
        <v>59.6</v>
      </c>
      <c r="S51" s="135">
        <v>9.34</v>
      </c>
      <c r="T51" s="135">
        <v>0.316</v>
      </c>
      <c r="U51" s="135">
        <v>0.88</v>
      </c>
      <c r="V51" s="135">
        <v>1.25</v>
      </c>
      <c r="W51" s="135">
        <v>6.37</v>
      </c>
      <c r="X51" s="135">
        <v>366.57</v>
      </c>
      <c r="Y51" s="135">
        <v>67.58</v>
      </c>
      <c r="Z51" s="135">
        <v>164.02</v>
      </c>
      <c r="AA51" s="135">
        <v>314.52</v>
      </c>
      <c r="AB51" s="135">
        <v>1.1499999999999999</v>
      </c>
      <c r="AC51" s="135">
        <v>1.0980000000000001</v>
      </c>
      <c r="AD51" s="135">
        <v>246.46</v>
      </c>
      <c r="AE51" s="135">
        <v>39.85</v>
      </c>
      <c r="AF51" s="135">
        <v>53.22</v>
      </c>
      <c r="AG51" s="135">
        <v>8.24</v>
      </c>
      <c r="AH51" s="135">
        <v>58.88</v>
      </c>
      <c r="AI51" s="135">
        <v>23.98</v>
      </c>
      <c r="AJ51" s="135">
        <v>7.4</v>
      </c>
      <c r="AK51" s="135">
        <v>14.14</v>
      </c>
      <c r="AL51" s="135">
        <v>7</v>
      </c>
      <c r="AM51" s="135">
        <v>26.77</v>
      </c>
      <c r="AN51" s="135">
        <v>5.65</v>
      </c>
      <c r="AO51" s="135">
        <v>14.05</v>
      </c>
      <c r="AP51" s="135">
        <v>6.53</v>
      </c>
      <c r="AQ51" s="135">
        <v>14.73</v>
      </c>
      <c r="AR51" s="135">
        <v>10.38</v>
      </c>
      <c r="AS51" s="135">
        <v>20.079999999999998</v>
      </c>
      <c r="AT51" s="135">
        <v>25.79</v>
      </c>
      <c r="AU51" s="128" t="s">
        <v>29</v>
      </c>
      <c r="AV51" s="145">
        <v>76.489999999999995</v>
      </c>
      <c r="AW51" s="145">
        <v>28.29</v>
      </c>
      <c r="AX51" s="135"/>
      <c r="AY51" s="135"/>
      <c r="AZ51" s="146">
        <v>12.83</v>
      </c>
      <c r="BA51" s="147">
        <v>26945.54</v>
      </c>
      <c r="BB51" s="147">
        <v>4127.38</v>
      </c>
      <c r="BC51" s="146">
        <v>5</v>
      </c>
      <c r="BD51" s="147">
        <v>3667.65</v>
      </c>
      <c r="BE51" s="147"/>
      <c r="BF51" s="146">
        <v>0.2</v>
      </c>
      <c r="BG51" s="148">
        <v>24.08</v>
      </c>
      <c r="BH51" s="148">
        <v>194.12</v>
      </c>
      <c r="BI51" s="146">
        <v>6.12</v>
      </c>
      <c r="BJ51" s="146">
        <v>1.31</v>
      </c>
      <c r="BK51" s="146">
        <v>7.5999999999999998E-2</v>
      </c>
      <c r="BL51" s="146">
        <v>0.28999999999999998</v>
      </c>
      <c r="BM51" s="148">
        <v>0.27</v>
      </c>
      <c r="BN51" s="148">
        <v>0.56999999999999995</v>
      </c>
      <c r="BO51" s="148">
        <v>27.32</v>
      </c>
      <c r="BP51" s="148">
        <v>6.28</v>
      </c>
      <c r="BQ51" s="148">
        <v>15.72</v>
      </c>
      <c r="BR51" s="148">
        <v>26.35</v>
      </c>
      <c r="BS51" s="148">
        <v>0.16</v>
      </c>
      <c r="BT51" s="148">
        <v>9.7000000000000003E-2</v>
      </c>
      <c r="BU51" s="148">
        <v>28.06</v>
      </c>
      <c r="BV51" s="148">
        <v>2.67</v>
      </c>
      <c r="BW51" s="148">
        <v>3.7</v>
      </c>
      <c r="BX51" s="148">
        <v>0.53</v>
      </c>
      <c r="BY51" s="148">
        <v>6.07</v>
      </c>
      <c r="BZ51" s="148">
        <v>2.4700000000000002</v>
      </c>
      <c r="CA51" s="148">
        <v>0.73</v>
      </c>
      <c r="CB51" s="148">
        <v>1.41</v>
      </c>
      <c r="CC51" s="148">
        <v>0.44</v>
      </c>
      <c r="CD51" s="148">
        <v>2.25</v>
      </c>
      <c r="CE51" s="148">
        <v>0.45</v>
      </c>
      <c r="CF51" s="148">
        <v>1.33</v>
      </c>
      <c r="CG51" s="148">
        <v>0.63</v>
      </c>
      <c r="CH51" s="148">
        <v>1.23</v>
      </c>
      <c r="CI51" s="148">
        <v>0.71</v>
      </c>
      <c r="CJ51" s="148">
        <v>1.85</v>
      </c>
      <c r="CK51" s="148">
        <v>2.13</v>
      </c>
      <c r="CL51" s="148">
        <v>2.7000000000000001E-3</v>
      </c>
      <c r="CM51" s="148">
        <v>6.66</v>
      </c>
      <c r="CN51" s="148">
        <v>2.61</v>
      </c>
      <c r="CO51" s="135"/>
      <c r="CP51" s="135"/>
      <c r="CQ51" s="145">
        <v>0.315</v>
      </c>
      <c r="CR51" s="145">
        <v>28.46</v>
      </c>
      <c r="CS51" s="145">
        <v>27.46</v>
      </c>
      <c r="CT51" s="145">
        <v>5.3100000000000001E-2</v>
      </c>
      <c r="CU51" s="145">
        <v>1.6</v>
      </c>
      <c r="CV51" s="145" t="s">
        <v>368</v>
      </c>
      <c r="CW51" s="145">
        <v>2.1700000000000001E-2</v>
      </c>
      <c r="CX51" s="145">
        <v>1.02</v>
      </c>
      <c r="CY51" s="145">
        <v>0.184</v>
      </c>
      <c r="CZ51" s="145">
        <v>5.6099999999999997E-2</v>
      </c>
      <c r="DA51" s="145">
        <v>0.48799999999999999</v>
      </c>
      <c r="DB51" s="145">
        <v>0.13200000000000001</v>
      </c>
      <c r="DC51" s="145">
        <v>0.61899999999999999</v>
      </c>
      <c r="DD51" s="145">
        <v>8.3199999999999996E-2</v>
      </c>
      <c r="DE51" s="145">
        <v>6.08E-2</v>
      </c>
      <c r="DF51" s="145">
        <v>4.2299999999999997E-2</v>
      </c>
      <c r="DG51" s="145">
        <f>AVERAGE(DH49:DH50,DH57,DH56,DH55,DH54)</f>
        <v>3.61E-2</v>
      </c>
      <c r="DH51" s="145">
        <v>2.3099999999999999E-2</v>
      </c>
      <c r="DI51" s="145">
        <v>5.0900000000000001E-2</v>
      </c>
      <c r="DJ51" s="145">
        <v>0.18761666666666699</v>
      </c>
      <c r="DK51" s="145">
        <v>3.9399999999999998E-2</v>
      </c>
      <c r="DL51" s="145">
        <v>8.0399999999999999E-2</v>
      </c>
      <c r="DM51" s="145">
        <v>9.7000000000000005E-4</v>
      </c>
      <c r="DN51" s="145">
        <v>6.04166666666667E-3</v>
      </c>
      <c r="DO51" s="145">
        <v>6.9449999999999998E-3</v>
      </c>
      <c r="DP51" s="145">
        <v>3.6025000000000001E-2</v>
      </c>
      <c r="DQ51" s="145">
        <v>1.8800000000000001E-2</v>
      </c>
      <c r="DR51" s="145">
        <v>1.26414285714286E-2</v>
      </c>
      <c r="DS51" s="145">
        <f>AVERAGE(DS50,DS57,DS55:DS56,DS54)</f>
        <v>4.4899999999999995E-2</v>
      </c>
      <c r="DT51" s="145">
        <v>1.92E-3</v>
      </c>
      <c r="DU51" s="145">
        <v>1.277E-2</v>
      </c>
      <c r="DV51" s="145">
        <v>2.7200000000000002E-3</v>
      </c>
      <c r="DW51" s="145">
        <v>9.3100000000000006E-3</v>
      </c>
      <c r="DX51" s="145">
        <v>4.6899999999999997E-3</v>
      </c>
      <c r="DY51" s="145">
        <v>1.26E-2</v>
      </c>
      <c r="DZ51" s="145">
        <f>AVERAGE(DZ56,DZ55,DZ50)</f>
        <v>1.7399999999999996E-3</v>
      </c>
      <c r="EA51" s="145">
        <v>1.5933333333333299E-2</v>
      </c>
      <c r="EB51" s="145">
        <v>3.0599999999999998E-3</v>
      </c>
      <c r="EC51" s="145">
        <v>5.7099999999999998E-3</v>
      </c>
      <c r="ED51" s="145">
        <v>2.7066666666666702E-3</v>
      </c>
      <c r="EE51" s="145">
        <v>3.7599999999999999E-3</v>
      </c>
      <c r="AMH51" s="135"/>
    </row>
    <row r="52" spans="1:1022" x14ac:dyDescent="0.2">
      <c r="A52" s="135" t="s">
        <v>795</v>
      </c>
      <c r="B52" s="135" t="s">
        <v>364</v>
      </c>
      <c r="C52" s="135" t="s">
        <v>37</v>
      </c>
      <c r="D52" s="128" t="s">
        <v>401</v>
      </c>
      <c r="F52" s="128">
        <v>1200</v>
      </c>
      <c r="G52" s="128">
        <v>1E-4</v>
      </c>
      <c r="H52" s="128" t="s">
        <v>367</v>
      </c>
      <c r="I52" s="144">
        <v>119.73</v>
      </c>
      <c r="J52" s="135">
        <v>191151.11</v>
      </c>
      <c r="K52" s="135">
        <v>131290.57999999999</v>
      </c>
      <c r="L52" s="135">
        <v>55.66</v>
      </c>
      <c r="M52" s="135">
        <v>15310.71</v>
      </c>
      <c r="N52" s="135" t="s">
        <v>368</v>
      </c>
      <c r="O52" s="135">
        <v>2.17</v>
      </c>
      <c r="P52" s="135">
        <v>119.81</v>
      </c>
      <c r="Q52" s="135">
        <v>2218.9</v>
      </c>
      <c r="R52" s="135">
        <v>56.16</v>
      </c>
      <c r="S52" s="135">
        <v>9.09</v>
      </c>
      <c r="T52" s="135">
        <v>0.33500000000000002</v>
      </c>
      <c r="U52" s="128" t="s">
        <v>29</v>
      </c>
      <c r="V52" s="135">
        <v>1.76</v>
      </c>
      <c r="W52" s="135">
        <v>6.11</v>
      </c>
      <c r="X52" s="135">
        <v>378.47</v>
      </c>
      <c r="Y52" s="135">
        <v>67.959999999999994</v>
      </c>
      <c r="Z52" s="135">
        <v>169.78</v>
      </c>
      <c r="AA52" s="135">
        <v>319.70999999999998</v>
      </c>
      <c r="AB52" s="135">
        <v>1.04</v>
      </c>
      <c r="AC52" s="135">
        <v>1.0960000000000001</v>
      </c>
      <c r="AD52" s="135">
        <v>259.39999999999998</v>
      </c>
      <c r="AE52" s="135">
        <v>40.24</v>
      </c>
      <c r="AF52" s="135">
        <v>53.18</v>
      </c>
      <c r="AG52" s="135">
        <v>8.34</v>
      </c>
      <c r="AH52" s="135">
        <v>60.85</v>
      </c>
      <c r="AI52" s="135">
        <v>24.74</v>
      </c>
      <c r="AJ52" s="135">
        <v>7.45</v>
      </c>
      <c r="AK52" s="135">
        <v>13.85</v>
      </c>
      <c r="AL52" s="135">
        <v>7.05</v>
      </c>
      <c r="AM52" s="135">
        <v>27.11</v>
      </c>
      <c r="AN52" s="135">
        <v>5.77</v>
      </c>
      <c r="AO52" s="135">
        <v>13.77</v>
      </c>
      <c r="AP52" s="135">
        <v>6.94</v>
      </c>
      <c r="AQ52" s="135">
        <v>14.34</v>
      </c>
      <c r="AR52" s="135">
        <v>10.58</v>
      </c>
      <c r="AS52" s="135">
        <v>20.34</v>
      </c>
      <c r="AT52" s="135">
        <v>26.14</v>
      </c>
      <c r="AU52" s="128" t="s">
        <v>29</v>
      </c>
      <c r="AV52" s="145">
        <v>74.47</v>
      </c>
      <c r="AW52" s="145">
        <v>29.56</v>
      </c>
      <c r="AX52" s="135"/>
      <c r="AY52" s="135"/>
      <c r="AZ52" s="146">
        <v>13.17</v>
      </c>
      <c r="BA52" s="147">
        <v>27022.73</v>
      </c>
      <c r="BB52" s="147">
        <v>4160.8500000000004</v>
      </c>
      <c r="BC52" s="146">
        <v>4.88</v>
      </c>
      <c r="BD52" s="147">
        <v>3704.79</v>
      </c>
      <c r="BE52" s="147"/>
      <c r="BF52" s="146">
        <v>0.2</v>
      </c>
      <c r="BG52" s="148">
        <v>23.74</v>
      </c>
      <c r="BH52" s="148">
        <v>198.17</v>
      </c>
      <c r="BI52" s="146">
        <v>5.78</v>
      </c>
      <c r="BJ52" s="146">
        <v>1.28</v>
      </c>
      <c r="BK52" s="146">
        <v>9.5000000000000001E-2</v>
      </c>
      <c r="BL52" s="146">
        <v>0.27</v>
      </c>
      <c r="BM52" s="148">
        <v>0.38</v>
      </c>
      <c r="BN52" s="148">
        <v>0.55000000000000004</v>
      </c>
      <c r="BO52" s="148">
        <v>28.25</v>
      </c>
      <c r="BP52" s="148">
        <v>6.33</v>
      </c>
      <c r="BQ52" s="148">
        <v>16.3</v>
      </c>
      <c r="BR52" s="148">
        <v>26.82</v>
      </c>
      <c r="BS52" s="148">
        <v>0.15</v>
      </c>
      <c r="BT52" s="148">
        <v>9.8000000000000004E-2</v>
      </c>
      <c r="BU52" s="148">
        <v>29.58</v>
      </c>
      <c r="BV52" s="148">
        <v>2.7</v>
      </c>
      <c r="BW52" s="148">
        <v>3.7</v>
      </c>
      <c r="BX52" s="148">
        <v>0.54</v>
      </c>
      <c r="BY52" s="148">
        <v>6.29</v>
      </c>
      <c r="BZ52" s="148">
        <v>2.5499999999999998</v>
      </c>
      <c r="CA52" s="148">
        <v>0.74</v>
      </c>
      <c r="CB52" s="148">
        <v>1.39</v>
      </c>
      <c r="CC52" s="148">
        <v>0.44</v>
      </c>
      <c r="CD52" s="148">
        <v>2.2799999999999998</v>
      </c>
      <c r="CE52" s="148">
        <v>0.46</v>
      </c>
      <c r="CF52" s="148">
        <v>1.3</v>
      </c>
      <c r="CG52" s="148">
        <v>0.67</v>
      </c>
      <c r="CH52" s="148">
        <v>1.2</v>
      </c>
      <c r="CI52" s="148">
        <v>0.73</v>
      </c>
      <c r="CJ52" s="148">
        <v>1.88</v>
      </c>
      <c r="CK52" s="148">
        <v>2.16</v>
      </c>
      <c r="CL52" s="148">
        <v>3.2000000000000002E-3</v>
      </c>
      <c r="CM52" s="148">
        <v>6.49</v>
      </c>
      <c r="CN52" s="148">
        <v>2.74</v>
      </c>
      <c r="CO52" s="135"/>
      <c r="CP52" s="135"/>
      <c r="CQ52" s="145">
        <v>0.311</v>
      </c>
      <c r="CR52" s="145">
        <v>28.41</v>
      </c>
      <c r="CS52" s="145">
        <v>30.18</v>
      </c>
      <c r="CT52" s="145">
        <v>5.0500000000000003E-2</v>
      </c>
      <c r="CU52" s="145">
        <v>1.7</v>
      </c>
      <c r="CV52" s="145" t="s">
        <v>368</v>
      </c>
      <c r="CW52" s="145">
        <v>2.8500000000000001E-2</v>
      </c>
      <c r="CX52" s="145">
        <v>1.07</v>
      </c>
      <c r="CY52" s="145">
        <v>0.184</v>
      </c>
      <c r="CZ52" s="145">
        <v>5.8999999999999997E-2</v>
      </c>
      <c r="DA52" s="145">
        <v>0.503</v>
      </c>
      <c r="DB52" s="145">
        <v>0.18099999999999999</v>
      </c>
      <c r="DC52" s="145">
        <v>0.66500000000000004</v>
      </c>
      <c r="DD52" s="145">
        <v>9.69E-2</v>
      </c>
      <c r="DE52" s="145">
        <v>6.1899999999999997E-2</v>
      </c>
      <c r="DF52" s="145">
        <v>4.9799999999999997E-2</v>
      </c>
      <c r="DG52" s="145">
        <v>3.61E-2</v>
      </c>
      <c r="DH52" s="145">
        <v>2.7400000000000001E-2</v>
      </c>
      <c r="DI52" s="145">
        <v>4.9299999999999997E-2</v>
      </c>
      <c r="DJ52" s="145">
        <v>0.18761666666666699</v>
      </c>
      <c r="DK52" s="145">
        <v>4.2500000000000003E-2</v>
      </c>
      <c r="DL52" s="145">
        <v>9.2700000000000005E-2</v>
      </c>
      <c r="DM52" s="145">
        <v>9.6000000000000002E-4</v>
      </c>
      <c r="DN52" s="145">
        <v>3.0999999999999999E-3</v>
      </c>
      <c r="DO52" s="145">
        <v>6.9449999999999998E-3</v>
      </c>
      <c r="DP52" s="145">
        <v>2.2100000000000002E-2</v>
      </c>
      <c r="DQ52" s="145">
        <v>1.8800000000000001E-2</v>
      </c>
      <c r="DR52" s="145">
        <v>1.26414285714286E-2</v>
      </c>
      <c r="DS52" s="145">
        <v>1.7399999999999999E-2</v>
      </c>
      <c r="DT52" s="145">
        <v>3.222E-3</v>
      </c>
      <c r="DU52" s="145">
        <v>1.277E-2</v>
      </c>
      <c r="DV52" s="145">
        <f>AVERAGE(DV57,DV51)</f>
        <v>4.3449999999999999E-3</v>
      </c>
      <c r="DW52" s="145">
        <v>9.3100000000000006E-3</v>
      </c>
      <c r="DX52" s="145">
        <v>4.6899999999999997E-3</v>
      </c>
      <c r="DY52" s="145">
        <f>AVERAGE(DY51,DY56,DY57)</f>
        <v>1.5633333333333332E-2</v>
      </c>
      <c r="DZ52" s="145">
        <v>1.74E-3</v>
      </c>
      <c r="EA52" s="145">
        <v>1.5933333333333299E-2</v>
      </c>
      <c r="EB52" s="145">
        <v>3.0100000000000001E-3</v>
      </c>
      <c r="EC52" s="145">
        <v>7.9399999999999991E-3</v>
      </c>
      <c r="ED52" s="145">
        <v>2.7066666666666702E-3</v>
      </c>
      <c r="EE52" s="145">
        <v>3.7599999999999999E-3</v>
      </c>
      <c r="AMH52" s="135"/>
    </row>
    <row r="53" spans="1:1022" x14ac:dyDescent="0.2">
      <c r="A53" s="135" t="s">
        <v>795</v>
      </c>
      <c r="B53" s="135" t="s">
        <v>364</v>
      </c>
      <c r="C53" s="135" t="s">
        <v>37</v>
      </c>
      <c r="D53" s="135" t="s">
        <v>402</v>
      </c>
      <c r="F53" s="128">
        <v>1200</v>
      </c>
      <c r="G53" s="128">
        <v>1E-4</v>
      </c>
      <c r="H53" s="128" t="s">
        <v>367</v>
      </c>
      <c r="I53" s="144">
        <v>116.65</v>
      </c>
      <c r="J53" s="135">
        <v>182535.89</v>
      </c>
      <c r="K53" s="135">
        <v>130461.52</v>
      </c>
      <c r="L53" s="135">
        <v>54.49</v>
      </c>
      <c r="M53" s="135">
        <v>15800.28</v>
      </c>
      <c r="N53" s="135">
        <v>14942.98</v>
      </c>
      <c r="O53" s="135">
        <v>2.19</v>
      </c>
      <c r="P53" s="135">
        <v>117.38</v>
      </c>
      <c r="Q53" s="135">
        <v>2277.2800000000002</v>
      </c>
      <c r="R53" s="135">
        <v>56.49</v>
      </c>
      <c r="S53" s="135">
        <v>9.76</v>
      </c>
      <c r="T53" s="128" t="s">
        <v>29</v>
      </c>
      <c r="U53" s="128" t="s">
        <v>29</v>
      </c>
      <c r="V53" s="128" t="s">
        <v>29</v>
      </c>
      <c r="W53" s="135">
        <v>5.67</v>
      </c>
      <c r="X53" s="135">
        <v>372.69</v>
      </c>
      <c r="Y53" s="135">
        <v>65.34</v>
      </c>
      <c r="Z53" s="135">
        <v>156.91999999999999</v>
      </c>
      <c r="AA53" s="135">
        <v>306.77999999999997</v>
      </c>
      <c r="AB53" s="135">
        <v>1.1200000000000001</v>
      </c>
      <c r="AC53" s="135">
        <v>1.129</v>
      </c>
      <c r="AD53" s="135">
        <v>250.98</v>
      </c>
      <c r="AE53" s="135">
        <v>39.200000000000003</v>
      </c>
      <c r="AF53" s="135">
        <v>52.88</v>
      </c>
      <c r="AG53" s="135">
        <v>8.14</v>
      </c>
      <c r="AH53" s="135">
        <v>58.74</v>
      </c>
      <c r="AI53" s="135">
        <v>23.72</v>
      </c>
      <c r="AJ53" s="135">
        <v>7.58</v>
      </c>
      <c r="AK53" s="135">
        <v>13.94</v>
      </c>
      <c r="AL53" s="135">
        <v>6.73</v>
      </c>
      <c r="AM53" s="135">
        <v>26.56</v>
      </c>
      <c r="AN53" s="135">
        <v>5.78</v>
      </c>
      <c r="AO53" s="135">
        <v>13.79</v>
      </c>
      <c r="AP53" s="135">
        <v>6.73</v>
      </c>
      <c r="AQ53" s="135">
        <v>14.37</v>
      </c>
      <c r="AR53" s="135">
        <v>10.38</v>
      </c>
      <c r="AS53" s="135">
        <v>20.2</v>
      </c>
      <c r="AT53" s="135">
        <v>25.75</v>
      </c>
      <c r="AU53" s="128" t="s">
        <v>29</v>
      </c>
      <c r="AV53" s="145">
        <v>74.19</v>
      </c>
      <c r="AW53" s="145">
        <v>29.58</v>
      </c>
      <c r="AX53" s="135"/>
      <c r="AY53" s="135"/>
      <c r="AZ53" s="146">
        <v>11.22</v>
      </c>
      <c r="BA53" s="147">
        <v>31893.05</v>
      </c>
      <c r="BB53" s="147">
        <v>4142.2</v>
      </c>
      <c r="BC53" s="146">
        <v>2.97</v>
      </c>
      <c r="BD53" s="147">
        <v>4868.03</v>
      </c>
      <c r="BE53" s="147">
        <v>2062.31</v>
      </c>
      <c r="BF53" s="146">
        <v>0.14000000000000001</v>
      </c>
      <c r="BG53" s="148">
        <v>12.29</v>
      </c>
      <c r="BH53" s="148">
        <v>134.07</v>
      </c>
      <c r="BI53" s="146">
        <v>3.39</v>
      </c>
      <c r="BJ53" s="146">
        <v>0.93</v>
      </c>
      <c r="BK53" s="146">
        <v>0.36</v>
      </c>
      <c r="BL53" s="146">
        <v>0.62</v>
      </c>
      <c r="BM53" s="148">
        <v>0.28000000000000003</v>
      </c>
      <c r="BN53" s="148">
        <v>0.31</v>
      </c>
      <c r="BO53" s="148">
        <v>17.46</v>
      </c>
      <c r="BP53" s="148">
        <v>3</v>
      </c>
      <c r="BQ53" s="148">
        <v>6.27</v>
      </c>
      <c r="BR53" s="148">
        <v>14.63</v>
      </c>
      <c r="BS53" s="148">
        <v>0.15</v>
      </c>
      <c r="BT53" s="148">
        <v>5.8999999999999997E-2</v>
      </c>
      <c r="BU53" s="148">
        <v>14.56</v>
      </c>
      <c r="BV53" s="148">
        <v>1.42</v>
      </c>
      <c r="BW53" s="148">
        <v>2.14</v>
      </c>
      <c r="BX53" s="148">
        <v>0.35</v>
      </c>
      <c r="BY53" s="148">
        <v>3.49</v>
      </c>
      <c r="BZ53" s="148">
        <v>1.35</v>
      </c>
      <c r="CA53" s="148">
        <v>0.37</v>
      </c>
      <c r="CB53" s="148">
        <v>0.73</v>
      </c>
      <c r="CC53" s="148">
        <v>0.26</v>
      </c>
      <c r="CD53" s="148">
        <v>1.06</v>
      </c>
      <c r="CE53" s="148">
        <v>0.2</v>
      </c>
      <c r="CF53" s="148">
        <v>0.65</v>
      </c>
      <c r="CG53" s="148">
        <v>0.28999999999999998</v>
      </c>
      <c r="CH53" s="148">
        <v>0.61</v>
      </c>
      <c r="CI53" s="148">
        <v>0.35</v>
      </c>
      <c r="CJ53" s="148">
        <v>0.89</v>
      </c>
      <c r="CK53" s="148">
        <v>0.98</v>
      </c>
      <c r="CL53" s="148">
        <v>5.1000000000000004E-3</v>
      </c>
      <c r="CM53" s="148">
        <v>2.99</v>
      </c>
      <c r="CN53" s="148">
        <v>1.18</v>
      </c>
      <c r="CO53" s="135"/>
      <c r="CP53" s="135"/>
      <c r="CQ53" s="145">
        <v>1.42</v>
      </c>
      <c r="CR53" s="145">
        <v>88.49</v>
      </c>
      <c r="CS53" s="145">
        <v>68.17</v>
      </c>
      <c r="CT53" s="145">
        <v>0.105</v>
      </c>
      <c r="CU53" s="145">
        <v>9.2200000000000006</v>
      </c>
      <c r="CV53" s="145">
        <v>2</v>
      </c>
      <c r="CW53" s="145">
        <v>7.3999999999999996E-2</v>
      </c>
      <c r="CX53" s="145">
        <v>0.38</v>
      </c>
      <c r="CY53" s="145">
        <v>0.35699999999999998</v>
      </c>
      <c r="CZ53" s="145">
        <v>0.22800000000000001</v>
      </c>
      <c r="DA53" s="145">
        <v>0.91</v>
      </c>
      <c r="DB53" s="145">
        <v>0.91</v>
      </c>
      <c r="DC53" s="145">
        <v>1.48</v>
      </c>
      <c r="DD53" s="145">
        <v>0.53600000000000003</v>
      </c>
      <c r="DE53" s="145">
        <v>0.16700000000000001</v>
      </c>
      <c r="DF53" s="145">
        <v>5.2900000000000003E-2</v>
      </c>
      <c r="DG53" s="145">
        <v>1.26E-2</v>
      </c>
      <c r="DH53" s="145">
        <v>3.9600000000000003E-2</v>
      </c>
      <c r="DI53" s="145">
        <v>1.1599999999999999E-2</v>
      </c>
      <c r="DJ53" s="145">
        <v>0.23699999999999999</v>
      </c>
      <c r="DK53" s="145">
        <v>5.6500000000000002E-2</v>
      </c>
      <c r="DL53" s="145">
        <v>9.6500000000000002E-2</v>
      </c>
      <c r="DM53" s="145">
        <v>2.9816666666666698E-3</v>
      </c>
      <c r="DN53" s="145">
        <v>6.94E-3</v>
      </c>
      <c r="DO53" s="145">
        <v>4.2500000000000003E-3</v>
      </c>
      <c r="DP53" s="145">
        <v>2.8899999999999999E-2</v>
      </c>
      <c r="DQ53" s="145">
        <v>1.8800000000000001E-2</v>
      </c>
      <c r="DR53" s="145">
        <v>1.34E-2</v>
      </c>
      <c r="DS53" s="145">
        <v>4.8399999999999999E-2</v>
      </c>
      <c r="DT53" s="145">
        <v>3.1700000000000001E-3</v>
      </c>
      <c r="DU53" s="145">
        <v>1.277E-2</v>
      </c>
      <c r="DV53" s="145">
        <v>4.3449999999999999E-3</v>
      </c>
      <c r="DW53" s="145">
        <v>9.3100000000000006E-3</v>
      </c>
      <c r="DX53" s="145">
        <v>5.8100000000000001E-3</v>
      </c>
      <c r="DY53" s="145">
        <v>1.5633333333333301E-2</v>
      </c>
      <c r="DZ53" s="145">
        <v>1.7099999999999999E-3</v>
      </c>
      <c r="EA53" s="145">
        <v>1.5933333333333299E-2</v>
      </c>
      <c r="EB53" s="145">
        <v>6.3699999999999998E-3</v>
      </c>
      <c r="EC53" s="145">
        <v>1.0500000000000001E-2</v>
      </c>
      <c r="ED53" s="145">
        <v>2.7066666666666702E-3</v>
      </c>
      <c r="EE53" s="145">
        <v>3.7599999999999999E-3</v>
      </c>
    </row>
    <row r="54" spans="1:1022" x14ac:dyDescent="0.2">
      <c r="A54" s="135" t="s">
        <v>795</v>
      </c>
      <c r="B54" s="135" t="s">
        <v>364</v>
      </c>
      <c r="C54" s="135" t="s">
        <v>37</v>
      </c>
      <c r="D54" s="135" t="s">
        <v>403</v>
      </c>
      <c r="F54" s="128">
        <v>1200</v>
      </c>
      <c r="G54" s="128">
        <v>1E-4</v>
      </c>
      <c r="H54" s="128" t="s">
        <v>367</v>
      </c>
      <c r="I54" s="144">
        <v>117.71</v>
      </c>
      <c r="J54" s="135">
        <v>183015.72</v>
      </c>
      <c r="K54" s="135">
        <v>130461.52</v>
      </c>
      <c r="L54" s="135">
        <v>55.47</v>
      </c>
      <c r="M54" s="135">
        <v>15743.98</v>
      </c>
      <c r="N54" s="135">
        <v>14812.31</v>
      </c>
      <c r="O54" s="135">
        <v>2.14</v>
      </c>
      <c r="P54" s="135">
        <v>111.13</v>
      </c>
      <c r="Q54" s="135">
        <v>2262.8000000000002</v>
      </c>
      <c r="R54" s="135">
        <v>56.14</v>
      </c>
      <c r="S54" s="135">
        <v>9.66</v>
      </c>
      <c r="T54" s="128" t="s">
        <v>29</v>
      </c>
      <c r="U54" s="135">
        <v>1.53</v>
      </c>
      <c r="V54" s="135">
        <v>1.32</v>
      </c>
      <c r="W54" s="135">
        <v>6.03</v>
      </c>
      <c r="X54" s="135">
        <v>366.37</v>
      </c>
      <c r="Y54" s="135">
        <v>64.69</v>
      </c>
      <c r="Z54" s="135">
        <v>159.52000000000001</v>
      </c>
      <c r="AA54" s="135">
        <v>307.47000000000003</v>
      </c>
      <c r="AB54" s="135">
        <v>1.0900000000000001</v>
      </c>
      <c r="AC54" s="135">
        <v>0.93400000000000005</v>
      </c>
      <c r="AD54" s="135">
        <v>252.82</v>
      </c>
      <c r="AE54" s="135">
        <v>39.35</v>
      </c>
      <c r="AF54" s="135">
        <v>53.17</v>
      </c>
      <c r="AG54" s="135">
        <v>8.1199999999999992</v>
      </c>
      <c r="AH54" s="135">
        <v>59.72</v>
      </c>
      <c r="AI54" s="135">
        <v>24.48</v>
      </c>
      <c r="AJ54" s="135">
        <v>7.48</v>
      </c>
      <c r="AK54" s="135">
        <v>14.2</v>
      </c>
      <c r="AL54" s="135">
        <v>6.73</v>
      </c>
      <c r="AM54" s="135">
        <v>26.11</v>
      </c>
      <c r="AN54" s="135">
        <v>5.83</v>
      </c>
      <c r="AO54" s="135">
        <v>13.94</v>
      </c>
      <c r="AP54" s="135">
        <v>6.67</v>
      </c>
      <c r="AQ54" s="135">
        <v>13.82</v>
      </c>
      <c r="AR54" s="135">
        <v>10.4</v>
      </c>
      <c r="AS54" s="135">
        <v>20.059999999999999</v>
      </c>
      <c r="AT54" s="135">
        <v>25.32</v>
      </c>
      <c r="AU54" s="128" t="s">
        <v>29</v>
      </c>
      <c r="AV54" s="145">
        <v>74.16</v>
      </c>
      <c r="AW54" s="145">
        <v>29.35</v>
      </c>
      <c r="AX54" s="135"/>
      <c r="AY54" s="135"/>
      <c r="AZ54" s="146">
        <v>11.35</v>
      </c>
      <c r="BA54" s="147">
        <v>31976.799999999999</v>
      </c>
      <c r="BB54" s="147">
        <v>4142.75</v>
      </c>
      <c r="BC54" s="146">
        <v>3.04</v>
      </c>
      <c r="BD54" s="147">
        <v>4888.6899999999996</v>
      </c>
      <c r="BE54" s="147">
        <v>2061.41</v>
      </c>
      <c r="BF54" s="146">
        <v>0.14000000000000001</v>
      </c>
      <c r="BG54" s="148">
        <v>11.73</v>
      </c>
      <c r="BH54" s="148">
        <v>133.5</v>
      </c>
      <c r="BI54" s="146">
        <v>3.39</v>
      </c>
      <c r="BJ54" s="146">
        <v>0.92</v>
      </c>
      <c r="BK54" s="146">
        <v>0.39</v>
      </c>
      <c r="BL54" s="146">
        <v>0.68</v>
      </c>
      <c r="BM54" s="148">
        <v>0.67</v>
      </c>
      <c r="BN54" s="148">
        <v>0.33</v>
      </c>
      <c r="BO54" s="148">
        <v>17.239999999999998</v>
      </c>
      <c r="BP54" s="148">
        <v>2.98</v>
      </c>
      <c r="BQ54" s="148">
        <v>6.39</v>
      </c>
      <c r="BR54" s="148">
        <v>14.73</v>
      </c>
      <c r="BS54" s="148">
        <v>0.15</v>
      </c>
      <c r="BT54" s="148">
        <v>5.3999999999999999E-2</v>
      </c>
      <c r="BU54" s="148">
        <v>14.76</v>
      </c>
      <c r="BV54" s="148">
        <v>1.43</v>
      </c>
      <c r="BW54" s="148">
        <v>2.16</v>
      </c>
      <c r="BX54" s="148">
        <v>0.35</v>
      </c>
      <c r="BY54" s="148">
        <v>3.57</v>
      </c>
      <c r="BZ54" s="148">
        <v>1.4</v>
      </c>
      <c r="CA54" s="148">
        <v>0.36</v>
      </c>
      <c r="CB54" s="148">
        <v>0.74</v>
      </c>
      <c r="CC54" s="148">
        <v>0.26</v>
      </c>
      <c r="CD54" s="148">
        <v>1.05</v>
      </c>
      <c r="CE54" s="148">
        <v>0.21</v>
      </c>
      <c r="CF54" s="148">
        <v>0.66</v>
      </c>
      <c r="CG54" s="148">
        <v>0.28999999999999998</v>
      </c>
      <c r="CH54" s="148">
        <v>0.59</v>
      </c>
      <c r="CI54" s="148">
        <v>0.35</v>
      </c>
      <c r="CJ54" s="148">
        <v>0.89</v>
      </c>
      <c r="CK54" s="148">
        <v>0.96</v>
      </c>
      <c r="CL54" s="148">
        <v>7.0000000000000001E-3</v>
      </c>
      <c r="CM54" s="148">
        <v>3</v>
      </c>
      <c r="CN54" s="148">
        <v>1.18</v>
      </c>
      <c r="CO54" s="135"/>
      <c r="CP54" s="135"/>
      <c r="CQ54" s="145">
        <v>1.45</v>
      </c>
      <c r="CR54" s="145">
        <v>93.63</v>
      </c>
      <c r="CS54" s="145">
        <v>67.680000000000007</v>
      </c>
      <c r="CT54" s="145">
        <v>9.2999999999999999E-2</v>
      </c>
      <c r="CU54" s="145">
        <v>9.49</v>
      </c>
      <c r="CV54" s="145">
        <v>1.88</v>
      </c>
      <c r="CW54" s="145">
        <v>8.6999999999999994E-2</v>
      </c>
      <c r="CX54" s="145">
        <v>0.18099999999999999</v>
      </c>
      <c r="CY54" s="145">
        <v>0.35299999999999998</v>
      </c>
      <c r="CZ54" s="145">
        <v>0.218</v>
      </c>
      <c r="DA54" s="145">
        <v>0.874</v>
      </c>
      <c r="DB54" s="145">
        <v>0.97499999999999998</v>
      </c>
      <c r="DC54" s="145">
        <v>1.34</v>
      </c>
      <c r="DD54" s="145">
        <v>0.52800000000000002</v>
      </c>
      <c r="DE54" s="145">
        <v>0.156</v>
      </c>
      <c r="DF54" s="145">
        <v>4.9200000000000001E-2</v>
      </c>
      <c r="DG54" s="145">
        <v>1.3599999999999999E-2</v>
      </c>
      <c r="DH54" s="145">
        <v>4.4200000000000003E-2</v>
      </c>
      <c r="DI54" s="145">
        <v>1.6799999999999999E-2</v>
      </c>
      <c r="DJ54" s="145">
        <v>0.24299999999999999</v>
      </c>
      <c r="DK54" s="145">
        <v>6.9599999999999995E-2</v>
      </c>
      <c r="DL54" s="145">
        <v>0.11899999999999999</v>
      </c>
      <c r="DM54" s="145">
        <v>1.8E-3</v>
      </c>
      <c r="DN54" s="145">
        <v>7.1700000000000002E-3</v>
      </c>
      <c r="DO54" s="145">
        <v>6.9449999999999998E-3</v>
      </c>
      <c r="DP54" s="145">
        <v>6.5299999999999997E-2</v>
      </c>
      <c r="DQ54" s="145">
        <v>1.8800000000000001E-2</v>
      </c>
      <c r="DR54" s="145">
        <v>6.9300000000000004E-3</v>
      </c>
      <c r="DS54" s="145">
        <v>4.65E-2</v>
      </c>
      <c r="DT54" s="145">
        <v>6.5500000000000003E-3</v>
      </c>
      <c r="DU54" s="145">
        <v>1.54E-2</v>
      </c>
      <c r="DV54" s="145">
        <v>4.3449999999999999E-3</v>
      </c>
      <c r="DW54" s="145">
        <v>9.3100000000000006E-3</v>
      </c>
      <c r="DX54" s="145">
        <v>4.6899999999999997E-3</v>
      </c>
      <c r="DY54" s="145">
        <v>1.5633333333333301E-2</v>
      </c>
      <c r="DZ54" s="145">
        <v>1.74E-3</v>
      </c>
      <c r="EA54" s="145">
        <v>1.5933333333333299E-2</v>
      </c>
      <c r="EB54" s="145">
        <v>6.4599999999999996E-3</v>
      </c>
      <c r="EC54" s="145">
        <v>1.4200000000000001E-2</v>
      </c>
      <c r="ED54" s="145">
        <v>2.7066666666666702E-3</v>
      </c>
      <c r="EE54" s="145">
        <v>3.7599999999999999E-3</v>
      </c>
    </row>
    <row r="55" spans="1:1022" x14ac:dyDescent="0.2">
      <c r="A55" s="135" t="s">
        <v>795</v>
      </c>
      <c r="B55" s="135" t="s">
        <v>364</v>
      </c>
      <c r="C55" s="135" t="s">
        <v>37</v>
      </c>
      <c r="D55" s="135" t="s">
        <v>404</v>
      </c>
      <c r="F55" s="128">
        <v>1200</v>
      </c>
      <c r="G55" s="128">
        <v>1E-4</v>
      </c>
      <c r="H55" s="128" t="s">
        <v>367</v>
      </c>
      <c r="I55" s="144">
        <v>117.45</v>
      </c>
      <c r="J55" s="135">
        <v>184683.27</v>
      </c>
      <c r="K55" s="135">
        <v>130461.53</v>
      </c>
      <c r="L55" s="135">
        <v>56.97</v>
      </c>
      <c r="M55" s="135">
        <v>15624.5</v>
      </c>
      <c r="N55" s="135">
        <v>14766.97</v>
      </c>
      <c r="O55" s="135">
        <v>2.34</v>
      </c>
      <c r="P55" s="135">
        <v>127.04</v>
      </c>
      <c r="Q55" s="135">
        <v>2266.69</v>
      </c>
      <c r="R55" s="135">
        <v>55.81</v>
      </c>
      <c r="S55" s="135">
        <v>9.68</v>
      </c>
      <c r="T55" s="128" t="s">
        <v>29</v>
      </c>
      <c r="U55" s="128" t="s">
        <v>29</v>
      </c>
      <c r="V55" s="128" t="s">
        <v>29</v>
      </c>
      <c r="W55" s="135">
        <v>6.24</v>
      </c>
      <c r="X55" s="135">
        <v>370.96</v>
      </c>
      <c r="Y55" s="135">
        <v>65.09</v>
      </c>
      <c r="Z55" s="135">
        <v>156.13999999999999</v>
      </c>
      <c r="AA55" s="135">
        <v>304.01</v>
      </c>
      <c r="AB55" s="135">
        <v>0.98</v>
      </c>
      <c r="AC55" s="135">
        <v>1.0329999999999999</v>
      </c>
      <c r="AD55" s="135">
        <v>246.76</v>
      </c>
      <c r="AE55" s="135">
        <v>39.020000000000003</v>
      </c>
      <c r="AF55" s="135">
        <v>53.08</v>
      </c>
      <c r="AG55" s="135">
        <v>8.18</v>
      </c>
      <c r="AH55" s="135">
        <v>59.27</v>
      </c>
      <c r="AI55" s="135">
        <v>24.47</v>
      </c>
      <c r="AJ55" s="135">
        <v>7.36</v>
      </c>
      <c r="AK55" s="135">
        <v>14.28</v>
      </c>
      <c r="AL55" s="135">
        <v>6.89</v>
      </c>
      <c r="AM55" s="135">
        <v>26.07</v>
      </c>
      <c r="AN55" s="135">
        <v>5.77</v>
      </c>
      <c r="AO55" s="135">
        <v>13.71</v>
      </c>
      <c r="AP55" s="135">
        <v>6.83</v>
      </c>
      <c r="AQ55" s="135">
        <v>13.72</v>
      </c>
      <c r="AR55" s="135">
        <v>10.32</v>
      </c>
      <c r="AS55" s="135">
        <v>19.98</v>
      </c>
      <c r="AT55" s="135">
        <v>25.01</v>
      </c>
      <c r="AU55" s="128" t="s">
        <v>29</v>
      </c>
      <c r="AV55" s="145">
        <v>73.14</v>
      </c>
      <c r="AW55" s="145">
        <v>28.7</v>
      </c>
      <c r="AX55" s="135"/>
      <c r="AY55" s="135"/>
      <c r="AZ55" s="146">
        <v>11.36</v>
      </c>
      <c r="BA55" s="147">
        <v>32268.59</v>
      </c>
      <c r="BB55" s="147">
        <v>4146.1000000000004</v>
      </c>
      <c r="BC55" s="146">
        <v>3.13</v>
      </c>
      <c r="BD55" s="147">
        <v>4889.5</v>
      </c>
      <c r="BE55" s="147">
        <v>2072.35</v>
      </c>
      <c r="BF55" s="146">
        <v>0.16</v>
      </c>
      <c r="BG55" s="148">
        <v>13.51</v>
      </c>
      <c r="BH55" s="148">
        <v>134.03</v>
      </c>
      <c r="BI55" s="146">
        <v>3.39</v>
      </c>
      <c r="BJ55" s="146">
        <v>0.95</v>
      </c>
      <c r="BK55" s="146">
        <v>0.39</v>
      </c>
      <c r="BL55" s="146">
        <v>0.63</v>
      </c>
      <c r="BM55" s="148">
        <v>0.18</v>
      </c>
      <c r="BN55" s="148">
        <v>0.34</v>
      </c>
      <c r="BO55" s="148">
        <v>17.55</v>
      </c>
      <c r="BP55" s="148">
        <v>3.02</v>
      </c>
      <c r="BQ55" s="148">
        <v>6.28</v>
      </c>
      <c r="BR55" s="148">
        <v>14.63</v>
      </c>
      <c r="BS55" s="148">
        <v>0.14000000000000001</v>
      </c>
      <c r="BT55" s="148">
        <v>5.8000000000000003E-2</v>
      </c>
      <c r="BU55" s="148">
        <v>14.51</v>
      </c>
      <c r="BV55" s="148">
        <v>1.42</v>
      </c>
      <c r="BW55" s="148">
        <v>2.16</v>
      </c>
      <c r="BX55" s="148">
        <v>0.36</v>
      </c>
      <c r="BY55" s="148">
        <v>3.57</v>
      </c>
      <c r="BZ55" s="148">
        <v>1.42</v>
      </c>
      <c r="CA55" s="148">
        <v>0.36</v>
      </c>
      <c r="CB55" s="148">
        <v>0.76</v>
      </c>
      <c r="CC55" s="148">
        <v>0.27</v>
      </c>
      <c r="CD55" s="148">
        <v>1.06</v>
      </c>
      <c r="CE55" s="148">
        <v>0.21</v>
      </c>
      <c r="CF55" s="148">
        <v>0.65</v>
      </c>
      <c r="CG55" s="148">
        <v>0.3</v>
      </c>
      <c r="CH55" s="148">
        <v>0.6</v>
      </c>
      <c r="CI55" s="148">
        <v>0.35</v>
      </c>
      <c r="CJ55" s="148">
        <v>0.9</v>
      </c>
      <c r="CK55" s="148">
        <v>0.96</v>
      </c>
      <c r="CL55" s="148">
        <v>6.1000000000000004E-3</v>
      </c>
      <c r="CM55" s="148">
        <v>2.97</v>
      </c>
      <c r="CN55" s="148">
        <v>1.1599999999999999</v>
      </c>
      <c r="CO55" s="135"/>
      <c r="CP55" s="135"/>
      <c r="CQ55" s="145">
        <v>1.36</v>
      </c>
      <c r="CR55" s="145">
        <v>85.18</v>
      </c>
      <c r="CS55" s="145">
        <v>65.290000000000006</v>
      </c>
      <c r="CT55" s="145">
        <v>8.9200000000000002E-2</v>
      </c>
      <c r="CU55" s="145">
        <v>9.0500000000000007</v>
      </c>
      <c r="CV55" s="145">
        <v>1.65</v>
      </c>
      <c r="CW55" s="145">
        <v>8.6400000000000005E-2</v>
      </c>
      <c r="CX55" s="145">
        <v>0.60499999999999998</v>
      </c>
      <c r="CY55" s="145">
        <v>0.34100000000000003</v>
      </c>
      <c r="CZ55" s="145">
        <v>0.20899999999999999</v>
      </c>
      <c r="DA55" s="145">
        <v>0.90400000000000003</v>
      </c>
      <c r="DB55" s="145">
        <v>0.92700000000000005</v>
      </c>
      <c r="DC55" s="145">
        <v>1.5</v>
      </c>
      <c r="DD55" s="145">
        <v>0.45100000000000001</v>
      </c>
      <c r="DE55" s="145">
        <v>0.14599999999999999</v>
      </c>
      <c r="DF55" s="145">
        <v>5.1499999999999997E-2</v>
      </c>
      <c r="DG55" s="145">
        <v>1.09E-2</v>
      </c>
      <c r="DH55" s="145">
        <v>2.9899999999999999E-2</v>
      </c>
      <c r="DI55" s="145">
        <v>1.9800000000000002E-2</v>
      </c>
      <c r="DJ55" s="145">
        <v>0.16800000000000001</v>
      </c>
      <c r="DK55" s="145">
        <v>5.91E-2</v>
      </c>
      <c r="DL55" s="145">
        <v>9.1399999999999995E-2</v>
      </c>
      <c r="DM55" s="145">
        <v>3.0400000000000002E-3</v>
      </c>
      <c r="DN55" s="145">
        <v>6.04166666666667E-3</v>
      </c>
      <c r="DO55" s="145">
        <v>6.9449999999999998E-3</v>
      </c>
      <c r="DP55" s="145">
        <v>2.7799999999999998E-2</v>
      </c>
      <c r="DQ55" s="145">
        <v>1.8800000000000001E-2</v>
      </c>
      <c r="DR55" s="145">
        <v>5.9699999999999996E-3</v>
      </c>
      <c r="DS55" s="145">
        <v>4.4200000000000003E-2</v>
      </c>
      <c r="DT55" s="145">
        <f>AVERAGE(DT49:DT51,DT53,DT54)</f>
        <v>3.222E-3</v>
      </c>
      <c r="DU55" s="145">
        <v>1.277E-2</v>
      </c>
      <c r="DV55" s="145">
        <v>4.3449999999999999E-3</v>
      </c>
      <c r="DW55" s="145">
        <v>9.3100000000000006E-3</v>
      </c>
      <c r="DX55" s="145">
        <v>4.6899999999999997E-3</v>
      </c>
      <c r="DY55" s="145">
        <v>1.5633333333333301E-2</v>
      </c>
      <c r="DZ55" s="145">
        <v>1.47E-3</v>
      </c>
      <c r="EA55" s="145">
        <v>1.5933333333333299E-2</v>
      </c>
      <c r="EB55" s="145">
        <v>5.8599999999999998E-3</v>
      </c>
      <c r="EC55" s="145">
        <v>1.52E-2</v>
      </c>
      <c r="ED55" s="145">
        <v>2.7066666666666702E-3</v>
      </c>
      <c r="EE55" s="145">
        <v>3.7599999999999999E-3</v>
      </c>
    </row>
    <row r="56" spans="1:1022" x14ac:dyDescent="0.2">
      <c r="A56" s="135" t="s">
        <v>795</v>
      </c>
      <c r="B56" s="135" t="s">
        <v>364</v>
      </c>
      <c r="C56" s="135" t="s">
        <v>37</v>
      </c>
      <c r="D56" s="135" t="s">
        <v>405</v>
      </c>
      <c r="F56" s="128">
        <v>1200</v>
      </c>
      <c r="G56" s="128">
        <v>1E-4</v>
      </c>
      <c r="H56" s="128" t="s">
        <v>367</v>
      </c>
      <c r="I56" s="144">
        <v>118.6</v>
      </c>
      <c r="J56" s="135">
        <v>186509.64</v>
      </c>
      <c r="K56" s="135">
        <v>130461.54</v>
      </c>
      <c r="L56" s="135">
        <v>56.55</v>
      </c>
      <c r="M56" s="135">
        <v>15717.06</v>
      </c>
      <c r="N56" s="135">
        <v>14659.33</v>
      </c>
      <c r="O56" s="135">
        <v>2.21</v>
      </c>
      <c r="P56" s="135">
        <v>121.01</v>
      </c>
      <c r="Q56" s="135">
        <v>2274.0100000000002</v>
      </c>
      <c r="R56" s="135">
        <v>56.46</v>
      </c>
      <c r="S56" s="135">
        <v>9.0299999999999994</v>
      </c>
      <c r="T56" s="128" t="s">
        <v>29</v>
      </c>
      <c r="U56" s="128" t="s">
        <v>29</v>
      </c>
      <c r="V56" s="128" t="s">
        <v>29</v>
      </c>
      <c r="W56" s="135">
        <v>6.22</v>
      </c>
      <c r="X56" s="135">
        <v>365.96</v>
      </c>
      <c r="Y56" s="135">
        <v>64.680000000000007</v>
      </c>
      <c r="Z56" s="135">
        <v>154.12</v>
      </c>
      <c r="AA56" s="135">
        <v>300.56</v>
      </c>
      <c r="AB56" s="135">
        <v>0.96</v>
      </c>
      <c r="AC56" s="135">
        <v>1.0329999999999999</v>
      </c>
      <c r="AD56" s="135">
        <v>247.17</v>
      </c>
      <c r="AE56" s="135">
        <v>38.479999999999997</v>
      </c>
      <c r="AF56" s="135">
        <v>52.63</v>
      </c>
      <c r="AG56" s="135">
        <v>7.94</v>
      </c>
      <c r="AH56" s="135">
        <v>58.15</v>
      </c>
      <c r="AI56" s="135">
        <v>23.58</v>
      </c>
      <c r="AJ56" s="135">
        <v>7.54</v>
      </c>
      <c r="AK56" s="135">
        <v>13.67</v>
      </c>
      <c r="AL56" s="135">
        <v>6.89</v>
      </c>
      <c r="AM56" s="135">
        <v>26.16</v>
      </c>
      <c r="AN56" s="135">
        <v>5.8</v>
      </c>
      <c r="AO56" s="135">
        <v>13.43</v>
      </c>
      <c r="AP56" s="135">
        <v>6.77</v>
      </c>
      <c r="AQ56" s="135">
        <v>13.35</v>
      </c>
      <c r="AR56" s="135">
        <v>10.24</v>
      </c>
      <c r="AS56" s="135">
        <v>20.260000000000002</v>
      </c>
      <c r="AT56" s="135">
        <v>25.03</v>
      </c>
      <c r="AU56" s="128" t="s">
        <v>29</v>
      </c>
      <c r="AV56" s="145">
        <v>72.27</v>
      </c>
      <c r="AW56" s="145">
        <v>28.4</v>
      </c>
      <c r="AX56" s="135"/>
      <c r="AY56" s="135"/>
      <c r="AZ56" s="146">
        <v>11.49</v>
      </c>
      <c r="BA56" s="147">
        <v>32586.82</v>
      </c>
      <c r="BB56" s="147">
        <v>4141.96</v>
      </c>
      <c r="BC56" s="146">
        <v>3.12</v>
      </c>
      <c r="BD56" s="147">
        <v>4956.68</v>
      </c>
      <c r="BE56" s="147">
        <v>2074.29</v>
      </c>
      <c r="BF56" s="146">
        <v>0.15</v>
      </c>
      <c r="BG56" s="148">
        <v>12.94</v>
      </c>
      <c r="BH56" s="148">
        <v>134.72</v>
      </c>
      <c r="BI56" s="146">
        <v>3.44</v>
      </c>
      <c r="BJ56" s="146">
        <v>0.9</v>
      </c>
      <c r="BK56" s="146">
        <v>0.4</v>
      </c>
      <c r="BL56" s="146">
        <v>0.62</v>
      </c>
      <c r="BM56" s="148">
        <v>0.27</v>
      </c>
      <c r="BN56" s="148">
        <v>0.34</v>
      </c>
      <c r="BO56" s="148">
        <v>17.38</v>
      </c>
      <c r="BP56" s="148">
        <v>3.01</v>
      </c>
      <c r="BQ56" s="148">
        <v>6.21</v>
      </c>
      <c r="BR56" s="148">
        <v>14.53</v>
      </c>
      <c r="BS56" s="148">
        <v>0.14000000000000001</v>
      </c>
      <c r="BT56" s="148">
        <v>5.8000000000000003E-2</v>
      </c>
      <c r="BU56" s="148">
        <v>14.61</v>
      </c>
      <c r="BV56" s="148">
        <v>1.41</v>
      </c>
      <c r="BW56" s="148">
        <v>2.15</v>
      </c>
      <c r="BX56" s="148">
        <v>0.35</v>
      </c>
      <c r="BY56" s="148">
        <v>3.52</v>
      </c>
      <c r="BZ56" s="148">
        <v>1.36</v>
      </c>
      <c r="CA56" s="148">
        <v>0.37</v>
      </c>
      <c r="CB56" s="148">
        <v>0.72</v>
      </c>
      <c r="CC56" s="148">
        <v>0.27</v>
      </c>
      <c r="CD56" s="148">
        <v>1.06</v>
      </c>
      <c r="CE56" s="148">
        <v>0.21</v>
      </c>
      <c r="CF56" s="148">
        <v>0.64</v>
      </c>
      <c r="CG56" s="148">
        <v>0.28999999999999998</v>
      </c>
      <c r="CH56" s="148">
        <v>0.56999999999999995</v>
      </c>
      <c r="CI56" s="148">
        <v>0.34</v>
      </c>
      <c r="CJ56" s="148">
        <v>0.9</v>
      </c>
      <c r="CK56" s="148">
        <v>0.96</v>
      </c>
      <c r="CL56" s="148">
        <v>9.4000000000000004E-3</v>
      </c>
      <c r="CM56" s="148">
        <v>2.94</v>
      </c>
      <c r="CN56" s="148">
        <v>1.1499999999999999</v>
      </c>
      <c r="CO56" s="135"/>
      <c r="CP56" s="135"/>
      <c r="CQ56" s="145">
        <v>1.59</v>
      </c>
      <c r="CR56" s="145">
        <v>97.08</v>
      </c>
      <c r="CS56" s="145">
        <v>79.2</v>
      </c>
      <c r="CT56" s="145">
        <v>8.3099999999999993E-2</v>
      </c>
      <c r="CU56" s="145">
        <v>10.08</v>
      </c>
      <c r="CV56" s="145">
        <v>1.84</v>
      </c>
      <c r="CW56" s="145">
        <v>0.106</v>
      </c>
      <c r="CX56" s="145">
        <v>0.67500000000000004</v>
      </c>
      <c r="CY56" s="145">
        <v>0.375</v>
      </c>
      <c r="CZ56" s="145">
        <v>0.21199999999999999</v>
      </c>
      <c r="DA56" s="145">
        <v>1.04</v>
      </c>
      <c r="DB56" s="145">
        <v>0.998</v>
      </c>
      <c r="DC56" s="145">
        <v>1.55</v>
      </c>
      <c r="DD56" s="145">
        <v>0.55100000000000005</v>
      </c>
      <c r="DE56" s="145">
        <v>0.17299999999999999</v>
      </c>
      <c r="DF56" s="145">
        <v>4.9599999999999998E-2</v>
      </c>
      <c r="DG56" s="145">
        <v>6.2700000000000004E-3</v>
      </c>
      <c r="DH56" s="145">
        <v>4.0599999999999997E-2</v>
      </c>
      <c r="DI56" s="145">
        <v>1.7399999999999999E-2</v>
      </c>
      <c r="DJ56" s="145">
        <v>0.215</v>
      </c>
      <c r="DK56" s="145">
        <v>7.3700000000000002E-2</v>
      </c>
      <c r="DL56" s="145">
        <v>7.3800000000000004E-2</v>
      </c>
      <c r="DM56" s="145">
        <v>5.8300000000000001E-3</v>
      </c>
      <c r="DN56" s="145">
        <v>1.17E-2</v>
      </c>
      <c r="DO56" s="145">
        <v>6.9449999999999998E-3</v>
      </c>
      <c r="DP56" s="145">
        <v>3.6025000000000001E-2</v>
      </c>
      <c r="DQ56" s="145">
        <v>1.8800000000000001E-2</v>
      </c>
      <c r="DR56" s="145">
        <v>1.7100000000000001E-2</v>
      </c>
      <c r="DS56" s="145">
        <v>6.8900000000000003E-2</v>
      </c>
      <c r="DT56" s="145">
        <v>3.222E-3</v>
      </c>
      <c r="DU56" s="145">
        <v>1.4E-2</v>
      </c>
      <c r="DV56" s="145">
        <v>4.3449999999999999E-3</v>
      </c>
      <c r="DW56" s="145">
        <v>9.3100000000000006E-3</v>
      </c>
      <c r="DX56" s="145">
        <v>3.5699999999999998E-3</v>
      </c>
      <c r="DY56" s="145">
        <v>1.7500000000000002E-2</v>
      </c>
      <c r="DZ56" s="145">
        <v>3.0999999999999999E-3</v>
      </c>
      <c r="EA56" s="145">
        <v>1.5933333333333299E-2</v>
      </c>
      <c r="EB56" s="145">
        <v>8.3300000000000006E-3</v>
      </c>
      <c r="EC56" s="145">
        <v>2.53E-2</v>
      </c>
      <c r="ED56" s="145">
        <v>2.7066666666666702E-3</v>
      </c>
      <c r="EE56" s="145">
        <v>3.7599999999999999E-3</v>
      </c>
    </row>
    <row r="57" spans="1:1022" x14ac:dyDescent="0.2">
      <c r="A57" s="135" t="s">
        <v>795</v>
      </c>
      <c r="B57" s="135" t="s">
        <v>364</v>
      </c>
      <c r="C57" s="135" t="s">
        <v>37</v>
      </c>
      <c r="D57" s="135" t="s">
        <v>406</v>
      </c>
      <c r="F57" s="128">
        <v>1200</v>
      </c>
      <c r="G57" s="128">
        <v>1E-4</v>
      </c>
      <c r="H57" s="128" t="s">
        <v>367</v>
      </c>
      <c r="I57" s="144">
        <v>117.29</v>
      </c>
      <c r="J57" s="135">
        <v>184698.59</v>
      </c>
      <c r="K57" s="135">
        <v>130461.54</v>
      </c>
      <c r="L57" s="135">
        <v>55.94</v>
      </c>
      <c r="M57" s="135">
        <v>15596.74</v>
      </c>
      <c r="N57" s="135">
        <v>14748.2</v>
      </c>
      <c r="O57" s="135">
        <v>2.2599999999999998</v>
      </c>
      <c r="P57" s="135">
        <v>118.31</v>
      </c>
      <c r="Q57" s="135">
        <v>2249.58</v>
      </c>
      <c r="R57" s="135">
        <v>56.02</v>
      </c>
      <c r="S57" s="135">
        <v>9.2799999999999994</v>
      </c>
      <c r="T57" s="128" t="s">
        <v>29</v>
      </c>
      <c r="U57" s="128" t="s">
        <v>29</v>
      </c>
      <c r="V57" s="135">
        <v>0.75</v>
      </c>
      <c r="W57" s="135">
        <v>5.94</v>
      </c>
      <c r="X57" s="135">
        <v>370.55</v>
      </c>
      <c r="Y57" s="135">
        <v>64.680000000000007</v>
      </c>
      <c r="Z57" s="135">
        <v>155.44999999999999</v>
      </c>
      <c r="AA57" s="135">
        <v>301.43</v>
      </c>
      <c r="AB57" s="135">
        <v>0.87</v>
      </c>
      <c r="AC57" s="135">
        <v>0.98199999999999998</v>
      </c>
      <c r="AD57" s="135">
        <v>247.85</v>
      </c>
      <c r="AE57" s="135">
        <v>38.549999999999997</v>
      </c>
      <c r="AF57" s="135">
        <v>52.43</v>
      </c>
      <c r="AG57" s="135">
        <v>8.1300000000000008</v>
      </c>
      <c r="AH57" s="135">
        <v>60.12</v>
      </c>
      <c r="AI57" s="135">
        <v>23.84</v>
      </c>
      <c r="AJ57" s="135">
        <v>7.21</v>
      </c>
      <c r="AK57" s="135">
        <v>14.07</v>
      </c>
      <c r="AL57" s="135">
        <v>6.62</v>
      </c>
      <c r="AM57" s="135">
        <v>26.23</v>
      </c>
      <c r="AN57" s="135">
        <v>5.61</v>
      </c>
      <c r="AO57" s="135">
        <v>13.62</v>
      </c>
      <c r="AP57" s="135">
        <v>6.57</v>
      </c>
      <c r="AQ57" s="135">
        <v>13.94</v>
      </c>
      <c r="AR57" s="135">
        <v>10.18</v>
      </c>
      <c r="AS57" s="135">
        <v>20.38</v>
      </c>
      <c r="AT57" s="135">
        <v>24.77</v>
      </c>
      <c r="AU57" s="128" t="s">
        <v>29</v>
      </c>
      <c r="AV57" s="145">
        <v>72.849999999999994</v>
      </c>
      <c r="AW57" s="145">
        <v>29.18</v>
      </c>
      <c r="AX57" s="135"/>
      <c r="AY57" s="135"/>
      <c r="AZ57" s="146">
        <v>11.38</v>
      </c>
      <c r="BA57" s="147">
        <v>32270.15</v>
      </c>
      <c r="BB57" s="147">
        <v>4141.2</v>
      </c>
      <c r="BC57" s="146">
        <v>3.09</v>
      </c>
      <c r="BD57" s="147">
        <v>4956.83</v>
      </c>
      <c r="BE57" s="147">
        <v>2104.1799999999998</v>
      </c>
      <c r="BF57" s="146">
        <v>0.15</v>
      </c>
      <c r="BG57" s="148">
        <v>12.73</v>
      </c>
      <c r="BH57" s="148">
        <v>133.56</v>
      </c>
      <c r="BI57" s="146">
        <v>3.43</v>
      </c>
      <c r="BJ57" s="146">
        <v>0.9</v>
      </c>
      <c r="BK57" s="146">
        <v>0.38</v>
      </c>
      <c r="BL57" s="146">
        <v>0.67</v>
      </c>
      <c r="BM57" s="148">
        <v>0.45</v>
      </c>
      <c r="BN57" s="148">
        <v>0.33</v>
      </c>
      <c r="BO57" s="148">
        <v>17.68</v>
      </c>
      <c r="BP57" s="148">
        <v>3.02</v>
      </c>
      <c r="BQ57" s="148">
        <v>6.28</v>
      </c>
      <c r="BR57" s="148">
        <v>14.63</v>
      </c>
      <c r="BS57" s="148">
        <v>0.14000000000000001</v>
      </c>
      <c r="BT57" s="148">
        <v>5.5E-2</v>
      </c>
      <c r="BU57" s="148">
        <v>14.74</v>
      </c>
      <c r="BV57" s="148">
        <v>1.41</v>
      </c>
      <c r="BW57" s="148">
        <v>2.15</v>
      </c>
      <c r="BX57" s="148">
        <v>0.35</v>
      </c>
      <c r="BY57" s="148">
        <v>3.66</v>
      </c>
      <c r="BZ57" s="148">
        <v>1.38</v>
      </c>
      <c r="CA57" s="148">
        <v>0.36</v>
      </c>
      <c r="CB57" s="148">
        <v>0.75</v>
      </c>
      <c r="CC57" s="148">
        <v>0.26</v>
      </c>
      <c r="CD57" s="148">
        <v>1.06</v>
      </c>
      <c r="CE57" s="148">
        <v>0.2</v>
      </c>
      <c r="CF57" s="148">
        <v>0.65</v>
      </c>
      <c r="CG57" s="148">
        <v>0.28000000000000003</v>
      </c>
      <c r="CH57" s="148">
        <v>0.6</v>
      </c>
      <c r="CI57" s="148">
        <v>0.34</v>
      </c>
      <c r="CJ57" s="148">
        <v>0.91</v>
      </c>
      <c r="CK57" s="148">
        <v>0.95</v>
      </c>
      <c r="CL57" s="148">
        <v>7.3000000000000001E-3</v>
      </c>
      <c r="CM57" s="148">
        <v>2.98</v>
      </c>
      <c r="CN57" s="148">
        <v>1.19</v>
      </c>
      <c r="CO57" s="135"/>
      <c r="CP57" s="135"/>
      <c r="CQ57" s="145">
        <v>1.46</v>
      </c>
      <c r="CR57" s="145">
        <v>92.72</v>
      </c>
      <c r="CS57" s="145">
        <v>71.47</v>
      </c>
      <c r="CT57" s="145">
        <v>0.105</v>
      </c>
      <c r="CU57" s="145">
        <v>9.67</v>
      </c>
      <c r="CV57" s="145">
        <v>1.82</v>
      </c>
      <c r="CW57" s="145">
        <v>8.1100000000000005E-2</v>
      </c>
      <c r="CX57" s="145">
        <v>0.55500000000000005</v>
      </c>
      <c r="CY57" s="145">
        <v>0.375</v>
      </c>
      <c r="CZ57" s="145">
        <v>0.23</v>
      </c>
      <c r="DA57" s="145">
        <v>0.93700000000000006</v>
      </c>
      <c r="DB57" s="145">
        <v>0.97299999999999998</v>
      </c>
      <c r="DC57" s="145">
        <v>1.69</v>
      </c>
      <c r="DD57" s="145">
        <v>0.67700000000000005</v>
      </c>
      <c r="DE57" s="145">
        <v>0.16200000000000001</v>
      </c>
      <c r="DF57" s="145">
        <v>5.4600000000000003E-2</v>
      </c>
      <c r="DG57" s="145">
        <v>1.37E-2</v>
      </c>
      <c r="DH57" s="145">
        <v>5.0799999999999998E-2</v>
      </c>
      <c r="DI57" s="145">
        <v>1.41E-2</v>
      </c>
      <c r="DJ57" s="145">
        <v>0.23599999999999999</v>
      </c>
      <c r="DK57" s="145">
        <v>6.7400000000000002E-2</v>
      </c>
      <c r="DL57" s="145">
        <v>4.6100000000000002E-2</v>
      </c>
      <c r="DM57" s="145">
        <v>3.5899999999999999E-3</v>
      </c>
      <c r="DN57" s="145">
        <f>AVERAGE(DN56,DN52:DN54,DN49:DN50)</f>
        <v>6.0416666666666665E-3</v>
      </c>
      <c r="DO57" s="145">
        <v>9.6399999999999993E-3</v>
      </c>
      <c r="DP57" s="145">
        <v>3.6025000000000001E-2</v>
      </c>
      <c r="DQ57" s="145">
        <v>1.8800000000000001E-2</v>
      </c>
      <c r="DR57" s="145">
        <v>1.9199999999999998E-2</v>
      </c>
      <c r="DS57" s="145">
        <v>5.2900000000000003E-2</v>
      </c>
      <c r="DT57" s="145">
        <v>5.3800000000000002E-3</v>
      </c>
      <c r="DU57" s="145">
        <v>1.43E-2</v>
      </c>
      <c r="DV57" s="145">
        <v>5.9699999999999996E-3</v>
      </c>
      <c r="DW57" s="145">
        <v>9.3100000000000006E-3</v>
      </c>
      <c r="DX57" s="145">
        <v>4.6899999999999997E-3</v>
      </c>
      <c r="DY57" s="145">
        <v>1.6799999999999999E-2</v>
      </c>
      <c r="DZ57" s="145">
        <v>1.74E-3</v>
      </c>
      <c r="EA57" s="145">
        <v>1.5933333333333299E-2</v>
      </c>
      <c r="EB57" s="145">
        <v>9.9799999999999993E-3</v>
      </c>
      <c r="EC57" s="145">
        <v>1.9199999999999998E-2</v>
      </c>
      <c r="ED57" s="145">
        <v>2.7066666666666702E-3</v>
      </c>
      <c r="EE57" s="145">
        <v>3.7599999999999999E-3</v>
      </c>
    </row>
    <row r="58" spans="1:1022" x14ac:dyDescent="0.2">
      <c r="A58" s="135"/>
      <c r="B58" s="135"/>
      <c r="D58" s="135" t="s">
        <v>34</v>
      </c>
      <c r="I58" s="144">
        <f>AVERAGE(I49:I57)</f>
        <v>117.29111111111112</v>
      </c>
      <c r="J58" s="135">
        <f t="shared" ref="J58:AW58" si="28">AVERAGE(J50:J57)</f>
        <v>186939.71875000003</v>
      </c>
      <c r="K58" s="135">
        <f t="shared" si="28"/>
        <v>130558.00875000001</v>
      </c>
      <c r="L58" s="135">
        <f t="shared" si="28"/>
        <v>56.182500000000005</v>
      </c>
      <c r="M58" s="135">
        <f t="shared" si="28"/>
        <v>15485.60375</v>
      </c>
      <c r="N58" s="135">
        <f t="shared" si="28"/>
        <v>14785.958000000002</v>
      </c>
      <c r="O58" s="135">
        <f t="shared" si="28"/>
        <v>2.21</v>
      </c>
      <c r="P58" s="135">
        <f t="shared" si="28"/>
        <v>118.98249999999999</v>
      </c>
      <c r="Q58" s="135">
        <f t="shared" si="28"/>
        <v>2242.0675000000001</v>
      </c>
      <c r="R58" s="135">
        <f t="shared" si="28"/>
        <v>56.631249999999994</v>
      </c>
      <c r="S58" s="135">
        <f t="shared" si="28"/>
        <v>9.4450000000000003</v>
      </c>
      <c r="T58" s="135">
        <f t="shared" si="28"/>
        <v>0.33466666666666667</v>
      </c>
      <c r="U58" s="135">
        <f t="shared" si="28"/>
        <v>1.2050000000000001</v>
      </c>
      <c r="V58" s="135">
        <f t="shared" si="28"/>
        <v>1.258</v>
      </c>
      <c r="W58" s="135">
        <f t="shared" si="28"/>
        <v>6.09375</v>
      </c>
      <c r="X58" s="135">
        <f t="shared" si="28"/>
        <v>370.37750000000005</v>
      </c>
      <c r="Y58" s="135">
        <f t="shared" si="28"/>
        <v>65.676249999999996</v>
      </c>
      <c r="Z58" s="135">
        <f t="shared" si="28"/>
        <v>159.25749999999999</v>
      </c>
      <c r="AA58" s="135">
        <f t="shared" si="28"/>
        <v>307.81874999999997</v>
      </c>
      <c r="AB58" s="135">
        <f t="shared" si="28"/>
        <v>1.0487500000000001</v>
      </c>
      <c r="AC58" s="135">
        <f t="shared" si="28"/>
        <v>1.0507499999999999</v>
      </c>
      <c r="AD58" s="135">
        <f t="shared" si="28"/>
        <v>249.04499999999999</v>
      </c>
      <c r="AE58" s="135">
        <f t="shared" si="28"/>
        <v>39.251250000000006</v>
      </c>
      <c r="AF58" s="135">
        <f t="shared" si="28"/>
        <v>52.78</v>
      </c>
      <c r="AG58" s="135">
        <f t="shared" si="28"/>
        <v>8.0874999999999986</v>
      </c>
      <c r="AH58" s="135">
        <f t="shared" si="28"/>
        <v>59.284999999999997</v>
      </c>
      <c r="AI58" s="135">
        <f t="shared" si="28"/>
        <v>23.995000000000001</v>
      </c>
      <c r="AJ58" s="135">
        <f t="shared" si="28"/>
        <v>7.3800000000000008</v>
      </c>
      <c r="AK58" s="135">
        <f t="shared" si="28"/>
        <v>13.920000000000002</v>
      </c>
      <c r="AL58" s="135">
        <f t="shared" si="28"/>
        <v>6.8325000000000005</v>
      </c>
      <c r="AM58" s="135">
        <f t="shared" si="28"/>
        <v>26.418749999999996</v>
      </c>
      <c r="AN58" s="135">
        <f t="shared" si="28"/>
        <v>5.7412499999999991</v>
      </c>
      <c r="AO58" s="135">
        <f t="shared" si="28"/>
        <v>13.722500000000004</v>
      </c>
      <c r="AP58" s="135">
        <f t="shared" si="28"/>
        <v>6.7075000000000005</v>
      </c>
      <c r="AQ58" s="135">
        <f t="shared" si="28"/>
        <v>14.002499999999998</v>
      </c>
      <c r="AR58" s="135">
        <f t="shared" si="28"/>
        <v>10.355</v>
      </c>
      <c r="AS58" s="135">
        <f t="shared" si="28"/>
        <v>20.12875</v>
      </c>
      <c r="AT58" s="135">
        <f t="shared" si="28"/>
        <v>25.2775</v>
      </c>
      <c r="AU58" s="135">
        <f t="shared" si="28"/>
        <v>5.3E-3</v>
      </c>
      <c r="AV58" s="145">
        <f t="shared" si="28"/>
        <v>73.777499999999989</v>
      </c>
      <c r="AW58" s="145">
        <f t="shared" si="28"/>
        <v>28.827500000000001</v>
      </c>
      <c r="AX58" s="135"/>
      <c r="AY58" s="135"/>
      <c r="AZ58" s="146"/>
      <c r="BA58" s="147"/>
      <c r="BB58" s="147"/>
      <c r="BC58" s="146"/>
      <c r="BD58" s="147"/>
      <c r="BE58" s="147"/>
      <c r="BF58" s="146"/>
      <c r="BG58" s="148"/>
      <c r="BH58" s="148"/>
      <c r="BI58" s="146"/>
      <c r="BJ58" s="146"/>
      <c r="BK58" s="146"/>
      <c r="BL58" s="146"/>
      <c r="BM58" s="148"/>
      <c r="BN58" s="148"/>
      <c r="BO58" s="148"/>
      <c r="BP58" s="148"/>
      <c r="BQ58" s="148"/>
      <c r="BR58" s="148"/>
      <c r="BS58" s="148"/>
      <c r="BT58" s="148"/>
      <c r="BU58" s="148"/>
      <c r="BV58" s="148"/>
      <c r="BW58" s="148"/>
      <c r="BX58" s="148"/>
      <c r="BY58" s="148"/>
      <c r="BZ58" s="148"/>
      <c r="CA58" s="148"/>
      <c r="CB58" s="148"/>
      <c r="CC58" s="148"/>
      <c r="CD58" s="148"/>
      <c r="CE58" s="148"/>
      <c r="CF58" s="148"/>
      <c r="CG58" s="148"/>
      <c r="CH58" s="148"/>
      <c r="CI58" s="148"/>
      <c r="CJ58" s="148"/>
      <c r="CK58" s="148"/>
      <c r="CL58" s="148"/>
      <c r="CM58" s="148"/>
      <c r="CN58" s="148"/>
      <c r="CO58" s="135"/>
      <c r="CP58" s="135"/>
      <c r="CQ58" s="145"/>
      <c r="CR58" s="145"/>
      <c r="CS58" s="145"/>
      <c r="CT58" s="145"/>
      <c r="CU58" s="145"/>
      <c r="CV58" s="145"/>
      <c r="CW58" s="145"/>
      <c r="CX58" s="145"/>
      <c r="CY58" s="145"/>
      <c r="CZ58" s="145"/>
      <c r="DA58" s="145"/>
      <c r="DB58" s="145"/>
      <c r="DC58" s="145"/>
      <c r="DD58" s="145"/>
      <c r="DE58" s="145"/>
      <c r="DF58" s="145"/>
      <c r="DG58" s="145"/>
      <c r="DH58" s="145"/>
      <c r="DI58" s="145"/>
      <c r="DJ58" s="145"/>
      <c r="DK58" s="145"/>
      <c r="DL58" s="145"/>
      <c r="DM58" s="145"/>
      <c r="DN58" s="145"/>
      <c r="DO58" s="145"/>
      <c r="DP58" s="145"/>
      <c r="DQ58" s="145"/>
      <c r="DR58" s="145"/>
      <c r="DS58" s="145"/>
      <c r="DT58" s="145"/>
      <c r="DU58" s="145"/>
      <c r="DV58" s="145"/>
      <c r="DW58" s="145"/>
      <c r="DX58" s="145"/>
      <c r="DY58" s="145"/>
      <c r="DZ58" s="145"/>
      <c r="EA58" s="145"/>
      <c r="EB58" s="145"/>
      <c r="EC58" s="145"/>
      <c r="ED58" s="145"/>
      <c r="EE58" s="145"/>
      <c r="AMG58" s="135"/>
      <c r="AMH58" s="135"/>
    </row>
    <row r="59" spans="1:1022" x14ac:dyDescent="0.2">
      <c r="D59" s="128" t="s">
        <v>380</v>
      </c>
      <c r="I59" s="144">
        <f>MEDIAN(I49:I57)</f>
        <v>117.3</v>
      </c>
      <c r="J59" s="135">
        <f t="shared" ref="J59:AW59" si="29">MEDIAN(J50:J57)</f>
        <v>185604.11499999999</v>
      </c>
      <c r="K59" s="135">
        <f t="shared" si="29"/>
        <v>130461.535</v>
      </c>
      <c r="L59" s="135">
        <f t="shared" si="29"/>
        <v>56.244999999999997</v>
      </c>
      <c r="M59" s="135">
        <f t="shared" si="29"/>
        <v>15610.619999999999</v>
      </c>
      <c r="N59" s="135">
        <f t="shared" si="29"/>
        <v>14766.97</v>
      </c>
      <c r="O59" s="135">
        <f t="shared" si="29"/>
        <v>2.1950000000000003</v>
      </c>
      <c r="P59" s="135">
        <f t="shared" si="29"/>
        <v>119.06</v>
      </c>
      <c r="Q59" s="135">
        <f t="shared" si="29"/>
        <v>2256.19</v>
      </c>
      <c r="R59" s="135">
        <f t="shared" si="29"/>
        <v>56.265000000000001</v>
      </c>
      <c r="S59" s="135">
        <f t="shared" si="29"/>
        <v>9.5</v>
      </c>
      <c r="T59" s="135">
        <f t="shared" si="29"/>
        <v>0.33500000000000002</v>
      </c>
      <c r="U59" s="135">
        <f t="shared" si="29"/>
        <v>1.2050000000000001</v>
      </c>
      <c r="V59" s="135">
        <f t="shared" si="29"/>
        <v>1.25</v>
      </c>
      <c r="W59" s="135">
        <f t="shared" si="29"/>
        <v>6.1400000000000006</v>
      </c>
      <c r="X59" s="135">
        <f t="shared" si="29"/>
        <v>370.755</v>
      </c>
      <c r="Y59" s="135">
        <f t="shared" si="29"/>
        <v>65.215000000000003</v>
      </c>
      <c r="Z59" s="135">
        <f t="shared" si="29"/>
        <v>157.51499999999999</v>
      </c>
      <c r="AA59" s="135">
        <f t="shared" si="29"/>
        <v>307.125</v>
      </c>
      <c r="AB59" s="135">
        <f t="shared" si="29"/>
        <v>1.0649999999999999</v>
      </c>
      <c r="AC59" s="135">
        <f t="shared" si="29"/>
        <v>1.0645</v>
      </c>
      <c r="AD59" s="135">
        <f t="shared" si="29"/>
        <v>247.51</v>
      </c>
      <c r="AE59" s="135">
        <f t="shared" si="29"/>
        <v>39.260000000000005</v>
      </c>
      <c r="AF59" s="135">
        <f t="shared" si="29"/>
        <v>52.980000000000004</v>
      </c>
      <c r="AG59" s="135">
        <f t="shared" si="29"/>
        <v>8.1350000000000016</v>
      </c>
      <c r="AH59" s="135">
        <f t="shared" si="29"/>
        <v>59.075000000000003</v>
      </c>
      <c r="AI59" s="135">
        <f t="shared" si="29"/>
        <v>23.91</v>
      </c>
      <c r="AJ59" s="135">
        <f t="shared" si="29"/>
        <v>7.4250000000000007</v>
      </c>
      <c r="AK59" s="135">
        <f t="shared" si="29"/>
        <v>14.004999999999999</v>
      </c>
      <c r="AL59" s="135">
        <f t="shared" si="29"/>
        <v>6.82</v>
      </c>
      <c r="AM59" s="135">
        <f t="shared" si="29"/>
        <v>26.285</v>
      </c>
      <c r="AN59" s="135">
        <f t="shared" si="29"/>
        <v>5.77</v>
      </c>
      <c r="AO59" s="135">
        <f t="shared" si="29"/>
        <v>13.74</v>
      </c>
      <c r="AP59" s="135">
        <f t="shared" si="29"/>
        <v>6.7</v>
      </c>
      <c r="AQ59" s="135">
        <f t="shared" si="29"/>
        <v>13.879999999999999</v>
      </c>
      <c r="AR59" s="135">
        <f t="shared" si="29"/>
        <v>10.370000000000001</v>
      </c>
      <c r="AS59" s="135">
        <f t="shared" si="29"/>
        <v>20.14</v>
      </c>
      <c r="AT59" s="135">
        <f t="shared" si="29"/>
        <v>25.175000000000001</v>
      </c>
      <c r="AU59" s="135">
        <f t="shared" si="29"/>
        <v>5.3E-3</v>
      </c>
      <c r="AV59" s="145">
        <f t="shared" si="29"/>
        <v>73.650000000000006</v>
      </c>
      <c r="AW59" s="145">
        <f t="shared" si="29"/>
        <v>28.939999999999998</v>
      </c>
      <c r="DB59" s="145"/>
      <c r="DC59" s="145"/>
      <c r="DD59" s="145"/>
      <c r="DE59" s="145"/>
    </row>
    <row r="60" spans="1:1022" x14ac:dyDescent="0.2">
      <c r="A60" s="135"/>
      <c r="B60" s="135"/>
      <c r="D60" s="135" t="s">
        <v>35</v>
      </c>
      <c r="I60" s="144">
        <f>STDEV(I49:I57)</f>
        <v>1.5226575817008607</v>
      </c>
      <c r="J60" s="135">
        <f t="shared" ref="J60:AT60" si="30">STDEV(J50:J57)</f>
        <v>3870.9751210051763</v>
      </c>
      <c r="K60" s="135">
        <f t="shared" si="30"/>
        <v>305.97839809079994</v>
      </c>
      <c r="L60" s="135">
        <f t="shared" si="30"/>
        <v>0.96283435750911905</v>
      </c>
      <c r="M60" s="135">
        <f t="shared" si="30"/>
        <v>317.63311292556637</v>
      </c>
      <c r="N60" s="135">
        <f t="shared" si="30"/>
        <v>103.88839863045322</v>
      </c>
      <c r="O60" s="135">
        <f t="shared" si="30"/>
        <v>6.3245553203367513E-2</v>
      </c>
      <c r="P60" s="135">
        <f t="shared" si="30"/>
        <v>4.7104314330764137</v>
      </c>
      <c r="Q60" s="135">
        <f t="shared" si="30"/>
        <v>36.20396337814028</v>
      </c>
      <c r="R60" s="135">
        <f t="shared" si="30"/>
        <v>1.221386068600518</v>
      </c>
      <c r="S60" s="135">
        <f t="shared" si="30"/>
        <v>0.29587642207999149</v>
      </c>
      <c r="T60" s="135">
        <f t="shared" si="30"/>
        <v>1.8502252115170544E-2</v>
      </c>
      <c r="U60" s="135">
        <f t="shared" si="30"/>
        <v>0.45961940777125559</v>
      </c>
      <c r="V60" s="135">
        <f t="shared" si="30"/>
        <v>0.35926313476336502</v>
      </c>
      <c r="W60" s="135">
        <f t="shared" si="30"/>
        <v>0.21613074746550984</v>
      </c>
      <c r="X60" s="135">
        <f t="shared" si="30"/>
        <v>4.1820526402371323</v>
      </c>
      <c r="Y60" s="135">
        <f t="shared" si="30"/>
        <v>1.3275211862716132</v>
      </c>
      <c r="Z60" s="135">
        <f t="shared" si="30"/>
        <v>5.2217094901957193</v>
      </c>
      <c r="AA60" s="135">
        <f t="shared" si="30"/>
        <v>6.4981809267781054</v>
      </c>
      <c r="AB60" s="135">
        <f t="shared" si="30"/>
        <v>0.10615857411035086</v>
      </c>
      <c r="AC60" s="135">
        <f t="shared" si="30"/>
        <v>6.7523011950424316E-2</v>
      </c>
      <c r="AD60" s="135">
        <f t="shared" si="30"/>
        <v>5.4521764985580319</v>
      </c>
      <c r="AE60" s="135">
        <f t="shared" si="30"/>
        <v>0.59681146819697628</v>
      </c>
      <c r="AF60" s="135">
        <f t="shared" si="30"/>
        <v>0.53819805170322121</v>
      </c>
      <c r="AG60" s="135">
        <f t="shared" si="30"/>
        <v>0.22391005847374124</v>
      </c>
      <c r="AH60" s="135">
        <f t="shared" si="30"/>
        <v>0.8964533291971043</v>
      </c>
      <c r="AI60" s="135">
        <f t="shared" si="30"/>
        <v>0.5347896782848377</v>
      </c>
      <c r="AJ60" s="135">
        <f t="shared" si="30"/>
        <v>0.18508685219956311</v>
      </c>
      <c r="AK60" s="135">
        <f t="shared" si="30"/>
        <v>0.34862997166459581</v>
      </c>
      <c r="AL60" s="135">
        <f t="shared" si="30"/>
        <v>0.14878075912467389</v>
      </c>
      <c r="AM60" s="135">
        <f t="shared" si="30"/>
        <v>0.36779021582573757</v>
      </c>
      <c r="AN60" s="135">
        <f t="shared" si="30"/>
        <v>7.6052143766159194E-2</v>
      </c>
      <c r="AO60" s="135">
        <f t="shared" si="30"/>
        <v>0.2142595222087991</v>
      </c>
      <c r="AP60" s="135">
        <f t="shared" si="30"/>
        <v>0.13781457521923121</v>
      </c>
      <c r="AQ60" s="135">
        <f t="shared" si="30"/>
        <v>0.44477120924294167</v>
      </c>
      <c r="AR60" s="135">
        <f t="shared" si="30"/>
        <v>0.11892374507581388</v>
      </c>
      <c r="AS60" s="135">
        <f t="shared" si="30"/>
        <v>0.21323611996362812</v>
      </c>
      <c r="AT60" s="135">
        <f t="shared" si="30"/>
        <v>0.58242718735600629</v>
      </c>
      <c r="AU60" s="135"/>
      <c r="AV60" s="145">
        <f>STDEV(AV50:AV57)</f>
        <v>1.360889939918517</v>
      </c>
      <c r="AW60" s="145">
        <f>STDEV(AW50:AW57)</f>
        <v>0.71659412700436176</v>
      </c>
      <c r="AX60" s="135"/>
      <c r="AY60" s="135"/>
      <c r="AZ60" s="146"/>
      <c r="BA60" s="147"/>
      <c r="BB60" s="147"/>
      <c r="BC60" s="146"/>
      <c r="BD60" s="147"/>
      <c r="BE60" s="147"/>
      <c r="BF60" s="146"/>
      <c r="BG60" s="148"/>
      <c r="BH60" s="148"/>
      <c r="BI60" s="146"/>
      <c r="BJ60" s="146"/>
      <c r="BK60" s="146"/>
      <c r="BL60" s="146"/>
      <c r="BM60" s="148"/>
      <c r="BN60" s="148"/>
      <c r="BO60" s="148"/>
      <c r="BP60" s="148"/>
      <c r="BQ60" s="148"/>
      <c r="BR60" s="148"/>
      <c r="BS60" s="148"/>
      <c r="BT60" s="148"/>
      <c r="BU60" s="148"/>
      <c r="BV60" s="148"/>
      <c r="BW60" s="148"/>
      <c r="BX60" s="148"/>
      <c r="BY60" s="148"/>
      <c r="BZ60" s="148"/>
      <c r="CA60" s="148"/>
      <c r="CB60" s="148"/>
      <c r="CC60" s="148"/>
      <c r="CD60" s="148"/>
      <c r="CE60" s="148"/>
      <c r="CF60" s="148"/>
      <c r="CG60" s="148"/>
      <c r="CH60" s="148"/>
      <c r="CI60" s="148"/>
      <c r="CJ60" s="148"/>
      <c r="CK60" s="148"/>
      <c r="CL60" s="148"/>
      <c r="CM60" s="148"/>
      <c r="CN60" s="148"/>
      <c r="CO60" s="135"/>
      <c r="CP60" s="135"/>
      <c r="CQ60" s="145"/>
      <c r="CR60" s="145"/>
      <c r="CS60" s="145"/>
      <c r="CT60" s="145"/>
      <c r="CU60" s="145"/>
      <c r="CV60" s="145"/>
      <c r="CW60" s="145"/>
      <c r="CX60" s="145"/>
      <c r="CY60" s="145"/>
      <c r="CZ60" s="145"/>
      <c r="DA60" s="145"/>
      <c r="DB60" s="145"/>
      <c r="DC60" s="145"/>
      <c r="DD60" s="145"/>
      <c r="DE60" s="145"/>
      <c r="DF60" s="145"/>
      <c r="DG60" s="145"/>
      <c r="DH60" s="145"/>
      <c r="DI60" s="145"/>
      <c r="DJ60" s="145"/>
      <c r="DK60" s="145"/>
      <c r="DL60" s="145"/>
      <c r="DM60" s="145"/>
      <c r="DN60" s="145"/>
      <c r="DO60" s="145"/>
      <c r="DP60" s="145"/>
      <c r="DQ60" s="145"/>
      <c r="DR60" s="145"/>
      <c r="DS60" s="145"/>
      <c r="DT60" s="145"/>
      <c r="DU60" s="145"/>
      <c r="DV60" s="145"/>
      <c r="DW60" s="145"/>
      <c r="DX60" s="145"/>
      <c r="DY60" s="145"/>
      <c r="DZ60" s="145"/>
      <c r="EA60" s="145"/>
      <c r="EB60" s="145"/>
      <c r="EC60" s="145"/>
      <c r="ED60" s="145"/>
      <c r="EE60" s="145"/>
      <c r="AMG60" s="135"/>
      <c r="AMH60" s="135"/>
    </row>
    <row r="61" spans="1:1022" x14ac:dyDescent="0.2">
      <c r="A61" s="135"/>
      <c r="B61" s="135"/>
      <c r="D61" s="128" t="s">
        <v>381</v>
      </c>
      <c r="I61" s="129">
        <f t="shared" ref="I61:AW61" si="31">I60/I58</f>
        <v>1.2981866803686692E-2</v>
      </c>
      <c r="J61" s="128">
        <f t="shared" si="31"/>
        <v>2.0707076842144741E-2</v>
      </c>
      <c r="K61" s="128">
        <f t="shared" si="31"/>
        <v>2.3436202881793717E-3</v>
      </c>
      <c r="L61" s="128">
        <f t="shared" si="31"/>
        <v>1.7137620389073446E-2</v>
      </c>
      <c r="M61" s="128">
        <f t="shared" si="31"/>
        <v>2.0511509790218308E-2</v>
      </c>
      <c r="N61" s="128">
        <f t="shared" si="31"/>
        <v>7.0261526936877009E-3</v>
      </c>
      <c r="O61" s="128">
        <f t="shared" si="31"/>
        <v>2.8617897377089373E-2</v>
      </c>
      <c r="P61" s="128">
        <f t="shared" si="31"/>
        <v>3.9589279373659268E-2</v>
      </c>
      <c r="Q61" s="128">
        <f t="shared" si="31"/>
        <v>1.6147579579178718E-2</v>
      </c>
      <c r="R61" s="128">
        <f t="shared" si="31"/>
        <v>2.1567351393453581E-2</v>
      </c>
      <c r="S61" s="128">
        <f t="shared" si="31"/>
        <v>3.132624902911503E-2</v>
      </c>
      <c r="T61" s="128">
        <f t="shared" si="31"/>
        <v>5.5285613889951825E-2</v>
      </c>
      <c r="U61" s="128">
        <f t="shared" si="31"/>
        <v>0.38142689441597971</v>
      </c>
      <c r="V61" s="128">
        <f t="shared" si="31"/>
        <v>0.28558277803129173</v>
      </c>
      <c r="W61" s="128">
        <f t="shared" si="31"/>
        <v>3.5467609840493922E-2</v>
      </c>
      <c r="X61" s="128">
        <f t="shared" si="31"/>
        <v>1.1291324770638421E-2</v>
      </c>
      <c r="Y61" s="128">
        <f t="shared" si="31"/>
        <v>2.0213108791558795E-2</v>
      </c>
      <c r="Z61" s="128">
        <f t="shared" si="31"/>
        <v>3.2787840385512267E-2</v>
      </c>
      <c r="AA61" s="128">
        <f t="shared" si="31"/>
        <v>2.1110412951706504E-2</v>
      </c>
      <c r="AB61" s="128">
        <f t="shared" si="31"/>
        <v>0.10122390856767662</v>
      </c>
      <c r="AC61" s="128">
        <f t="shared" si="31"/>
        <v>6.4261729193837089E-2</v>
      </c>
      <c r="AD61" s="128">
        <f t="shared" si="31"/>
        <v>2.1892334712835158E-2</v>
      </c>
      <c r="AE61" s="128">
        <f t="shared" si="31"/>
        <v>1.5204903492168433E-2</v>
      </c>
      <c r="AF61" s="128">
        <f t="shared" si="31"/>
        <v>1.0197007421432763E-2</v>
      </c>
      <c r="AG61" s="128">
        <f t="shared" si="31"/>
        <v>2.7685942315145751E-2</v>
      </c>
      <c r="AH61" s="128">
        <f t="shared" si="31"/>
        <v>1.512108171033321E-2</v>
      </c>
      <c r="AI61" s="128">
        <f t="shared" si="31"/>
        <v>2.2287546500722552E-2</v>
      </c>
      <c r="AJ61" s="128">
        <f t="shared" si="31"/>
        <v>2.5079519268233482E-2</v>
      </c>
      <c r="AK61" s="128">
        <f t="shared" si="31"/>
        <v>2.5045256585100269E-2</v>
      </c>
      <c r="AL61" s="128">
        <f t="shared" si="31"/>
        <v>2.1775449560874335E-2</v>
      </c>
      <c r="AM61" s="128">
        <f t="shared" si="31"/>
        <v>1.3921560097496575E-2</v>
      </c>
      <c r="AN61" s="128">
        <f t="shared" si="31"/>
        <v>1.3246617681891436E-2</v>
      </c>
      <c r="AO61" s="128">
        <f t="shared" si="31"/>
        <v>1.5613738182459395E-2</v>
      </c>
      <c r="AP61" s="128">
        <f t="shared" si="31"/>
        <v>2.0546339950686724E-2</v>
      </c>
      <c r="AQ61" s="128">
        <f t="shared" si="31"/>
        <v>3.176369999949593E-2</v>
      </c>
      <c r="AR61" s="128">
        <f t="shared" si="31"/>
        <v>1.1484668766375073E-2</v>
      </c>
      <c r="AS61" s="128">
        <f t="shared" si="31"/>
        <v>1.0593609636148698E-2</v>
      </c>
      <c r="AT61" s="128">
        <f t="shared" si="31"/>
        <v>2.3041328745168878E-2</v>
      </c>
      <c r="AV61" s="130">
        <f t="shared" si="31"/>
        <v>1.8445866828213441E-2</v>
      </c>
      <c r="AW61" s="130">
        <f t="shared" si="31"/>
        <v>2.4858004579112365E-2</v>
      </c>
      <c r="AX61" s="135"/>
      <c r="AY61" s="135"/>
      <c r="AZ61" s="146"/>
      <c r="BA61" s="147"/>
      <c r="BB61" s="147"/>
      <c r="BC61" s="146"/>
      <c r="BD61" s="147"/>
      <c r="BE61" s="147"/>
      <c r="BF61" s="146"/>
      <c r="BG61" s="148"/>
      <c r="BH61" s="148"/>
      <c r="BI61" s="146"/>
      <c r="BJ61" s="146"/>
      <c r="BK61" s="146"/>
      <c r="BL61" s="146"/>
      <c r="BM61" s="148"/>
      <c r="BN61" s="148"/>
      <c r="BO61" s="148"/>
      <c r="BP61" s="148"/>
      <c r="BQ61" s="148"/>
      <c r="BR61" s="148"/>
      <c r="BS61" s="148"/>
      <c r="BT61" s="148"/>
      <c r="BU61" s="148"/>
      <c r="BV61" s="148"/>
      <c r="BW61" s="148"/>
      <c r="BX61" s="148"/>
      <c r="BY61" s="148"/>
      <c r="BZ61" s="148"/>
      <c r="CA61" s="148"/>
      <c r="CB61" s="148"/>
      <c r="CC61" s="148"/>
      <c r="CD61" s="148"/>
      <c r="CE61" s="148"/>
      <c r="CF61" s="148"/>
      <c r="CG61" s="148"/>
      <c r="CH61" s="148"/>
      <c r="CI61" s="148"/>
      <c r="CJ61" s="148"/>
      <c r="CK61" s="148"/>
      <c r="CL61" s="148"/>
      <c r="CM61" s="148"/>
      <c r="CN61" s="148"/>
      <c r="CO61" s="135"/>
      <c r="CP61" s="135"/>
      <c r="CQ61" s="145"/>
      <c r="CR61" s="145"/>
      <c r="CS61" s="145"/>
      <c r="CT61" s="145"/>
      <c r="CU61" s="145"/>
      <c r="CV61" s="145"/>
      <c r="CW61" s="145"/>
      <c r="CX61" s="145"/>
      <c r="CY61" s="145"/>
      <c r="CZ61" s="145"/>
      <c r="DA61" s="145"/>
      <c r="DB61" s="145"/>
      <c r="DC61" s="145"/>
      <c r="DD61" s="145"/>
      <c r="DE61" s="145"/>
      <c r="DF61" s="145"/>
      <c r="DG61" s="145"/>
      <c r="DH61" s="145"/>
      <c r="DI61" s="145"/>
      <c r="DJ61" s="145"/>
      <c r="DK61" s="145"/>
      <c r="DL61" s="145"/>
      <c r="DM61" s="145"/>
      <c r="DN61" s="145"/>
      <c r="DO61" s="145"/>
      <c r="DP61" s="145"/>
      <c r="DQ61" s="145"/>
      <c r="DR61" s="145"/>
      <c r="DS61" s="145"/>
      <c r="DT61" s="145"/>
      <c r="DU61" s="145"/>
      <c r="DV61" s="145"/>
      <c r="DW61" s="145"/>
      <c r="DX61" s="145"/>
      <c r="DY61" s="145"/>
      <c r="DZ61" s="145"/>
      <c r="EA61" s="145"/>
      <c r="EB61" s="145"/>
      <c r="EC61" s="145"/>
      <c r="ED61" s="145"/>
      <c r="EE61" s="145"/>
      <c r="AMG61" s="135"/>
      <c r="AMH61" s="135"/>
    </row>
    <row r="62" spans="1:1022" x14ac:dyDescent="0.2">
      <c r="A62" s="135"/>
      <c r="B62" s="135"/>
      <c r="D62" s="128" t="s">
        <v>382</v>
      </c>
      <c r="I62" s="129">
        <f t="shared" ref="I62:AW62" si="32">I61*100</f>
        <v>1.2981866803686692</v>
      </c>
      <c r="J62" s="128">
        <f t="shared" si="32"/>
        <v>2.070707684214474</v>
      </c>
      <c r="K62" s="128">
        <f t="shared" si="32"/>
        <v>0.23436202881793716</v>
      </c>
      <c r="L62" s="128">
        <f t="shared" si="32"/>
        <v>1.7137620389073447</v>
      </c>
      <c r="M62" s="128">
        <f t="shared" si="32"/>
        <v>2.051150979021831</v>
      </c>
      <c r="N62" s="128">
        <f t="shared" si="32"/>
        <v>0.70261526936877006</v>
      </c>
      <c r="O62" s="128">
        <f t="shared" si="32"/>
        <v>2.8617897377089374</v>
      </c>
      <c r="P62" s="128">
        <f t="shared" si="32"/>
        <v>3.9589279373659267</v>
      </c>
      <c r="Q62" s="128">
        <f t="shared" si="32"/>
        <v>1.6147579579178717</v>
      </c>
      <c r="R62" s="128">
        <f t="shared" si="32"/>
        <v>2.1567351393453582</v>
      </c>
      <c r="S62" s="128">
        <f t="shared" si="32"/>
        <v>3.1326249029115032</v>
      </c>
      <c r="T62" s="128">
        <f t="shared" si="32"/>
        <v>5.5285613889951826</v>
      </c>
      <c r="U62" s="128">
        <f t="shared" si="32"/>
        <v>38.142689441597973</v>
      </c>
      <c r="V62" s="128">
        <f t="shared" si="32"/>
        <v>28.558277803129172</v>
      </c>
      <c r="W62" s="128">
        <f t="shared" si="32"/>
        <v>3.5467609840493921</v>
      </c>
      <c r="X62" s="128">
        <f t="shared" si="32"/>
        <v>1.1291324770638422</v>
      </c>
      <c r="Y62" s="128">
        <f t="shared" si="32"/>
        <v>2.0213108791558794</v>
      </c>
      <c r="Z62" s="128">
        <f t="shared" si="32"/>
        <v>3.2787840385512266</v>
      </c>
      <c r="AA62" s="128">
        <f t="shared" si="32"/>
        <v>2.1110412951706503</v>
      </c>
      <c r="AB62" s="128">
        <f t="shared" si="32"/>
        <v>10.122390856767662</v>
      </c>
      <c r="AC62" s="128">
        <f t="shared" si="32"/>
        <v>6.4261729193837089</v>
      </c>
      <c r="AD62" s="128">
        <f t="shared" si="32"/>
        <v>2.189233471283516</v>
      </c>
      <c r="AE62" s="128">
        <f t="shared" si="32"/>
        <v>1.5204903492168433</v>
      </c>
      <c r="AF62" s="128">
        <f t="shared" si="32"/>
        <v>1.0197007421432762</v>
      </c>
      <c r="AG62" s="128">
        <f t="shared" si="32"/>
        <v>2.7685942315145753</v>
      </c>
      <c r="AH62" s="128">
        <f t="shared" si="32"/>
        <v>1.5121081710333211</v>
      </c>
      <c r="AI62" s="128">
        <f t="shared" si="32"/>
        <v>2.228754650072255</v>
      </c>
      <c r="AJ62" s="128">
        <f t="shared" si="32"/>
        <v>2.5079519268233481</v>
      </c>
      <c r="AK62" s="128">
        <f t="shared" si="32"/>
        <v>2.5045256585100271</v>
      </c>
      <c r="AL62" s="128">
        <f t="shared" si="32"/>
        <v>2.1775449560874334</v>
      </c>
      <c r="AM62" s="128">
        <f t="shared" si="32"/>
        <v>1.3921560097496575</v>
      </c>
      <c r="AN62" s="128">
        <f t="shared" si="32"/>
        <v>1.3246617681891437</v>
      </c>
      <c r="AO62" s="128">
        <f t="shared" si="32"/>
        <v>1.5613738182459396</v>
      </c>
      <c r="AP62" s="128">
        <f t="shared" si="32"/>
        <v>2.0546339950686723</v>
      </c>
      <c r="AQ62" s="128">
        <f t="shared" si="32"/>
        <v>3.1763699999495931</v>
      </c>
      <c r="AR62" s="128">
        <f t="shared" si="32"/>
        <v>1.1484668766375072</v>
      </c>
      <c r="AS62" s="128">
        <f t="shared" si="32"/>
        <v>1.0593609636148698</v>
      </c>
      <c r="AT62" s="128">
        <f t="shared" si="32"/>
        <v>2.3041328745168879</v>
      </c>
      <c r="AV62" s="130">
        <f t="shared" si="32"/>
        <v>1.844586682821344</v>
      </c>
      <c r="AW62" s="130">
        <f t="shared" si="32"/>
        <v>2.4858004579112367</v>
      </c>
      <c r="AX62" s="135"/>
      <c r="AY62" s="135"/>
      <c r="AZ62" s="146"/>
      <c r="BA62" s="147"/>
      <c r="BB62" s="147"/>
      <c r="BC62" s="146"/>
      <c r="BD62" s="147"/>
      <c r="BE62" s="147"/>
      <c r="BF62" s="146"/>
      <c r="BG62" s="148"/>
      <c r="BH62" s="148"/>
      <c r="BI62" s="146"/>
      <c r="BJ62" s="146"/>
      <c r="BK62" s="146"/>
      <c r="BL62" s="146"/>
      <c r="BM62" s="148"/>
      <c r="BN62" s="148"/>
      <c r="BO62" s="148"/>
      <c r="BP62" s="148"/>
      <c r="BQ62" s="148"/>
      <c r="BR62" s="148"/>
      <c r="BS62" s="148"/>
      <c r="BT62" s="148"/>
      <c r="BU62" s="148"/>
      <c r="BV62" s="148"/>
      <c r="BW62" s="148"/>
      <c r="BX62" s="148"/>
      <c r="BY62" s="148"/>
      <c r="BZ62" s="148"/>
      <c r="CA62" s="148"/>
      <c r="CB62" s="148"/>
      <c r="CC62" s="148"/>
      <c r="CD62" s="148"/>
      <c r="CE62" s="148"/>
      <c r="CF62" s="148"/>
      <c r="CG62" s="148"/>
      <c r="CH62" s="148"/>
      <c r="CI62" s="148"/>
      <c r="CJ62" s="148"/>
      <c r="CK62" s="148"/>
      <c r="CL62" s="148"/>
      <c r="CM62" s="148"/>
      <c r="CN62" s="148"/>
      <c r="CO62" s="135"/>
      <c r="CP62" s="135"/>
      <c r="CQ62" s="145"/>
      <c r="CR62" s="145"/>
      <c r="CS62" s="145"/>
      <c r="CT62" s="145"/>
      <c r="CU62" s="145"/>
      <c r="CV62" s="145"/>
      <c r="CW62" s="145"/>
      <c r="CX62" s="145"/>
      <c r="CY62" s="145"/>
      <c r="CZ62" s="145"/>
      <c r="DA62" s="145"/>
      <c r="DB62" s="145"/>
      <c r="DC62" s="145"/>
      <c r="DD62" s="145"/>
      <c r="DE62" s="145"/>
      <c r="DF62" s="145"/>
      <c r="DG62" s="145"/>
      <c r="DH62" s="145"/>
      <c r="DI62" s="145"/>
      <c r="DJ62" s="145"/>
      <c r="DK62" s="145"/>
      <c r="DL62" s="145"/>
      <c r="DM62" s="145"/>
      <c r="DN62" s="145"/>
      <c r="DO62" s="145"/>
      <c r="DP62" s="145"/>
      <c r="DQ62" s="145"/>
      <c r="DR62" s="145"/>
      <c r="DS62" s="145"/>
      <c r="DT62" s="145"/>
      <c r="DU62" s="145"/>
      <c r="DV62" s="145"/>
      <c r="DW62" s="145"/>
      <c r="DX62" s="145"/>
      <c r="DY62" s="145"/>
      <c r="DZ62" s="145"/>
      <c r="EA62" s="145"/>
      <c r="EB62" s="145"/>
      <c r="EC62" s="145"/>
      <c r="ED62" s="145"/>
      <c r="EE62" s="145"/>
      <c r="AMG62" s="135"/>
      <c r="AMH62" s="135"/>
    </row>
    <row r="63" spans="1:1022" x14ac:dyDescent="0.2">
      <c r="A63" s="135"/>
      <c r="B63" s="135"/>
      <c r="C63" s="135"/>
      <c r="D63" s="135"/>
      <c r="I63" s="144"/>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45"/>
      <c r="AW63" s="145"/>
      <c r="AX63" s="135"/>
      <c r="AY63" s="135"/>
      <c r="AZ63" s="146"/>
      <c r="BA63" s="147"/>
      <c r="BB63" s="147"/>
      <c r="BC63" s="146"/>
      <c r="BD63" s="147"/>
      <c r="BE63" s="147"/>
      <c r="BF63" s="146"/>
      <c r="BG63" s="148"/>
      <c r="BH63" s="148"/>
      <c r="BI63" s="146"/>
      <c r="BJ63" s="146"/>
      <c r="BK63" s="146"/>
      <c r="BL63" s="146"/>
      <c r="BM63" s="148"/>
      <c r="BN63" s="148"/>
      <c r="BO63" s="148"/>
      <c r="BP63" s="148"/>
      <c r="BQ63" s="148"/>
      <c r="BR63" s="148"/>
      <c r="BS63" s="148"/>
      <c r="BT63" s="148"/>
      <c r="BU63" s="148"/>
      <c r="BV63" s="148"/>
      <c r="BW63" s="148"/>
      <c r="BX63" s="148"/>
      <c r="BY63" s="148"/>
      <c r="BZ63" s="148"/>
      <c r="CA63" s="148"/>
      <c r="CB63" s="148"/>
      <c r="CC63" s="148"/>
      <c r="CD63" s="148"/>
      <c r="CE63" s="148"/>
      <c r="CF63" s="148"/>
      <c r="CG63" s="148"/>
      <c r="CH63" s="148"/>
      <c r="CI63" s="148"/>
      <c r="CJ63" s="148"/>
      <c r="CK63" s="148"/>
      <c r="CL63" s="148"/>
      <c r="CM63" s="148"/>
      <c r="CN63" s="148"/>
      <c r="CO63" s="135"/>
      <c r="CP63" s="135"/>
      <c r="CQ63" s="145"/>
      <c r="CR63" s="145"/>
      <c r="CS63" s="145"/>
      <c r="CT63" s="145"/>
      <c r="CU63" s="145"/>
      <c r="CV63" s="145"/>
      <c r="CW63" s="145"/>
      <c r="CX63" s="145"/>
      <c r="CY63" s="145"/>
      <c r="CZ63" s="145"/>
      <c r="DA63" s="145"/>
      <c r="DB63" s="145"/>
      <c r="DC63" s="145"/>
      <c r="DD63" s="145"/>
      <c r="DE63" s="145"/>
      <c r="DF63" s="145"/>
      <c r="DG63" s="145"/>
      <c r="DH63" s="145"/>
      <c r="DI63" s="145"/>
      <c r="DJ63" s="145"/>
      <c r="DK63" s="145"/>
      <c r="DL63" s="145"/>
      <c r="DM63" s="145"/>
      <c r="DN63" s="145"/>
      <c r="DO63" s="145"/>
      <c r="DP63" s="145"/>
      <c r="DQ63" s="145"/>
      <c r="DR63" s="145"/>
      <c r="DS63" s="145"/>
      <c r="DT63" s="145"/>
      <c r="DU63" s="145"/>
      <c r="DV63" s="145"/>
      <c r="DW63" s="145"/>
      <c r="DX63" s="145"/>
      <c r="DY63" s="145"/>
      <c r="DZ63" s="145"/>
      <c r="EA63" s="145"/>
      <c r="EB63" s="145"/>
      <c r="EC63" s="145"/>
      <c r="ED63" s="145"/>
      <c r="EE63" s="145"/>
    </row>
    <row r="64" spans="1:1022" x14ac:dyDescent="0.2">
      <c r="A64" s="135" t="s">
        <v>794</v>
      </c>
      <c r="B64" s="135" t="s">
        <v>364</v>
      </c>
      <c r="C64" s="128" t="s">
        <v>365</v>
      </c>
      <c r="D64" s="135" t="s">
        <v>407</v>
      </c>
      <c r="F64" s="128">
        <v>1200</v>
      </c>
      <c r="G64" s="128">
        <v>1E-4</v>
      </c>
      <c r="H64" s="128" t="s">
        <v>367</v>
      </c>
      <c r="I64" s="144">
        <v>8.58</v>
      </c>
      <c r="J64" s="135">
        <v>233483.58</v>
      </c>
      <c r="K64" s="135">
        <v>168312.11</v>
      </c>
      <c r="L64" s="135">
        <v>244.82</v>
      </c>
      <c r="M64" s="135">
        <v>8153.11</v>
      </c>
      <c r="N64" s="135">
        <v>7416.16</v>
      </c>
      <c r="O64" s="135">
        <v>21.83</v>
      </c>
      <c r="P64" s="135">
        <v>1708.4</v>
      </c>
      <c r="Q64" s="135">
        <v>875.86</v>
      </c>
      <c r="R64" s="135">
        <v>75.19</v>
      </c>
      <c r="S64" s="135">
        <v>26.25</v>
      </c>
      <c r="T64" s="128" t="s">
        <v>29</v>
      </c>
      <c r="U64" s="128" t="s">
        <v>29</v>
      </c>
      <c r="V64" s="128" t="s">
        <v>29</v>
      </c>
      <c r="W64" s="128" t="s">
        <v>29</v>
      </c>
      <c r="X64" s="135">
        <v>35</v>
      </c>
      <c r="Y64" s="135">
        <v>23.79</v>
      </c>
      <c r="Z64" s="135">
        <v>47.78</v>
      </c>
      <c r="AA64" s="135">
        <v>3.59</v>
      </c>
      <c r="AB64" s="135">
        <v>1.03</v>
      </c>
      <c r="AC64" s="128" t="s">
        <v>29</v>
      </c>
      <c r="AD64" s="135">
        <v>0.69</v>
      </c>
      <c r="AE64" s="135">
        <v>3.21</v>
      </c>
      <c r="AF64" s="135">
        <v>6.44</v>
      </c>
      <c r="AG64" s="135">
        <v>1.5</v>
      </c>
      <c r="AH64" s="135">
        <v>13.66</v>
      </c>
      <c r="AI64" s="135">
        <v>8.48</v>
      </c>
      <c r="AJ64" s="135">
        <v>1.23</v>
      </c>
      <c r="AK64" s="135">
        <v>5.62</v>
      </c>
      <c r="AL64" s="135">
        <v>2.58</v>
      </c>
      <c r="AM64" s="135">
        <v>10.23</v>
      </c>
      <c r="AN64" s="135">
        <v>2.15</v>
      </c>
      <c r="AO64" s="135">
        <v>5.28</v>
      </c>
      <c r="AP64" s="135">
        <v>2.5299999999999998</v>
      </c>
      <c r="AQ64" s="135">
        <v>4.8</v>
      </c>
      <c r="AR64" s="135">
        <v>4.01</v>
      </c>
      <c r="AS64" s="135">
        <v>12.59</v>
      </c>
      <c r="AT64" s="135">
        <v>0.504</v>
      </c>
      <c r="AU64" s="135">
        <v>0.186</v>
      </c>
      <c r="AV64" s="145">
        <v>1.38</v>
      </c>
      <c r="AW64" s="145">
        <v>0.312</v>
      </c>
      <c r="AX64" s="135"/>
      <c r="AY64" s="135"/>
      <c r="AZ64" s="146">
        <v>1.95</v>
      </c>
      <c r="BA64" s="147">
        <v>43425.68</v>
      </c>
      <c r="BB64" s="147">
        <v>5399.17</v>
      </c>
      <c r="BC64" s="146">
        <v>15.87</v>
      </c>
      <c r="BD64" s="147">
        <v>4574.79</v>
      </c>
      <c r="BE64" s="147">
        <v>1115.2</v>
      </c>
      <c r="BF64" s="146">
        <v>1.52</v>
      </c>
      <c r="BG64" s="148">
        <v>267.16000000000003</v>
      </c>
      <c r="BH64" s="148">
        <v>58.25</v>
      </c>
      <c r="BI64" s="146">
        <v>5.53</v>
      </c>
      <c r="BJ64" s="146">
        <v>3.04</v>
      </c>
      <c r="BK64" s="146">
        <v>1.1000000000000001</v>
      </c>
      <c r="BL64" s="146">
        <v>1.68</v>
      </c>
      <c r="BM64" s="148">
        <v>0.62</v>
      </c>
      <c r="BN64" s="148">
        <v>0.17</v>
      </c>
      <c r="BO64" s="148">
        <v>2.3199999999999998</v>
      </c>
      <c r="BP64" s="148">
        <v>1.39</v>
      </c>
      <c r="BQ64" s="148">
        <v>3.3</v>
      </c>
      <c r="BR64" s="148">
        <v>0.28000000000000003</v>
      </c>
      <c r="BS64" s="148">
        <v>0.31</v>
      </c>
      <c r="BT64" s="148">
        <v>6.8000000000000005E-2</v>
      </c>
      <c r="BU64" s="148">
        <v>0.21</v>
      </c>
      <c r="BV64" s="148">
        <v>0.23</v>
      </c>
      <c r="BW64" s="148">
        <v>0.6</v>
      </c>
      <c r="BX64" s="148">
        <v>0.14000000000000001</v>
      </c>
      <c r="BY64" s="148">
        <v>1.21</v>
      </c>
      <c r="BZ64" s="148">
        <v>1</v>
      </c>
      <c r="CA64" s="148">
        <v>0.14000000000000001</v>
      </c>
      <c r="CB64" s="148">
        <v>0.65</v>
      </c>
      <c r="CC64" s="148">
        <v>0.24</v>
      </c>
      <c r="CD64" s="148">
        <v>0.98</v>
      </c>
      <c r="CE64" s="148">
        <v>0.22</v>
      </c>
      <c r="CF64" s="148">
        <v>0.52</v>
      </c>
      <c r="CG64" s="148">
        <v>0.26</v>
      </c>
      <c r="CH64" s="148">
        <v>0.51</v>
      </c>
      <c r="CI64" s="148">
        <v>0.37</v>
      </c>
      <c r="CJ64" s="148">
        <v>1.21</v>
      </c>
      <c r="CK64" s="148">
        <v>6.5000000000000002E-2</v>
      </c>
      <c r="CL64" s="148">
        <v>0.04</v>
      </c>
      <c r="CM64" s="148">
        <v>0.14000000000000001</v>
      </c>
      <c r="CN64" s="148">
        <v>4.1000000000000002E-2</v>
      </c>
      <c r="CO64" s="135"/>
      <c r="CP64" s="135"/>
      <c r="CQ64" s="145">
        <v>3.28</v>
      </c>
      <c r="CR64" s="145">
        <v>215.13</v>
      </c>
      <c r="CS64" s="145">
        <v>156.6</v>
      </c>
      <c r="CT64" s="145">
        <v>0.23499999999999999</v>
      </c>
      <c r="CU64" s="145">
        <v>21.14</v>
      </c>
      <c r="CV64" s="145">
        <v>3.74</v>
      </c>
      <c r="CW64" s="145">
        <v>0.14399999999999999</v>
      </c>
      <c r="CX64" s="145">
        <v>1.52</v>
      </c>
      <c r="CY64" s="145">
        <v>0.80200000000000005</v>
      </c>
      <c r="CZ64" s="145">
        <v>0.46800000000000003</v>
      </c>
      <c r="DA64" s="145">
        <v>2.17</v>
      </c>
      <c r="DB64" s="145">
        <v>2.33</v>
      </c>
      <c r="DC64" s="145">
        <v>3.63</v>
      </c>
      <c r="DD64" s="145">
        <v>1.24</v>
      </c>
      <c r="DE64" s="145">
        <v>0.36299999999999999</v>
      </c>
      <c r="DF64" s="145">
        <v>0.13700000000000001</v>
      </c>
      <c r="DG64" s="145">
        <v>3.1099999999999999E-2</v>
      </c>
      <c r="DH64" s="145">
        <v>5.57E-2</v>
      </c>
      <c r="DI64" s="145">
        <v>1.6799999999999999E-2</v>
      </c>
      <c r="DJ64" s="145">
        <v>0.44800000000000001</v>
      </c>
      <c r="DK64" s="145">
        <v>0.151</v>
      </c>
      <c r="DL64" s="145">
        <v>0.249</v>
      </c>
      <c r="DM64" s="145">
        <v>8.8100000000000001E-3</v>
      </c>
      <c r="DN64" s="145">
        <v>1.6275000000000001E-2</v>
      </c>
      <c r="DO64" s="145">
        <f>AVERAGE(DO71,DO67)</f>
        <v>1.55E-2</v>
      </c>
      <c r="DP64" s="145">
        <v>0.1217</v>
      </c>
      <c r="DQ64" s="145">
        <v>0.10589999999999999</v>
      </c>
      <c r="DR64" s="145">
        <v>2.6599999999999999E-2</v>
      </c>
      <c r="DS64" s="145">
        <v>0.156</v>
      </c>
      <c r="DT64" s="145">
        <v>8.8299999999999993E-3</v>
      </c>
      <c r="DU64" s="145">
        <v>7.0999999999999994E-2</v>
      </c>
      <c r="DV64" s="145">
        <v>9.3799999999999994E-3</v>
      </c>
      <c r="DW64" s="145">
        <v>2.87E-2</v>
      </c>
      <c r="DX64" s="145">
        <f>AVERAGE(DX72,DX67:DX69)</f>
        <v>1.0435E-2</v>
      </c>
      <c r="DY64" s="145">
        <v>3.6266666666666697E-2</v>
      </c>
      <c r="DZ64" s="145">
        <v>6.9100000000000003E-3</v>
      </c>
      <c r="EA64" s="145">
        <v>4.7800000000000002E-2</v>
      </c>
      <c r="EB64" s="145">
        <v>1.2800000000000001E-2</v>
      </c>
      <c r="EC64" s="145">
        <v>3.9199999999999999E-2</v>
      </c>
      <c r="ED64" s="145">
        <v>7.77E-3</v>
      </c>
      <c r="EE64" s="145">
        <v>1.2800000000000001E-2</v>
      </c>
    </row>
    <row r="65" spans="1:1022" x14ac:dyDescent="0.2">
      <c r="A65" s="135" t="s">
        <v>794</v>
      </c>
      <c r="B65" s="135" t="s">
        <v>364</v>
      </c>
      <c r="C65" s="128" t="s">
        <v>365</v>
      </c>
      <c r="D65" s="135" t="s">
        <v>408</v>
      </c>
      <c r="F65" s="128">
        <v>1200</v>
      </c>
      <c r="G65" s="128">
        <v>1E-4</v>
      </c>
      <c r="H65" s="128" t="s">
        <v>367</v>
      </c>
      <c r="I65" s="144">
        <v>7.83</v>
      </c>
      <c r="J65" s="135">
        <v>236804.22</v>
      </c>
      <c r="K65" s="135">
        <v>168312.11</v>
      </c>
      <c r="L65" s="135">
        <v>272.8</v>
      </c>
      <c r="M65" s="135">
        <v>9838.7199999999993</v>
      </c>
      <c r="N65" s="135">
        <v>8903.31</v>
      </c>
      <c r="O65" s="135">
        <v>29.16</v>
      </c>
      <c r="P65" s="135">
        <v>2552.5300000000002</v>
      </c>
      <c r="Q65" s="135">
        <v>828.61</v>
      </c>
      <c r="R65" s="135">
        <v>74.260000000000005</v>
      </c>
      <c r="S65" s="135">
        <v>21.19</v>
      </c>
      <c r="T65" s="128" t="s">
        <v>29</v>
      </c>
      <c r="U65" s="135">
        <v>3.56</v>
      </c>
      <c r="V65" s="128" t="s">
        <v>29</v>
      </c>
      <c r="W65" s="128" t="s">
        <v>29</v>
      </c>
      <c r="X65" s="135">
        <v>36.67</v>
      </c>
      <c r="Y65" s="135">
        <v>24.28</v>
      </c>
      <c r="Z65" s="135">
        <v>61.05</v>
      </c>
      <c r="AA65" s="135">
        <v>2.95</v>
      </c>
      <c r="AB65" s="135">
        <v>1.01</v>
      </c>
      <c r="AC65" s="128" t="s">
        <v>29</v>
      </c>
      <c r="AD65" s="128" t="s">
        <v>29</v>
      </c>
      <c r="AE65" s="135">
        <v>3.11</v>
      </c>
      <c r="AF65" s="135">
        <v>6.86</v>
      </c>
      <c r="AG65" s="135">
        <v>1.43</v>
      </c>
      <c r="AH65" s="135">
        <v>14.59</v>
      </c>
      <c r="AI65" s="135">
        <v>8.77</v>
      </c>
      <c r="AJ65" s="135">
        <v>1.77</v>
      </c>
      <c r="AK65" s="135">
        <v>6.16</v>
      </c>
      <c r="AL65" s="135">
        <v>2.73</v>
      </c>
      <c r="AM65" s="135">
        <v>10.4</v>
      </c>
      <c r="AN65" s="135">
        <v>2.16</v>
      </c>
      <c r="AO65" s="135">
        <v>5.13</v>
      </c>
      <c r="AP65" s="135">
        <v>2.19</v>
      </c>
      <c r="AQ65" s="135">
        <v>5.18</v>
      </c>
      <c r="AR65" s="135">
        <v>3.97</v>
      </c>
      <c r="AS65" s="135">
        <v>16.36</v>
      </c>
      <c r="AT65" s="135">
        <v>0.92</v>
      </c>
      <c r="AU65" s="128" t="s">
        <v>29</v>
      </c>
      <c r="AV65" s="145">
        <v>1.17</v>
      </c>
      <c r="AW65" s="145">
        <v>0.495</v>
      </c>
      <c r="AX65" s="135"/>
      <c r="AY65" s="135"/>
      <c r="AZ65" s="146">
        <v>1.83</v>
      </c>
      <c r="BA65" s="147">
        <v>44053.31</v>
      </c>
      <c r="BB65" s="147">
        <v>5388.2</v>
      </c>
      <c r="BC65" s="146">
        <v>17.68</v>
      </c>
      <c r="BD65" s="147">
        <v>5517.31</v>
      </c>
      <c r="BE65" s="147">
        <v>1341.5</v>
      </c>
      <c r="BF65" s="146">
        <v>1.99</v>
      </c>
      <c r="BG65" s="148">
        <v>399.64</v>
      </c>
      <c r="BH65" s="148">
        <v>55.12</v>
      </c>
      <c r="BI65" s="146">
        <v>5.46</v>
      </c>
      <c r="BJ65" s="146">
        <v>2.54</v>
      </c>
      <c r="BK65" s="146">
        <v>1.03</v>
      </c>
      <c r="BL65" s="146">
        <v>1.89</v>
      </c>
      <c r="BM65" s="148">
        <v>0.78</v>
      </c>
      <c r="BN65" s="148">
        <v>0.16</v>
      </c>
      <c r="BO65" s="148">
        <v>2.4300000000000002</v>
      </c>
      <c r="BP65" s="148">
        <v>1.41</v>
      </c>
      <c r="BQ65" s="148">
        <v>4.1900000000000004</v>
      </c>
      <c r="BR65" s="148">
        <v>0.23</v>
      </c>
      <c r="BS65" s="148">
        <v>0.3</v>
      </c>
      <c r="BT65" s="148">
        <v>6.5000000000000002E-2</v>
      </c>
      <c r="BU65" s="148">
        <v>9.2999999999999999E-2</v>
      </c>
      <c r="BV65" s="148">
        <v>0.23</v>
      </c>
      <c r="BW65" s="148">
        <v>0.64</v>
      </c>
      <c r="BX65" s="148">
        <v>0.13</v>
      </c>
      <c r="BY65" s="148">
        <v>1.26</v>
      </c>
      <c r="BZ65" s="148">
        <v>1.01</v>
      </c>
      <c r="CA65" s="148">
        <v>0.19</v>
      </c>
      <c r="CB65" s="148">
        <v>0.69</v>
      </c>
      <c r="CC65" s="148">
        <v>0.25</v>
      </c>
      <c r="CD65" s="148">
        <v>0.99</v>
      </c>
      <c r="CE65" s="148">
        <v>0.22</v>
      </c>
      <c r="CF65" s="148">
        <v>0.5</v>
      </c>
      <c r="CG65" s="148">
        <v>0.23</v>
      </c>
      <c r="CH65" s="148">
        <v>0.53</v>
      </c>
      <c r="CI65" s="148">
        <v>0.37</v>
      </c>
      <c r="CJ65" s="148">
        <v>1.55</v>
      </c>
      <c r="CK65" s="148">
        <v>0.1</v>
      </c>
      <c r="CL65" s="148">
        <v>1.6E-2</v>
      </c>
      <c r="CM65" s="148">
        <v>0.12</v>
      </c>
      <c r="CN65" s="148">
        <v>5.7000000000000002E-2</v>
      </c>
      <c r="CO65" s="135"/>
      <c r="CP65" s="135"/>
      <c r="CQ65" s="145">
        <v>3.31</v>
      </c>
      <c r="CR65" s="145">
        <v>219.64</v>
      </c>
      <c r="CS65" s="145">
        <v>161.27000000000001</v>
      </c>
      <c r="CT65" s="145">
        <v>0.25800000000000001</v>
      </c>
      <c r="CU65" s="145">
        <v>20.73</v>
      </c>
      <c r="CV65" s="145">
        <v>3.78</v>
      </c>
      <c r="CW65" s="145">
        <v>0.184</v>
      </c>
      <c r="CX65" s="145">
        <v>1.68</v>
      </c>
      <c r="CY65" s="145">
        <v>0.85199999999999998</v>
      </c>
      <c r="CZ65" s="145">
        <v>0.48799999999999999</v>
      </c>
      <c r="DA65" s="145">
        <v>2.27</v>
      </c>
      <c r="DB65" s="145">
        <v>2.3199999999999998</v>
      </c>
      <c r="DC65" s="145">
        <v>3.19</v>
      </c>
      <c r="DD65" s="145">
        <v>1.32</v>
      </c>
      <c r="DE65" s="145">
        <v>0.35799999999999998</v>
      </c>
      <c r="DF65" s="145">
        <v>0.129</v>
      </c>
      <c r="DG65" s="145">
        <v>3.4299999999999997E-2</v>
      </c>
      <c r="DH65" s="145">
        <v>9.3299999999999994E-2</v>
      </c>
      <c r="DI65" s="145">
        <v>3.78E-2</v>
      </c>
      <c r="DJ65" s="145">
        <v>0.47399999999999998</v>
      </c>
      <c r="DK65" s="145">
        <v>0.14699999999999999</v>
      </c>
      <c r="DL65" s="145">
        <v>0.224</v>
      </c>
      <c r="DM65" s="145">
        <v>6.7000000000000002E-3</v>
      </c>
      <c r="DN65" s="145">
        <v>1.8800000000000001E-2</v>
      </c>
      <c r="DO65" s="145">
        <v>1.55E-2</v>
      </c>
      <c r="DP65" s="145">
        <v>0.187</v>
      </c>
      <c r="DQ65" s="145">
        <v>8.4699999999999998E-2</v>
      </c>
      <c r="DR65" s="145">
        <v>2.98E-2</v>
      </c>
      <c r="DS65" s="145">
        <v>0.126</v>
      </c>
      <c r="DT65" s="145">
        <v>1.2E-2</v>
      </c>
      <c r="DU65" s="145">
        <f>AVERAGE(DU64,DU66,DU68:DU70,DU70,DU68,DU69,DU72)</f>
        <v>6.0077777777777785E-2</v>
      </c>
      <c r="DV65" s="145">
        <v>8.8500000000000002E-3</v>
      </c>
      <c r="DW65" s="145">
        <f>AVERAGE(DW64,DW69,DW71)</f>
        <v>3.1533333333333337E-2</v>
      </c>
      <c r="DX65" s="145">
        <v>8.7899999999999992E-3</v>
      </c>
      <c r="DY65" s="145">
        <v>3.5000000000000003E-2</v>
      </c>
      <c r="DZ65" s="145">
        <v>4.2700000000000004E-3</v>
      </c>
      <c r="EA65" s="145">
        <v>3.644E-2</v>
      </c>
      <c r="EB65" s="145">
        <v>1.34E-2</v>
      </c>
      <c r="EC65" s="145">
        <v>2.9700000000000001E-2</v>
      </c>
      <c r="ED65" s="145">
        <v>7.77E-3</v>
      </c>
      <c r="EE65" s="145">
        <v>1.2800000000000001E-2</v>
      </c>
    </row>
    <row r="66" spans="1:1022" x14ac:dyDescent="0.2">
      <c r="A66" s="135" t="s">
        <v>794</v>
      </c>
      <c r="B66" s="135" t="s">
        <v>364</v>
      </c>
      <c r="C66" s="128" t="s">
        <v>365</v>
      </c>
      <c r="D66" s="135" t="s">
        <v>409</v>
      </c>
      <c r="F66" s="128">
        <v>1200</v>
      </c>
      <c r="G66" s="128">
        <v>1E-4</v>
      </c>
      <c r="H66" s="128" t="s">
        <v>367</v>
      </c>
      <c r="I66" s="144">
        <v>9.34</v>
      </c>
      <c r="J66" s="135">
        <v>236804.89</v>
      </c>
      <c r="K66" s="135">
        <v>168312.11</v>
      </c>
      <c r="L66" s="135">
        <v>242.12</v>
      </c>
      <c r="M66" s="135">
        <v>7904.27</v>
      </c>
      <c r="N66" s="135">
        <v>7178.59</v>
      </c>
      <c r="O66" s="135">
        <v>27.48</v>
      </c>
      <c r="P66" s="135">
        <v>2494.65</v>
      </c>
      <c r="Q66" s="135">
        <v>790.6</v>
      </c>
      <c r="R66" s="135">
        <v>73.58</v>
      </c>
      <c r="S66" s="135">
        <v>18.850000000000001</v>
      </c>
      <c r="T66" s="128" t="s">
        <v>29</v>
      </c>
      <c r="U66" s="128" t="s">
        <v>29</v>
      </c>
      <c r="V66" s="128" t="s">
        <v>29</v>
      </c>
      <c r="W66" s="128" t="s">
        <v>29</v>
      </c>
      <c r="X66" s="135">
        <v>33.81</v>
      </c>
      <c r="Y66" s="135">
        <v>18.690000000000001</v>
      </c>
      <c r="Z66" s="135">
        <v>41.19</v>
      </c>
      <c r="AA66" s="135">
        <v>2.2599999999999998</v>
      </c>
      <c r="AB66" s="135">
        <v>0.87</v>
      </c>
      <c r="AC66" s="128" t="s">
        <v>29</v>
      </c>
      <c r="AD66" s="135">
        <v>0.31</v>
      </c>
      <c r="AE66" s="135">
        <v>2.4300000000000002</v>
      </c>
      <c r="AF66" s="135">
        <v>5.53</v>
      </c>
      <c r="AG66" s="135">
        <v>1.19</v>
      </c>
      <c r="AH66" s="135">
        <v>12.05</v>
      </c>
      <c r="AI66" s="135">
        <v>7.3</v>
      </c>
      <c r="AJ66" s="135">
        <v>1.08</v>
      </c>
      <c r="AK66" s="135">
        <v>4.54</v>
      </c>
      <c r="AL66" s="135">
        <v>2.19</v>
      </c>
      <c r="AM66" s="135">
        <v>8.49</v>
      </c>
      <c r="AN66" s="135">
        <v>1.8</v>
      </c>
      <c r="AO66" s="135">
        <v>3.98</v>
      </c>
      <c r="AP66" s="135">
        <v>1.98</v>
      </c>
      <c r="AQ66" s="135">
        <v>4.09</v>
      </c>
      <c r="AR66" s="135">
        <v>3.06</v>
      </c>
      <c r="AS66" s="135">
        <v>11</v>
      </c>
      <c r="AT66" s="135">
        <v>0.55100000000000005</v>
      </c>
      <c r="AU66" s="128" t="s">
        <v>29</v>
      </c>
      <c r="AV66" s="145">
        <v>0.78700000000000003</v>
      </c>
      <c r="AW66" s="145">
        <v>0.24299999999999999</v>
      </c>
      <c r="AX66" s="135"/>
      <c r="AY66" s="135"/>
      <c r="AZ66" s="146">
        <v>1.87</v>
      </c>
      <c r="BA66" s="147">
        <v>44063.89</v>
      </c>
      <c r="BB66" s="147">
        <v>5377.77</v>
      </c>
      <c r="BC66" s="146">
        <v>15.7</v>
      </c>
      <c r="BD66" s="147">
        <v>4430.46</v>
      </c>
      <c r="BE66" s="147">
        <v>1084.1199999999999</v>
      </c>
      <c r="BF66" s="146">
        <v>1.87</v>
      </c>
      <c r="BG66" s="148">
        <v>391.32</v>
      </c>
      <c r="BH66" s="148">
        <v>52.62</v>
      </c>
      <c r="BI66" s="146">
        <v>5.4</v>
      </c>
      <c r="BJ66" s="146">
        <v>2.25</v>
      </c>
      <c r="BK66" s="146">
        <v>1</v>
      </c>
      <c r="BL66" s="146">
        <v>1.59</v>
      </c>
      <c r="BM66" s="148">
        <v>0.45</v>
      </c>
      <c r="BN66" s="148">
        <v>0.15</v>
      </c>
      <c r="BO66" s="148">
        <v>2.2400000000000002</v>
      </c>
      <c r="BP66" s="148">
        <v>1.0900000000000001</v>
      </c>
      <c r="BQ66" s="148">
        <v>2.84</v>
      </c>
      <c r="BR66" s="148">
        <v>0.18</v>
      </c>
      <c r="BS66" s="148">
        <v>0.22</v>
      </c>
      <c r="BT66" s="148">
        <v>6.6000000000000003E-2</v>
      </c>
      <c r="BU66" s="148">
        <v>0.11</v>
      </c>
      <c r="BV66" s="148">
        <v>0.18</v>
      </c>
      <c r="BW66" s="148">
        <v>0.51</v>
      </c>
      <c r="BX66" s="148">
        <v>0.11</v>
      </c>
      <c r="BY66" s="148">
        <v>1.05</v>
      </c>
      <c r="BZ66" s="148">
        <v>0.85</v>
      </c>
      <c r="CA66" s="148">
        <v>0.12</v>
      </c>
      <c r="CB66" s="148">
        <v>0.52</v>
      </c>
      <c r="CC66" s="148">
        <v>0.2</v>
      </c>
      <c r="CD66" s="148">
        <v>0.81</v>
      </c>
      <c r="CE66" s="148">
        <v>0.18</v>
      </c>
      <c r="CF66" s="148">
        <v>0.39</v>
      </c>
      <c r="CG66" s="148">
        <v>0.2</v>
      </c>
      <c r="CH66" s="148">
        <v>0.42</v>
      </c>
      <c r="CI66" s="148">
        <v>0.28000000000000003</v>
      </c>
      <c r="CJ66" s="148">
        <v>1.05</v>
      </c>
      <c r="CK66" s="148">
        <v>6.5000000000000002E-2</v>
      </c>
      <c r="CL66" s="148">
        <v>1.2999999999999999E-2</v>
      </c>
      <c r="CM66" s="148">
        <v>8.3000000000000004E-2</v>
      </c>
      <c r="CN66" s="148">
        <v>3.1E-2</v>
      </c>
      <c r="CO66" s="135"/>
      <c r="CP66" s="135"/>
      <c r="CQ66" s="145">
        <v>3.23</v>
      </c>
      <c r="CR66" s="145">
        <v>217.26</v>
      </c>
      <c r="CS66" s="145">
        <v>152.68</v>
      </c>
      <c r="CT66" s="145">
        <v>0.21199999999999999</v>
      </c>
      <c r="CU66" s="145">
        <v>20.54</v>
      </c>
      <c r="CV66" s="145">
        <v>3.55</v>
      </c>
      <c r="CW66" s="145">
        <v>0.193</v>
      </c>
      <c r="CX66" s="145">
        <v>1.72</v>
      </c>
      <c r="CY66" s="145">
        <v>0.83199999999999996</v>
      </c>
      <c r="CZ66" s="145">
        <v>0.47299999999999998</v>
      </c>
      <c r="DA66" s="145">
        <v>2.13</v>
      </c>
      <c r="DB66" s="145">
        <v>2.2999999999999998</v>
      </c>
      <c r="DC66" s="145">
        <v>3.53</v>
      </c>
      <c r="DD66" s="145">
        <v>0.95699999999999996</v>
      </c>
      <c r="DE66" s="145">
        <v>0.36</v>
      </c>
      <c r="DF66" s="145">
        <v>0.11</v>
      </c>
      <c r="DG66" s="145">
        <v>2.8899999999999999E-2</v>
      </c>
      <c r="DH66" s="145">
        <v>0.115</v>
      </c>
      <c r="DI66" s="145">
        <v>5.1900000000000002E-2</v>
      </c>
      <c r="DJ66" s="145">
        <v>0.29599999999999999</v>
      </c>
      <c r="DK66" s="145">
        <v>0.14499999999999999</v>
      </c>
      <c r="DL66" s="145">
        <v>0.14399999999999999</v>
      </c>
      <c r="DM66" s="145">
        <v>8.8599999999999998E-3</v>
      </c>
      <c r="DN66" s="145">
        <v>1.54E-2</v>
      </c>
      <c r="DO66" s="145">
        <v>1.55E-2</v>
      </c>
      <c r="DP66" s="145">
        <v>0.114</v>
      </c>
      <c r="DQ66" s="145">
        <v>0.10589999999999999</v>
      </c>
      <c r="DR66" s="145">
        <v>2.87E-2</v>
      </c>
      <c r="DS66" s="145">
        <v>0.14799999999999999</v>
      </c>
      <c r="DT66" s="145">
        <v>8.8299999999999993E-3</v>
      </c>
      <c r="DU66" s="145">
        <v>3.1399999999999997E-2</v>
      </c>
      <c r="DV66" s="145">
        <v>1.14E-2</v>
      </c>
      <c r="DW66" s="145">
        <v>3.1533333333333302E-2</v>
      </c>
      <c r="DX66" s="145">
        <v>1.0435E-2</v>
      </c>
      <c r="DY66" s="145">
        <v>3.8899999999999997E-2</v>
      </c>
      <c r="DZ66" s="145">
        <v>7.6699999999999997E-3</v>
      </c>
      <c r="EA66" s="145">
        <v>3.644E-2</v>
      </c>
      <c r="EB66" s="145">
        <v>1.8700000000000001E-2</v>
      </c>
      <c r="EC66" s="145">
        <v>2.6700000000000002E-2</v>
      </c>
      <c r="ED66" s="145">
        <v>8.5599999999999999E-3</v>
      </c>
      <c r="EE66" s="145">
        <v>1.2800000000000001E-2</v>
      </c>
    </row>
    <row r="67" spans="1:1022" x14ac:dyDescent="0.2">
      <c r="A67" s="135" t="s">
        <v>794</v>
      </c>
      <c r="B67" s="135" t="s">
        <v>364</v>
      </c>
      <c r="C67" s="128" t="s">
        <v>365</v>
      </c>
      <c r="D67" s="135" t="s">
        <v>410</v>
      </c>
      <c r="F67" s="128">
        <v>1200</v>
      </c>
      <c r="G67" s="128">
        <v>1E-4</v>
      </c>
      <c r="H67" s="128" t="s">
        <v>367</v>
      </c>
      <c r="I67" s="144">
        <v>6.34</v>
      </c>
      <c r="J67" s="135">
        <v>237070.45</v>
      </c>
      <c r="K67" s="135">
        <v>168312.11</v>
      </c>
      <c r="L67" s="135">
        <v>286.02999999999997</v>
      </c>
      <c r="M67" s="135">
        <v>8880.48</v>
      </c>
      <c r="N67" s="135">
        <v>8176.19</v>
      </c>
      <c r="O67" s="135">
        <v>37.549999999999997</v>
      </c>
      <c r="P67" s="135">
        <v>3620.4</v>
      </c>
      <c r="Q67" s="135">
        <v>795.01</v>
      </c>
      <c r="R67" s="135">
        <v>74.38</v>
      </c>
      <c r="S67" s="135">
        <v>20.92</v>
      </c>
      <c r="T67" s="128" t="s">
        <v>29</v>
      </c>
      <c r="U67" s="128" t="s">
        <v>29</v>
      </c>
      <c r="V67" s="135">
        <v>1.08</v>
      </c>
      <c r="W67" s="128" t="s">
        <v>29</v>
      </c>
      <c r="X67" s="135">
        <v>31.89</v>
      </c>
      <c r="Y67" s="135">
        <v>21.69</v>
      </c>
      <c r="Z67" s="135">
        <v>46.44</v>
      </c>
      <c r="AA67" s="135">
        <v>2.66</v>
      </c>
      <c r="AB67" s="135">
        <v>0.71</v>
      </c>
      <c r="AC67" s="128" t="s">
        <v>29</v>
      </c>
      <c r="AD67" s="128" t="s">
        <v>29</v>
      </c>
      <c r="AE67" s="135">
        <v>2.9</v>
      </c>
      <c r="AF67" s="135">
        <v>5.86</v>
      </c>
      <c r="AG67" s="135">
        <v>1.38</v>
      </c>
      <c r="AH67" s="135">
        <v>12.74</v>
      </c>
      <c r="AI67" s="135">
        <v>7.22</v>
      </c>
      <c r="AJ67" s="135">
        <v>1.34</v>
      </c>
      <c r="AK67" s="135">
        <v>4.76</v>
      </c>
      <c r="AL67" s="135">
        <v>2.42</v>
      </c>
      <c r="AM67" s="135">
        <v>9.27</v>
      </c>
      <c r="AN67" s="135">
        <v>1.92</v>
      </c>
      <c r="AO67" s="135">
        <v>4.16</v>
      </c>
      <c r="AP67" s="135">
        <v>2.04</v>
      </c>
      <c r="AQ67" s="135">
        <v>5.04</v>
      </c>
      <c r="AR67" s="135">
        <v>3.5</v>
      </c>
      <c r="AS67" s="135">
        <v>13.42</v>
      </c>
      <c r="AT67" s="135">
        <v>1</v>
      </c>
      <c r="AU67" s="128" t="s">
        <v>29</v>
      </c>
      <c r="AV67" s="145">
        <v>1</v>
      </c>
      <c r="AW67" s="145">
        <v>0.35299999999999998</v>
      </c>
      <c r="AX67" s="135"/>
      <c r="AY67" s="135"/>
      <c r="AZ67" s="146">
        <v>1.71</v>
      </c>
      <c r="BA67" s="147">
        <v>44127.55</v>
      </c>
      <c r="BB67" s="147">
        <v>5388.11</v>
      </c>
      <c r="BC67" s="146">
        <v>18.579999999999998</v>
      </c>
      <c r="BD67" s="147">
        <v>4975.92</v>
      </c>
      <c r="BE67" s="147">
        <v>1237.8499999999999</v>
      </c>
      <c r="BF67" s="146">
        <v>2.54</v>
      </c>
      <c r="BG67" s="148">
        <v>569.09</v>
      </c>
      <c r="BH67" s="148">
        <v>52.98</v>
      </c>
      <c r="BI67" s="146">
        <v>5.48</v>
      </c>
      <c r="BJ67" s="146">
        <v>2.5</v>
      </c>
      <c r="BK67" s="146">
        <v>1.05</v>
      </c>
      <c r="BL67" s="146">
        <v>1.65</v>
      </c>
      <c r="BM67" s="148">
        <v>0.71</v>
      </c>
      <c r="BN67" s="148">
        <v>0.16</v>
      </c>
      <c r="BO67" s="148">
        <v>2.12</v>
      </c>
      <c r="BP67" s="148">
        <v>1.27</v>
      </c>
      <c r="BQ67" s="148">
        <v>3.22</v>
      </c>
      <c r="BR67" s="148">
        <v>0.21</v>
      </c>
      <c r="BS67" s="148">
        <v>0.24</v>
      </c>
      <c r="BT67" s="148">
        <v>6.6000000000000003E-2</v>
      </c>
      <c r="BU67" s="148">
        <v>0.08</v>
      </c>
      <c r="BV67" s="148">
        <v>0.21</v>
      </c>
      <c r="BW67" s="148">
        <v>0.55000000000000004</v>
      </c>
      <c r="BX67" s="148">
        <v>0.13</v>
      </c>
      <c r="BY67" s="148">
        <v>1.1200000000000001</v>
      </c>
      <c r="BZ67" s="148">
        <v>0.86</v>
      </c>
      <c r="CA67" s="148">
        <v>0.15</v>
      </c>
      <c r="CB67" s="148">
        <v>0.55000000000000004</v>
      </c>
      <c r="CC67" s="148">
        <v>0.23</v>
      </c>
      <c r="CD67" s="148">
        <v>0.89</v>
      </c>
      <c r="CE67" s="148">
        <v>0.19</v>
      </c>
      <c r="CF67" s="148">
        <v>0.42</v>
      </c>
      <c r="CG67" s="148">
        <v>0.21</v>
      </c>
      <c r="CH67" s="148">
        <v>0.52</v>
      </c>
      <c r="CI67" s="148">
        <v>0.33</v>
      </c>
      <c r="CJ67" s="148">
        <v>1.29</v>
      </c>
      <c r="CK67" s="148">
        <v>0.11</v>
      </c>
      <c r="CL67" s="148">
        <v>0.02</v>
      </c>
      <c r="CM67" s="148">
        <v>0.11</v>
      </c>
      <c r="CN67" s="148">
        <v>4.2999999999999997E-2</v>
      </c>
      <c r="CO67" s="135"/>
      <c r="CP67" s="135"/>
      <c r="CQ67" s="145">
        <v>3.25</v>
      </c>
      <c r="CR67" s="145">
        <v>220.92</v>
      </c>
      <c r="CS67" s="145">
        <v>162.18</v>
      </c>
      <c r="CT67" s="145">
        <v>0.23499999999999999</v>
      </c>
      <c r="CU67" s="145">
        <v>20.73</v>
      </c>
      <c r="CV67" s="145">
        <v>3.5</v>
      </c>
      <c r="CW67" s="145">
        <v>0.24</v>
      </c>
      <c r="CX67" s="145">
        <v>1.71</v>
      </c>
      <c r="CY67" s="145">
        <v>0.81200000000000006</v>
      </c>
      <c r="CZ67" s="145">
        <v>0.47899999999999998</v>
      </c>
      <c r="DA67" s="145">
        <v>2.1800000000000002</v>
      </c>
      <c r="DB67" s="145">
        <v>2.33</v>
      </c>
      <c r="DC67" s="145">
        <v>3.66</v>
      </c>
      <c r="DD67" s="145">
        <v>0.79900000000000004</v>
      </c>
      <c r="DE67" s="145">
        <v>0.35099999999999998</v>
      </c>
      <c r="DF67" s="145">
        <v>0.109</v>
      </c>
      <c r="DG67" s="145">
        <v>4.1000000000000002E-2</v>
      </c>
      <c r="DH67" s="145">
        <v>0.106</v>
      </c>
      <c r="DI67" s="145">
        <v>3.85E-2</v>
      </c>
      <c r="DJ67" s="145">
        <v>0.38200000000000001</v>
      </c>
      <c r="DK67" s="145">
        <v>0.153</v>
      </c>
      <c r="DL67" s="145">
        <v>0.20899999999999999</v>
      </c>
      <c r="DM67" s="145">
        <v>8.9099999999999995E-3</v>
      </c>
      <c r="DN67" s="145">
        <v>1.6275000000000001E-2</v>
      </c>
      <c r="DO67" s="145">
        <v>1.9199999999999998E-2</v>
      </c>
      <c r="DP67" s="145">
        <f>AVERAGE(DP65:DP66,DP72)</f>
        <v>0.12169999999999999</v>
      </c>
      <c r="DQ67" s="145">
        <v>0.125</v>
      </c>
      <c r="DR67" s="145">
        <v>3.4099999999999998E-2</v>
      </c>
      <c r="DS67" s="145">
        <v>0.128</v>
      </c>
      <c r="DT67" s="145">
        <v>8.8299999999999993E-3</v>
      </c>
      <c r="DU67" s="145">
        <v>6.0077777777777799E-2</v>
      </c>
      <c r="DV67" s="145">
        <f>AVERAGE(DV65,DV66,DV72)</f>
        <v>9.3799999999999994E-3</v>
      </c>
      <c r="DW67" s="145">
        <v>3.1533333333333302E-2</v>
      </c>
      <c r="DX67" s="145">
        <v>1.04E-2</v>
      </c>
      <c r="DY67" s="145">
        <v>3.6266666666666697E-2</v>
      </c>
      <c r="DZ67" s="145">
        <v>4.6899999999999997E-3</v>
      </c>
      <c r="EA67" s="145">
        <v>3.7900000000000003E-2</v>
      </c>
      <c r="EB67" s="145">
        <v>8.8500000000000002E-3</v>
      </c>
      <c r="EC67" s="145">
        <v>3.44E-2</v>
      </c>
      <c r="ED67" s="145">
        <v>6.9800000000000001E-3</v>
      </c>
      <c r="EE67" s="145">
        <v>1.2800000000000001E-2</v>
      </c>
    </row>
    <row r="68" spans="1:1022" x14ac:dyDescent="0.2">
      <c r="A68" s="135" t="s">
        <v>794</v>
      </c>
      <c r="B68" s="135" t="s">
        <v>364</v>
      </c>
      <c r="C68" s="128" t="s">
        <v>365</v>
      </c>
      <c r="D68" s="135" t="s">
        <v>411</v>
      </c>
      <c r="F68" s="128">
        <v>1200</v>
      </c>
      <c r="G68" s="128">
        <v>1E-4</v>
      </c>
      <c r="H68" s="128" t="s">
        <v>367</v>
      </c>
      <c r="I68" s="144">
        <v>12.55</v>
      </c>
      <c r="J68" s="135">
        <v>241086.89</v>
      </c>
      <c r="K68" s="135">
        <v>168312.11</v>
      </c>
      <c r="L68" s="135">
        <v>224.37</v>
      </c>
      <c r="M68" s="135">
        <v>6423.35</v>
      </c>
      <c r="N68" s="135">
        <v>5900.56</v>
      </c>
      <c r="O68" s="135">
        <v>19.98</v>
      </c>
      <c r="P68" s="135">
        <v>1569.32</v>
      </c>
      <c r="Q68" s="135">
        <v>885.32</v>
      </c>
      <c r="R68" s="135">
        <v>75.81</v>
      </c>
      <c r="S68" s="135">
        <v>15.28</v>
      </c>
      <c r="T68" s="128" t="s">
        <v>29</v>
      </c>
      <c r="U68" s="128" t="s">
        <v>29</v>
      </c>
      <c r="V68" s="128" t="s">
        <v>29</v>
      </c>
      <c r="W68" s="128" t="s">
        <v>29</v>
      </c>
      <c r="X68" s="135">
        <v>30.88</v>
      </c>
      <c r="Y68" s="135">
        <v>19.239999999999998</v>
      </c>
      <c r="Z68" s="135">
        <v>34.06</v>
      </c>
      <c r="AA68" s="135">
        <v>1.26</v>
      </c>
      <c r="AB68" s="128" t="s">
        <v>29</v>
      </c>
      <c r="AC68" s="128" t="s">
        <v>29</v>
      </c>
      <c r="AD68" s="128" t="s">
        <v>29</v>
      </c>
      <c r="AE68" s="135">
        <v>2.15</v>
      </c>
      <c r="AF68" s="135">
        <v>4.59</v>
      </c>
      <c r="AG68" s="135">
        <v>1.0469999999999999</v>
      </c>
      <c r="AH68" s="135">
        <v>11.22</v>
      </c>
      <c r="AI68" s="135">
        <v>6.49</v>
      </c>
      <c r="AJ68" s="135">
        <v>1.27</v>
      </c>
      <c r="AK68" s="135">
        <v>4.3099999999999996</v>
      </c>
      <c r="AL68" s="135">
        <v>2.29</v>
      </c>
      <c r="AM68" s="135">
        <v>8.39</v>
      </c>
      <c r="AN68" s="135">
        <v>1.73</v>
      </c>
      <c r="AO68" s="135">
        <v>4.47</v>
      </c>
      <c r="AP68" s="135">
        <v>1.93</v>
      </c>
      <c r="AQ68" s="135">
        <v>3.74</v>
      </c>
      <c r="AR68" s="135">
        <v>3.24</v>
      </c>
      <c r="AS68" s="135">
        <v>9.7899999999999991</v>
      </c>
      <c r="AT68" s="135">
        <v>0.253</v>
      </c>
      <c r="AU68" s="135">
        <v>9.2999999999999999E-2</v>
      </c>
      <c r="AV68" s="145">
        <v>0.63200000000000001</v>
      </c>
      <c r="AW68" s="145">
        <v>0.23300000000000001</v>
      </c>
      <c r="AX68" s="135"/>
      <c r="AY68" s="135"/>
      <c r="AZ68" s="146">
        <v>2.16</v>
      </c>
      <c r="BA68" s="147">
        <v>44886.33</v>
      </c>
      <c r="BB68" s="147">
        <v>5377.77</v>
      </c>
      <c r="BC68" s="146">
        <v>14.59</v>
      </c>
      <c r="BD68" s="147">
        <v>3598.31</v>
      </c>
      <c r="BE68" s="147">
        <v>895.62</v>
      </c>
      <c r="BF68" s="146">
        <v>1.38</v>
      </c>
      <c r="BG68" s="148">
        <v>247.39</v>
      </c>
      <c r="BH68" s="148">
        <v>59.02</v>
      </c>
      <c r="BI68" s="146">
        <v>5.58</v>
      </c>
      <c r="BJ68" s="146">
        <v>1.99</v>
      </c>
      <c r="BK68" s="146">
        <v>0.99</v>
      </c>
      <c r="BL68" s="146">
        <v>1.56</v>
      </c>
      <c r="BM68" s="148">
        <v>0.59</v>
      </c>
      <c r="BN68" s="148">
        <v>0.15</v>
      </c>
      <c r="BO68" s="148">
        <v>2.0499999999999998</v>
      </c>
      <c r="BP68" s="148">
        <v>1.1200000000000001</v>
      </c>
      <c r="BQ68" s="148">
        <v>2.37</v>
      </c>
      <c r="BR68" s="148">
        <v>0.11</v>
      </c>
      <c r="BS68" s="148">
        <v>0.26</v>
      </c>
      <c r="BT68" s="148">
        <v>6.5000000000000002E-2</v>
      </c>
      <c r="BU68" s="148">
        <v>0.1</v>
      </c>
      <c r="BV68" s="148">
        <v>0.16</v>
      </c>
      <c r="BW68" s="148">
        <v>0.43</v>
      </c>
      <c r="BX68" s="148">
        <v>9.9000000000000005E-2</v>
      </c>
      <c r="BY68" s="148">
        <v>0.98</v>
      </c>
      <c r="BZ68" s="148">
        <v>0.77</v>
      </c>
      <c r="CA68" s="148">
        <v>0.14000000000000001</v>
      </c>
      <c r="CB68" s="148">
        <v>0.5</v>
      </c>
      <c r="CC68" s="148">
        <v>0.22</v>
      </c>
      <c r="CD68" s="148">
        <v>0.81</v>
      </c>
      <c r="CE68" s="148">
        <v>0.17</v>
      </c>
      <c r="CF68" s="148">
        <v>0.44</v>
      </c>
      <c r="CG68" s="148">
        <v>0.2</v>
      </c>
      <c r="CH68" s="148">
        <v>0.39</v>
      </c>
      <c r="CI68" s="148">
        <v>0.3</v>
      </c>
      <c r="CJ68" s="148">
        <v>0.95</v>
      </c>
      <c r="CK68" s="148">
        <v>3.5000000000000003E-2</v>
      </c>
      <c r="CL68" s="148">
        <v>2.3E-2</v>
      </c>
      <c r="CM68" s="148">
        <v>6.9000000000000006E-2</v>
      </c>
      <c r="CN68" s="148">
        <v>0.03</v>
      </c>
      <c r="CO68" s="135"/>
      <c r="CP68" s="135"/>
      <c r="CQ68" s="145">
        <v>3.24</v>
      </c>
      <c r="CR68" s="145">
        <v>217.62</v>
      </c>
      <c r="CS68" s="145">
        <v>149.87</v>
      </c>
      <c r="CT68" s="145">
        <v>0.23400000000000001</v>
      </c>
      <c r="CU68" s="145">
        <v>20.63</v>
      </c>
      <c r="CV68" s="145">
        <v>3.24</v>
      </c>
      <c r="CW68" s="145">
        <v>0.185</v>
      </c>
      <c r="CX68" s="145">
        <v>1.43</v>
      </c>
      <c r="CY68" s="145">
        <v>0.83399999999999996</v>
      </c>
      <c r="CZ68" s="145">
        <v>0.46800000000000003</v>
      </c>
      <c r="DA68" s="145">
        <v>2.34</v>
      </c>
      <c r="DB68" s="145">
        <v>2.2799999999999998</v>
      </c>
      <c r="DC68" s="145">
        <v>3.63</v>
      </c>
      <c r="DD68" s="145">
        <v>1.17</v>
      </c>
      <c r="DE68" s="145">
        <v>0.35399999999999998</v>
      </c>
      <c r="DF68" s="145">
        <v>0.113</v>
      </c>
      <c r="DG68" s="145">
        <v>1.4500000000000001E-2</v>
      </c>
      <c r="DH68" s="145">
        <v>0.1</v>
      </c>
      <c r="DI68" s="145">
        <v>3.6200000000000003E-2</v>
      </c>
      <c r="DJ68" s="145">
        <v>0.54800000000000004</v>
      </c>
      <c r="DK68" s="145">
        <v>0.154</v>
      </c>
      <c r="DL68" s="145">
        <v>0.17899999999999999</v>
      </c>
      <c r="DM68" s="145">
        <v>5.0699999999999999E-3</v>
      </c>
      <c r="DN68" s="145">
        <v>1.6275000000000001E-2</v>
      </c>
      <c r="DO68" s="145">
        <v>1.55E-2</v>
      </c>
      <c r="DP68" s="145">
        <v>0.1217</v>
      </c>
      <c r="DQ68" s="145">
        <f>AVERAGE(DQ65,DQ67,DQ71)</f>
        <v>0.10589999999999999</v>
      </c>
      <c r="DR68" s="145">
        <v>1.66E-2</v>
      </c>
      <c r="DS68" s="145">
        <v>4.36E-2</v>
      </c>
      <c r="DT68" s="145">
        <v>7.1900000000000002E-3</v>
      </c>
      <c r="DU68" s="145">
        <v>4.8000000000000001E-2</v>
      </c>
      <c r="DV68" s="145">
        <v>9.3799999999999994E-3</v>
      </c>
      <c r="DW68" s="145">
        <v>3.1533333333333302E-2</v>
      </c>
      <c r="DX68" s="145">
        <v>7.0400000000000003E-3</v>
      </c>
      <c r="DY68" s="145">
        <v>3.6266666666666697E-2</v>
      </c>
      <c r="DZ68" s="145">
        <v>3.7599999999999999E-3</v>
      </c>
      <c r="EA68" s="145">
        <v>2.9499999999999998E-2</v>
      </c>
      <c r="EB68" s="145">
        <f>AVERAGE(EB64:EB67,EB69:EB72)</f>
        <v>1.3965000000000002E-2</v>
      </c>
      <c r="EC68" s="145">
        <v>2.5399999999999999E-2</v>
      </c>
      <c r="ED68" s="145">
        <v>7.77E-3</v>
      </c>
      <c r="EE68" s="145">
        <v>1.2800000000000001E-2</v>
      </c>
    </row>
    <row r="69" spans="1:1022" x14ac:dyDescent="0.2">
      <c r="A69" s="135" t="s">
        <v>794</v>
      </c>
      <c r="B69" s="135" t="s">
        <v>364</v>
      </c>
      <c r="C69" s="128" t="s">
        <v>365</v>
      </c>
      <c r="D69" s="135" t="s">
        <v>412</v>
      </c>
      <c r="F69" s="128">
        <v>1200</v>
      </c>
      <c r="G69" s="128">
        <v>1E-4</v>
      </c>
      <c r="H69" s="128" t="s">
        <v>367</v>
      </c>
      <c r="I69" s="144">
        <v>8.02</v>
      </c>
      <c r="J69" s="135">
        <v>236014.59</v>
      </c>
      <c r="K69" s="135">
        <v>168312.11</v>
      </c>
      <c r="L69" s="135">
        <v>216.17</v>
      </c>
      <c r="M69" s="135">
        <v>8028.35</v>
      </c>
      <c r="N69" s="135">
        <v>7355.38</v>
      </c>
      <c r="O69" s="135">
        <v>20.059999999999999</v>
      </c>
      <c r="P69" s="135">
        <v>1666.16</v>
      </c>
      <c r="Q69" s="135">
        <v>851.26</v>
      </c>
      <c r="R69" s="135">
        <v>73.569999999999993</v>
      </c>
      <c r="S69" s="135">
        <v>21.21</v>
      </c>
      <c r="T69" s="128" t="s">
        <v>29</v>
      </c>
      <c r="U69" s="128" t="s">
        <v>29</v>
      </c>
      <c r="V69" s="135">
        <v>0.66</v>
      </c>
      <c r="W69" s="128" t="s">
        <v>29</v>
      </c>
      <c r="X69" s="135">
        <v>36.619999999999997</v>
      </c>
      <c r="Y69" s="135">
        <v>20.95</v>
      </c>
      <c r="Z69" s="135">
        <v>44.12</v>
      </c>
      <c r="AA69" s="135">
        <v>1.93</v>
      </c>
      <c r="AB69" s="135">
        <v>0.66</v>
      </c>
      <c r="AC69" s="128" t="s">
        <v>29</v>
      </c>
      <c r="AD69" s="128" t="s">
        <v>29</v>
      </c>
      <c r="AE69" s="135">
        <v>2.67</v>
      </c>
      <c r="AF69" s="135">
        <v>6.2</v>
      </c>
      <c r="AG69" s="135">
        <v>1.19</v>
      </c>
      <c r="AH69" s="135">
        <v>12.96</v>
      </c>
      <c r="AI69" s="135">
        <v>7.75</v>
      </c>
      <c r="AJ69" s="135">
        <v>1.46</v>
      </c>
      <c r="AK69" s="135">
        <v>5.01</v>
      </c>
      <c r="AL69" s="135">
        <v>2.4</v>
      </c>
      <c r="AM69" s="135">
        <v>9.92</v>
      </c>
      <c r="AN69" s="135">
        <v>1.92</v>
      </c>
      <c r="AO69" s="135">
        <v>4.12</v>
      </c>
      <c r="AP69" s="135">
        <v>2.19</v>
      </c>
      <c r="AQ69" s="135">
        <v>4.08</v>
      </c>
      <c r="AR69" s="135">
        <v>3.43</v>
      </c>
      <c r="AS69" s="135">
        <v>11.62</v>
      </c>
      <c r="AT69" s="135">
        <v>0.55800000000000005</v>
      </c>
      <c r="AU69" s="128" t="s">
        <v>29</v>
      </c>
      <c r="AV69" s="145">
        <v>0.77600000000000002</v>
      </c>
      <c r="AW69" s="145">
        <v>0.27200000000000002</v>
      </c>
      <c r="AX69" s="135"/>
      <c r="AY69" s="135"/>
      <c r="AZ69" s="146">
        <v>1.78</v>
      </c>
      <c r="BA69" s="147">
        <v>43955.16</v>
      </c>
      <c r="BB69" s="147">
        <v>5378.64</v>
      </c>
      <c r="BC69" s="146">
        <v>14.08</v>
      </c>
      <c r="BD69" s="147">
        <v>4496.84</v>
      </c>
      <c r="BE69" s="147">
        <v>1119.25</v>
      </c>
      <c r="BF69" s="146">
        <v>1.39</v>
      </c>
      <c r="BG69" s="148">
        <v>263.26</v>
      </c>
      <c r="BH69" s="148">
        <v>56.8</v>
      </c>
      <c r="BI69" s="146">
        <v>5.43</v>
      </c>
      <c r="BJ69" s="146">
        <v>2.5</v>
      </c>
      <c r="BK69" s="146">
        <v>0.98</v>
      </c>
      <c r="BL69" s="146">
        <v>1.71</v>
      </c>
      <c r="BM69" s="148">
        <v>0.46</v>
      </c>
      <c r="BN69" s="148">
        <v>0.16</v>
      </c>
      <c r="BO69" s="148">
        <v>2.4300000000000002</v>
      </c>
      <c r="BP69" s="148">
        <v>1.22</v>
      </c>
      <c r="BQ69" s="148">
        <v>3.06</v>
      </c>
      <c r="BR69" s="148">
        <v>0.16</v>
      </c>
      <c r="BS69" s="148">
        <v>0.21</v>
      </c>
      <c r="BT69" s="148">
        <v>6.6000000000000003E-2</v>
      </c>
      <c r="BU69" s="148">
        <v>0.13</v>
      </c>
      <c r="BV69" s="148">
        <v>0.2</v>
      </c>
      <c r="BW69" s="148">
        <v>0.57999999999999996</v>
      </c>
      <c r="BX69" s="148">
        <v>0.11</v>
      </c>
      <c r="BY69" s="148">
        <v>1.1200000000000001</v>
      </c>
      <c r="BZ69" s="148">
        <v>0.9</v>
      </c>
      <c r="CA69" s="148">
        <v>0.16</v>
      </c>
      <c r="CB69" s="148">
        <v>0.56999999999999995</v>
      </c>
      <c r="CC69" s="148">
        <v>0.23</v>
      </c>
      <c r="CD69" s="148">
        <v>0.95</v>
      </c>
      <c r="CE69" s="148">
        <v>0.19</v>
      </c>
      <c r="CF69" s="148">
        <v>0.41</v>
      </c>
      <c r="CG69" s="148">
        <v>0.23</v>
      </c>
      <c r="CH69" s="148">
        <v>0.42</v>
      </c>
      <c r="CI69" s="148">
        <v>0.32</v>
      </c>
      <c r="CJ69" s="148">
        <v>1.1200000000000001</v>
      </c>
      <c r="CK69" s="148">
        <v>6.6000000000000003E-2</v>
      </c>
      <c r="CL69" s="148">
        <v>1.2999999999999999E-2</v>
      </c>
      <c r="CM69" s="148">
        <v>8.3000000000000004E-2</v>
      </c>
      <c r="CN69" s="148">
        <v>3.4000000000000002E-2</v>
      </c>
      <c r="CO69" s="135"/>
      <c r="CP69" s="135"/>
      <c r="CQ69" s="145">
        <v>3.27</v>
      </c>
      <c r="CR69" s="145">
        <v>221.84</v>
      </c>
      <c r="CS69" s="145">
        <v>156.78</v>
      </c>
      <c r="CT69" s="145">
        <v>0.223</v>
      </c>
      <c r="CU69" s="145">
        <v>21.18</v>
      </c>
      <c r="CV69" s="145">
        <v>3.88</v>
      </c>
      <c r="CW69" s="145">
        <v>0.21</v>
      </c>
      <c r="CX69" s="145">
        <v>1.1599999999999999</v>
      </c>
      <c r="CY69" s="145">
        <v>0.89500000000000002</v>
      </c>
      <c r="CZ69" s="145">
        <v>0.46700000000000003</v>
      </c>
      <c r="DA69" s="145">
        <v>2.23</v>
      </c>
      <c r="DB69" s="145">
        <v>2.29</v>
      </c>
      <c r="DC69" s="145">
        <v>3.19</v>
      </c>
      <c r="DD69" s="145">
        <v>0.54700000000000004</v>
      </c>
      <c r="DE69" s="145">
        <v>0.36499999999999999</v>
      </c>
      <c r="DF69" s="145">
        <v>0.12</v>
      </c>
      <c r="DG69" s="145">
        <v>2.4299999999999999E-2</v>
      </c>
      <c r="DH69" s="145">
        <v>8.3400000000000002E-2</v>
      </c>
      <c r="DI69" s="145">
        <v>4.7100000000000003E-2</v>
      </c>
      <c r="DJ69" s="145">
        <v>0.32400000000000001</v>
      </c>
      <c r="DK69" s="145">
        <v>0.156</v>
      </c>
      <c r="DL69" s="145">
        <v>0.3</v>
      </c>
      <c r="DM69" s="145">
        <f>AVERAGE(DM64:DM68,DM72,DM70)</f>
        <v>6.8085714285714277E-3</v>
      </c>
      <c r="DN69" s="145">
        <v>1.8700000000000001E-2</v>
      </c>
      <c r="DO69" s="145">
        <v>1.55E-2</v>
      </c>
      <c r="DP69" s="145">
        <v>0.1217</v>
      </c>
      <c r="DQ69" s="145">
        <v>0.10589999999999999</v>
      </c>
      <c r="DR69" s="145">
        <v>2.7199999999999998E-2</v>
      </c>
      <c r="DS69" s="145">
        <v>9.8500000000000004E-2</v>
      </c>
      <c r="DT69" s="145">
        <v>7.3000000000000001E-3</v>
      </c>
      <c r="DU69" s="145">
        <v>6.54E-2</v>
      </c>
      <c r="DV69" s="145">
        <v>7.1999999999999998E-3</v>
      </c>
      <c r="DW69" s="145">
        <v>3.8300000000000001E-2</v>
      </c>
      <c r="DX69" s="145">
        <v>1.0699999999999999E-2</v>
      </c>
      <c r="DY69" s="145">
        <v>3.49E-2</v>
      </c>
      <c r="DZ69" s="145">
        <v>5.94E-3</v>
      </c>
      <c r="EA69" s="145">
        <v>2.9899999999999999E-2</v>
      </c>
      <c r="EB69" s="145">
        <v>8.3700000000000007E-3</v>
      </c>
      <c r="EC69" s="145">
        <v>2.6599999999999999E-2</v>
      </c>
      <c r="ED69" s="145">
        <v>7.77E-3</v>
      </c>
      <c r="EE69" s="145">
        <v>1.2800000000000001E-2</v>
      </c>
    </row>
    <row r="70" spans="1:1022" x14ac:dyDescent="0.2">
      <c r="A70" s="135" t="s">
        <v>794</v>
      </c>
      <c r="B70" s="135" t="s">
        <v>364</v>
      </c>
      <c r="C70" s="128" t="s">
        <v>365</v>
      </c>
      <c r="D70" s="135" t="s">
        <v>413</v>
      </c>
      <c r="F70" s="128">
        <v>1200</v>
      </c>
      <c r="G70" s="128">
        <v>1E-4</v>
      </c>
      <c r="H70" s="128" t="s">
        <v>367</v>
      </c>
      <c r="I70" s="144">
        <v>5.34</v>
      </c>
      <c r="J70" s="135">
        <v>231780.78</v>
      </c>
      <c r="K70" s="135">
        <v>168312.11</v>
      </c>
      <c r="L70" s="135">
        <v>212.91</v>
      </c>
      <c r="M70" s="135">
        <v>8373.68</v>
      </c>
      <c r="N70" s="135">
        <v>7770.33</v>
      </c>
      <c r="O70" s="135">
        <v>18.53</v>
      </c>
      <c r="P70" s="135">
        <v>1478.11</v>
      </c>
      <c r="Q70" s="135">
        <v>839.49</v>
      </c>
      <c r="R70" s="135">
        <v>68.510000000000005</v>
      </c>
      <c r="S70" s="135">
        <v>29.48</v>
      </c>
      <c r="T70" s="128" t="s">
        <v>29</v>
      </c>
      <c r="U70" s="128" t="s">
        <v>29</v>
      </c>
      <c r="V70" s="128" t="s">
        <v>29</v>
      </c>
      <c r="W70" s="128" t="s">
        <v>29</v>
      </c>
      <c r="X70" s="135">
        <v>36.770000000000003</v>
      </c>
      <c r="Y70" s="135">
        <v>20.6</v>
      </c>
      <c r="Z70" s="135">
        <v>45.41</v>
      </c>
      <c r="AA70" s="135">
        <v>3.42</v>
      </c>
      <c r="AB70" s="135">
        <v>1.41</v>
      </c>
      <c r="AC70" s="128" t="s">
        <v>29</v>
      </c>
      <c r="AD70" s="135">
        <v>0.98</v>
      </c>
      <c r="AE70" s="135">
        <v>2.9</v>
      </c>
      <c r="AF70" s="135">
        <v>6.39</v>
      </c>
      <c r="AG70" s="135">
        <v>1.27</v>
      </c>
      <c r="AH70" s="135">
        <v>13.22</v>
      </c>
      <c r="AI70" s="135">
        <v>6.44</v>
      </c>
      <c r="AJ70" s="135">
        <v>1.51</v>
      </c>
      <c r="AK70" s="135">
        <v>4.45</v>
      </c>
      <c r="AL70" s="135">
        <v>2.39</v>
      </c>
      <c r="AM70" s="135">
        <v>9.32</v>
      </c>
      <c r="AN70" s="135">
        <v>1.94</v>
      </c>
      <c r="AO70" s="135">
        <v>4.4800000000000004</v>
      </c>
      <c r="AP70" s="135">
        <v>2.0499999999999998</v>
      </c>
      <c r="AQ70" s="135">
        <v>4.7</v>
      </c>
      <c r="AR70" s="135">
        <v>3.43</v>
      </c>
      <c r="AS70" s="135">
        <v>12.31</v>
      </c>
      <c r="AT70" s="135">
        <v>0.77200000000000002</v>
      </c>
      <c r="AU70" s="128" t="s">
        <v>29</v>
      </c>
      <c r="AV70" s="145">
        <v>1.34</v>
      </c>
      <c r="AW70" s="145">
        <v>0.496</v>
      </c>
      <c r="AX70" s="135"/>
      <c r="AY70" s="135"/>
      <c r="AZ70" s="146">
        <v>1.67</v>
      </c>
      <c r="BA70" s="147">
        <v>43181.1</v>
      </c>
      <c r="BB70" s="147">
        <v>5386.77</v>
      </c>
      <c r="BC70" s="146">
        <v>13.91</v>
      </c>
      <c r="BD70" s="147">
        <v>4690.24</v>
      </c>
      <c r="BE70" s="147">
        <v>1185.69</v>
      </c>
      <c r="BF70" s="146">
        <v>1.3</v>
      </c>
      <c r="BG70" s="148">
        <v>234.21</v>
      </c>
      <c r="BH70" s="148">
        <v>56.1</v>
      </c>
      <c r="BI70" s="146">
        <v>5.08</v>
      </c>
      <c r="BJ70" s="146">
        <v>3.35</v>
      </c>
      <c r="BK70" s="146">
        <v>1</v>
      </c>
      <c r="BL70" s="146">
        <v>1.66</v>
      </c>
      <c r="BM70" s="148">
        <v>0.54</v>
      </c>
      <c r="BN70" s="148">
        <v>0.16</v>
      </c>
      <c r="BO70" s="148">
        <v>2.4500000000000002</v>
      </c>
      <c r="BP70" s="148">
        <v>1.21</v>
      </c>
      <c r="BQ70" s="148">
        <v>3.16</v>
      </c>
      <c r="BR70" s="148">
        <v>0.26</v>
      </c>
      <c r="BS70" s="148">
        <v>0.28999999999999998</v>
      </c>
      <c r="BT70" s="148">
        <v>6.6000000000000003E-2</v>
      </c>
      <c r="BU70" s="148">
        <v>0.2</v>
      </c>
      <c r="BV70" s="148">
        <v>0.21</v>
      </c>
      <c r="BW70" s="148">
        <v>0.6</v>
      </c>
      <c r="BX70" s="148">
        <v>0.12</v>
      </c>
      <c r="BY70" s="148">
        <v>1.1599999999999999</v>
      </c>
      <c r="BZ70" s="148">
        <v>0.78</v>
      </c>
      <c r="CA70" s="148">
        <v>0.17</v>
      </c>
      <c r="CB70" s="148">
        <v>0.53</v>
      </c>
      <c r="CC70" s="148">
        <v>0.23</v>
      </c>
      <c r="CD70" s="148">
        <v>0.9</v>
      </c>
      <c r="CE70" s="148">
        <v>0.2</v>
      </c>
      <c r="CF70" s="148">
        <v>0.45</v>
      </c>
      <c r="CG70" s="148">
        <v>0.21</v>
      </c>
      <c r="CH70" s="148">
        <v>0.49</v>
      </c>
      <c r="CI70" s="148">
        <v>0.32</v>
      </c>
      <c r="CJ70" s="148">
        <v>1.19</v>
      </c>
      <c r="CK70" s="148">
        <v>8.8999999999999996E-2</v>
      </c>
      <c r="CL70" s="148">
        <v>1.4999999999999999E-2</v>
      </c>
      <c r="CM70" s="148">
        <v>0.14000000000000001</v>
      </c>
      <c r="CN70" s="148">
        <v>5.7000000000000002E-2</v>
      </c>
      <c r="CO70" s="135"/>
      <c r="CP70" s="135"/>
      <c r="CQ70" s="145">
        <v>3.28</v>
      </c>
      <c r="CR70" s="145">
        <v>217.58</v>
      </c>
      <c r="CS70" s="145">
        <v>158.71</v>
      </c>
      <c r="CT70" s="145">
        <v>0.22500000000000001</v>
      </c>
      <c r="CU70" s="145">
        <v>20.14</v>
      </c>
      <c r="CV70" s="145">
        <v>4.3</v>
      </c>
      <c r="CW70" s="145">
        <v>0.221</v>
      </c>
      <c r="CX70" s="145">
        <v>1.65</v>
      </c>
      <c r="CY70" s="145">
        <v>0.82899999999999996</v>
      </c>
      <c r="CZ70" s="145">
        <v>0.438</v>
      </c>
      <c r="DA70" s="145">
        <v>2.41</v>
      </c>
      <c r="DB70" s="145">
        <v>2.2400000000000002</v>
      </c>
      <c r="DC70" s="145">
        <v>3.28</v>
      </c>
      <c r="DD70" s="145">
        <v>1.22</v>
      </c>
      <c r="DE70" s="145">
        <v>0.36499999999999999</v>
      </c>
      <c r="DF70" s="145">
        <v>0.111</v>
      </c>
      <c r="DG70" s="145">
        <v>1.8599999999999998E-2</v>
      </c>
      <c r="DH70" s="145">
        <v>0.122</v>
      </c>
      <c r="DI70" s="145">
        <v>3.4299999999999997E-2</v>
      </c>
      <c r="DJ70" s="145">
        <v>0.31900000000000001</v>
      </c>
      <c r="DK70" s="145">
        <v>0.152</v>
      </c>
      <c r="DL70" s="145">
        <v>9.2700000000000005E-2</v>
      </c>
      <c r="DM70" s="145">
        <v>5.5999999999999999E-3</v>
      </c>
      <c r="DN70" s="145">
        <v>1.2200000000000001E-2</v>
      </c>
      <c r="DO70" s="145">
        <v>1.55E-2</v>
      </c>
      <c r="DP70" s="145">
        <v>0.1217</v>
      </c>
      <c r="DQ70" s="145">
        <v>0.10589999999999999</v>
      </c>
      <c r="DR70" s="145">
        <v>1.4E-2</v>
      </c>
      <c r="DS70" s="145">
        <v>0.159</v>
      </c>
      <c r="DT70" s="145">
        <v>8.8299999999999993E-3</v>
      </c>
      <c r="DU70" s="145">
        <v>6.93E-2</v>
      </c>
      <c r="DV70" s="145">
        <v>9.3799999999999994E-3</v>
      </c>
      <c r="DW70" s="145">
        <v>3.1533333333333302E-2</v>
      </c>
      <c r="DX70" s="145">
        <v>1.0435E-2</v>
      </c>
      <c r="DY70" s="145">
        <f>AVERAGE(DY65,DY66,DY69)</f>
        <v>3.6266666666666662E-2</v>
      </c>
      <c r="DZ70" s="145">
        <v>8.0400000000000003E-3</v>
      </c>
      <c r="EA70" s="145">
        <v>3.7100000000000001E-2</v>
      </c>
      <c r="EB70" s="145">
        <v>1.23E-2</v>
      </c>
      <c r="EC70" s="145">
        <v>3.7100000000000001E-2</v>
      </c>
      <c r="ED70" s="145">
        <v>7.77E-3</v>
      </c>
      <c r="EE70" s="145">
        <v>1.2800000000000001E-2</v>
      </c>
    </row>
    <row r="71" spans="1:1022" x14ac:dyDescent="0.2">
      <c r="A71" s="135" t="s">
        <v>794</v>
      </c>
      <c r="B71" s="135" t="s">
        <v>364</v>
      </c>
      <c r="C71" s="128" t="s">
        <v>365</v>
      </c>
      <c r="D71" s="135" t="s">
        <v>414</v>
      </c>
      <c r="F71" s="128">
        <v>1200</v>
      </c>
      <c r="G71" s="128">
        <v>1E-4</v>
      </c>
      <c r="H71" s="128" t="s">
        <v>367</v>
      </c>
      <c r="I71" s="144">
        <v>8.02</v>
      </c>
      <c r="J71" s="135">
        <v>234279.98</v>
      </c>
      <c r="K71" s="135">
        <v>168312.11</v>
      </c>
      <c r="L71" s="135">
        <v>214.94</v>
      </c>
      <c r="M71" s="135">
        <v>8678.73</v>
      </c>
      <c r="N71" s="135">
        <v>7975.57</v>
      </c>
      <c r="O71" s="135">
        <v>20.38</v>
      </c>
      <c r="P71" s="135">
        <v>1462.02</v>
      </c>
      <c r="Q71" s="135">
        <v>843.58</v>
      </c>
      <c r="R71" s="135">
        <v>62.42</v>
      </c>
      <c r="S71" s="135">
        <v>21.46</v>
      </c>
      <c r="T71" s="128" t="s">
        <v>29</v>
      </c>
      <c r="U71" s="128" t="s">
        <v>29</v>
      </c>
      <c r="V71" s="135">
        <v>2.67</v>
      </c>
      <c r="W71" s="128" t="s">
        <v>29</v>
      </c>
      <c r="X71" s="135">
        <v>35.96</v>
      </c>
      <c r="Y71" s="135">
        <v>20.67</v>
      </c>
      <c r="Z71" s="135">
        <v>45.3</v>
      </c>
      <c r="AA71" s="135">
        <v>2.04</v>
      </c>
      <c r="AB71" s="135">
        <v>0.94</v>
      </c>
      <c r="AC71" s="128" t="s">
        <v>29</v>
      </c>
      <c r="AD71" s="128" t="s">
        <v>29</v>
      </c>
      <c r="AE71" s="135">
        <v>2.64</v>
      </c>
      <c r="AF71" s="135">
        <v>5.94</v>
      </c>
      <c r="AG71" s="135">
        <v>1.23</v>
      </c>
      <c r="AH71" s="135">
        <v>12.56</v>
      </c>
      <c r="AI71" s="135">
        <v>7.45</v>
      </c>
      <c r="AJ71" s="135">
        <v>1.41</v>
      </c>
      <c r="AK71" s="135">
        <v>4.82</v>
      </c>
      <c r="AL71" s="135">
        <v>2.31</v>
      </c>
      <c r="AM71" s="135">
        <v>8.8699999999999992</v>
      </c>
      <c r="AN71" s="135">
        <v>1.85</v>
      </c>
      <c r="AO71" s="135">
        <v>4.6900000000000004</v>
      </c>
      <c r="AP71" s="135">
        <v>1.99</v>
      </c>
      <c r="AQ71" s="135">
        <v>4.12</v>
      </c>
      <c r="AR71" s="135">
        <v>3.28</v>
      </c>
      <c r="AS71" s="135">
        <v>12.37</v>
      </c>
      <c r="AT71" s="135">
        <v>0.61499999999999999</v>
      </c>
      <c r="AU71" s="128" t="s">
        <v>29</v>
      </c>
      <c r="AV71" s="145">
        <v>0.69699999999999995</v>
      </c>
      <c r="AW71" s="145">
        <v>0.26700000000000002</v>
      </c>
      <c r="AX71" s="135"/>
      <c r="AY71" s="135"/>
      <c r="AZ71" s="146">
        <v>1.75</v>
      </c>
      <c r="BA71" s="147">
        <v>43656.95</v>
      </c>
      <c r="BB71" s="147">
        <v>5367.76</v>
      </c>
      <c r="BC71" s="146">
        <v>14.03</v>
      </c>
      <c r="BD71" s="147">
        <v>4861.5</v>
      </c>
      <c r="BE71" s="147">
        <v>1220.1500000000001</v>
      </c>
      <c r="BF71" s="146">
        <v>1.4</v>
      </c>
      <c r="BG71" s="148">
        <v>232.13</v>
      </c>
      <c r="BH71" s="148">
        <v>56.38</v>
      </c>
      <c r="BI71" s="146">
        <v>4.62</v>
      </c>
      <c r="BJ71" s="146">
        <v>2.5</v>
      </c>
      <c r="BK71" s="146">
        <v>0.97</v>
      </c>
      <c r="BL71" s="146">
        <v>1.52</v>
      </c>
      <c r="BM71" s="148">
        <v>1.31</v>
      </c>
      <c r="BN71" s="148">
        <v>0.16</v>
      </c>
      <c r="BO71" s="148">
        <v>2.39</v>
      </c>
      <c r="BP71" s="148">
        <v>1.21</v>
      </c>
      <c r="BQ71" s="148">
        <v>3.14</v>
      </c>
      <c r="BR71" s="148">
        <v>0.16</v>
      </c>
      <c r="BS71" s="148">
        <v>0.26</v>
      </c>
      <c r="BT71" s="148">
        <v>6.4000000000000001E-2</v>
      </c>
      <c r="BU71" s="148">
        <v>0.11</v>
      </c>
      <c r="BV71" s="148">
        <v>0.19</v>
      </c>
      <c r="BW71" s="148">
        <v>0.55000000000000004</v>
      </c>
      <c r="BX71" s="148">
        <v>0.11</v>
      </c>
      <c r="BY71" s="148">
        <v>1.07</v>
      </c>
      <c r="BZ71" s="148">
        <v>0.85</v>
      </c>
      <c r="CA71" s="148">
        <v>0.15</v>
      </c>
      <c r="CB71" s="148">
        <v>0.54</v>
      </c>
      <c r="CC71" s="148">
        <v>0.22</v>
      </c>
      <c r="CD71" s="148">
        <v>0.85</v>
      </c>
      <c r="CE71" s="148">
        <v>0.19</v>
      </c>
      <c r="CF71" s="148">
        <v>0.45</v>
      </c>
      <c r="CG71" s="148">
        <v>0.21</v>
      </c>
      <c r="CH71" s="148">
        <v>0.42</v>
      </c>
      <c r="CI71" s="148">
        <v>0.31</v>
      </c>
      <c r="CJ71" s="148">
        <v>1.19</v>
      </c>
      <c r="CK71" s="148">
        <v>7.0000000000000007E-2</v>
      </c>
      <c r="CL71" s="148">
        <v>1.0999999999999999E-2</v>
      </c>
      <c r="CM71" s="148">
        <v>7.3999999999999996E-2</v>
      </c>
      <c r="CN71" s="148">
        <v>3.2000000000000001E-2</v>
      </c>
      <c r="CO71" s="135"/>
      <c r="CP71" s="135"/>
      <c r="CQ71" s="145">
        <v>3.38</v>
      </c>
      <c r="CR71" s="145">
        <v>231.21</v>
      </c>
      <c r="CS71" s="145">
        <v>160.37</v>
      </c>
      <c r="CT71" s="145">
        <v>0.22700000000000001</v>
      </c>
      <c r="CU71" s="145">
        <v>21.77</v>
      </c>
      <c r="CV71" s="145">
        <v>4.33</v>
      </c>
      <c r="CW71" s="145">
        <v>0.187</v>
      </c>
      <c r="CX71" s="145">
        <v>1.56</v>
      </c>
      <c r="CY71" s="145">
        <v>0.86099999999999999</v>
      </c>
      <c r="CZ71" s="145">
        <v>0.495</v>
      </c>
      <c r="DA71" s="145">
        <v>2.36</v>
      </c>
      <c r="DB71" s="145">
        <v>2.38</v>
      </c>
      <c r="DC71" s="145">
        <v>3.75</v>
      </c>
      <c r="DD71" s="145">
        <v>0.67100000000000004</v>
      </c>
      <c r="DE71" s="145">
        <v>0.36799999999999999</v>
      </c>
      <c r="DF71" s="145">
        <v>0.126</v>
      </c>
      <c r="DG71" s="145">
        <v>2.9399999999999999E-2</v>
      </c>
      <c r="DH71" s="145">
        <v>9.2200000000000004E-2</v>
      </c>
      <c r="DI71" s="145">
        <v>2.6200000000000001E-2</v>
      </c>
      <c r="DJ71" s="145">
        <v>0.47299999999999998</v>
      </c>
      <c r="DK71" s="145">
        <v>0.156</v>
      </c>
      <c r="DL71" s="145">
        <v>0.314</v>
      </c>
      <c r="DM71" s="145">
        <v>7.5199999999999998E-3</v>
      </c>
      <c r="DN71" s="145">
        <f>AVERAGE(DN69:DN70,DN66,DN65)</f>
        <v>1.6275000000000001E-2</v>
      </c>
      <c r="DO71" s="145">
        <v>1.18E-2</v>
      </c>
      <c r="DP71" s="145">
        <v>0.1217</v>
      </c>
      <c r="DQ71" s="145">
        <v>0.108</v>
      </c>
      <c r="DR71" s="145">
        <f>AVERAGE(DR64:DR70)</f>
        <v>2.528571428571429E-2</v>
      </c>
      <c r="DS71" s="145">
        <v>0.14399999999999999</v>
      </c>
      <c r="DT71" s="145">
        <v>8.8299999999999993E-3</v>
      </c>
      <c r="DU71" s="145">
        <v>6.0077777777777799E-2</v>
      </c>
      <c r="DV71" s="145">
        <v>9.3799999999999994E-3</v>
      </c>
      <c r="DW71" s="145">
        <v>2.76E-2</v>
      </c>
      <c r="DX71" s="145">
        <v>1.9800000000000002E-2</v>
      </c>
      <c r="DY71" s="145">
        <v>3.6266666666666697E-2</v>
      </c>
      <c r="DZ71" s="145">
        <v>3.1700000000000001E-3</v>
      </c>
      <c r="EA71" s="145">
        <v>3.644E-2</v>
      </c>
      <c r="EB71" s="145">
        <v>1.4999999999999999E-2</v>
      </c>
      <c r="EC71" s="145">
        <v>2.7300000000000001E-2</v>
      </c>
      <c r="ED71" s="145">
        <v>7.77E-3</v>
      </c>
      <c r="EE71" s="145">
        <v>1.2800000000000001E-2</v>
      </c>
    </row>
    <row r="72" spans="1:1022" x14ac:dyDescent="0.2">
      <c r="A72" s="135" t="s">
        <v>794</v>
      </c>
      <c r="B72" s="135" t="s">
        <v>364</v>
      </c>
      <c r="C72" s="128" t="s">
        <v>365</v>
      </c>
      <c r="D72" s="135" t="s">
        <v>415</v>
      </c>
      <c r="F72" s="128">
        <v>1200</v>
      </c>
      <c r="G72" s="128">
        <v>1E-4</v>
      </c>
      <c r="H72" s="128" t="s">
        <v>367</v>
      </c>
      <c r="I72" s="144">
        <v>7.39</v>
      </c>
      <c r="J72" s="135">
        <v>235458.55</v>
      </c>
      <c r="K72" s="135">
        <v>168312.11</v>
      </c>
      <c r="L72" s="135">
        <v>241.15</v>
      </c>
      <c r="M72" s="135">
        <v>9757.9599999999991</v>
      </c>
      <c r="N72" s="135">
        <v>9021.83</v>
      </c>
      <c r="O72" s="135">
        <v>22.52</v>
      </c>
      <c r="P72" s="135">
        <v>1741.29</v>
      </c>
      <c r="Q72" s="135">
        <v>880.84</v>
      </c>
      <c r="R72" s="135">
        <v>69.97</v>
      </c>
      <c r="S72" s="135">
        <v>15.47</v>
      </c>
      <c r="T72" s="128" t="s">
        <v>29</v>
      </c>
      <c r="U72" s="128" t="s">
        <v>29</v>
      </c>
      <c r="V72" s="128" t="s">
        <v>29</v>
      </c>
      <c r="W72" s="128" t="s">
        <v>29</v>
      </c>
      <c r="X72" s="135">
        <v>36.119999999999997</v>
      </c>
      <c r="Y72" s="135">
        <v>23.59</v>
      </c>
      <c r="Z72" s="135">
        <v>56.26</v>
      </c>
      <c r="AA72" s="135">
        <v>3</v>
      </c>
      <c r="AB72" s="135">
        <v>1.06</v>
      </c>
      <c r="AC72" s="128" t="s">
        <v>29</v>
      </c>
      <c r="AD72" s="135">
        <v>0.21</v>
      </c>
      <c r="AE72" s="135">
        <v>3.11</v>
      </c>
      <c r="AF72" s="135">
        <v>6.86</v>
      </c>
      <c r="AG72" s="135">
        <v>1.56</v>
      </c>
      <c r="AH72" s="135">
        <v>15.25</v>
      </c>
      <c r="AI72" s="135">
        <v>8.8000000000000007</v>
      </c>
      <c r="AJ72" s="135">
        <v>1.46</v>
      </c>
      <c r="AK72" s="135">
        <v>5.45</v>
      </c>
      <c r="AL72" s="135">
        <v>2.81</v>
      </c>
      <c r="AM72" s="135">
        <v>10.63</v>
      </c>
      <c r="AN72" s="135">
        <v>2.31</v>
      </c>
      <c r="AO72" s="135">
        <v>5.0199999999999996</v>
      </c>
      <c r="AP72" s="135">
        <v>2.4500000000000002</v>
      </c>
      <c r="AQ72" s="135">
        <v>5.01</v>
      </c>
      <c r="AR72" s="135">
        <v>3.9</v>
      </c>
      <c r="AS72" s="135">
        <v>15.56</v>
      </c>
      <c r="AT72" s="135">
        <v>0.78800000000000003</v>
      </c>
      <c r="AU72" s="128" t="s">
        <v>29</v>
      </c>
      <c r="AV72" s="145">
        <v>1.1100000000000001</v>
      </c>
      <c r="AW72" s="145">
        <v>0.34</v>
      </c>
      <c r="AX72" s="135"/>
      <c r="AY72" s="135"/>
      <c r="AZ72" s="146">
        <v>1.8</v>
      </c>
      <c r="BA72" s="147">
        <v>43892.5</v>
      </c>
      <c r="BB72" s="147">
        <v>5380.51</v>
      </c>
      <c r="BC72" s="146">
        <v>15.78</v>
      </c>
      <c r="BD72" s="147">
        <v>5467.21</v>
      </c>
      <c r="BE72" s="147">
        <v>1384.36</v>
      </c>
      <c r="BF72" s="146">
        <v>1.56</v>
      </c>
      <c r="BG72" s="148">
        <v>277.24</v>
      </c>
      <c r="BH72" s="148">
        <v>58.96</v>
      </c>
      <c r="BI72" s="146">
        <v>5.2</v>
      </c>
      <c r="BJ72" s="146">
        <v>2.0499999999999998</v>
      </c>
      <c r="BK72" s="146">
        <v>1</v>
      </c>
      <c r="BL72" s="146">
        <v>1.48</v>
      </c>
      <c r="BM72" s="148">
        <v>0.56999999999999995</v>
      </c>
      <c r="BN72" s="148">
        <v>0.16</v>
      </c>
      <c r="BO72" s="148">
        <v>2.42</v>
      </c>
      <c r="BP72" s="148">
        <v>1.38</v>
      </c>
      <c r="BQ72" s="148">
        <v>3.91</v>
      </c>
      <c r="BR72" s="148">
        <v>0.23</v>
      </c>
      <c r="BS72" s="148">
        <v>0.28999999999999998</v>
      </c>
      <c r="BT72" s="148">
        <v>6.6000000000000003E-2</v>
      </c>
      <c r="BU72" s="148">
        <v>0.11</v>
      </c>
      <c r="BV72" s="148">
        <v>0.23</v>
      </c>
      <c r="BW72" s="148">
        <v>0.64</v>
      </c>
      <c r="BX72" s="148">
        <v>0.14000000000000001</v>
      </c>
      <c r="BY72" s="148">
        <v>1.31</v>
      </c>
      <c r="BZ72" s="148">
        <v>1.02</v>
      </c>
      <c r="CA72" s="148">
        <v>0.16</v>
      </c>
      <c r="CB72" s="148">
        <v>0.62</v>
      </c>
      <c r="CC72" s="148">
        <v>0.26</v>
      </c>
      <c r="CD72" s="148">
        <v>1.02</v>
      </c>
      <c r="CE72" s="148">
        <v>0.23</v>
      </c>
      <c r="CF72" s="148">
        <v>0.49</v>
      </c>
      <c r="CG72" s="148">
        <v>0.25</v>
      </c>
      <c r="CH72" s="148">
        <v>0.51</v>
      </c>
      <c r="CI72" s="148">
        <v>0.37</v>
      </c>
      <c r="CJ72" s="148">
        <v>1.5</v>
      </c>
      <c r="CK72" s="148">
        <v>0.09</v>
      </c>
      <c r="CL72" s="148">
        <v>1.9E-2</v>
      </c>
      <c r="CM72" s="148">
        <v>0.12</v>
      </c>
      <c r="CN72" s="148">
        <v>4.1000000000000002E-2</v>
      </c>
      <c r="CO72" s="135"/>
      <c r="CP72" s="135"/>
      <c r="CQ72" s="145">
        <v>3.44</v>
      </c>
      <c r="CR72" s="145">
        <v>227.98</v>
      </c>
      <c r="CS72" s="145">
        <v>161.04</v>
      </c>
      <c r="CT72" s="145">
        <v>0.188</v>
      </c>
      <c r="CU72" s="145">
        <v>21.1</v>
      </c>
      <c r="CV72" s="145">
        <v>3.4</v>
      </c>
      <c r="CW72" s="145">
        <v>0.20200000000000001</v>
      </c>
      <c r="CX72" s="145">
        <v>1.49</v>
      </c>
      <c r="CY72" s="145">
        <v>0.871</v>
      </c>
      <c r="CZ72" s="145">
        <v>0.48499999999999999</v>
      </c>
      <c r="DA72" s="145">
        <v>2.46</v>
      </c>
      <c r="DB72" s="145">
        <v>2.33</v>
      </c>
      <c r="DC72" s="145">
        <v>3.1</v>
      </c>
      <c r="DD72" s="145">
        <v>1.33</v>
      </c>
      <c r="DE72" s="145">
        <v>0.36599999999999999</v>
      </c>
      <c r="DF72" s="145">
        <v>0.115</v>
      </c>
      <c r="DG72" s="145">
        <v>3.8899999999999997E-2</v>
      </c>
      <c r="DH72" s="145">
        <v>0.112</v>
      </c>
      <c r="DI72" s="145">
        <v>3.8899999999999997E-2</v>
      </c>
      <c r="DJ72" s="145">
        <v>0.48399999999999999</v>
      </c>
      <c r="DK72" s="145">
        <v>0.152</v>
      </c>
      <c r="DL72" s="145">
        <v>0.189</v>
      </c>
      <c r="DM72" s="145">
        <v>3.7100000000000002E-3</v>
      </c>
      <c r="DN72" s="145">
        <v>1.6275000000000001E-2</v>
      </c>
      <c r="DO72" s="145">
        <v>1.55E-2</v>
      </c>
      <c r="DP72" s="145">
        <v>6.4100000000000004E-2</v>
      </c>
      <c r="DQ72" s="145">
        <v>0.10589999999999999</v>
      </c>
      <c r="DR72" s="145">
        <v>1.7500000000000002E-2</v>
      </c>
      <c r="DS72" s="145">
        <v>0.108</v>
      </c>
      <c r="DT72" s="145">
        <f>AVERAGE(DT69,DT68,DT65)</f>
        <v>8.8299999999999993E-3</v>
      </c>
      <c r="DU72" s="145">
        <v>7.2900000000000006E-2</v>
      </c>
      <c r="DV72" s="145">
        <v>7.8899999999999994E-3</v>
      </c>
      <c r="DW72" s="145">
        <v>3.1533333333333302E-2</v>
      </c>
      <c r="DX72" s="145">
        <v>1.3599999999999999E-2</v>
      </c>
      <c r="DY72" s="145">
        <v>3.6266666666666697E-2</v>
      </c>
      <c r="DZ72" s="145">
        <f>AVERAGE(DZ64:DZ66,DZ71,DZ67:DZ70)</f>
        <v>5.5562499999999996E-3</v>
      </c>
      <c r="EA72" s="145">
        <f>AVERAGE(EA64:EA66,EA71,EA67:EA70)</f>
        <v>3.6440000000000007E-2</v>
      </c>
      <c r="EB72" s="145">
        <v>2.23E-2</v>
      </c>
      <c r="EC72" s="145">
        <v>3.7400000000000003E-2</v>
      </c>
      <c r="ED72" s="145">
        <f>AVERAGE(ED66:ED67)</f>
        <v>7.77E-3</v>
      </c>
      <c r="EE72" s="145">
        <v>1.2800000000000001E-2</v>
      </c>
    </row>
    <row r="73" spans="1:1022" x14ac:dyDescent="0.2">
      <c r="A73" s="135"/>
      <c r="B73" s="135"/>
      <c r="D73" s="135" t="s">
        <v>34</v>
      </c>
      <c r="I73" s="144">
        <f t="shared" ref="I73:S73" si="33">AVERAGE(I64:I72)</f>
        <v>8.1566666666666663</v>
      </c>
      <c r="J73" s="135">
        <f t="shared" si="33"/>
        <v>235864.88111111108</v>
      </c>
      <c r="K73" s="135">
        <f t="shared" si="33"/>
        <v>168312.11</v>
      </c>
      <c r="L73" s="135">
        <f t="shared" si="33"/>
        <v>239.47888888888889</v>
      </c>
      <c r="M73" s="135">
        <f t="shared" si="33"/>
        <v>8448.7388888888891</v>
      </c>
      <c r="N73" s="135">
        <f t="shared" si="33"/>
        <v>7744.2133333333331</v>
      </c>
      <c r="O73" s="135">
        <f t="shared" si="33"/>
        <v>24.165555555555557</v>
      </c>
      <c r="P73" s="135">
        <f t="shared" si="33"/>
        <v>2032.5422222222223</v>
      </c>
      <c r="Q73" s="135">
        <f t="shared" si="33"/>
        <v>843.39666666666665</v>
      </c>
      <c r="R73" s="135">
        <f t="shared" si="33"/>
        <v>71.965555555555554</v>
      </c>
      <c r="S73" s="135">
        <f t="shared" si="33"/>
        <v>21.123333333333331</v>
      </c>
      <c r="T73" s="135"/>
      <c r="U73" s="135">
        <f>AVERAGE(U64:U72)</f>
        <v>3.56</v>
      </c>
      <c r="V73" s="135">
        <f>AVERAGE(V64:V72)</f>
        <v>1.47</v>
      </c>
      <c r="W73" s="135"/>
      <c r="X73" s="135">
        <f>AVERAGE(X64:X72)</f>
        <v>34.857777777777784</v>
      </c>
      <c r="Y73" s="135">
        <f>AVERAGE(Y64:Y72)</f>
        <v>21.499999999999996</v>
      </c>
      <c r="Z73" s="135">
        <f>AVERAGE(Z64:Z72)</f>
        <v>46.845555555555549</v>
      </c>
      <c r="AA73" s="135">
        <f>AVERAGE(AA64:AA72)</f>
        <v>2.5677777777777777</v>
      </c>
      <c r="AB73" s="135">
        <f>AVERAGE(AB64:AB72)</f>
        <v>0.96125000000000016</v>
      </c>
      <c r="AC73" s="135"/>
      <c r="AD73" s="135">
        <f t="shared" ref="AD73:AW73" si="34">AVERAGE(AD64:AD72)</f>
        <v>0.54749999999999999</v>
      </c>
      <c r="AE73" s="135">
        <f t="shared" si="34"/>
        <v>2.7911111111111109</v>
      </c>
      <c r="AF73" s="135">
        <f t="shared" si="34"/>
        <v>6.0744444444444445</v>
      </c>
      <c r="AG73" s="135">
        <f t="shared" si="34"/>
        <v>1.3107777777777776</v>
      </c>
      <c r="AH73" s="135">
        <f t="shared" si="34"/>
        <v>13.138888888888889</v>
      </c>
      <c r="AI73" s="135">
        <f t="shared" si="34"/>
        <v>7.6333333333333337</v>
      </c>
      <c r="AJ73" s="135">
        <f t="shared" si="34"/>
        <v>1.392222222222222</v>
      </c>
      <c r="AK73" s="135">
        <f t="shared" si="34"/>
        <v>5.0133333333333336</v>
      </c>
      <c r="AL73" s="135">
        <f t="shared" si="34"/>
        <v>2.4577777777777774</v>
      </c>
      <c r="AM73" s="135">
        <f t="shared" si="34"/>
        <v>9.5022222222222226</v>
      </c>
      <c r="AN73" s="135">
        <f t="shared" si="34"/>
        <v>1.9755555555555557</v>
      </c>
      <c r="AO73" s="135">
        <f t="shared" si="34"/>
        <v>4.5922222222222224</v>
      </c>
      <c r="AP73" s="135">
        <f t="shared" si="34"/>
        <v>2.1499999999999995</v>
      </c>
      <c r="AQ73" s="135">
        <f t="shared" si="34"/>
        <v>4.528888888888889</v>
      </c>
      <c r="AR73" s="135">
        <f t="shared" si="34"/>
        <v>3.5355555555555558</v>
      </c>
      <c r="AS73" s="135">
        <f t="shared" si="34"/>
        <v>12.780000000000001</v>
      </c>
      <c r="AT73" s="135">
        <f t="shared" si="34"/>
        <v>0.66233333333333344</v>
      </c>
      <c r="AU73" s="135">
        <f t="shared" si="34"/>
        <v>0.13950000000000001</v>
      </c>
      <c r="AV73" s="145">
        <f t="shared" si="34"/>
        <v>0.98799999999999999</v>
      </c>
      <c r="AW73" s="145">
        <f t="shared" si="34"/>
        <v>0.33455555555555549</v>
      </c>
      <c r="AX73" s="135"/>
      <c r="AY73" s="135"/>
      <c r="AZ73" s="146"/>
      <c r="BA73" s="147"/>
      <c r="BB73" s="147"/>
      <c r="BC73" s="146"/>
      <c r="BD73" s="147"/>
      <c r="BE73" s="147"/>
      <c r="BF73" s="146"/>
      <c r="BG73" s="148"/>
      <c r="BH73" s="148"/>
      <c r="BI73" s="146"/>
      <c r="BJ73" s="146"/>
      <c r="BK73" s="146"/>
      <c r="BL73" s="146"/>
      <c r="BM73" s="148"/>
      <c r="BN73" s="148"/>
      <c r="BO73" s="148"/>
      <c r="BP73" s="148"/>
      <c r="BQ73" s="148"/>
      <c r="BR73" s="148"/>
      <c r="BS73" s="148"/>
      <c r="BT73" s="148"/>
      <c r="BU73" s="148"/>
      <c r="BV73" s="148"/>
      <c r="BW73" s="148"/>
      <c r="BX73" s="148"/>
      <c r="BY73" s="148"/>
      <c r="BZ73" s="148"/>
      <c r="CA73" s="148"/>
      <c r="CB73" s="148"/>
      <c r="CC73" s="148"/>
      <c r="CD73" s="148"/>
      <c r="CE73" s="148"/>
      <c r="CF73" s="148"/>
      <c r="CG73" s="148"/>
      <c r="CH73" s="148"/>
      <c r="CI73" s="148"/>
      <c r="CJ73" s="148"/>
      <c r="CK73" s="148"/>
      <c r="CL73" s="148"/>
      <c r="CM73" s="148"/>
      <c r="CN73" s="148"/>
      <c r="CO73" s="135"/>
      <c r="CP73" s="135"/>
      <c r="CQ73" s="145"/>
      <c r="CR73" s="145"/>
      <c r="CS73" s="145"/>
      <c r="CT73" s="145"/>
      <c r="CU73" s="145"/>
      <c r="CV73" s="145"/>
      <c r="CW73" s="145"/>
      <c r="CX73" s="145"/>
      <c r="CY73" s="145"/>
      <c r="CZ73" s="145"/>
      <c r="DA73" s="145"/>
      <c r="DB73" s="145"/>
      <c r="DC73" s="145"/>
      <c r="DD73" s="145"/>
      <c r="DE73" s="145"/>
      <c r="DF73" s="145"/>
      <c r="DG73" s="145"/>
      <c r="DH73" s="145"/>
      <c r="DI73" s="145"/>
      <c r="DJ73" s="145"/>
      <c r="DK73" s="145"/>
      <c r="DL73" s="145"/>
      <c r="DM73" s="145"/>
      <c r="DN73" s="145"/>
      <c r="DO73" s="145"/>
      <c r="DP73" s="145"/>
      <c r="DQ73" s="145"/>
      <c r="DR73" s="145"/>
      <c r="DS73" s="145"/>
      <c r="DT73" s="145"/>
      <c r="DU73" s="145"/>
      <c r="DV73" s="145"/>
      <c r="DW73" s="145"/>
      <c r="DX73" s="145"/>
      <c r="DY73" s="145"/>
      <c r="DZ73" s="145"/>
      <c r="EA73" s="145"/>
      <c r="EB73" s="145"/>
      <c r="EC73" s="145"/>
      <c r="ED73" s="145"/>
      <c r="EE73" s="145"/>
      <c r="AMG73" s="135"/>
      <c r="AMH73" s="135"/>
    </row>
    <row r="74" spans="1:1022" x14ac:dyDescent="0.2">
      <c r="D74" s="128" t="s">
        <v>380</v>
      </c>
      <c r="I74" s="144">
        <f>MEDIAN(I64:I72)</f>
        <v>8.02</v>
      </c>
      <c r="J74" s="135">
        <f t="shared" ref="J74:S74" si="35">MEDIAN(J65:J72)</f>
        <v>236409.405</v>
      </c>
      <c r="K74" s="135">
        <f t="shared" si="35"/>
        <v>168312.11</v>
      </c>
      <c r="L74" s="135">
        <f t="shared" si="35"/>
        <v>232.76</v>
      </c>
      <c r="M74" s="135">
        <f t="shared" si="35"/>
        <v>8526.2049999999999</v>
      </c>
      <c r="N74" s="135">
        <f t="shared" si="35"/>
        <v>7872.95</v>
      </c>
      <c r="O74" s="135">
        <f t="shared" si="35"/>
        <v>21.45</v>
      </c>
      <c r="P74" s="135">
        <f t="shared" si="35"/>
        <v>1703.7249999999999</v>
      </c>
      <c r="Q74" s="135">
        <f t="shared" si="35"/>
        <v>841.53500000000008</v>
      </c>
      <c r="R74" s="135">
        <f t="shared" si="35"/>
        <v>73.574999999999989</v>
      </c>
      <c r="S74" s="135">
        <f t="shared" si="35"/>
        <v>21.055</v>
      </c>
      <c r="T74" s="135"/>
      <c r="U74" s="135">
        <f>MEDIAN(U65:U72)</f>
        <v>3.56</v>
      </c>
      <c r="V74" s="135">
        <f>MEDIAN(V65:V72)</f>
        <v>1.08</v>
      </c>
      <c r="W74" s="135"/>
      <c r="X74" s="135">
        <f>MEDIAN(X65:X72)</f>
        <v>36.04</v>
      </c>
      <c r="Y74" s="135">
        <f>MEDIAN(Y65:Y72)</f>
        <v>20.810000000000002</v>
      </c>
      <c r="Z74" s="135">
        <f>MEDIAN(Z65:Z72)</f>
        <v>45.354999999999997</v>
      </c>
      <c r="AA74" s="135">
        <f>MEDIAN(AA65:AA72)</f>
        <v>2.46</v>
      </c>
      <c r="AB74" s="135">
        <f>MEDIAN(AB65:AB72)</f>
        <v>0.94</v>
      </c>
      <c r="AC74" s="135"/>
      <c r="AD74" s="135">
        <f t="shared" ref="AD74:AW74" si="36">MEDIAN(AD65:AD72)</f>
        <v>0.31</v>
      </c>
      <c r="AE74" s="135">
        <f t="shared" si="36"/>
        <v>2.7850000000000001</v>
      </c>
      <c r="AF74" s="135">
        <f t="shared" si="36"/>
        <v>6.07</v>
      </c>
      <c r="AG74" s="135">
        <f t="shared" si="36"/>
        <v>1.25</v>
      </c>
      <c r="AH74" s="135">
        <f t="shared" si="36"/>
        <v>12.850000000000001</v>
      </c>
      <c r="AI74" s="135">
        <f t="shared" si="36"/>
        <v>7.375</v>
      </c>
      <c r="AJ74" s="135">
        <f t="shared" si="36"/>
        <v>1.4350000000000001</v>
      </c>
      <c r="AK74" s="135">
        <f t="shared" si="36"/>
        <v>4.79</v>
      </c>
      <c r="AL74" s="135">
        <f t="shared" si="36"/>
        <v>2.395</v>
      </c>
      <c r="AM74" s="135">
        <f t="shared" si="36"/>
        <v>9.2949999999999999</v>
      </c>
      <c r="AN74" s="135">
        <f t="shared" si="36"/>
        <v>1.92</v>
      </c>
      <c r="AO74" s="135">
        <f t="shared" si="36"/>
        <v>4.4749999999999996</v>
      </c>
      <c r="AP74" s="135">
        <f t="shared" si="36"/>
        <v>2.0449999999999999</v>
      </c>
      <c r="AQ74" s="135">
        <f t="shared" si="36"/>
        <v>4.41</v>
      </c>
      <c r="AR74" s="135">
        <f t="shared" si="36"/>
        <v>3.43</v>
      </c>
      <c r="AS74" s="135">
        <f t="shared" si="36"/>
        <v>12.34</v>
      </c>
      <c r="AT74" s="135">
        <f t="shared" si="36"/>
        <v>0.69350000000000001</v>
      </c>
      <c r="AU74" s="135">
        <f t="shared" si="36"/>
        <v>9.2999999999999999E-2</v>
      </c>
      <c r="AV74" s="145">
        <f t="shared" si="36"/>
        <v>0.89349999999999996</v>
      </c>
      <c r="AW74" s="145">
        <f t="shared" si="36"/>
        <v>0.30600000000000005</v>
      </c>
    </row>
    <row r="75" spans="1:1022" x14ac:dyDescent="0.2">
      <c r="A75" s="135"/>
      <c r="B75" s="135"/>
      <c r="D75" s="135" t="s">
        <v>35</v>
      </c>
      <c r="I75" s="144">
        <f>STDEV(I64:I72)</f>
        <v>2.0262835438309246</v>
      </c>
      <c r="J75" s="135">
        <f t="shared" ref="J75:S75" si="37">STDEV(J65:J72)</f>
        <v>2650.0467437706957</v>
      </c>
      <c r="K75" s="135"/>
      <c r="L75" s="135">
        <f t="shared" si="37"/>
        <v>27.679673531053243</v>
      </c>
      <c r="M75" s="135">
        <f t="shared" si="37"/>
        <v>1099.0571496351997</v>
      </c>
      <c r="N75" s="135">
        <f t="shared" si="37"/>
        <v>1005.2254625420344</v>
      </c>
      <c r="O75" s="135">
        <f t="shared" si="37"/>
        <v>6.5199008537597551</v>
      </c>
      <c r="P75" s="135">
        <f t="shared" si="37"/>
        <v>761.44777507812626</v>
      </c>
      <c r="Q75" s="135">
        <f t="shared" si="37"/>
        <v>34.748825853750603</v>
      </c>
      <c r="R75" s="135">
        <f t="shared" si="37"/>
        <v>4.4206584835939795</v>
      </c>
      <c r="S75" s="135">
        <f t="shared" si="37"/>
        <v>4.4398833639763833</v>
      </c>
      <c r="T75" s="135"/>
      <c r="U75" s="135"/>
      <c r="V75" s="135">
        <f>STDEV(V65:V72)</f>
        <v>1.0602358228243374</v>
      </c>
      <c r="W75" s="135"/>
      <c r="X75" s="135">
        <f>STDEV(X65:X72)</f>
        <v>2.3476431950849288</v>
      </c>
      <c r="Y75" s="135">
        <f>STDEV(Y65:Y72)</f>
        <v>1.9376785632002318</v>
      </c>
      <c r="Z75" s="135">
        <f>STDEV(Z65:Z72)</f>
        <v>8.43282097775454</v>
      </c>
      <c r="AA75" s="135">
        <f>STDEV(AA65:AA72)</f>
        <v>0.69973464358181614</v>
      </c>
      <c r="AB75" s="135">
        <f>STDEV(AB65:AB72)</f>
        <v>0.25016185236952548</v>
      </c>
      <c r="AC75" s="135"/>
      <c r="AD75" s="135">
        <f t="shared" ref="AD75:AT75" si="38">STDEV(AD65:AD72)</f>
        <v>0.41868842830916647</v>
      </c>
      <c r="AE75" s="135">
        <f t="shared" si="38"/>
        <v>0.33468268553959996</v>
      </c>
      <c r="AF75" s="135">
        <f t="shared" si="38"/>
        <v>0.74612211754224333</v>
      </c>
      <c r="AG75" s="135">
        <f t="shared" si="38"/>
        <v>0.16194482084957088</v>
      </c>
      <c r="AH75" s="135">
        <f t="shared" si="38"/>
        <v>1.3054384868147337</v>
      </c>
      <c r="AI75" s="135">
        <f t="shared" si="38"/>
        <v>0.89633778709337131</v>
      </c>
      <c r="AJ75" s="135">
        <f t="shared" si="38"/>
        <v>0.19926651213172444</v>
      </c>
      <c r="AK75" s="135">
        <f t="shared" si="38"/>
        <v>0.60911528348205846</v>
      </c>
      <c r="AL75" s="135">
        <f t="shared" si="38"/>
        <v>0.21625051610177887</v>
      </c>
      <c r="AM75" s="135">
        <f t="shared" si="38"/>
        <v>0.83961619633190576</v>
      </c>
      <c r="AN75" s="135">
        <f t="shared" si="38"/>
        <v>0.19138125747911086</v>
      </c>
      <c r="AO75" s="135">
        <f t="shared" si="38"/>
        <v>0.41999787414427969</v>
      </c>
      <c r="AP75" s="135">
        <f t="shared" si="38"/>
        <v>0.16909422563428109</v>
      </c>
      <c r="AQ75" s="135">
        <f t="shared" si="38"/>
        <v>0.5503764945147025</v>
      </c>
      <c r="AR75" s="135">
        <f t="shared" si="38"/>
        <v>0.31527482342507829</v>
      </c>
      <c r="AS75" s="135">
        <f t="shared" si="38"/>
        <v>2.2294453986842293</v>
      </c>
      <c r="AT75" s="135">
        <f t="shared" si="38"/>
        <v>0.23849853997756135</v>
      </c>
      <c r="AU75" s="135">
        <f>STDEV(AU64:AU72)</f>
        <v>6.5760930650348881E-2</v>
      </c>
      <c r="AV75" s="145">
        <f>STDEV(AV65:AV72)</f>
        <v>0.25343638254994066</v>
      </c>
      <c r="AW75" s="145">
        <f>STDEV(AW65:AW72)</f>
        <v>0.1064262823339639</v>
      </c>
      <c r="AX75" s="135"/>
      <c r="AY75" s="135"/>
      <c r="AZ75" s="146"/>
      <c r="BA75" s="147"/>
      <c r="BB75" s="147"/>
      <c r="BC75" s="146"/>
      <c r="BD75" s="147"/>
      <c r="BE75" s="147"/>
      <c r="BF75" s="146"/>
      <c r="BG75" s="148"/>
      <c r="BH75" s="148"/>
      <c r="BI75" s="146"/>
      <c r="BJ75" s="146"/>
      <c r="BK75" s="146"/>
      <c r="BL75" s="146"/>
      <c r="BM75" s="148"/>
      <c r="BN75" s="148"/>
      <c r="BO75" s="148"/>
      <c r="BP75" s="148"/>
      <c r="BQ75" s="148"/>
      <c r="BR75" s="148"/>
      <c r="BS75" s="148"/>
      <c r="BT75" s="148"/>
      <c r="BU75" s="148"/>
      <c r="BV75" s="148"/>
      <c r="BW75" s="148"/>
      <c r="BX75" s="148"/>
      <c r="BY75" s="148"/>
      <c r="BZ75" s="148"/>
      <c r="CA75" s="148"/>
      <c r="CB75" s="148"/>
      <c r="CC75" s="148"/>
      <c r="CD75" s="148"/>
      <c r="CE75" s="148"/>
      <c r="CF75" s="148"/>
      <c r="CG75" s="148"/>
      <c r="CH75" s="148"/>
      <c r="CI75" s="148"/>
      <c r="CJ75" s="148"/>
      <c r="CK75" s="148"/>
      <c r="CL75" s="148"/>
      <c r="CM75" s="148"/>
      <c r="CN75" s="148"/>
      <c r="CO75" s="135"/>
      <c r="CP75" s="135"/>
      <c r="CQ75" s="145"/>
      <c r="CR75" s="145"/>
      <c r="CS75" s="145"/>
      <c r="CT75" s="145"/>
      <c r="CU75" s="145"/>
      <c r="CV75" s="145"/>
      <c r="CW75" s="145"/>
      <c r="CX75" s="145"/>
      <c r="CY75" s="145"/>
      <c r="CZ75" s="145"/>
      <c r="DA75" s="145"/>
      <c r="DB75" s="145"/>
      <c r="DC75" s="145"/>
      <c r="DD75" s="145"/>
      <c r="DE75" s="145"/>
      <c r="DF75" s="145"/>
      <c r="DG75" s="145"/>
      <c r="DH75" s="145"/>
      <c r="DI75" s="145"/>
      <c r="DJ75" s="145"/>
      <c r="DK75" s="145"/>
      <c r="DL75" s="145"/>
      <c r="DM75" s="145"/>
      <c r="DN75" s="145"/>
      <c r="DO75" s="145"/>
      <c r="DP75" s="145"/>
      <c r="DQ75" s="145"/>
      <c r="DR75" s="145"/>
      <c r="DS75" s="145"/>
      <c r="DT75" s="145"/>
      <c r="DU75" s="145"/>
      <c r="DV75" s="145"/>
      <c r="DW75" s="145"/>
      <c r="DX75" s="145"/>
      <c r="DY75" s="145"/>
      <c r="DZ75" s="145"/>
      <c r="EA75" s="145"/>
      <c r="EB75" s="145"/>
      <c r="EC75" s="145"/>
      <c r="ED75" s="145"/>
      <c r="EE75" s="145"/>
      <c r="AMG75" s="135"/>
      <c r="AMH75" s="135"/>
    </row>
    <row r="76" spans="1:1022" x14ac:dyDescent="0.2">
      <c r="A76" s="135"/>
      <c r="B76" s="135"/>
      <c r="D76" s="128" t="s">
        <v>381</v>
      </c>
      <c r="I76" s="129">
        <f t="shared" ref="I76:AW76" si="39">I75/I73</f>
        <v>0.2484205407230394</v>
      </c>
      <c r="J76" s="128">
        <f t="shared" si="39"/>
        <v>1.1235444341212939E-2</v>
      </c>
      <c r="L76" s="128">
        <f t="shared" si="39"/>
        <v>0.11558293785092594</v>
      </c>
      <c r="M76" s="128">
        <f t="shared" si="39"/>
        <v>0.13008534931533894</v>
      </c>
      <c r="N76" s="128">
        <f t="shared" si="39"/>
        <v>0.12980343119103568</v>
      </c>
      <c r="O76" s="128">
        <f t="shared" si="39"/>
        <v>0.26980140550755344</v>
      </c>
      <c r="P76" s="128">
        <f t="shared" si="39"/>
        <v>0.37462826934321636</v>
      </c>
      <c r="Q76" s="128">
        <f t="shared" si="39"/>
        <v>4.1201047178769899E-2</v>
      </c>
      <c r="R76" s="128">
        <f t="shared" si="39"/>
        <v>6.142742106925507E-2</v>
      </c>
      <c r="S76" s="128">
        <f t="shared" si="39"/>
        <v>0.21018857648617881</v>
      </c>
      <c r="V76" s="128">
        <f t="shared" si="39"/>
        <v>0.72124885906417513</v>
      </c>
      <c r="X76" s="128">
        <f t="shared" si="39"/>
        <v>6.7349192769872362E-2</v>
      </c>
      <c r="Y76" s="128">
        <f t="shared" si="39"/>
        <v>9.0124584334894522E-2</v>
      </c>
      <c r="Z76" s="128">
        <f t="shared" si="39"/>
        <v>0.18001325585206915</v>
      </c>
      <c r="AA76" s="128">
        <f t="shared" si="39"/>
        <v>0.2725059191794178</v>
      </c>
      <c r="AB76" s="128">
        <f t="shared" si="39"/>
        <v>0.26024640038442176</v>
      </c>
      <c r="AD76" s="128">
        <f t="shared" si="39"/>
        <v>0.76472772293911684</v>
      </c>
      <c r="AE76" s="128">
        <f t="shared" si="39"/>
        <v>0.1199101978446019</v>
      </c>
      <c r="AF76" s="128">
        <f t="shared" si="39"/>
        <v>0.12282968827291366</v>
      </c>
      <c r="AG76" s="128">
        <f t="shared" si="39"/>
        <v>0.12354864691414241</v>
      </c>
      <c r="AH76" s="128">
        <f t="shared" si="39"/>
        <v>9.9356840434102353E-2</v>
      </c>
      <c r="AI76" s="128">
        <f t="shared" si="39"/>
        <v>0.11742416424803991</v>
      </c>
      <c r="AJ76" s="128">
        <f t="shared" si="39"/>
        <v>0.14312838062135039</v>
      </c>
      <c r="AK76" s="128">
        <f t="shared" si="39"/>
        <v>0.12149905920519782</v>
      </c>
      <c r="AL76" s="128">
        <f t="shared" si="39"/>
        <v>8.798619552061529E-2</v>
      </c>
      <c r="AM76" s="128">
        <f t="shared" si="39"/>
        <v>8.8359983243535445E-2</v>
      </c>
      <c r="AN76" s="128">
        <f t="shared" si="39"/>
        <v>9.6874652267266451E-2</v>
      </c>
      <c r="AO76" s="128">
        <f t="shared" si="39"/>
        <v>9.145852570284338E-2</v>
      </c>
      <c r="AP76" s="128">
        <f t="shared" si="39"/>
        <v>7.8648477039200526E-2</v>
      </c>
      <c r="AQ76" s="128">
        <f t="shared" si="39"/>
        <v>0.12152572253759378</v>
      </c>
      <c r="AR76" s="128">
        <f t="shared" si="39"/>
        <v>8.9172640189368463E-2</v>
      </c>
      <c r="AS76" s="128">
        <f t="shared" si="39"/>
        <v>0.17444799676715408</v>
      </c>
      <c r="AT76" s="128">
        <f t="shared" si="39"/>
        <v>0.36008838446536684</v>
      </c>
      <c r="AU76" s="128">
        <f t="shared" si="39"/>
        <v>0.47140452079103135</v>
      </c>
      <c r="AV76" s="130">
        <f t="shared" si="39"/>
        <v>0.25651455723678207</v>
      </c>
      <c r="AW76" s="130">
        <f t="shared" si="39"/>
        <v>0.31811243474117412</v>
      </c>
      <c r="AX76" s="135"/>
      <c r="AY76" s="135"/>
      <c r="AZ76" s="146"/>
      <c r="BA76" s="147"/>
      <c r="BB76" s="147"/>
      <c r="BC76" s="146"/>
      <c r="BD76" s="147"/>
      <c r="BE76" s="147"/>
      <c r="BF76" s="146"/>
      <c r="BG76" s="148"/>
      <c r="BH76" s="148"/>
      <c r="BI76" s="146"/>
      <c r="BJ76" s="146"/>
      <c r="BK76" s="146"/>
      <c r="BL76" s="146"/>
      <c r="BM76" s="148"/>
      <c r="BN76" s="148"/>
      <c r="BO76" s="148"/>
      <c r="BP76" s="148"/>
      <c r="BQ76" s="148"/>
      <c r="BR76" s="148"/>
      <c r="BS76" s="148"/>
      <c r="BT76" s="148"/>
      <c r="BU76" s="148"/>
      <c r="BV76" s="148"/>
      <c r="BW76" s="148"/>
      <c r="BX76" s="148"/>
      <c r="BY76" s="148"/>
      <c r="BZ76" s="148"/>
      <c r="CA76" s="148"/>
      <c r="CB76" s="148"/>
      <c r="CC76" s="148"/>
      <c r="CD76" s="148"/>
      <c r="CE76" s="148"/>
      <c r="CF76" s="148"/>
      <c r="CG76" s="148"/>
      <c r="CH76" s="148"/>
      <c r="CI76" s="148"/>
      <c r="CJ76" s="148"/>
      <c r="CK76" s="148"/>
      <c r="CL76" s="148"/>
      <c r="CM76" s="148"/>
      <c r="CN76" s="148"/>
      <c r="CO76" s="135"/>
      <c r="CP76" s="135"/>
      <c r="CQ76" s="145"/>
      <c r="CR76" s="145"/>
      <c r="CS76" s="145"/>
      <c r="CT76" s="145"/>
      <c r="CU76" s="145"/>
      <c r="CV76" s="145"/>
      <c r="CW76" s="145"/>
      <c r="CX76" s="145"/>
      <c r="CY76" s="145"/>
      <c r="CZ76" s="145"/>
      <c r="DA76" s="145"/>
      <c r="DB76" s="145"/>
      <c r="DC76" s="145"/>
      <c r="DD76" s="145"/>
      <c r="DE76" s="145"/>
      <c r="DF76" s="145"/>
      <c r="DG76" s="145"/>
      <c r="DH76" s="145"/>
      <c r="DI76" s="145"/>
      <c r="DJ76" s="145"/>
      <c r="DK76" s="145"/>
      <c r="DL76" s="145"/>
      <c r="DM76" s="145"/>
      <c r="DN76" s="145"/>
      <c r="DO76" s="145"/>
      <c r="DP76" s="145"/>
      <c r="DQ76" s="145"/>
      <c r="DR76" s="145"/>
      <c r="DS76" s="145"/>
      <c r="DT76" s="145"/>
      <c r="DU76" s="145"/>
      <c r="DV76" s="145"/>
      <c r="DW76" s="145"/>
      <c r="DX76" s="145"/>
      <c r="DY76" s="145"/>
      <c r="DZ76" s="145"/>
      <c r="EA76" s="145"/>
      <c r="EB76" s="145"/>
      <c r="EC76" s="145"/>
      <c r="ED76" s="145"/>
      <c r="EE76" s="145"/>
      <c r="AMG76" s="135"/>
      <c r="AMH76" s="135"/>
    </row>
    <row r="77" spans="1:1022" x14ac:dyDescent="0.2">
      <c r="A77" s="135"/>
      <c r="B77" s="135"/>
      <c r="D77" s="128" t="s">
        <v>382</v>
      </c>
      <c r="I77" s="129">
        <f t="shared" ref="I77:AW77" si="40">I76*100</f>
        <v>24.842054072303942</v>
      </c>
      <c r="J77" s="128">
        <f t="shared" si="40"/>
        <v>1.1235444341212939</v>
      </c>
      <c r="L77" s="128">
        <f t="shared" si="40"/>
        <v>11.558293785092594</v>
      </c>
      <c r="M77" s="128">
        <f t="shared" si="40"/>
        <v>13.008534931533895</v>
      </c>
      <c r="N77" s="128">
        <f t="shared" si="40"/>
        <v>12.980343119103569</v>
      </c>
      <c r="O77" s="128">
        <f t="shared" si="40"/>
        <v>26.980140550755344</v>
      </c>
      <c r="P77" s="128">
        <f t="shared" si="40"/>
        <v>37.462826934321633</v>
      </c>
      <c r="Q77" s="128">
        <f t="shared" si="40"/>
        <v>4.1201047178769903</v>
      </c>
      <c r="R77" s="128">
        <f t="shared" si="40"/>
        <v>6.1427421069255068</v>
      </c>
      <c r="S77" s="128">
        <f t="shared" si="40"/>
        <v>21.018857648617882</v>
      </c>
      <c r="V77" s="128">
        <f t="shared" si="40"/>
        <v>72.124885906417518</v>
      </c>
      <c r="X77" s="128">
        <f t="shared" si="40"/>
        <v>6.7349192769872364</v>
      </c>
      <c r="Y77" s="128">
        <f t="shared" si="40"/>
        <v>9.0124584334894529</v>
      </c>
      <c r="Z77" s="128">
        <f t="shared" si="40"/>
        <v>18.001325585206914</v>
      </c>
      <c r="AA77" s="128">
        <f t="shared" si="40"/>
        <v>27.250591917941779</v>
      </c>
      <c r="AB77" s="128">
        <f t="shared" si="40"/>
        <v>26.024640038442175</v>
      </c>
      <c r="AD77" s="128">
        <f t="shared" si="40"/>
        <v>76.472772293911689</v>
      </c>
      <c r="AE77" s="128">
        <f t="shared" si="40"/>
        <v>11.991019784460191</v>
      </c>
      <c r="AF77" s="128">
        <f t="shared" si="40"/>
        <v>12.282968827291366</v>
      </c>
      <c r="AG77" s="128">
        <f t="shared" si="40"/>
        <v>12.354864691414241</v>
      </c>
      <c r="AH77" s="128">
        <f t="shared" si="40"/>
        <v>9.9356840434102356</v>
      </c>
      <c r="AI77" s="128">
        <f t="shared" si="40"/>
        <v>11.74241642480399</v>
      </c>
      <c r="AJ77" s="128">
        <f t="shared" si="40"/>
        <v>14.31283806213504</v>
      </c>
      <c r="AK77" s="128">
        <f t="shared" si="40"/>
        <v>12.149905920519782</v>
      </c>
      <c r="AL77" s="128">
        <f t="shared" si="40"/>
        <v>8.7986195520615293</v>
      </c>
      <c r="AM77" s="128">
        <f t="shared" si="40"/>
        <v>8.8359983243535449</v>
      </c>
      <c r="AN77" s="128">
        <f t="shared" si="40"/>
        <v>9.6874652267266459</v>
      </c>
      <c r="AO77" s="128">
        <f t="shared" si="40"/>
        <v>9.1458525702843385</v>
      </c>
      <c r="AP77" s="128">
        <f t="shared" si="40"/>
        <v>7.8648477039200522</v>
      </c>
      <c r="AQ77" s="128">
        <f t="shared" si="40"/>
        <v>12.152572253759377</v>
      </c>
      <c r="AR77" s="128">
        <f t="shared" si="40"/>
        <v>8.9172640189368462</v>
      </c>
      <c r="AS77" s="128">
        <f t="shared" si="40"/>
        <v>17.444799676715409</v>
      </c>
      <c r="AT77" s="128">
        <f t="shared" si="40"/>
        <v>36.008838446536686</v>
      </c>
      <c r="AU77" s="128">
        <f t="shared" si="40"/>
        <v>47.140452079103135</v>
      </c>
      <c r="AV77" s="130">
        <f t="shared" si="40"/>
        <v>25.651455723678207</v>
      </c>
      <c r="AW77" s="130">
        <f t="shared" si="40"/>
        <v>31.811243474117411</v>
      </c>
      <c r="AX77" s="135"/>
      <c r="AY77" s="135"/>
      <c r="AZ77" s="146"/>
      <c r="BA77" s="147"/>
      <c r="BB77" s="147"/>
      <c r="BC77" s="146"/>
      <c r="BD77" s="147"/>
      <c r="BE77" s="147"/>
      <c r="BF77" s="146"/>
      <c r="BG77" s="148"/>
      <c r="BH77" s="148"/>
      <c r="BI77" s="146"/>
      <c r="BJ77" s="146"/>
      <c r="BK77" s="146"/>
      <c r="BL77" s="146"/>
      <c r="BM77" s="148"/>
      <c r="BN77" s="148"/>
      <c r="BO77" s="148"/>
      <c r="BP77" s="148"/>
      <c r="BQ77" s="148"/>
      <c r="BR77" s="148"/>
      <c r="BS77" s="148"/>
      <c r="BT77" s="148"/>
      <c r="BU77" s="148"/>
      <c r="BV77" s="148"/>
      <c r="BW77" s="148"/>
      <c r="BX77" s="148"/>
      <c r="BY77" s="148"/>
      <c r="BZ77" s="148"/>
      <c r="CA77" s="148"/>
      <c r="CB77" s="148"/>
      <c r="CC77" s="148"/>
      <c r="CD77" s="148"/>
      <c r="CE77" s="148"/>
      <c r="CF77" s="148"/>
      <c r="CG77" s="148"/>
      <c r="CH77" s="148"/>
      <c r="CI77" s="148"/>
      <c r="CJ77" s="148"/>
      <c r="CK77" s="148"/>
      <c r="CL77" s="148"/>
      <c r="CM77" s="148"/>
      <c r="CN77" s="148"/>
      <c r="CO77" s="135"/>
      <c r="CP77" s="135"/>
      <c r="CQ77" s="145"/>
      <c r="CR77" s="145"/>
      <c r="CS77" s="145"/>
      <c r="CT77" s="145"/>
      <c r="CU77" s="145"/>
      <c r="CV77" s="145"/>
      <c r="CW77" s="145"/>
      <c r="CX77" s="145"/>
      <c r="CY77" s="145"/>
      <c r="CZ77" s="145"/>
      <c r="DA77" s="145"/>
      <c r="DB77" s="145"/>
      <c r="DC77" s="145"/>
      <c r="DD77" s="145"/>
      <c r="DE77" s="145"/>
      <c r="DF77" s="145"/>
      <c r="DG77" s="145"/>
      <c r="DH77" s="145"/>
      <c r="DI77" s="145"/>
      <c r="DJ77" s="145"/>
      <c r="DK77" s="145"/>
      <c r="DL77" s="145"/>
      <c r="DM77" s="145"/>
      <c r="DN77" s="145"/>
      <c r="DO77" s="145"/>
      <c r="DP77" s="145"/>
      <c r="DQ77" s="145"/>
      <c r="DR77" s="145"/>
      <c r="DS77" s="145"/>
      <c r="DT77" s="145"/>
      <c r="DU77" s="145"/>
      <c r="DV77" s="145"/>
      <c r="DW77" s="145"/>
      <c r="DX77" s="145"/>
      <c r="DY77" s="145"/>
      <c r="DZ77" s="145"/>
      <c r="EA77" s="145"/>
      <c r="EB77" s="145"/>
      <c r="EC77" s="145"/>
      <c r="ED77" s="145"/>
      <c r="EE77" s="145"/>
      <c r="AMG77" s="135"/>
      <c r="AMH77" s="135"/>
    </row>
    <row r="78" spans="1:1022" x14ac:dyDescent="0.2">
      <c r="B78" s="135"/>
      <c r="D78" s="135"/>
      <c r="CO78" s="128"/>
    </row>
    <row r="79" spans="1:1022" x14ac:dyDescent="0.2">
      <c r="A79" s="135" t="s">
        <v>794</v>
      </c>
      <c r="B79" s="135" t="s">
        <v>364</v>
      </c>
      <c r="C79" s="135" t="s">
        <v>37</v>
      </c>
      <c r="D79" s="135" t="s">
        <v>416</v>
      </c>
      <c r="F79" s="128">
        <v>1200</v>
      </c>
      <c r="G79" s="128">
        <v>1E-4</v>
      </c>
      <c r="H79" s="128" t="s">
        <v>367</v>
      </c>
      <c r="I79" s="144">
        <v>118.35</v>
      </c>
      <c r="J79" s="135">
        <v>183151.66</v>
      </c>
      <c r="K79" s="135">
        <v>130461.52</v>
      </c>
      <c r="L79" s="135">
        <v>59.78</v>
      </c>
      <c r="M79" s="135">
        <v>15552.28</v>
      </c>
      <c r="N79" s="135">
        <v>14695.26</v>
      </c>
      <c r="O79" s="135">
        <v>2.4500000000000002</v>
      </c>
      <c r="P79" s="135">
        <v>150.72</v>
      </c>
      <c r="Q79" s="135">
        <v>2199.7800000000002</v>
      </c>
      <c r="R79" s="135">
        <v>85</v>
      </c>
      <c r="S79" s="135">
        <v>11.8</v>
      </c>
      <c r="T79" s="128" t="s">
        <v>29</v>
      </c>
      <c r="U79" s="135">
        <v>1.51</v>
      </c>
      <c r="V79" s="128" t="s">
        <v>29</v>
      </c>
      <c r="W79" s="135">
        <v>5.17</v>
      </c>
      <c r="X79" s="135">
        <v>359.67</v>
      </c>
      <c r="Y79" s="135">
        <v>62.98</v>
      </c>
      <c r="Z79" s="135">
        <v>155.38999999999999</v>
      </c>
      <c r="AA79" s="135">
        <v>293.82</v>
      </c>
      <c r="AB79" s="135">
        <v>1.57</v>
      </c>
      <c r="AC79" s="135">
        <v>0.89100000000000001</v>
      </c>
      <c r="AD79" s="135">
        <v>247.34</v>
      </c>
      <c r="AE79" s="135">
        <v>38.39</v>
      </c>
      <c r="AF79" s="135">
        <v>52.27</v>
      </c>
      <c r="AG79" s="135">
        <v>7.83</v>
      </c>
      <c r="AH79" s="135">
        <v>58.2</v>
      </c>
      <c r="AI79" s="135">
        <v>24.11</v>
      </c>
      <c r="AJ79" s="135">
        <v>7.38</v>
      </c>
      <c r="AK79" s="135">
        <v>13.56</v>
      </c>
      <c r="AL79" s="135">
        <v>6.77</v>
      </c>
      <c r="AM79" s="135">
        <v>25.94</v>
      </c>
      <c r="AN79" s="135">
        <v>5.69</v>
      </c>
      <c r="AO79" s="135">
        <v>14.07</v>
      </c>
      <c r="AP79" s="135">
        <v>6.54</v>
      </c>
      <c r="AQ79" s="135">
        <v>13.95</v>
      </c>
      <c r="AR79" s="135">
        <v>10.199999999999999</v>
      </c>
      <c r="AS79" s="135">
        <v>20.59</v>
      </c>
      <c r="AT79" s="135">
        <v>24.52</v>
      </c>
      <c r="AU79" s="135">
        <v>0.60799999999999998</v>
      </c>
      <c r="AV79" s="145">
        <v>71.3</v>
      </c>
      <c r="AW79" s="145">
        <v>28</v>
      </c>
      <c r="AX79" s="135"/>
      <c r="AY79" s="135"/>
      <c r="AZ79" s="146">
        <v>11.26</v>
      </c>
      <c r="BA79" s="147">
        <v>32001.77</v>
      </c>
      <c r="BB79" s="147">
        <v>4142.0200000000004</v>
      </c>
      <c r="BC79" s="146">
        <v>3.21</v>
      </c>
      <c r="BD79" s="147">
        <v>4606.59</v>
      </c>
      <c r="BE79" s="147">
        <v>1944.76</v>
      </c>
      <c r="BF79" s="146">
        <v>0.16</v>
      </c>
      <c r="BG79" s="148">
        <v>15.18</v>
      </c>
      <c r="BH79" s="148">
        <v>128.21</v>
      </c>
      <c r="BI79" s="146">
        <v>4.99</v>
      </c>
      <c r="BJ79" s="146">
        <v>1.07</v>
      </c>
      <c r="BK79" s="146">
        <v>0.41</v>
      </c>
      <c r="BL79" s="146">
        <v>0.67</v>
      </c>
      <c r="BM79" s="148">
        <v>0.38</v>
      </c>
      <c r="BN79" s="148">
        <v>0.28000000000000003</v>
      </c>
      <c r="BO79" s="148">
        <v>16.46</v>
      </c>
      <c r="BP79" s="148">
        <v>2.83</v>
      </c>
      <c r="BQ79" s="148">
        <v>6.13</v>
      </c>
      <c r="BR79" s="148">
        <v>13.72</v>
      </c>
      <c r="BS79" s="148">
        <v>0.17</v>
      </c>
      <c r="BT79" s="148">
        <v>5.1999999999999998E-2</v>
      </c>
      <c r="BU79" s="148">
        <v>13.91</v>
      </c>
      <c r="BV79" s="148">
        <v>1.37</v>
      </c>
      <c r="BW79" s="148">
        <v>2.08</v>
      </c>
      <c r="BX79" s="148">
        <v>0.33</v>
      </c>
      <c r="BY79" s="148">
        <v>3.35</v>
      </c>
      <c r="BZ79" s="148">
        <v>1.34</v>
      </c>
      <c r="CA79" s="148">
        <v>0.35</v>
      </c>
      <c r="CB79" s="148">
        <v>0.69</v>
      </c>
      <c r="CC79" s="148">
        <v>0.26</v>
      </c>
      <c r="CD79" s="148">
        <v>1.02</v>
      </c>
      <c r="CE79" s="148">
        <v>0.2</v>
      </c>
      <c r="CF79" s="148">
        <v>0.64</v>
      </c>
      <c r="CG79" s="148">
        <v>0.27</v>
      </c>
      <c r="CH79" s="148">
        <v>0.57999999999999996</v>
      </c>
      <c r="CI79" s="148">
        <v>0.34</v>
      </c>
      <c r="CJ79" s="148">
        <v>0.89</v>
      </c>
      <c r="CK79" s="148">
        <v>0.92</v>
      </c>
      <c r="CL79" s="148">
        <v>3.6999999999999998E-2</v>
      </c>
      <c r="CM79" s="148">
        <v>2.82</v>
      </c>
      <c r="CN79" s="148">
        <v>1.1000000000000001</v>
      </c>
      <c r="CO79" s="135"/>
      <c r="CP79" s="135"/>
      <c r="CQ79" s="145">
        <v>1.57</v>
      </c>
      <c r="CR79" s="145">
        <v>99.21</v>
      </c>
      <c r="CS79" s="145">
        <v>74.81</v>
      </c>
      <c r="CT79" s="145">
        <v>0.10299999999999999</v>
      </c>
      <c r="CU79" s="145">
        <v>10.050000000000001</v>
      </c>
      <c r="CV79" s="145">
        <v>2.06</v>
      </c>
      <c r="CW79" s="145">
        <v>0.111</v>
      </c>
      <c r="CX79" s="145">
        <v>0.80200000000000005</v>
      </c>
      <c r="CY79" s="145">
        <v>0.38500000000000001</v>
      </c>
      <c r="CZ79" s="145">
        <v>0.24</v>
      </c>
      <c r="DA79" s="145">
        <v>1</v>
      </c>
      <c r="DB79" s="145">
        <v>0.98899999999999999</v>
      </c>
      <c r="DC79" s="145">
        <v>1.36</v>
      </c>
      <c r="DD79" s="145">
        <v>0.60699999999999998</v>
      </c>
      <c r="DE79" s="145">
        <v>0.17499999999999999</v>
      </c>
      <c r="DF79" s="145">
        <v>5.0900000000000001E-2</v>
      </c>
      <c r="DG79" s="145">
        <v>1.2999999999999999E-2</v>
      </c>
      <c r="DH79" s="145">
        <v>5.5100000000000003E-2</v>
      </c>
      <c r="DI79" s="145">
        <v>1.89E-2</v>
      </c>
      <c r="DJ79" s="145">
        <v>0.23</v>
      </c>
      <c r="DK79" s="145">
        <v>7.22E-2</v>
      </c>
      <c r="DL79" s="145">
        <v>0.10299999999999999</v>
      </c>
      <c r="DM79" s="145">
        <v>2.6099999999999999E-3</v>
      </c>
      <c r="DN79" s="145">
        <v>7.685E-3</v>
      </c>
      <c r="DO79" s="145">
        <v>5.5799999999999999E-3</v>
      </c>
      <c r="DP79" s="145">
        <v>4.1799999999999997E-2</v>
      </c>
      <c r="DQ79" s="145">
        <v>6.8699999999999997E-2</v>
      </c>
      <c r="DR79" s="145">
        <v>1.21E-2</v>
      </c>
      <c r="DS79" s="145">
        <v>5.4100000000000002E-2</v>
      </c>
      <c r="DT79" s="145">
        <v>4.9300000000000004E-3</v>
      </c>
      <c r="DU79" s="145">
        <v>1.6400000000000001E-2</v>
      </c>
      <c r="DV79" s="145">
        <v>3.4199999999999999E-3</v>
      </c>
      <c r="DW79" s="145">
        <v>1.21E-2</v>
      </c>
      <c r="DX79" s="145">
        <v>6.0200000000000002E-3</v>
      </c>
      <c r="DY79" s="145">
        <v>3.1E-2</v>
      </c>
      <c r="DZ79" s="145">
        <v>2.7200000000000002E-3</v>
      </c>
      <c r="EA79" s="145">
        <v>1.5933333333333299E-2</v>
      </c>
      <c r="EB79" s="145">
        <v>5.6299999999999996E-3</v>
      </c>
      <c r="EC79" s="145">
        <v>2.0199999999999999E-2</v>
      </c>
      <c r="ED79" s="145">
        <v>2.7066666666666702E-3</v>
      </c>
      <c r="EE79" s="145">
        <v>3.7599999999999999E-3</v>
      </c>
    </row>
    <row r="80" spans="1:1022" x14ac:dyDescent="0.2">
      <c r="A80" s="135" t="s">
        <v>794</v>
      </c>
      <c r="B80" s="135" t="s">
        <v>364</v>
      </c>
      <c r="C80" s="135" t="s">
        <v>37</v>
      </c>
      <c r="D80" s="135" t="s">
        <v>417</v>
      </c>
      <c r="F80" s="128">
        <v>1200</v>
      </c>
      <c r="G80" s="128">
        <v>1E-4</v>
      </c>
      <c r="H80" s="128" t="s">
        <v>367</v>
      </c>
      <c r="I80" s="144">
        <v>120.36</v>
      </c>
      <c r="J80" s="135">
        <v>182273.06</v>
      </c>
      <c r="K80" s="135">
        <v>130461.52</v>
      </c>
      <c r="L80" s="135">
        <v>61.01</v>
      </c>
      <c r="M80" s="135">
        <v>15757.09</v>
      </c>
      <c r="N80" s="135">
        <v>14761.8</v>
      </c>
      <c r="O80" s="135">
        <v>2.66</v>
      </c>
      <c r="P80" s="135">
        <v>153.80000000000001</v>
      </c>
      <c r="Q80" s="135">
        <v>2232.63</v>
      </c>
      <c r="R80" s="135">
        <v>85.25</v>
      </c>
      <c r="S80" s="135">
        <v>11.39</v>
      </c>
      <c r="T80" s="135">
        <v>0.99</v>
      </c>
      <c r="U80" s="128" t="s">
        <v>29</v>
      </c>
      <c r="V80" s="135">
        <v>0.64</v>
      </c>
      <c r="W80" s="135">
        <v>5.28</v>
      </c>
      <c r="X80" s="135">
        <v>366.09</v>
      </c>
      <c r="Y80" s="135">
        <v>64.95</v>
      </c>
      <c r="Z80" s="135">
        <v>155.63999999999999</v>
      </c>
      <c r="AA80" s="135">
        <v>297.5</v>
      </c>
      <c r="AB80" s="135">
        <v>1.43</v>
      </c>
      <c r="AC80" s="135">
        <v>0.81499999999999995</v>
      </c>
      <c r="AD80" s="135">
        <v>245.08</v>
      </c>
      <c r="AE80" s="135">
        <v>38.5</v>
      </c>
      <c r="AF80" s="135">
        <v>51.97</v>
      </c>
      <c r="AG80" s="135">
        <v>7.87</v>
      </c>
      <c r="AH80" s="135">
        <v>56.87</v>
      </c>
      <c r="AI80" s="135">
        <v>24.27</v>
      </c>
      <c r="AJ80" s="135">
        <v>7.26</v>
      </c>
      <c r="AK80" s="135">
        <v>13.7</v>
      </c>
      <c r="AL80" s="135">
        <v>6.6</v>
      </c>
      <c r="AM80" s="135">
        <v>26.44</v>
      </c>
      <c r="AN80" s="135">
        <v>5.51</v>
      </c>
      <c r="AO80" s="135">
        <v>13.6</v>
      </c>
      <c r="AP80" s="135">
        <v>6.66</v>
      </c>
      <c r="AQ80" s="135">
        <v>13.6</v>
      </c>
      <c r="AR80" s="135">
        <v>10.14</v>
      </c>
      <c r="AS80" s="135">
        <v>20.059999999999999</v>
      </c>
      <c r="AT80" s="135">
        <v>24.58</v>
      </c>
      <c r="AU80" s="135">
        <v>0.157</v>
      </c>
      <c r="AV80" s="145">
        <v>71.06</v>
      </c>
      <c r="AW80" s="145">
        <v>27.97</v>
      </c>
      <c r="AX80" s="135"/>
      <c r="AY80" s="135"/>
      <c r="AZ80" s="146">
        <v>11.48</v>
      </c>
      <c r="BA80" s="147">
        <v>31848.47</v>
      </c>
      <c r="BB80" s="147">
        <v>4144.83</v>
      </c>
      <c r="BC80" s="146">
        <v>3.29</v>
      </c>
      <c r="BD80" s="147">
        <v>4704.3900000000003</v>
      </c>
      <c r="BE80" s="147">
        <v>1970.16</v>
      </c>
      <c r="BF80" s="146">
        <v>0.17</v>
      </c>
      <c r="BG80" s="148">
        <v>15.62</v>
      </c>
      <c r="BH80" s="148">
        <v>130.4</v>
      </c>
      <c r="BI80" s="146">
        <v>5.03</v>
      </c>
      <c r="BJ80" s="146">
        <v>1.05</v>
      </c>
      <c r="BK80" s="146">
        <v>0.4</v>
      </c>
      <c r="BL80" s="146">
        <v>0.67</v>
      </c>
      <c r="BM80" s="148">
        <v>0.41</v>
      </c>
      <c r="BN80" s="148">
        <v>0.28999999999999998</v>
      </c>
      <c r="BO80" s="148">
        <v>16.84</v>
      </c>
      <c r="BP80" s="148">
        <v>2.93</v>
      </c>
      <c r="BQ80" s="148">
        <v>6.16</v>
      </c>
      <c r="BR80" s="148">
        <v>13.95</v>
      </c>
      <c r="BS80" s="148">
        <v>0.17</v>
      </c>
      <c r="BT80" s="148">
        <v>5.1999999999999998E-2</v>
      </c>
      <c r="BU80" s="148">
        <v>13.88</v>
      </c>
      <c r="BV80" s="148">
        <v>1.38</v>
      </c>
      <c r="BW80" s="148">
        <v>2.08</v>
      </c>
      <c r="BX80" s="148">
        <v>0.34</v>
      </c>
      <c r="BY80" s="148">
        <v>3.3</v>
      </c>
      <c r="BZ80" s="148">
        <v>1.36</v>
      </c>
      <c r="CA80" s="148">
        <v>0.35</v>
      </c>
      <c r="CB80" s="148">
        <v>0.71</v>
      </c>
      <c r="CC80" s="148">
        <v>0.26</v>
      </c>
      <c r="CD80" s="148">
        <v>1.05</v>
      </c>
      <c r="CE80" s="148">
        <v>0.2</v>
      </c>
      <c r="CF80" s="148">
        <v>0.63</v>
      </c>
      <c r="CG80" s="148">
        <v>0.28000000000000003</v>
      </c>
      <c r="CH80" s="148">
        <v>0.57999999999999996</v>
      </c>
      <c r="CI80" s="148">
        <v>0.34</v>
      </c>
      <c r="CJ80" s="148">
        <v>0.88</v>
      </c>
      <c r="CK80" s="148">
        <v>0.93</v>
      </c>
      <c r="CL80" s="148">
        <v>1.7000000000000001E-2</v>
      </c>
      <c r="CM80" s="148">
        <v>2.82</v>
      </c>
      <c r="CN80" s="148">
        <v>1.1100000000000001</v>
      </c>
      <c r="CO80" s="135"/>
      <c r="CP80" s="135"/>
      <c r="CQ80" s="145">
        <v>1.44</v>
      </c>
      <c r="CR80" s="145">
        <v>91.68</v>
      </c>
      <c r="CS80" s="145">
        <v>67.239999999999995</v>
      </c>
      <c r="CT80" s="145">
        <v>0.10199999999999999</v>
      </c>
      <c r="CU80" s="145">
        <v>9.34</v>
      </c>
      <c r="CV80" s="145">
        <v>1.8</v>
      </c>
      <c r="CW80" s="145">
        <v>7.1599999999999997E-2</v>
      </c>
      <c r="CX80" s="145">
        <v>0.76900000000000002</v>
      </c>
      <c r="CY80" s="145">
        <v>0.34799999999999998</v>
      </c>
      <c r="CZ80" s="145">
        <v>0.21299999999999999</v>
      </c>
      <c r="DA80" s="145">
        <v>0.96599999999999997</v>
      </c>
      <c r="DB80" s="145">
        <v>0.88400000000000001</v>
      </c>
      <c r="DC80" s="145">
        <v>1.65</v>
      </c>
      <c r="DD80" s="145">
        <v>0.59499999999999997</v>
      </c>
      <c r="DE80" s="145">
        <v>0.161</v>
      </c>
      <c r="DF80" s="145">
        <v>5.6800000000000003E-2</v>
      </c>
      <c r="DG80" s="145">
        <v>6.7200000000000003E-3</v>
      </c>
      <c r="DH80" s="145">
        <v>3.9100000000000003E-2</v>
      </c>
      <c r="DI80" s="145">
        <v>1.5299999999999999E-2</v>
      </c>
      <c r="DJ80" s="145">
        <v>0.193</v>
      </c>
      <c r="DK80" s="145">
        <v>7.1999999999999995E-2</v>
      </c>
      <c r="DL80" s="145">
        <v>0.121</v>
      </c>
      <c r="DM80" s="145">
        <f>AVERAGE(DM79,DM81,DM82,DM83)</f>
        <v>3.1725E-3</v>
      </c>
      <c r="DN80" s="145">
        <v>6.5500000000000003E-3</v>
      </c>
      <c r="DO80" s="145">
        <v>5.2399999999999999E-3</v>
      </c>
      <c r="DP80" s="145">
        <v>4.1799999999999997E-2</v>
      </c>
      <c r="DQ80" s="145">
        <v>6.8699999999999997E-2</v>
      </c>
      <c r="DR80" s="145">
        <f>AVERAGE(DR79,DR83)</f>
        <v>1.1599999999999999E-2</v>
      </c>
      <c r="DS80" s="145">
        <v>6.5199999999999994E-2</v>
      </c>
      <c r="DT80" s="145">
        <v>2.9299999999999999E-3</v>
      </c>
      <c r="DU80" s="145">
        <v>1.54E-2</v>
      </c>
      <c r="DV80" s="145">
        <v>3.4199999999999999E-3</v>
      </c>
      <c r="DW80" s="145">
        <v>1.21E-2</v>
      </c>
      <c r="DX80" s="145">
        <v>4.7749999999999997E-3</v>
      </c>
      <c r="DY80" s="145">
        <v>3.1E-2</v>
      </c>
      <c r="DZ80" s="145">
        <v>2.6199999999999999E-3</v>
      </c>
      <c r="EA80" s="145">
        <v>1.5933333333333299E-2</v>
      </c>
      <c r="EB80" s="145">
        <v>5.7400000000000003E-3</v>
      </c>
      <c r="EC80" s="145">
        <v>1.2699999999999999E-2</v>
      </c>
      <c r="ED80" s="145">
        <v>2.7066666666666702E-3</v>
      </c>
      <c r="EE80" s="145">
        <v>3.7599999999999999E-3</v>
      </c>
    </row>
    <row r="81" spans="1:1022" x14ac:dyDescent="0.2">
      <c r="A81" s="135" t="s">
        <v>794</v>
      </c>
      <c r="B81" s="135" t="s">
        <v>364</v>
      </c>
      <c r="C81" s="135" t="s">
        <v>37</v>
      </c>
      <c r="D81" s="135" t="s">
        <v>418</v>
      </c>
      <c r="F81" s="128">
        <v>1200</v>
      </c>
      <c r="G81" s="128">
        <v>1E-4</v>
      </c>
      <c r="H81" s="128" t="s">
        <v>367</v>
      </c>
      <c r="I81" s="144">
        <v>121.38</v>
      </c>
      <c r="J81" s="135">
        <v>184988.78</v>
      </c>
      <c r="K81" s="135">
        <v>130461.52</v>
      </c>
      <c r="L81" s="135">
        <v>60.8</v>
      </c>
      <c r="M81" s="135">
        <v>15785.87</v>
      </c>
      <c r="N81" s="135">
        <v>14692.06</v>
      </c>
      <c r="O81" s="135">
        <v>2.62</v>
      </c>
      <c r="P81" s="135">
        <v>152.29</v>
      </c>
      <c r="Q81" s="135">
        <v>2242.8000000000002</v>
      </c>
      <c r="R81" s="135">
        <v>87.38</v>
      </c>
      <c r="S81" s="135">
        <v>11.71</v>
      </c>
      <c r="T81" s="128" t="s">
        <v>29</v>
      </c>
      <c r="U81" s="128" t="s">
        <v>29</v>
      </c>
      <c r="V81" s="128" t="s">
        <v>29</v>
      </c>
      <c r="W81" s="135">
        <v>5.48</v>
      </c>
      <c r="X81" s="135">
        <v>361.43</v>
      </c>
      <c r="Y81" s="135">
        <v>64.239999999999995</v>
      </c>
      <c r="Z81" s="135">
        <v>154.68</v>
      </c>
      <c r="AA81" s="135">
        <v>295.33</v>
      </c>
      <c r="AB81" s="135">
        <v>2.02</v>
      </c>
      <c r="AC81" s="135">
        <v>0.92700000000000005</v>
      </c>
      <c r="AD81" s="135">
        <v>243.63</v>
      </c>
      <c r="AE81" s="135">
        <v>37.85</v>
      </c>
      <c r="AF81" s="135">
        <v>51.72</v>
      </c>
      <c r="AG81" s="135">
        <v>8.02</v>
      </c>
      <c r="AH81" s="135">
        <v>58.69</v>
      </c>
      <c r="AI81" s="135">
        <v>23.45</v>
      </c>
      <c r="AJ81" s="135">
        <v>7.32</v>
      </c>
      <c r="AK81" s="135">
        <v>13.81</v>
      </c>
      <c r="AL81" s="135">
        <v>6.65</v>
      </c>
      <c r="AM81" s="135">
        <v>25.93</v>
      </c>
      <c r="AN81" s="135">
        <v>5.81</v>
      </c>
      <c r="AO81" s="135">
        <v>13.63</v>
      </c>
      <c r="AP81" s="135">
        <v>6.77</v>
      </c>
      <c r="AQ81" s="135">
        <v>14.02</v>
      </c>
      <c r="AR81" s="135">
        <v>10.15</v>
      </c>
      <c r="AS81" s="135">
        <v>20.37</v>
      </c>
      <c r="AT81" s="135">
        <v>24.37</v>
      </c>
      <c r="AU81" s="128" t="s">
        <v>29</v>
      </c>
      <c r="AV81" s="145">
        <v>70.94</v>
      </c>
      <c r="AW81" s="145">
        <v>27.54</v>
      </c>
      <c r="AX81" s="135"/>
      <c r="AY81" s="135"/>
      <c r="AZ81" s="146">
        <v>11.59</v>
      </c>
      <c r="BA81" s="147">
        <v>32321.69</v>
      </c>
      <c r="BB81" s="147">
        <v>4139.01</v>
      </c>
      <c r="BC81" s="146">
        <v>3.28</v>
      </c>
      <c r="BD81" s="147">
        <v>4750.3</v>
      </c>
      <c r="BE81" s="147">
        <v>1977.27</v>
      </c>
      <c r="BF81" s="146">
        <v>0.16</v>
      </c>
      <c r="BG81" s="148">
        <v>15.53</v>
      </c>
      <c r="BH81" s="148">
        <v>131.22</v>
      </c>
      <c r="BI81" s="146">
        <v>5.17</v>
      </c>
      <c r="BJ81" s="146">
        <v>1.05</v>
      </c>
      <c r="BK81" s="146">
        <v>0.38</v>
      </c>
      <c r="BL81" s="146">
        <v>0.59</v>
      </c>
      <c r="BM81" s="148">
        <v>0.3</v>
      </c>
      <c r="BN81" s="148">
        <v>0.28999999999999998</v>
      </c>
      <c r="BO81" s="148">
        <v>16.690000000000001</v>
      </c>
      <c r="BP81" s="148">
        <v>2.91</v>
      </c>
      <c r="BQ81" s="148">
        <v>6.13</v>
      </c>
      <c r="BR81" s="148">
        <v>13.9</v>
      </c>
      <c r="BS81" s="148">
        <v>0.17</v>
      </c>
      <c r="BT81" s="148">
        <v>5.1999999999999998E-2</v>
      </c>
      <c r="BU81" s="148">
        <v>13.86</v>
      </c>
      <c r="BV81" s="148">
        <v>1.36</v>
      </c>
      <c r="BW81" s="148">
        <v>2.0699999999999998</v>
      </c>
      <c r="BX81" s="148">
        <v>0.34</v>
      </c>
      <c r="BY81" s="148">
        <v>3.41</v>
      </c>
      <c r="BZ81" s="148">
        <v>1.3</v>
      </c>
      <c r="CA81" s="148">
        <v>0.35</v>
      </c>
      <c r="CB81" s="148">
        <v>0.7</v>
      </c>
      <c r="CC81" s="148">
        <v>0.26</v>
      </c>
      <c r="CD81" s="148">
        <v>1.02</v>
      </c>
      <c r="CE81" s="148">
        <v>0.2</v>
      </c>
      <c r="CF81" s="148">
        <v>0.63</v>
      </c>
      <c r="CG81" s="148">
        <v>0.28000000000000003</v>
      </c>
      <c r="CH81" s="148">
        <v>0.57999999999999996</v>
      </c>
      <c r="CI81" s="148">
        <v>0.34</v>
      </c>
      <c r="CJ81" s="148">
        <v>0.88</v>
      </c>
      <c r="CK81" s="148">
        <v>0.92</v>
      </c>
      <c r="CL81" s="148">
        <v>7.0000000000000001E-3</v>
      </c>
      <c r="CM81" s="148">
        <v>2.83</v>
      </c>
      <c r="CN81" s="148">
        <v>1.0900000000000001</v>
      </c>
      <c r="CO81" s="135"/>
      <c r="CP81" s="135"/>
      <c r="CQ81" s="145">
        <v>1.53</v>
      </c>
      <c r="CR81" s="145">
        <v>96.66</v>
      </c>
      <c r="CS81" s="145">
        <v>74.400000000000006</v>
      </c>
      <c r="CT81" s="145">
        <v>8.5000000000000006E-2</v>
      </c>
      <c r="CU81" s="145">
        <v>9.81</v>
      </c>
      <c r="CV81" s="145">
        <v>1.9</v>
      </c>
      <c r="CW81" s="145">
        <v>8.7300000000000003E-2</v>
      </c>
      <c r="CX81" s="145">
        <v>0.63500000000000001</v>
      </c>
      <c r="CY81" s="145">
        <v>0.41399999999999998</v>
      </c>
      <c r="CZ81" s="145">
        <v>0.23</v>
      </c>
      <c r="DA81" s="145">
        <v>0.95799999999999996</v>
      </c>
      <c r="DB81" s="145">
        <v>0.98099999999999998</v>
      </c>
      <c r="DC81" s="145">
        <v>1.53</v>
      </c>
      <c r="DD81" s="145">
        <v>0.57199999999999995</v>
      </c>
      <c r="DE81" s="145">
        <v>0.17399999999999999</v>
      </c>
      <c r="DF81" s="145">
        <v>5.3999999999999999E-2</v>
      </c>
      <c r="DG81" s="145" t="s">
        <v>419</v>
      </c>
      <c r="DH81" s="145">
        <v>5.0500000000000003E-2</v>
      </c>
      <c r="DI81" s="145">
        <v>1.3100000000000001E-2</v>
      </c>
      <c r="DJ81" s="145">
        <v>9.4299999999999995E-2</v>
      </c>
      <c r="DK81" s="145">
        <v>7.1400000000000005E-2</v>
      </c>
      <c r="DL81" s="145">
        <v>0.153</v>
      </c>
      <c r="DM81" s="145">
        <v>2.2499999999999998E-3</v>
      </c>
      <c r="DN81" s="145">
        <v>7.685E-3</v>
      </c>
      <c r="DO81" s="145">
        <v>8.1899999999999994E-3</v>
      </c>
      <c r="DP81" s="145">
        <v>4.1799999999999997E-2</v>
      </c>
      <c r="DQ81" s="145">
        <v>6.8699999999999997E-2</v>
      </c>
      <c r="DR81" s="145">
        <v>1.1599999999999999E-2</v>
      </c>
      <c r="DS81" s="145">
        <v>4.9000000000000002E-2</v>
      </c>
      <c r="DT81" s="145">
        <v>5.4999999999999997E-3</v>
      </c>
      <c r="DU81" s="145">
        <v>1.9599999999999999E-2</v>
      </c>
      <c r="DV81" s="145">
        <v>3.4199999999999999E-3</v>
      </c>
      <c r="DW81" s="145">
        <v>1.21E-2</v>
      </c>
      <c r="DX81" s="145">
        <v>3.5300000000000002E-3</v>
      </c>
      <c r="DY81" s="145">
        <v>3.1E-2</v>
      </c>
      <c r="DZ81" s="145">
        <v>1.73E-3</v>
      </c>
      <c r="EA81" s="145">
        <v>1.5933333333333299E-2</v>
      </c>
      <c r="EB81" s="145">
        <v>4.64E-3</v>
      </c>
      <c r="EC81" s="145">
        <v>1.84E-2</v>
      </c>
      <c r="ED81" s="145">
        <v>2.7066666666666702E-3</v>
      </c>
      <c r="EE81" s="145">
        <v>3.7599999999999999E-3</v>
      </c>
    </row>
    <row r="82" spans="1:1022" x14ac:dyDescent="0.2">
      <c r="A82" s="135" t="s">
        <v>794</v>
      </c>
      <c r="B82" s="135" t="s">
        <v>364</v>
      </c>
      <c r="C82" s="135" t="s">
        <v>37</v>
      </c>
      <c r="D82" s="135" t="s">
        <v>420</v>
      </c>
      <c r="F82" s="128">
        <v>1200</v>
      </c>
      <c r="G82" s="128">
        <v>1E-4</v>
      </c>
      <c r="H82" s="128" t="s">
        <v>367</v>
      </c>
      <c r="I82" s="144">
        <v>118.39</v>
      </c>
      <c r="J82" s="135">
        <v>184808.92</v>
      </c>
      <c r="K82" s="135">
        <v>130461.52</v>
      </c>
      <c r="L82" s="135">
        <v>60.5</v>
      </c>
      <c r="M82" s="135">
        <v>15568.07</v>
      </c>
      <c r="N82" s="135">
        <v>14613.43</v>
      </c>
      <c r="O82" s="135">
        <v>2.5099999999999998</v>
      </c>
      <c r="P82" s="135">
        <v>153.66999999999999</v>
      </c>
      <c r="Q82" s="135">
        <v>2226.12</v>
      </c>
      <c r="R82" s="135">
        <v>85.55</v>
      </c>
      <c r="S82" s="135">
        <v>13.26</v>
      </c>
      <c r="T82" s="128" t="s">
        <v>29</v>
      </c>
      <c r="U82" s="128" t="s">
        <v>29</v>
      </c>
      <c r="V82" s="135">
        <v>0.96</v>
      </c>
      <c r="W82" s="135">
        <v>5.3</v>
      </c>
      <c r="X82" s="135">
        <v>361.46</v>
      </c>
      <c r="Y82" s="135">
        <v>64.13</v>
      </c>
      <c r="Z82" s="135">
        <v>152.24</v>
      </c>
      <c r="AA82" s="135">
        <v>293.74</v>
      </c>
      <c r="AB82" s="135">
        <v>1.65</v>
      </c>
      <c r="AC82" s="135">
        <v>0.88800000000000001</v>
      </c>
      <c r="AD82" s="135">
        <v>242.92</v>
      </c>
      <c r="AE82" s="135">
        <v>37.79</v>
      </c>
      <c r="AF82" s="135">
        <v>51.95</v>
      </c>
      <c r="AG82" s="135">
        <v>7.67</v>
      </c>
      <c r="AH82" s="135">
        <v>58.46</v>
      </c>
      <c r="AI82" s="135">
        <v>23.68</v>
      </c>
      <c r="AJ82" s="135">
        <v>7.25</v>
      </c>
      <c r="AK82" s="135">
        <v>14.15</v>
      </c>
      <c r="AL82" s="135">
        <v>6.69</v>
      </c>
      <c r="AM82" s="135">
        <v>25.88</v>
      </c>
      <c r="AN82" s="135">
        <v>5.47</v>
      </c>
      <c r="AO82" s="135">
        <v>13.62</v>
      </c>
      <c r="AP82" s="135">
        <v>6.4</v>
      </c>
      <c r="AQ82" s="135">
        <v>13.6</v>
      </c>
      <c r="AR82" s="135">
        <v>10.23</v>
      </c>
      <c r="AS82" s="135">
        <v>20.59</v>
      </c>
      <c r="AT82" s="135">
        <v>24.99</v>
      </c>
      <c r="AU82" s="128" t="s">
        <v>29</v>
      </c>
      <c r="AV82" s="145">
        <v>71.06</v>
      </c>
      <c r="AW82" s="145">
        <v>28.33</v>
      </c>
      <c r="AX82" s="135"/>
      <c r="AY82" s="135"/>
      <c r="AZ82" s="146">
        <v>11.33</v>
      </c>
      <c r="BA82" s="147">
        <v>32290.46</v>
      </c>
      <c r="BB82" s="147">
        <v>4141.4799999999996</v>
      </c>
      <c r="BC82" s="146">
        <v>3.28</v>
      </c>
      <c r="BD82" s="147">
        <v>4721.84</v>
      </c>
      <c r="BE82" s="147">
        <v>1983.33</v>
      </c>
      <c r="BF82" s="146">
        <v>0.16</v>
      </c>
      <c r="BG82" s="148">
        <v>15.8</v>
      </c>
      <c r="BH82" s="148">
        <v>130.52000000000001</v>
      </c>
      <c r="BI82" s="146">
        <v>5.08</v>
      </c>
      <c r="BJ82" s="146">
        <v>1.18</v>
      </c>
      <c r="BK82" s="146">
        <v>0.39</v>
      </c>
      <c r="BL82" s="146">
        <v>0.64</v>
      </c>
      <c r="BM82" s="148">
        <v>0.51</v>
      </c>
      <c r="BN82" s="148">
        <v>0.28999999999999998</v>
      </c>
      <c r="BO82" s="148">
        <v>16.77</v>
      </c>
      <c r="BP82" s="148">
        <v>2.92</v>
      </c>
      <c r="BQ82" s="148">
        <v>6.05</v>
      </c>
      <c r="BR82" s="148">
        <v>13.89</v>
      </c>
      <c r="BS82" s="148">
        <v>0.17</v>
      </c>
      <c r="BT82" s="148">
        <v>5.1999999999999998E-2</v>
      </c>
      <c r="BU82" s="148">
        <v>13.92</v>
      </c>
      <c r="BV82" s="148">
        <v>1.36</v>
      </c>
      <c r="BW82" s="148">
        <v>2.09</v>
      </c>
      <c r="BX82" s="148">
        <v>0.33</v>
      </c>
      <c r="BY82" s="148">
        <v>3.43</v>
      </c>
      <c r="BZ82" s="148">
        <v>1.33</v>
      </c>
      <c r="CA82" s="148">
        <v>0.35</v>
      </c>
      <c r="CB82" s="148">
        <v>0.73</v>
      </c>
      <c r="CC82" s="148">
        <v>0.26</v>
      </c>
      <c r="CD82" s="148">
        <v>1.03</v>
      </c>
      <c r="CE82" s="148">
        <v>0.19</v>
      </c>
      <c r="CF82" s="148">
        <v>0.63</v>
      </c>
      <c r="CG82" s="148">
        <v>0.27</v>
      </c>
      <c r="CH82" s="148">
        <v>0.56999999999999995</v>
      </c>
      <c r="CI82" s="148">
        <v>0.34</v>
      </c>
      <c r="CJ82" s="148">
        <v>0.9</v>
      </c>
      <c r="CK82" s="148">
        <v>0.94</v>
      </c>
      <c r="CL82" s="148">
        <v>7.4999999999999997E-3</v>
      </c>
      <c r="CM82" s="148">
        <v>2.84</v>
      </c>
      <c r="CN82" s="148">
        <v>1.1299999999999999</v>
      </c>
      <c r="CO82" s="135"/>
      <c r="CP82" s="135"/>
      <c r="CQ82" s="145">
        <v>1.48</v>
      </c>
      <c r="CR82" s="145">
        <v>95.65</v>
      </c>
      <c r="CS82" s="145">
        <v>71.650000000000006</v>
      </c>
      <c r="CT82" s="145">
        <v>9.9699999999999997E-2</v>
      </c>
      <c r="CU82" s="145">
        <v>10.039999999999999</v>
      </c>
      <c r="CV82" s="145">
        <v>2.04</v>
      </c>
      <c r="CW82" s="145">
        <v>9.4200000000000006E-2</v>
      </c>
      <c r="CX82" s="145">
        <v>0.64700000000000002</v>
      </c>
      <c r="CY82" s="145">
        <v>0.36699999999999999</v>
      </c>
      <c r="CZ82" s="145">
        <v>0.224</v>
      </c>
      <c r="DA82" s="145">
        <v>0.91600000000000004</v>
      </c>
      <c r="DB82" s="145">
        <v>0.94499999999999995</v>
      </c>
      <c r="DC82" s="145">
        <v>1.52</v>
      </c>
      <c r="DD82" s="145">
        <v>0.51500000000000001</v>
      </c>
      <c r="DE82" s="145">
        <v>0.16300000000000001</v>
      </c>
      <c r="DF82" s="145">
        <v>5.3600000000000002E-2</v>
      </c>
      <c r="DG82" s="145" t="s">
        <v>419</v>
      </c>
      <c r="DH82" s="145">
        <v>5.6500000000000002E-2</v>
      </c>
      <c r="DI82" s="145">
        <v>1.67E-2</v>
      </c>
      <c r="DJ82" s="145">
        <v>0.186</v>
      </c>
      <c r="DK82" s="145">
        <v>7.1300000000000002E-2</v>
      </c>
      <c r="DL82" s="145">
        <v>0.11</v>
      </c>
      <c r="DM82" s="145">
        <v>2.3E-3</v>
      </c>
      <c r="DN82" s="145">
        <v>8.8199999999999997E-3</v>
      </c>
      <c r="DO82" s="145">
        <v>5.3899999999999998E-3</v>
      </c>
      <c r="DP82" s="145">
        <v>4.1799999999999997E-2</v>
      </c>
      <c r="DQ82" s="145">
        <v>6.8699999999999997E-2</v>
      </c>
      <c r="DR82" s="145">
        <v>1.4E-2</v>
      </c>
      <c r="DS82" s="145">
        <v>5.5300000000000002E-2</v>
      </c>
      <c r="DT82" s="145">
        <v>4.2599999999999999E-3</v>
      </c>
      <c r="DU82" s="145">
        <v>2.1600000000000001E-2</v>
      </c>
      <c r="DV82" s="145">
        <v>3.4199999999999999E-3</v>
      </c>
      <c r="DW82" s="145">
        <v>1.21E-2</v>
      </c>
      <c r="DX82" s="145">
        <v>4.7749999999999997E-3</v>
      </c>
      <c r="DY82" s="145">
        <v>3.1E-2</v>
      </c>
      <c r="DZ82" s="145">
        <f>AVERAGE(DZ79:DZ81)</f>
        <v>2.3566666666666666E-3</v>
      </c>
      <c r="EA82" s="145">
        <v>1.5933333333333299E-2</v>
      </c>
      <c r="EB82" s="145">
        <v>7.43E-3</v>
      </c>
      <c r="EC82" s="145">
        <v>1.9300000000000001E-2</v>
      </c>
      <c r="ED82" s="145">
        <v>2.7066666666666702E-3</v>
      </c>
      <c r="EE82" s="145">
        <v>3.7599999999999999E-3</v>
      </c>
    </row>
    <row r="83" spans="1:1022" x14ac:dyDescent="0.2">
      <c r="A83" s="135" t="s">
        <v>794</v>
      </c>
      <c r="B83" s="135" t="s">
        <v>364</v>
      </c>
      <c r="C83" s="135" t="s">
        <v>37</v>
      </c>
      <c r="D83" s="135" t="s">
        <v>421</v>
      </c>
      <c r="F83" s="128">
        <v>1200</v>
      </c>
      <c r="G83" s="128">
        <v>1E-4</v>
      </c>
      <c r="H83" s="128" t="s">
        <v>367</v>
      </c>
      <c r="I83" s="144">
        <v>115.5</v>
      </c>
      <c r="J83" s="135">
        <v>186245.3</v>
      </c>
      <c r="K83" s="135">
        <v>130461.52</v>
      </c>
      <c r="L83" s="135">
        <v>60.32</v>
      </c>
      <c r="M83" s="135">
        <v>15579.01</v>
      </c>
      <c r="N83" s="135">
        <v>14681.33</v>
      </c>
      <c r="O83" s="135">
        <v>2.66</v>
      </c>
      <c r="P83" s="135">
        <v>151.52000000000001</v>
      </c>
      <c r="Q83" s="135">
        <v>2223.96</v>
      </c>
      <c r="R83" s="135">
        <v>87.42</v>
      </c>
      <c r="S83" s="135">
        <v>12.07</v>
      </c>
      <c r="T83" s="128" t="s">
        <v>29</v>
      </c>
      <c r="U83" s="135">
        <v>2.2799999999999998</v>
      </c>
      <c r="V83" s="128" t="s">
        <v>29</v>
      </c>
      <c r="W83" s="135">
        <v>5.25</v>
      </c>
      <c r="X83" s="135">
        <v>360.68</v>
      </c>
      <c r="Y83" s="135">
        <v>63.85</v>
      </c>
      <c r="Z83" s="135">
        <v>154.32</v>
      </c>
      <c r="AA83" s="135">
        <v>294.58999999999997</v>
      </c>
      <c r="AB83" s="135">
        <v>1.42</v>
      </c>
      <c r="AC83" s="135">
        <v>0.879</v>
      </c>
      <c r="AD83" s="135">
        <v>239.82</v>
      </c>
      <c r="AE83" s="135">
        <v>37.96</v>
      </c>
      <c r="AF83" s="135">
        <v>51.51</v>
      </c>
      <c r="AG83" s="135">
        <v>7.95</v>
      </c>
      <c r="AH83" s="135">
        <v>59.02</v>
      </c>
      <c r="AI83" s="135">
        <v>23.67</v>
      </c>
      <c r="AJ83" s="135">
        <v>7.31</v>
      </c>
      <c r="AK83" s="135">
        <v>13.54</v>
      </c>
      <c r="AL83" s="135">
        <v>6.73</v>
      </c>
      <c r="AM83" s="135">
        <v>25.09</v>
      </c>
      <c r="AN83" s="135">
        <v>5.6</v>
      </c>
      <c r="AO83" s="135">
        <v>13.47</v>
      </c>
      <c r="AP83" s="135">
        <v>6.62</v>
      </c>
      <c r="AQ83" s="135">
        <v>14</v>
      </c>
      <c r="AR83" s="135">
        <v>10.210000000000001</v>
      </c>
      <c r="AS83" s="135">
        <v>20.239999999999998</v>
      </c>
      <c r="AT83" s="135">
        <v>24.37</v>
      </c>
      <c r="AU83" s="135">
        <v>0.108</v>
      </c>
      <c r="AV83" s="145">
        <v>71.31</v>
      </c>
      <c r="AW83" s="145">
        <v>27.98</v>
      </c>
      <c r="AX83" s="135"/>
      <c r="AY83" s="135"/>
      <c r="AZ83" s="146">
        <v>11.08</v>
      </c>
      <c r="BA83" s="147">
        <v>32540.84</v>
      </c>
      <c r="BB83" s="147">
        <v>4139.3999999999996</v>
      </c>
      <c r="BC83" s="146">
        <v>3.28</v>
      </c>
      <c r="BD83" s="147">
        <v>4762.3900000000003</v>
      </c>
      <c r="BE83" s="147">
        <v>2009.26</v>
      </c>
      <c r="BF83" s="146">
        <v>0.16</v>
      </c>
      <c r="BG83" s="148">
        <v>15.67</v>
      </c>
      <c r="BH83" s="148">
        <v>130.65</v>
      </c>
      <c r="BI83" s="146">
        <v>5.21</v>
      </c>
      <c r="BJ83" s="146">
        <v>1.0900000000000001</v>
      </c>
      <c r="BK83" s="146">
        <v>0.39</v>
      </c>
      <c r="BL83" s="146">
        <v>0.75</v>
      </c>
      <c r="BM83" s="148">
        <v>0.22</v>
      </c>
      <c r="BN83" s="148">
        <v>0.28000000000000003</v>
      </c>
      <c r="BO83" s="148">
        <v>16.809999999999999</v>
      </c>
      <c r="BP83" s="148">
        <v>2.91</v>
      </c>
      <c r="BQ83" s="148">
        <v>6.15</v>
      </c>
      <c r="BR83" s="148">
        <v>13.99</v>
      </c>
      <c r="BS83" s="148">
        <v>0.15</v>
      </c>
      <c r="BT83" s="148">
        <v>4.9000000000000002E-2</v>
      </c>
      <c r="BU83" s="148">
        <v>13.82</v>
      </c>
      <c r="BV83" s="148">
        <v>1.37</v>
      </c>
      <c r="BW83" s="148">
        <v>2.0699999999999998</v>
      </c>
      <c r="BX83" s="148">
        <v>0.34</v>
      </c>
      <c r="BY83" s="148">
        <v>3.47</v>
      </c>
      <c r="BZ83" s="148">
        <v>1.33</v>
      </c>
      <c r="CA83" s="148">
        <v>0.35</v>
      </c>
      <c r="CB83" s="148">
        <v>0.7</v>
      </c>
      <c r="CC83" s="148">
        <v>0.26</v>
      </c>
      <c r="CD83" s="148">
        <v>1</v>
      </c>
      <c r="CE83" s="148">
        <v>0.2</v>
      </c>
      <c r="CF83" s="148">
        <v>0.63</v>
      </c>
      <c r="CG83" s="148">
        <v>0.28000000000000003</v>
      </c>
      <c r="CH83" s="148">
        <v>0.59</v>
      </c>
      <c r="CI83" s="148">
        <v>0.34</v>
      </c>
      <c r="CJ83" s="148">
        <v>0.88</v>
      </c>
      <c r="CK83" s="148">
        <v>0.92</v>
      </c>
      <c r="CL83" s="148">
        <v>1.2E-2</v>
      </c>
      <c r="CM83" s="148">
        <v>2.86</v>
      </c>
      <c r="CN83" s="148">
        <v>1.1200000000000001</v>
      </c>
      <c r="CO83" s="135"/>
      <c r="CP83" s="135"/>
      <c r="CQ83" s="145">
        <v>1.56</v>
      </c>
      <c r="CR83" s="145">
        <v>98.9</v>
      </c>
      <c r="CS83" s="145">
        <v>77.22</v>
      </c>
      <c r="CT83" s="145">
        <v>0.111</v>
      </c>
      <c r="CU83" s="145">
        <v>10.029999999999999</v>
      </c>
      <c r="CV83" s="145">
        <v>2.06</v>
      </c>
      <c r="CW83" s="145">
        <v>8.8999999999999996E-2</v>
      </c>
      <c r="CX83" s="145">
        <v>0.47099999999999997</v>
      </c>
      <c r="CY83" s="145">
        <v>0.38</v>
      </c>
      <c r="CZ83" s="145">
        <v>0.22800000000000001</v>
      </c>
      <c r="DA83" s="145">
        <v>1.02</v>
      </c>
      <c r="DB83" s="145">
        <v>0.97599999999999998</v>
      </c>
      <c r="DC83" s="145">
        <v>1.29</v>
      </c>
      <c r="DD83" s="145">
        <v>0.52600000000000002</v>
      </c>
      <c r="DE83" s="145">
        <v>0.17599999999999999</v>
      </c>
      <c r="DF83" s="145">
        <v>5.96E-2</v>
      </c>
      <c r="DG83" s="145">
        <v>1.41E-2</v>
      </c>
      <c r="DH83" s="145">
        <v>5.1299999999999998E-2</v>
      </c>
      <c r="DI83" s="145">
        <f>AVERAGE(DI79:DI82)</f>
        <v>1.6E-2</v>
      </c>
      <c r="DJ83" s="145">
        <v>0.183</v>
      </c>
      <c r="DK83" s="145">
        <v>6.5699999999999995E-2</v>
      </c>
      <c r="DL83" s="145">
        <v>0.125</v>
      </c>
      <c r="DM83" s="145">
        <v>5.5300000000000002E-3</v>
      </c>
      <c r="DN83" s="145">
        <f>AVERAGE(DN82,DN80)</f>
        <v>7.685E-3</v>
      </c>
      <c r="DO83" s="145">
        <v>5.5999999999999999E-3</v>
      </c>
      <c r="DP83" s="145">
        <v>4.1799999999999997E-2</v>
      </c>
      <c r="DQ83" s="145">
        <v>6.8699999999999997E-2</v>
      </c>
      <c r="DR83" s="145">
        <v>1.11E-2</v>
      </c>
      <c r="DS83" s="145">
        <v>6.3299999999999995E-2</v>
      </c>
      <c r="DT83" s="145">
        <v>5.8599999999999998E-3</v>
      </c>
      <c r="DU83" s="145">
        <f>AVERAGE(DU79:DU82)</f>
        <v>1.8250000000000002E-2</v>
      </c>
      <c r="DV83" s="145">
        <v>3.4199999999999999E-3</v>
      </c>
      <c r="DW83" s="145">
        <v>1.21E-2</v>
      </c>
      <c r="DX83" s="145">
        <f>AVERAGE(DX81,DX79)</f>
        <v>4.7749999999999997E-3</v>
      </c>
      <c r="DY83" s="145">
        <v>3.1E-2</v>
      </c>
      <c r="DZ83" s="145">
        <v>2.3566666666666701E-3</v>
      </c>
      <c r="EA83" s="145">
        <v>1.5933333333333299E-2</v>
      </c>
      <c r="EB83" s="145">
        <v>8.9200000000000008E-3</v>
      </c>
      <c r="EC83" s="145">
        <v>7.6099999999999996E-3</v>
      </c>
      <c r="ED83" s="145">
        <v>2.7066666666666702E-3</v>
      </c>
      <c r="EE83" s="145">
        <v>3.7599999999999999E-3</v>
      </c>
    </row>
    <row r="84" spans="1:1022" x14ac:dyDescent="0.2">
      <c r="A84" s="135"/>
      <c r="B84" s="135"/>
      <c r="D84" s="135" t="s">
        <v>34</v>
      </c>
      <c r="I84" s="144">
        <f t="shared" ref="I84:AW84" si="41">AVERAGE(I79:I83)</f>
        <v>118.79600000000001</v>
      </c>
      <c r="J84" s="135">
        <f t="shared" si="41"/>
        <v>184293.54399999999</v>
      </c>
      <c r="K84" s="135">
        <f t="shared" si="41"/>
        <v>130461.51999999999</v>
      </c>
      <c r="L84" s="135">
        <f t="shared" si="41"/>
        <v>60.481999999999992</v>
      </c>
      <c r="M84" s="135">
        <f t="shared" si="41"/>
        <v>15648.464000000002</v>
      </c>
      <c r="N84" s="135">
        <f t="shared" si="41"/>
        <v>14688.775999999998</v>
      </c>
      <c r="O84" s="135">
        <f t="shared" si="41"/>
        <v>2.58</v>
      </c>
      <c r="P84" s="135">
        <f t="shared" si="41"/>
        <v>152.39999999999998</v>
      </c>
      <c r="Q84" s="135">
        <f t="shared" si="41"/>
        <v>2225.058</v>
      </c>
      <c r="R84" s="135">
        <f t="shared" si="41"/>
        <v>86.12</v>
      </c>
      <c r="S84" s="135">
        <f t="shared" si="41"/>
        <v>12.046000000000001</v>
      </c>
      <c r="T84" s="135">
        <f t="shared" si="41"/>
        <v>0.99</v>
      </c>
      <c r="U84" s="135">
        <f t="shared" si="41"/>
        <v>1.895</v>
      </c>
      <c r="V84" s="135">
        <f t="shared" si="41"/>
        <v>0.8</v>
      </c>
      <c r="W84" s="135">
        <f t="shared" si="41"/>
        <v>5.2960000000000003</v>
      </c>
      <c r="X84" s="135">
        <f t="shared" si="41"/>
        <v>361.86600000000004</v>
      </c>
      <c r="Y84" s="135">
        <f t="shared" si="41"/>
        <v>64.03</v>
      </c>
      <c r="Z84" s="135">
        <f t="shared" si="41"/>
        <v>154.45400000000001</v>
      </c>
      <c r="AA84" s="135">
        <f t="shared" si="41"/>
        <v>294.99599999999998</v>
      </c>
      <c r="AB84" s="135">
        <f t="shared" si="41"/>
        <v>1.6179999999999999</v>
      </c>
      <c r="AC84" s="135">
        <f t="shared" si="41"/>
        <v>0.88000000000000012</v>
      </c>
      <c r="AD84" s="135">
        <f t="shared" si="41"/>
        <v>243.75799999999998</v>
      </c>
      <c r="AE84" s="135">
        <f t="shared" si="41"/>
        <v>38.097999999999999</v>
      </c>
      <c r="AF84" s="135">
        <f t="shared" si="41"/>
        <v>51.884</v>
      </c>
      <c r="AG84" s="135">
        <f t="shared" si="41"/>
        <v>7.8680000000000003</v>
      </c>
      <c r="AH84" s="135">
        <f t="shared" si="41"/>
        <v>58.248000000000005</v>
      </c>
      <c r="AI84" s="135">
        <f t="shared" si="41"/>
        <v>23.835999999999999</v>
      </c>
      <c r="AJ84" s="135">
        <f t="shared" si="41"/>
        <v>7.3040000000000003</v>
      </c>
      <c r="AK84" s="135">
        <f t="shared" si="41"/>
        <v>13.751999999999999</v>
      </c>
      <c r="AL84" s="135">
        <f t="shared" si="41"/>
        <v>6.6879999999999997</v>
      </c>
      <c r="AM84" s="135">
        <f t="shared" si="41"/>
        <v>25.856000000000002</v>
      </c>
      <c r="AN84" s="135">
        <f t="shared" si="41"/>
        <v>5.6159999999999997</v>
      </c>
      <c r="AO84" s="135">
        <f t="shared" si="41"/>
        <v>13.678000000000001</v>
      </c>
      <c r="AP84" s="135">
        <f t="shared" si="41"/>
        <v>6.597999999999999</v>
      </c>
      <c r="AQ84" s="135">
        <f t="shared" si="41"/>
        <v>13.833999999999998</v>
      </c>
      <c r="AR84" s="135">
        <f t="shared" si="41"/>
        <v>10.186</v>
      </c>
      <c r="AS84" s="135">
        <f t="shared" si="41"/>
        <v>20.369999999999997</v>
      </c>
      <c r="AT84" s="135">
        <f t="shared" si="41"/>
        <v>24.565999999999999</v>
      </c>
      <c r="AU84" s="135">
        <f t="shared" si="41"/>
        <v>0.29099999999999998</v>
      </c>
      <c r="AV84" s="145">
        <f t="shared" si="41"/>
        <v>71.134</v>
      </c>
      <c r="AW84" s="145">
        <f t="shared" si="41"/>
        <v>27.963999999999999</v>
      </c>
      <c r="AX84" s="135"/>
      <c r="AY84" s="135"/>
      <c r="AZ84" s="146"/>
      <c r="BA84" s="147"/>
      <c r="BB84" s="147"/>
      <c r="BC84" s="146"/>
      <c r="BD84" s="147"/>
      <c r="BE84" s="147"/>
      <c r="BF84" s="146"/>
      <c r="BG84" s="148"/>
      <c r="BH84" s="148"/>
      <c r="BI84" s="146"/>
      <c r="BJ84" s="146"/>
      <c r="BK84" s="146"/>
      <c r="BL84" s="146"/>
      <c r="BM84" s="148"/>
      <c r="BN84" s="148"/>
      <c r="BO84" s="148"/>
      <c r="BP84" s="148"/>
      <c r="BQ84" s="148"/>
      <c r="BR84" s="148"/>
      <c r="BS84" s="148"/>
      <c r="BT84" s="148"/>
      <c r="BU84" s="148"/>
      <c r="BV84" s="148"/>
      <c r="BW84" s="148"/>
      <c r="BX84" s="148"/>
      <c r="BY84" s="148"/>
      <c r="BZ84" s="148"/>
      <c r="CA84" s="148"/>
      <c r="CB84" s="148"/>
      <c r="CC84" s="148"/>
      <c r="CD84" s="148"/>
      <c r="CE84" s="148"/>
      <c r="CF84" s="148"/>
      <c r="CG84" s="148"/>
      <c r="CH84" s="148"/>
      <c r="CI84" s="148"/>
      <c r="CJ84" s="148"/>
      <c r="CK84" s="148"/>
      <c r="CL84" s="148"/>
      <c r="CM84" s="148"/>
      <c r="CN84" s="148"/>
      <c r="CO84" s="135"/>
      <c r="CP84" s="135"/>
      <c r="CQ84" s="145"/>
      <c r="CR84" s="145"/>
      <c r="CS84" s="145"/>
      <c r="CT84" s="145"/>
      <c r="CU84" s="145"/>
      <c r="CV84" s="145"/>
      <c r="CW84" s="145"/>
      <c r="CX84" s="145"/>
      <c r="CY84" s="145"/>
      <c r="CZ84" s="145"/>
      <c r="DA84" s="145"/>
      <c r="DB84" s="145"/>
      <c r="DC84" s="145"/>
      <c r="DD84" s="145"/>
      <c r="DE84" s="145"/>
      <c r="DF84" s="145"/>
      <c r="DG84" s="145"/>
      <c r="DH84" s="145"/>
      <c r="DI84" s="145"/>
      <c r="DJ84" s="145"/>
      <c r="DK84" s="145"/>
      <c r="DL84" s="145"/>
      <c r="DM84" s="145"/>
      <c r="DN84" s="145"/>
      <c r="DO84" s="145"/>
      <c r="DP84" s="145"/>
      <c r="DQ84" s="145"/>
      <c r="DR84" s="145"/>
      <c r="DS84" s="145"/>
      <c r="DT84" s="145"/>
      <c r="DU84" s="145"/>
      <c r="DV84" s="145"/>
      <c r="DW84" s="145"/>
      <c r="DX84" s="145"/>
      <c r="DY84" s="145"/>
      <c r="DZ84" s="145"/>
      <c r="EA84" s="145"/>
      <c r="EB84" s="145"/>
      <c r="EC84" s="145"/>
      <c r="ED84" s="145"/>
      <c r="EE84" s="145"/>
      <c r="AMG84" s="135"/>
      <c r="AMH84" s="135"/>
    </row>
    <row r="85" spans="1:1022" x14ac:dyDescent="0.2">
      <c r="D85" s="128" t="s">
        <v>380</v>
      </c>
      <c r="I85" s="144">
        <f t="shared" ref="I85:AW85" si="42">MEDIAN(I79:I83)</f>
        <v>118.39</v>
      </c>
      <c r="J85" s="135">
        <f t="shared" si="42"/>
        <v>184808.92</v>
      </c>
      <c r="K85" s="135">
        <f t="shared" si="42"/>
        <v>130461.52</v>
      </c>
      <c r="L85" s="135">
        <f t="shared" si="42"/>
        <v>60.5</v>
      </c>
      <c r="M85" s="135">
        <f t="shared" si="42"/>
        <v>15579.01</v>
      </c>
      <c r="N85" s="135">
        <f t="shared" si="42"/>
        <v>14692.06</v>
      </c>
      <c r="O85" s="135">
        <f t="shared" si="42"/>
        <v>2.62</v>
      </c>
      <c r="P85" s="135">
        <f t="shared" si="42"/>
        <v>152.29</v>
      </c>
      <c r="Q85" s="135">
        <f t="shared" si="42"/>
        <v>2226.12</v>
      </c>
      <c r="R85" s="135">
        <f t="shared" si="42"/>
        <v>85.55</v>
      </c>
      <c r="S85" s="135">
        <f t="shared" si="42"/>
        <v>11.8</v>
      </c>
      <c r="T85" s="135">
        <f t="shared" si="42"/>
        <v>0.99</v>
      </c>
      <c r="U85" s="135">
        <f t="shared" si="42"/>
        <v>1.895</v>
      </c>
      <c r="V85" s="135">
        <f t="shared" si="42"/>
        <v>0.8</v>
      </c>
      <c r="W85" s="135">
        <f t="shared" si="42"/>
        <v>5.28</v>
      </c>
      <c r="X85" s="135">
        <f t="shared" si="42"/>
        <v>361.43</v>
      </c>
      <c r="Y85" s="135">
        <f t="shared" si="42"/>
        <v>64.13</v>
      </c>
      <c r="Z85" s="135">
        <f t="shared" si="42"/>
        <v>154.68</v>
      </c>
      <c r="AA85" s="135">
        <f t="shared" si="42"/>
        <v>294.58999999999997</v>
      </c>
      <c r="AB85" s="135">
        <f t="shared" si="42"/>
        <v>1.57</v>
      </c>
      <c r="AC85" s="135">
        <f t="shared" si="42"/>
        <v>0.88800000000000001</v>
      </c>
      <c r="AD85" s="135">
        <f t="shared" si="42"/>
        <v>243.63</v>
      </c>
      <c r="AE85" s="135">
        <f t="shared" si="42"/>
        <v>37.96</v>
      </c>
      <c r="AF85" s="135">
        <f t="shared" si="42"/>
        <v>51.95</v>
      </c>
      <c r="AG85" s="135">
        <f t="shared" si="42"/>
        <v>7.87</v>
      </c>
      <c r="AH85" s="135">
        <f t="shared" si="42"/>
        <v>58.46</v>
      </c>
      <c r="AI85" s="135">
        <f t="shared" si="42"/>
        <v>23.68</v>
      </c>
      <c r="AJ85" s="135">
        <f t="shared" si="42"/>
        <v>7.31</v>
      </c>
      <c r="AK85" s="135">
        <f t="shared" si="42"/>
        <v>13.7</v>
      </c>
      <c r="AL85" s="135">
        <f t="shared" si="42"/>
        <v>6.69</v>
      </c>
      <c r="AM85" s="135">
        <f t="shared" si="42"/>
        <v>25.93</v>
      </c>
      <c r="AN85" s="135">
        <f t="shared" si="42"/>
        <v>5.6</v>
      </c>
      <c r="AO85" s="135">
        <f t="shared" si="42"/>
        <v>13.62</v>
      </c>
      <c r="AP85" s="135">
        <f t="shared" si="42"/>
        <v>6.62</v>
      </c>
      <c r="AQ85" s="135">
        <f t="shared" si="42"/>
        <v>13.95</v>
      </c>
      <c r="AR85" s="135">
        <f t="shared" si="42"/>
        <v>10.199999999999999</v>
      </c>
      <c r="AS85" s="135">
        <f t="shared" si="42"/>
        <v>20.37</v>
      </c>
      <c r="AT85" s="135">
        <f t="shared" si="42"/>
        <v>24.52</v>
      </c>
      <c r="AU85" s="135">
        <f t="shared" si="42"/>
        <v>0.157</v>
      </c>
      <c r="AV85" s="145">
        <f t="shared" si="42"/>
        <v>71.06</v>
      </c>
      <c r="AW85" s="145">
        <f t="shared" si="42"/>
        <v>27.98</v>
      </c>
    </row>
    <row r="86" spans="1:1022" x14ac:dyDescent="0.2">
      <c r="A86" s="135"/>
      <c r="B86" s="135"/>
      <c r="D86" s="135" t="s">
        <v>35</v>
      </c>
      <c r="I86" s="144">
        <f t="shared" ref="I86:S86" si="43">STDEV(I79:I83)</f>
        <v>2.255577531365303</v>
      </c>
      <c r="J86" s="135">
        <f t="shared" si="43"/>
        <v>1576.750746338809</v>
      </c>
      <c r="K86" s="135">
        <f t="shared" si="43"/>
        <v>1.6269535826721329E-11</v>
      </c>
      <c r="L86" s="135">
        <f t="shared" si="43"/>
        <v>0.47415187440312689</v>
      </c>
      <c r="M86" s="135">
        <f t="shared" si="43"/>
        <v>113.15744774428254</v>
      </c>
      <c r="N86" s="135">
        <f t="shared" si="43"/>
        <v>52.72047543412296</v>
      </c>
      <c r="O86" s="135">
        <f t="shared" si="43"/>
        <v>9.513148795220229E-2</v>
      </c>
      <c r="P86" s="135">
        <f t="shared" si="43"/>
        <v>1.3399440286817943</v>
      </c>
      <c r="Q86" s="135">
        <f t="shared" si="43"/>
        <v>15.917164320317843</v>
      </c>
      <c r="R86" s="135">
        <f t="shared" si="43"/>
        <v>1.1846729506492495</v>
      </c>
      <c r="S86" s="135">
        <f t="shared" si="43"/>
        <v>0.72078429505643327</v>
      </c>
      <c r="T86" s="135"/>
      <c r="U86" s="135">
        <f t="shared" ref="U86:AW86" si="44">STDEV(U79:U83)</f>
        <v>0.54447222151364083</v>
      </c>
      <c r="V86" s="135">
        <f t="shared" si="44"/>
        <v>0.22627416997969452</v>
      </c>
      <c r="W86" s="135">
        <f t="shared" si="44"/>
        <v>0.11414902540100831</v>
      </c>
      <c r="X86" s="135">
        <f t="shared" si="44"/>
        <v>2.4711394133071343</v>
      </c>
      <c r="Y86" s="135">
        <f t="shared" si="44"/>
        <v>0.71333722740370287</v>
      </c>
      <c r="Z86" s="135">
        <f t="shared" si="44"/>
        <v>1.3466179859187892</v>
      </c>
      <c r="AA86" s="135">
        <f t="shared" si="44"/>
        <v>1.5416646846834108</v>
      </c>
      <c r="AB86" s="135">
        <f t="shared" si="44"/>
        <v>0.24468346899617083</v>
      </c>
      <c r="AC86" s="135">
        <f t="shared" si="44"/>
        <v>4.068169121361602E-2</v>
      </c>
      <c r="AD86" s="135">
        <f t="shared" si="44"/>
        <v>2.775107205136413</v>
      </c>
      <c r="AE86" s="135">
        <f t="shared" si="44"/>
        <v>0.32491537359749534</v>
      </c>
      <c r="AF86" s="135">
        <f t="shared" si="44"/>
        <v>0.28614681546367265</v>
      </c>
      <c r="AG86" s="135">
        <f t="shared" si="44"/>
        <v>0.13274034804836088</v>
      </c>
      <c r="AH86" s="135">
        <f t="shared" si="44"/>
        <v>0.82726658339377068</v>
      </c>
      <c r="AI86" s="135">
        <f t="shared" si="44"/>
        <v>0.34070515112043703</v>
      </c>
      <c r="AJ86" s="135">
        <f t="shared" si="44"/>
        <v>5.2249401910452541E-2</v>
      </c>
      <c r="AK86" s="135">
        <f t="shared" si="44"/>
        <v>0.248133028837356</v>
      </c>
      <c r="AL86" s="135">
        <f t="shared" si="44"/>
        <v>6.6483080554378654E-2</v>
      </c>
      <c r="AM86" s="135">
        <f t="shared" si="44"/>
        <v>0.48500515461178395</v>
      </c>
      <c r="AN86" s="135">
        <f t="shared" si="44"/>
        <v>0.13776792079435624</v>
      </c>
      <c r="AO86" s="135">
        <f t="shared" si="44"/>
        <v>0.22840753052384241</v>
      </c>
      <c r="AP86" s="135">
        <f t="shared" si="44"/>
        <v>0.13827508813954859</v>
      </c>
      <c r="AQ86" s="135">
        <f t="shared" si="44"/>
        <v>0.21512786895239772</v>
      </c>
      <c r="AR86" s="135">
        <f t="shared" si="44"/>
        <v>3.9115214431215829E-2</v>
      </c>
      <c r="AS86" s="135">
        <f t="shared" si="44"/>
        <v>0.22901964981197631</v>
      </c>
      <c r="AT86" s="135">
        <f t="shared" si="44"/>
        <v>0.25442091109026294</v>
      </c>
      <c r="AU86" s="135">
        <f t="shared" si="44"/>
        <v>0.27562111675269008</v>
      </c>
      <c r="AV86" s="145">
        <f t="shared" si="44"/>
        <v>0.16364595931461315</v>
      </c>
      <c r="AW86" s="145">
        <f t="shared" si="44"/>
        <v>0.28076680715497671</v>
      </c>
      <c r="AX86" s="135"/>
      <c r="AY86" s="135"/>
      <c r="AZ86" s="146"/>
      <c r="BA86" s="147"/>
      <c r="BB86" s="147"/>
      <c r="BC86" s="146"/>
      <c r="BD86" s="147"/>
      <c r="BE86" s="147"/>
      <c r="BF86" s="146"/>
      <c r="BG86" s="148"/>
      <c r="BH86" s="148"/>
      <c r="BI86" s="146"/>
      <c r="BJ86" s="146"/>
      <c r="BK86" s="146"/>
      <c r="BL86" s="146"/>
      <c r="BM86" s="148"/>
      <c r="BN86" s="148"/>
      <c r="BO86" s="148"/>
      <c r="BP86" s="148"/>
      <c r="BQ86" s="148"/>
      <c r="BR86" s="148"/>
      <c r="BS86" s="148"/>
      <c r="BT86" s="148"/>
      <c r="BU86" s="148"/>
      <c r="BV86" s="148"/>
      <c r="BW86" s="148"/>
      <c r="BX86" s="148"/>
      <c r="BY86" s="148"/>
      <c r="BZ86" s="148"/>
      <c r="CA86" s="148"/>
      <c r="CB86" s="148"/>
      <c r="CC86" s="148"/>
      <c r="CD86" s="148"/>
      <c r="CE86" s="148"/>
      <c r="CF86" s="148"/>
      <c r="CG86" s="148"/>
      <c r="CH86" s="148"/>
      <c r="CI86" s="148"/>
      <c r="CJ86" s="148"/>
      <c r="CK86" s="148"/>
      <c r="CL86" s="148"/>
      <c r="CM86" s="148"/>
      <c r="CN86" s="148"/>
      <c r="CO86" s="135"/>
      <c r="CP86" s="135"/>
      <c r="CQ86" s="145"/>
      <c r="CR86" s="145"/>
      <c r="CS86" s="145"/>
      <c r="CT86" s="145"/>
      <c r="CU86" s="145"/>
      <c r="CV86" s="145"/>
      <c r="CW86" s="145"/>
      <c r="CX86" s="145"/>
      <c r="CY86" s="145"/>
      <c r="CZ86" s="145"/>
      <c r="DA86" s="145"/>
      <c r="DB86" s="145"/>
      <c r="DC86" s="145"/>
      <c r="DD86" s="145"/>
      <c r="DE86" s="145"/>
      <c r="DF86" s="145"/>
      <c r="DG86" s="145"/>
      <c r="DH86" s="145"/>
      <c r="DI86" s="145"/>
      <c r="DJ86" s="145"/>
      <c r="DK86" s="145"/>
      <c r="DL86" s="145"/>
      <c r="DM86" s="145"/>
      <c r="DN86" s="145"/>
      <c r="DO86" s="145"/>
      <c r="DP86" s="145"/>
      <c r="DQ86" s="145"/>
      <c r="DR86" s="145"/>
      <c r="DS86" s="145"/>
      <c r="DT86" s="145"/>
      <c r="DU86" s="145"/>
      <c r="DV86" s="145"/>
      <c r="DW86" s="145"/>
      <c r="DX86" s="145"/>
      <c r="DY86" s="145"/>
      <c r="DZ86" s="145"/>
      <c r="EA86" s="145"/>
      <c r="EB86" s="145"/>
      <c r="EC86" s="145"/>
      <c r="ED86" s="145"/>
      <c r="EE86" s="145"/>
      <c r="AMG86" s="135"/>
      <c r="AMH86" s="135"/>
    </row>
    <row r="87" spans="1:1022" x14ac:dyDescent="0.2">
      <c r="A87" s="135"/>
      <c r="B87" s="135"/>
      <c r="D87" s="128" t="s">
        <v>381</v>
      </c>
      <c r="I87" s="129">
        <f t="shared" ref="I87:AW87" si="45">I86/I84</f>
        <v>1.8986982148938542E-2</v>
      </c>
      <c r="J87" s="128">
        <f t="shared" si="45"/>
        <v>8.5556482995346218E-3</v>
      </c>
      <c r="K87" s="128">
        <f t="shared" si="45"/>
        <v>1.247075446209835E-16</v>
      </c>
      <c r="L87" s="128">
        <f t="shared" si="45"/>
        <v>7.8395534936531019E-3</v>
      </c>
      <c r="M87" s="128">
        <f t="shared" si="45"/>
        <v>7.2312175651413789E-3</v>
      </c>
      <c r="N87" s="128">
        <f t="shared" si="45"/>
        <v>3.5891673638513491E-3</v>
      </c>
      <c r="O87" s="128">
        <f t="shared" si="45"/>
        <v>3.6872669748915614E-2</v>
      </c>
      <c r="P87" s="128">
        <f t="shared" si="45"/>
        <v>8.7922836527676799E-3</v>
      </c>
      <c r="Q87" s="128">
        <f t="shared" si="45"/>
        <v>7.1535952412556635E-3</v>
      </c>
      <c r="R87" s="128">
        <f t="shared" si="45"/>
        <v>1.3756072348458539E-2</v>
      </c>
      <c r="S87" s="128">
        <f t="shared" si="45"/>
        <v>5.9835986639252298E-2</v>
      </c>
      <c r="T87" s="128">
        <f t="shared" si="45"/>
        <v>0</v>
      </c>
      <c r="U87" s="128">
        <f t="shared" si="45"/>
        <v>0.28732043351643316</v>
      </c>
      <c r="V87" s="128">
        <f t="shared" si="45"/>
        <v>0.28284271247461812</v>
      </c>
      <c r="W87" s="128">
        <f t="shared" si="45"/>
        <v>2.1553818995658669E-2</v>
      </c>
      <c r="X87" s="128">
        <f t="shared" si="45"/>
        <v>6.8288797878417263E-3</v>
      </c>
      <c r="Y87" s="128">
        <f t="shared" si="45"/>
        <v>1.1140671988188394E-2</v>
      </c>
      <c r="Z87" s="128">
        <f t="shared" si="45"/>
        <v>8.7185698390380897E-3</v>
      </c>
      <c r="AA87" s="128">
        <f t="shared" si="45"/>
        <v>5.2260528437111384E-3</v>
      </c>
      <c r="AB87" s="128">
        <f t="shared" si="45"/>
        <v>0.15122587700628606</v>
      </c>
      <c r="AC87" s="128">
        <f t="shared" si="45"/>
        <v>4.6229194560927292E-2</v>
      </c>
      <c r="AD87" s="128">
        <f t="shared" si="45"/>
        <v>1.1384681549472891E-2</v>
      </c>
      <c r="AE87" s="128">
        <f t="shared" si="45"/>
        <v>8.5284102471913318E-3</v>
      </c>
      <c r="AF87" s="128">
        <f t="shared" si="45"/>
        <v>5.5151263484633541E-3</v>
      </c>
      <c r="AG87" s="128">
        <f t="shared" si="45"/>
        <v>1.6870913580117039E-2</v>
      </c>
      <c r="AH87" s="128">
        <f t="shared" si="45"/>
        <v>1.420248907076244E-2</v>
      </c>
      <c r="AI87" s="128">
        <f t="shared" si="45"/>
        <v>1.4293721728496269E-2</v>
      </c>
      <c r="AJ87" s="128">
        <f t="shared" si="45"/>
        <v>7.1535325726249368E-3</v>
      </c>
      <c r="AK87" s="128">
        <f t="shared" si="45"/>
        <v>1.8043413964321992E-2</v>
      </c>
      <c r="AL87" s="128">
        <f t="shared" si="45"/>
        <v>9.9406519967671445E-3</v>
      </c>
      <c r="AM87" s="128">
        <f t="shared" si="45"/>
        <v>1.8757934506953275E-2</v>
      </c>
      <c r="AN87" s="128">
        <f t="shared" si="45"/>
        <v>2.4531324927769986E-2</v>
      </c>
      <c r="AO87" s="128">
        <f t="shared" si="45"/>
        <v>1.669889826903366E-2</v>
      </c>
      <c r="AP87" s="128">
        <f t="shared" si="45"/>
        <v>2.0957121573135586E-2</v>
      </c>
      <c r="AQ87" s="128">
        <f t="shared" si="45"/>
        <v>1.555066278389459E-2</v>
      </c>
      <c r="AR87" s="128">
        <f t="shared" si="45"/>
        <v>3.840095663775361E-3</v>
      </c>
      <c r="AS87" s="128">
        <f t="shared" si="45"/>
        <v>1.1242987226901147E-2</v>
      </c>
      <c r="AT87" s="128">
        <f t="shared" si="45"/>
        <v>1.0356627496957704E-2</v>
      </c>
      <c r="AU87" s="128">
        <f t="shared" si="45"/>
        <v>0.94715160396113429</v>
      </c>
      <c r="AV87" s="130">
        <f t="shared" si="45"/>
        <v>2.3005308195042195E-3</v>
      </c>
      <c r="AW87" s="130">
        <f t="shared" si="45"/>
        <v>1.0040294920432583E-2</v>
      </c>
      <c r="AX87" s="135"/>
      <c r="AY87" s="135"/>
      <c r="AZ87" s="146"/>
      <c r="BA87" s="147"/>
      <c r="BB87" s="147"/>
      <c r="BC87" s="146"/>
      <c r="BD87" s="147"/>
      <c r="BE87" s="147"/>
      <c r="BF87" s="146"/>
      <c r="BG87" s="148"/>
      <c r="BH87" s="148"/>
      <c r="BI87" s="146"/>
      <c r="BJ87" s="146"/>
      <c r="BK87" s="146"/>
      <c r="BL87" s="146"/>
      <c r="BM87" s="148"/>
      <c r="BN87" s="148"/>
      <c r="BO87" s="148"/>
      <c r="BP87" s="148"/>
      <c r="BQ87" s="148"/>
      <c r="BR87" s="148"/>
      <c r="BS87" s="148"/>
      <c r="BT87" s="148"/>
      <c r="BU87" s="148"/>
      <c r="BV87" s="148"/>
      <c r="BW87" s="148"/>
      <c r="BX87" s="148"/>
      <c r="BY87" s="148"/>
      <c r="BZ87" s="148"/>
      <c r="CA87" s="148"/>
      <c r="CB87" s="148"/>
      <c r="CC87" s="148"/>
      <c r="CD87" s="148"/>
      <c r="CE87" s="148"/>
      <c r="CF87" s="148"/>
      <c r="CG87" s="148"/>
      <c r="CH87" s="148"/>
      <c r="CI87" s="148"/>
      <c r="CJ87" s="148"/>
      <c r="CK87" s="148"/>
      <c r="CL87" s="148"/>
      <c r="CM87" s="148"/>
      <c r="CN87" s="148"/>
      <c r="CO87" s="135"/>
      <c r="CP87" s="135"/>
      <c r="CQ87" s="145"/>
      <c r="CR87" s="145"/>
      <c r="CS87" s="145"/>
      <c r="CT87" s="145"/>
      <c r="CU87" s="145"/>
      <c r="CV87" s="145"/>
      <c r="CW87" s="145"/>
      <c r="CX87" s="145"/>
      <c r="CY87" s="145"/>
      <c r="CZ87" s="145"/>
      <c r="DA87" s="145"/>
      <c r="DB87" s="145"/>
      <c r="DC87" s="145"/>
      <c r="DD87" s="145"/>
      <c r="DE87" s="145"/>
      <c r="DF87" s="145"/>
      <c r="DG87" s="145"/>
      <c r="DH87" s="145"/>
      <c r="DI87" s="145"/>
      <c r="DJ87" s="145"/>
      <c r="DK87" s="145"/>
      <c r="DL87" s="145"/>
      <c r="DM87" s="145"/>
      <c r="DN87" s="145"/>
      <c r="DO87" s="145"/>
      <c r="DP87" s="145"/>
      <c r="DQ87" s="145"/>
      <c r="DR87" s="145"/>
      <c r="DS87" s="145"/>
      <c r="DT87" s="145"/>
      <c r="DU87" s="145"/>
      <c r="DV87" s="145"/>
      <c r="DW87" s="145"/>
      <c r="DX87" s="145"/>
      <c r="DY87" s="145"/>
      <c r="DZ87" s="145"/>
      <c r="EA87" s="145"/>
      <c r="EB87" s="145"/>
      <c r="EC87" s="145"/>
      <c r="ED87" s="145"/>
      <c r="EE87" s="145"/>
      <c r="AMG87" s="135"/>
      <c r="AMH87" s="135"/>
    </row>
    <row r="88" spans="1:1022" x14ac:dyDescent="0.2">
      <c r="A88" s="135"/>
      <c r="B88" s="135"/>
      <c r="D88" s="128" t="s">
        <v>382</v>
      </c>
      <c r="I88" s="129">
        <f t="shared" ref="I88:AW88" si="46">I87*100</f>
        <v>1.8986982148938543</v>
      </c>
      <c r="J88" s="128">
        <f t="shared" si="46"/>
        <v>0.85556482995346217</v>
      </c>
      <c r="K88" s="128">
        <f t="shared" si="46"/>
        <v>1.247075446209835E-14</v>
      </c>
      <c r="L88" s="128">
        <f t="shared" si="46"/>
        <v>0.78395534936531019</v>
      </c>
      <c r="M88" s="128">
        <f t="shared" si="46"/>
        <v>0.7231217565141379</v>
      </c>
      <c r="N88" s="128">
        <f t="shared" si="46"/>
        <v>0.35891673638513488</v>
      </c>
      <c r="O88" s="128">
        <f t="shared" si="46"/>
        <v>3.6872669748915614</v>
      </c>
      <c r="P88" s="128">
        <f t="shared" si="46"/>
        <v>0.87922836527676795</v>
      </c>
      <c r="Q88" s="128">
        <f t="shared" si="46"/>
        <v>0.71535952412556636</v>
      </c>
      <c r="R88" s="128">
        <f t="shared" si="46"/>
        <v>1.3756072348458539</v>
      </c>
      <c r="S88" s="128">
        <f t="shared" si="46"/>
        <v>5.9835986639252301</v>
      </c>
      <c r="T88" s="128">
        <f t="shared" si="46"/>
        <v>0</v>
      </c>
      <c r="U88" s="128">
        <f t="shared" si="46"/>
        <v>28.732043351643316</v>
      </c>
      <c r="V88" s="128">
        <f t="shared" si="46"/>
        <v>28.284271247461813</v>
      </c>
      <c r="W88" s="128">
        <f t="shared" si="46"/>
        <v>2.1553818995658669</v>
      </c>
      <c r="X88" s="128">
        <f t="shared" si="46"/>
        <v>0.68288797878417262</v>
      </c>
      <c r="Y88" s="128">
        <f t="shared" si="46"/>
        <v>1.1140671988188393</v>
      </c>
      <c r="Z88" s="128">
        <f t="shared" si="46"/>
        <v>0.87185698390380895</v>
      </c>
      <c r="AA88" s="128">
        <f t="shared" si="46"/>
        <v>0.52260528437111387</v>
      </c>
      <c r="AB88" s="128">
        <f t="shared" si="46"/>
        <v>15.122587700628607</v>
      </c>
      <c r="AC88" s="128">
        <f t="shared" si="46"/>
        <v>4.6229194560927294</v>
      </c>
      <c r="AD88" s="128">
        <f t="shared" si="46"/>
        <v>1.1384681549472893</v>
      </c>
      <c r="AE88" s="128">
        <f t="shared" si="46"/>
        <v>0.85284102471913315</v>
      </c>
      <c r="AF88" s="128">
        <f t="shared" si="46"/>
        <v>0.55151263484633539</v>
      </c>
      <c r="AG88" s="128">
        <f t="shared" si="46"/>
        <v>1.687091358011704</v>
      </c>
      <c r="AH88" s="128">
        <f t="shared" si="46"/>
        <v>1.4202489070762441</v>
      </c>
      <c r="AI88" s="128">
        <f t="shared" si="46"/>
        <v>1.4293721728496269</v>
      </c>
      <c r="AJ88" s="128">
        <f t="shared" si="46"/>
        <v>0.71535325726249366</v>
      </c>
      <c r="AK88" s="128">
        <f t="shared" si="46"/>
        <v>1.804341396432199</v>
      </c>
      <c r="AL88" s="128">
        <f t="shared" si="46"/>
        <v>0.99406519967671447</v>
      </c>
      <c r="AM88" s="128">
        <f t="shared" si="46"/>
        <v>1.8757934506953275</v>
      </c>
      <c r="AN88" s="128">
        <f t="shared" si="46"/>
        <v>2.4531324927769984</v>
      </c>
      <c r="AO88" s="128">
        <f t="shared" si="46"/>
        <v>1.669889826903366</v>
      </c>
      <c r="AP88" s="128">
        <f t="shared" si="46"/>
        <v>2.0957121573135584</v>
      </c>
      <c r="AQ88" s="128">
        <f t="shared" si="46"/>
        <v>1.5550662783894589</v>
      </c>
      <c r="AR88" s="128">
        <f t="shared" si="46"/>
        <v>0.38400956637753608</v>
      </c>
      <c r="AS88" s="128">
        <f t="shared" si="46"/>
        <v>1.1242987226901147</v>
      </c>
      <c r="AT88" s="128">
        <f t="shared" si="46"/>
        <v>1.0356627496957704</v>
      </c>
      <c r="AU88" s="128">
        <f t="shared" si="46"/>
        <v>94.715160396113433</v>
      </c>
      <c r="AV88" s="130">
        <f t="shared" si="46"/>
        <v>0.23005308195042196</v>
      </c>
      <c r="AW88" s="130">
        <f t="shared" si="46"/>
        <v>1.0040294920432582</v>
      </c>
      <c r="AX88" s="135"/>
      <c r="AY88" s="135"/>
      <c r="AZ88" s="146"/>
      <c r="BA88" s="147"/>
      <c r="BB88" s="147"/>
      <c r="BC88" s="146"/>
      <c r="BD88" s="147"/>
      <c r="BE88" s="147"/>
      <c r="BF88" s="146"/>
      <c r="BG88" s="148"/>
      <c r="BH88" s="148"/>
      <c r="BI88" s="146"/>
      <c r="BJ88" s="146"/>
      <c r="BK88" s="146"/>
      <c r="BL88" s="146"/>
      <c r="BM88" s="148"/>
      <c r="BN88" s="148"/>
      <c r="BO88" s="148"/>
      <c r="BP88" s="148"/>
      <c r="BQ88" s="148"/>
      <c r="BR88" s="148"/>
      <c r="BS88" s="148"/>
      <c r="BT88" s="148"/>
      <c r="BU88" s="148"/>
      <c r="BV88" s="148"/>
      <c r="BW88" s="148"/>
      <c r="BX88" s="148"/>
      <c r="BY88" s="148"/>
      <c r="BZ88" s="148"/>
      <c r="CA88" s="148"/>
      <c r="CB88" s="148"/>
      <c r="CC88" s="148"/>
      <c r="CD88" s="148"/>
      <c r="CE88" s="148"/>
      <c r="CF88" s="148"/>
      <c r="CG88" s="148"/>
      <c r="CH88" s="148"/>
      <c r="CI88" s="148"/>
      <c r="CJ88" s="148"/>
      <c r="CK88" s="148"/>
      <c r="CL88" s="148"/>
      <c r="CM88" s="148"/>
      <c r="CN88" s="148"/>
      <c r="CO88" s="135"/>
      <c r="CP88" s="135"/>
      <c r="CQ88" s="145"/>
      <c r="CR88" s="145"/>
      <c r="CS88" s="145"/>
      <c r="CT88" s="145"/>
      <c r="CU88" s="145"/>
      <c r="CV88" s="145"/>
      <c r="CW88" s="145"/>
      <c r="CX88" s="145"/>
      <c r="CY88" s="145"/>
      <c r="CZ88" s="145"/>
      <c r="DA88" s="145"/>
      <c r="DB88" s="145"/>
      <c r="DC88" s="145"/>
      <c r="DD88" s="145"/>
      <c r="DE88" s="145"/>
      <c r="DF88" s="145"/>
      <c r="DG88" s="145"/>
      <c r="DH88" s="145"/>
      <c r="DI88" s="145"/>
      <c r="DJ88" s="145"/>
      <c r="DK88" s="145"/>
      <c r="DL88" s="145"/>
      <c r="DM88" s="145"/>
      <c r="DN88" s="145"/>
      <c r="DO88" s="145"/>
      <c r="DP88" s="145"/>
      <c r="DQ88" s="145"/>
      <c r="DR88" s="145"/>
      <c r="DS88" s="145"/>
      <c r="DT88" s="145"/>
      <c r="DU88" s="145"/>
      <c r="DV88" s="145"/>
      <c r="DW88" s="145"/>
      <c r="DX88" s="145"/>
      <c r="DY88" s="145"/>
      <c r="DZ88" s="145"/>
      <c r="EA88" s="145"/>
      <c r="EB88" s="145"/>
      <c r="EC88" s="145"/>
      <c r="ED88" s="145"/>
      <c r="EE88" s="145"/>
      <c r="AMG88" s="135"/>
      <c r="AMH88" s="135"/>
    </row>
    <row r="89" spans="1:1022" x14ac:dyDescent="0.2">
      <c r="B89" s="135"/>
      <c r="C89" s="135"/>
      <c r="D89" s="135"/>
      <c r="CO89" s="128"/>
    </row>
    <row r="90" spans="1:1022" x14ac:dyDescent="0.2">
      <c r="A90" s="135" t="s">
        <v>796</v>
      </c>
      <c r="B90" s="135" t="s">
        <v>364</v>
      </c>
      <c r="C90" s="128" t="s">
        <v>365</v>
      </c>
      <c r="D90" s="128" t="s">
        <v>422</v>
      </c>
      <c r="F90" s="128">
        <v>1200</v>
      </c>
      <c r="G90" s="128">
        <v>1E-4</v>
      </c>
      <c r="H90" s="128" t="s">
        <v>367</v>
      </c>
      <c r="I90" s="144">
        <v>6.7</v>
      </c>
      <c r="J90" s="135">
        <v>220817.08</v>
      </c>
      <c r="K90" s="135">
        <v>165453.29999999999</v>
      </c>
      <c r="L90" s="135">
        <v>239.93</v>
      </c>
      <c r="M90" s="135">
        <v>10169.76</v>
      </c>
      <c r="N90" s="135">
        <v>8748.7099999999991</v>
      </c>
      <c r="O90" s="135">
        <v>24.81</v>
      </c>
      <c r="P90" s="135">
        <v>2041.23</v>
      </c>
      <c r="Q90" s="135">
        <v>782.52</v>
      </c>
      <c r="R90" s="135">
        <v>47.77</v>
      </c>
      <c r="S90" s="135">
        <v>7</v>
      </c>
      <c r="T90" s="128" t="s">
        <v>29</v>
      </c>
      <c r="U90" s="128" t="s">
        <v>29</v>
      </c>
      <c r="V90" s="128" t="s">
        <v>29</v>
      </c>
      <c r="W90" s="128" t="s">
        <v>29</v>
      </c>
      <c r="X90" s="135">
        <v>34.72</v>
      </c>
      <c r="Y90" s="135">
        <v>22.13</v>
      </c>
      <c r="Z90" s="135">
        <v>58.32</v>
      </c>
      <c r="AA90" s="135">
        <v>2.94</v>
      </c>
      <c r="AB90" s="128" t="s">
        <v>29</v>
      </c>
      <c r="AC90" s="128" t="s">
        <v>29</v>
      </c>
      <c r="AD90" s="135">
        <v>0.43</v>
      </c>
      <c r="AE90" s="135">
        <v>3.05</v>
      </c>
      <c r="AF90" s="135">
        <v>6.49</v>
      </c>
      <c r="AG90" s="135">
        <v>1.38</v>
      </c>
      <c r="AH90" s="135">
        <v>15.01</v>
      </c>
      <c r="AI90" s="135">
        <v>7.08</v>
      </c>
      <c r="AJ90" s="135">
        <v>1.43</v>
      </c>
      <c r="AK90" s="135">
        <v>5.32</v>
      </c>
      <c r="AL90" s="135">
        <v>2.75</v>
      </c>
      <c r="AM90" s="135">
        <v>9.8000000000000007</v>
      </c>
      <c r="AN90" s="135">
        <v>2.16</v>
      </c>
      <c r="AO90" s="135">
        <v>4.5999999999999996</v>
      </c>
      <c r="AP90" s="135">
        <v>2.35</v>
      </c>
      <c r="AQ90" s="135">
        <v>4.3</v>
      </c>
      <c r="AR90" s="135">
        <v>3.67</v>
      </c>
      <c r="AS90" s="135">
        <v>16.62</v>
      </c>
      <c r="AT90" s="135">
        <v>0.98</v>
      </c>
      <c r="AU90" s="135">
        <v>3.1E-2</v>
      </c>
      <c r="AV90" s="145">
        <v>1.01</v>
      </c>
      <c r="AW90" s="145">
        <v>0.32400000000000001</v>
      </c>
      <c r="AX90" s="135"/>
      <c r="AY90" s="135"/>
      <c r="AZ90" s="146">
        <v>1.61</v>
      </c>
      <c r="BA90" s="147">
        <v>40952.769999999997</v>
      </c>
      <c r="BB90" s="147">
        <v>5283.46</v>
      </c>
      <c r="BC90" s="146">
        <v>15.36</v>
      </c>
      <c r="BD90" s="147">
        <v>5802.03</v>
      </c>
      <c r="BE90" s="147">
        <v>1291.18</v>
      </c>
      <c r="BF90" s="146">
        <v>1.67</v>
      </c>
      <c r="BG90" s="148">
        <v>313.93</v>
      </c>
      <c r="BH90" s="148">
        <v>51.69</v>
      </c>
      <c r="BI90" s="146">
        <v>3.47</v>
      </c>
      <c r="BJ90" s="146">
        <v>1.23</v>
      </c>
      <c r="BK90" s="146">
        <v>0.85</v>
      </c>
      <c r="BL90" s="146">
        <v>1.46</v>
      </c>
      <c r="BM90" s="148">
        <v>0.52</v>
      </c>
      <c r="BN90" s="148">
        <v>0.14000000000000001</v>
      </c>
      <c r="BO90" s="148">
        <v>2.25</v>
      </c>
      <c r="BP90" s="148">
        <v>1.26</v>
      </c>
      <c r="BQ90" s="148">
        <v>3.94</v>
      </c>
      <c r="BR90" s="148">
        <v>0.22</v>
      </c>
      <c r="BS90" s="148">
        <v>0.21</v>
      </c>
      <c r="BT90" s="148">
        <v>6.2E-2</v>
      </c>
      <c r="BU90" s="148">
        <v>0.12</v>
      </c>
      <c r="BV90" s="148">
        <v>0.22</v>
      </c>
      <c r="BW90" s="148">
        <v>0.59</v>
      </c>
      <c r="BX90" s="148">
        <v>0.12</v>
      </c>
      <c r="BY90" s="148">
        <v>1.25</v>
      </c>
      <c r="BZ90" s="148">
        <v>0.81</v>
      </c>
      <c r="CA90" s="148">
        <v>0.15</v>
      </c>
      <c r="CB90" s="148">
        <v>0.59</v>
      </c>
      <c r="CC90" s="148">
        <v>0.25</v>
      </c>
      <c r="CD90" s="148">
        <v>0.91</v>
      </c>
      <c r="CE90" s="148">
        <v>0.21</v>
      </c>
      <c r="CF90" s="148">
        <v>0.44</v>
      </c>
      <c r="CG90" s="148">
        <v>0.24</v>
      </c>
      <c r="CH90" s="148">
        <v>0.43</v>
      </c>
      <c r="CI90" s="148">
        <v>0.33</v>
      </c>
      <c r="CJ90" s="148">
        <v>1.54</v>
      </c>
      <c r="CK90" s="148">
        <v>0.11</v>
      </c>
      <c r="CL90" s="148">
        <v>1.0999999999999999E-2</v>
      </c>
      <c r="CM90" s="148">
        <v>0.1</v>
      </c>
      <c r="CN90" s="148">
        <v>3.7999999999999999E-2</v>
      </c>
      <c r="CO90" s="135"/>
      <c r="CP90" s="135"/>
      <c r="CQ90" s="145">
        <v>3.07</v>
      </c>
      <c r="CR90" s="145">
        <v>205.38</v>
      </c>
      <c r="CS90" s="145">
        <v>149.24</v>
      </c>
      <c r="CT90" s="145">
        <v>0.215</v>
      </c>
      <c r="CU90" s="145">
        <v>20.399999999999999</v>
      </c>
      <c r="CV90" s="145">
        <v>3.55</v>
      </c>
      <c r="CW90" s="145">
        <v>0.16500000000000001</v>
      </c>
      <c r="CX90" s="145">
        <v>1.26</v>
      </c>
      <c r="CY90" s="145">
        <v>0.78900000000000003</v>
      </c>
      <c r="CZ90" s="145">
        <v>0.42599999999999999</v>
      </c>
      <c r="DA90" s="145">
        <v>2.04</v>
      </c>
      <c r="DB90" s="145">
        <v>1.98</v>
      </c>
      <c r="DC90" s="145">
        <v>2.94</v>
      </c>
      <c r="DD90" s="145">
        <v>1.21</v>
      </c>
      <c r="DE90" s="145">
        <v>0.33400000000000002</v>
      </c>
      <c r="DF90" s="145">
        <v>0.108</v>
      </c>
      <c r="DG90" s="145">
        <v>3.0700000000000002E-2</v>
      </c>
      <c r="DH90" s="145">
        <v>0.129</v>
      </c>
      <c r="DI90" s="145">
        <v>2.5100000000000001E-2</v>
      </c>
      <c r="DJ90" s="145">
        <v>0.44700000000000001</v>
      </c>
      <c r="DK90" s="145">
        <v>0.14000000000000001</v>
      </c>
      <c r="DL90" s="145">
        <v>9.1700000000000004E-2</v>
      </c>
      <c r="DM90" s="145">
        <v>4.9199999999999999E-3</v>
      </c>
      <c r="DN90" s="145">
        <f>AVERAGE(DN4:DN15)</f>
        <v>2.6787838541666664E-2</v>
      </c>
      <c r="DO90" s="145">
        <v>1.3559999999999999E-2</v>
      </c>
      <c r="DP90" s="145">
        <v>5.9900000000000002E-2</v>
      </c>
      <c r="DQ90" s="145">
        <v>0.109</v>
      </c>
      <c r="DR90" s="145">
        <f>AVERAGE(DR94,DR93)</f>
        <v>2.7150000000000001E-2</v>
      </c>
      <c r="DS90" s="145">
        <v>0.11600000000000001</v>
      </c>
      <c r="DT90" s="145">
        <v>1.6299999999999999E-2</v>
      </c>
      <c r="DU90" s="145">
        <v>4.65E-2</v>
      </c>
      <c r="DV90" s="145">
        <v>1.2319999999999999E-2</v>
      </c>
      <c r="DW90" s="145">
        <f>AVERAGE(DW92,DW94)</f>
        <v>2.7900000000000001E-2</v>
      </c>
      <c r="DX90" s="145">
        <v>6.94E-3</v>
      </c>
      <c r="DY90" s="145">
        <v>3.9699999999999999E-2</v>
      </c>
      <c r="DZ90" s="145">
        <v>7.0099999999999997E-3</v>
      </c>
      <c r="EA90" s="145">
        <v>5.4699999999999999E-2</v>
      </c>
      <c r="EB90" s="145">
        <v>1.6400000000000001E-2</v>
      </c>
      <c r="EC90" s="145">
        <f>AVERAGE(EC91:EC94)</f>
        <v>2.5499999999999998E-2</v>
      </c>
      <c r="ED90" s="145">
        <v>9.0200000000000002E-3</v>
      </c>
      <c r="EE90" s="145">
        <v>1.2800000000000001E-2</v>
      </c>
    </row>
    <row r="91" spans="1:1022" x14ac:dyDescent="0.2">
      <c r="A91" s="135" t="s">
        <v>796</v>
      </c>
      <c r="B91" s="135" t="s">
        <v>364</v>
      </c>
      <c r="C91" s="128" t="s">
        <v>365</v>
      </c>
      <c r="D91" s="128" t="s">
        <v>423</v>
      </c>
      <c r="F91" s="128">
        <v>1200</v>
      </c>
      <c r="G91" s="128">
        <v>1E-4</v>
      </c>
      <c r="H91" s="128" t="s">
        <v>367</v>
      </c>
      <c r="I91" s="144">
        <v>5.34</v>
      </c>
      <c r="J91" s="135">
        <v>229657.55</v>
      </c>
      <c r="K91" s="135">
        <v>166453.89000000001</v>
      </c>
      <c r="L91" s="135">
        <v>295.76</v>
      </c>
      <c r="M91" s="135">
        <v>9512.7000000000007</v>
      </c>
      <c r="N91" s="135">
        <v>8183.47</v>
      </c>
      <c r="O91" s="135">
        <v>37.54</v>
      </c>
      <c r="P91" s="135">
        <v>3541.34</v>
      </c>
      <c r="Q91" s="135">
        <v>739.55</v>
      </c>
      <c r="R91" s="135">
        <v>50.2</v>
      </c>
      <c r="S91" s="135">
        <v>9.41</v>
      </c>
      <c r="T91" s="128" t="s">
        <v>29</v>
      </c>
      <c r="U91" s="128" t="s">
        <v>29</v>
      </c>
      <c r="V91" s="128" t="s">
        <v>29</v>
      </c>
      <c r="W91" s="128" t="s">
        <v>29</v>
      </c>
      <c r="X91" s="135">
        <v>33.31</v>
      </c>
      <c r="Y91" s="135">
        <v>20.22</v>
      </c>
      <c r="Z91" s="135">
        <v>52.6</v>
      </c>
      <c r="AA91" s="135">
        <v>3.47</v>
      </c>
      <c r="AB91" s="135">
        <v>0.7</v>
      </c>
      <c r="AC91" s="128" t="s">
        <v>29</v>
      </c>
      <c r="AD91" s="135">
        <v>0.28000000000000003</v>
      </c>
      <c r="AE91" s="135">
        <v>2.92</v>
      </c>
      <c r="AF91" s="135">
        <v>6.43</v>
      </c>
      <c r="AG91" s="135">
        <v>1.25</v>
      </c>
      <c r="AH91" s="135">
        <v>12.44</v>
      </c>
      <c r="AI91" s="135">
        <v>7.01</v>
      </c>
      <c r="AJ91" s="135">
        <v>1.34</v>
      </c>
      <c r="AK91" s="135">
        <v>4.55</v>
      </c>
      <c r="AL91" s="135">
        <v>2.41</v>
      </c>
      <c r="AM91" s="135">
        <v>8.94</v>
      </c>
      <c r="AN91" s="135">
        <v>1.94</v>
      </c>
      <c r="AO91" s="135">
        <v>4.28</v>
      </c>
      <c r="AP91" s="135">
        <v>2.1</v>
      </c>
      <c r="AQ91" s="135">
        <v>4.41</v>
      </c>
      <c r="AR91" s="135">
        <v>3.36</v>
      </c>
      <c r="AS91" s="135">
        <v>15.53</v>
      </c>
      <c r="AT91" s="135">
        <v>1.06</v>
      </c>
      <c r="AU91" s="128" t="s">
        <v>29</v>
      </c>
      <c r="AV91" s="145">
        <v>1.01</v>
      </c>
      <c r="AW91" s="145">
        <v>0.30099999999999999</v>
      </c>
      <c r="AX91" s="135"/>
      <c r="AY91" s="135"/>
      <c r="AZ91" s="146">
        <v>1.63</v>
      </c>
      <c r="BA91" s="147">
        <v>42600</v>
      </c>
      <c r="BB91" s="147">
        <v>5311.9</v>
      </c>
      <c r="BC91" s="146">
        <v>18.93</v>
      </c>
      <c r="BD91" s="147">
        <v>5415.8</v>
      </c>
      <c r="BE91" s="147">
        <v>1208.8599999999999</v>
      </c>
      <c r="BF91" s="146">
        <v>2.4900000000000002</v>
      </c>
      <c r="BG91" s="148">
        <v>544.78</v>
      </c>
      <c r="BH91" s="148">
        <v>48.86</v>
      </c>
      <c r="BI91" s="146">
        <v>3.65</v>
      </c>
      <c r="BJ91" s="146">
        <v>1.44</v>
      </c>
      <c r="BK91" s="146">
        <v>0.96</v>
      </c>
      <c r="BL91" s="146">
        <v>1.45</v>
      </c>
      <c r="BM91" s="148">
        <v>0.48</v>
      </c>
      <c r="BN91" s="148">
        <v>0.16</v>
      </c>
      <c r="BO91" s="148">
        <v>2.16</v>
      </c>
      <c r="BP91" s="148">
        <v>1.1599999999999999</v>
      </c>
      <c r="BQ91" s="148">
        <v>3.55</v>
      </c>
      <c r="BR91" s="148">
        <v>0.25</v>
      </c>
      <c r="BS91" s="148">
        <v>0.26</v>
      </c>
      <c r="BT91" s="148">
        <v>6.8000000000000005E-2</v>
      </c>
      <c r="BU91" s="148">
        <v>0.12</v>
      </c>
      <c r="BV91" s="148">
        <v>0.21</v>
      </c>
      <c r="BW91" s="148">
        <v>0.57999999999999996</v>
      </c>
      <c r="BX91" s="148">
        <v>0.11</v>
      </c>
      <c r="BY91" s="148">
        <v>1.05</v>
      </c>
      <c r="BZ91" s="148">
        <v>0.79</v>
      </c>
      <c r="CA91" s="148">
        <v>0.14000000000000001</v>
      </c>
      <c r="CB91" s="148">
        <v>0.51</v>
      </c>
      <c r="CC91" s="148">
        <v>0.22</v>
      </c>
      <c r="CD91" s="148">
        <v>0.83</v>
      </c>
      <c r="CE91" s="148">
        <v>0.19</v>
      </c>
      <c r="CF91" s="148">
        <v>0.41</v>
      </c>
      <c r="CG91" s="148">
        <v>0.21</v>
      </c>
      <c r="CH91" s="148">
        <v>0.44</v>
      </c>
      <c r="CI91" s="148">
        <v>0.31</v>
      </c>
      <c r="CJ91" s="148">
        <v>1.44</v>
      </c>
      <c r="CK91" s="148">
        <v>0.11</v>
      </c>
      <c r="CL91" s="148">
        <v>1.6E-2</v>
      </c>
      <c r="CM91" s="148">
        <v>0.1</v>
      </c>
      <c r="CN91" s="148">
        <v>3.5999999999999997E-2</v>
      </c>
      <c r="CO91" s="135"/>
      <c r="CP91" s="135"/>
      <c r="CQ91" s="145">
        <v>3.58</v>
      </c>
      <c r="CR91" s="145">
        <v>235.96</v>
      </c>
      <c r="CS91" s="145">
        <v>171.81</v>
      </c>
      <c r="CT91" s="145">
        <v>0.219</v>
      </c>
      <c r="CU91" s="145">
        <v>23.01</v>
      </c>
      <c r="CV91" s="145">
        <v>4.4800000000000004</v>
      </c>
      <c r="CW91" s="145">
        <v>0.224</v>
      </c>
      <c r="CX91" s="145">
        <v>1.83</v>
      </c>
      <c r="CY91" s="145">
        <v>0.89200000000000002</v>
      </c>
      <c r="CZ91" s="145">
        <v>0.48899999999999999</v>
      </c>
      <c r="DA91" s="145">
        <v>2.35</v>
      </c>
      <c r="DB91" s="145">
        <v>2.36</v>
      </c>
      <c r="DC91" s="145">
        <v>3.62</v>
      </c>
      <c r="DD91" s="145">
        <v>0.97299999999999998</v>
      </c>
      <c r="DE91" s="145">
        <v>0.39600000000000002</v>
      </c>
      <c r="DF91" s="145">
        <v>0.128</v>
      </c>
      <c r="DG91" s="145">
        <v>2.52E-2</v>
      </c>
      <c r="DH91" s="145">
        <v>9.1899999999999996E-2</v>
      </c>
      <c r="DI91" s="145">
        <f>AVERAGE(DI92:DI94,DI90)</f>
        <v>2.8575E-2</v>
      </c>
      <c r="DJ91" s="145">
        <v>0.53700000000000003</v>
      </c>
      <c r="DK91" s="145">
        <v>0.17</v>
      </c>
      <c r="DL91" s="145">
        <v>0.19800000000000001</v>
      </c>
      <c r="DM91" s="145">
        <f>AVERAGE(DM92:DM94,DM90)</f>
        <v>6.5649999999999997E-3</v>
      </c>
      <c r="DN91" s="145">
        <v>2.6787838541666699E-2</v>
      </c>
      <c r="DO91" s="145">
        <v>1.72E-2</v>
      </c>
      <c r="DP91" s="145">
        <v>5.9900000000000002E-2</v>
      </c>
      <c r="DQ91" s="145">
        <v>0.109</v>
      </c>
      <c r="DR91" s="145">
        <v>2.8899999999999999E-2</v>
      </c>
      <c r="DS91" s="145">
        <v>0.191</v>
      </c>
      <c r="DT91" s="145">
        <f>AVERAGE(DT90,DT92:DT94)</f>
        <v>1.3174999999999999E-2</v>
      </c>
      <c r="DU91" s="145">
        <v>3.9300000000000002E-2</v>
      </c>
      <c r="DV91" s="145">
        <v>1.8499999999999999E-2</v>
      </c>
      <c r="DW91" s="145">
        <v>2.7900000000000001E-2</v>
      </c>
      <c r="DX91" s="145">
        <v>1.09E-2</v>
      </c>
      <c r="DY91" s="145">
        <v>3.9699999999999999E-2</v>
      </c>
      <c r="DZ91" s="145">
        <f>AVERAGE(DZ90,DZ92:DZ94)</f>
        <v>6.7500000000000008E-3</v>
      </c>
      <c r="EA91" s="145">
        <v>4.82E-2</v>
      </c>
      <c r="EB91" s="145">
        <v>1.66E-2</v>
      </c>
      <c r="EC91" s="145">
        <v>4.0500000000000001E-2</v>
      </c>
      <c r="ED91" s="145">
        <v>9.0200000000000002E-3</v>
      </c>
      <c r="EE91" s="145">
        <v>1.2800000000000001E-2</v>
      </c>
    </row>
    <row r="92" spans="1:1022" x14ac:dyDescent="0.2">
      <c r="A92" s="135" t="s">
        <v>796</v>
      </c>
      <c r="B92" s="135" t="s">
        <v>364</v>
      </c>
      <c r="C92" s="128" t="s">
        <v>365</v>
      </c>
      <c r="D92" s="128" t="s">
        <v>424</v>
      </c>
      <c r="F92" s="128">
        <v>1200</v>
      </c>
      <c r="G92" s="128">
        <v>1E-4</v>
      </c>
      <c r="H92" s="128" t="s">
        <v>367</v>
      </c>
      <c r="I92" s="144">
        <v>7.69</v>
      </c>
      <c r="J92" s="135">
        <v>224531.09</v>
      </c>
      <c r="K92" s="135">
        <v>163738.01999999999</v>
      </c>
      <c r="L92" s="135">
        <v>286.83999999999997</v>
      </c>
      <c r="M92" s="135">
        <v>9386.25</v>
      </c>
      <c r="N92" s="135">
        <v>8175.15</v>
      </c>
      <c r="O92" s="135">
        <v>37.93</v>
      </c>
      <c r="P92" s="135">
        <v>4175.87</v>
      </c>
      <c r="Q92" s="135">
        <v>686.51</v>
      </c>
      <c r="R92" s="135">
        <v>48</v>
      </c>
      <c r="S92" s="135">
        <v>10.81</v>
      </c>
      <c r="T92" s="128" t="s">
        <v>29</v>
      </c>
      <c r="U92" s="128" t="s">
        <v>29</v>
      </c>
      <c r="V92" s="128" t="s">
        <v>29</v>
      </c>
      <c r="W92" s="128" t="s">
        <v>29</v>
      </c>
      <c r="X92" s="135">
        <v>31.86</v>
      </c>
      <c r="Y92" s="135">
        <v>20.2</v>
      </c>
      <c r="Z92" s="135">
        <v>55.38</v>
      </c>
      <c r="AA92" s="135">
        <v>3.76</v>
      </c>
      <c r="AB92" s="135">
        <v>0.88</v>
      </c>
      <c r="AC92" s="128" t="s">
        <v>29</v>
      </c>
      <c r="AD92" s="128" t="s">
        <v>29</v>
      </c>
      <c r="AE92" s="135">
        <v>3</v>
      </c>
      <c r="AF92" s="135">
        <v>6.24</v>
      </c>
      <c r="AG92" s="135">
        <v>1.39</v>
      </c>
      <c r="AH92" s="135">
        <v>12.95</v>
      </c>
      <c r="AI92" s="135">
        <v>7.23</v>
      </c>
      <c r="AJ92" s="135">
        <v>1.32</v>
      </c>
      <c r="AK92" s="135">
        <v>4.38</v>
      </c>
      <c r="AL92" s="135">
        <v>2.34</v>
      </c>
      <c r="AM92" s="135">
        <v>9.48</v>
      </c>
      <c r="AN92" s="135">
        <v>1.89</v>
      </c>
      <c r="AO92" s="135">
        <v>4.5599999999999996</v>
      </c>
      <c r="AP92" s="135">
        <v>1.91</v>
      </c>
      <c r="AQ92" s="135">
        <v>4.34</v>
      </c>
      <c r="AR92" s="135">
        <v>3.33</v>
      </c>
      <c r="AS92" s="135">
        <v>15.52</v>
      </c>
      <c r="AT92" s="135">
        <v>1.1499999999999999</v>
      </c>
      <c r="AU92" s="135">
        <v>1.9E-2</v>
      </c>
      <c r="AV92" s="145">
        <v>1.23</v>
      </c>
      <c r="AW92" s="145">
        <v>0.309</v>
      </c>
      <c r="AX92" s="135"/>
      <c r="AY92" s="135"/>
      <c r="AZ92" s="146">
        <v>1.65</v>
      </c>
      <c r="BA92" s="147">
        <v>41657.199999999997</v>
      </c>
      <c r="BB92" s="147">
        <v>5223.46</v>
      </c>
      <c r="BC92" s="146">
        <v>18.36</v>
      </c>
      <c r="BD92" s="147">
        <v>5333.32</v>
      </c>
      <c r="BE92" s="147">
        <v>1208.8399999999999</v>
      </c>
      <c r="BF92" s="146">
        <v>2.5099999999999998</v>
      </c>
      <c r="BG92" s="148">
        <v>642.87</v>
      </c>
      <c r="BH92" s="148">
        <v>45.36</v>
      </c>
      <c r="BI92" s="146">
        <v>3.49</v>
      </c>
      <c r="BJ92" s="146">
        <v>1.47</v>
      </c>
      <c r="BK92" s="146">
        <v>0.88</v>
      </c>
      <c r="BL92" s="146">
        <v>1.48</v>
      </c>
      <c r="BM92" s="148">
        <v>0.43</v>
      </c>
      <c r="BN92" s="148">
        <v>0.14000000000000001</v>
      </c>
      <c r="BO92" s="148">
        <v>2.0699999999999998</v>
      </c>
      <c r="BP92" s="148">
        <v>1.1499999999999999</v>
      </c>
      <c r="BQ92" s="148">
        <v>3.74</v>
      </c>
      <c r="BR92" s="148">
        <v>0.27</v>
      </c>
      <c r="BS92" s="148">
        <v>0.24</v>
      </c>
      <c r="BT92" s="148">
        <v>6.0999999999999999E-2</v>
      </c>
      <c r="BU92" s="148">
        <v>0.1</v>
      </c>
      <c r="BV92" s="148">
        <v>0.21</v>
      </c>
      <c r="BW92" s="148">
        <v>0.56999999999999995</v>
      </c>
      <c r="BX92" s="148">
        <v>0.12</v>
      </c>
      <c r="BY92" s="148">
        <v>1.08</v>
      </c>
      <c r="BZ92" s="148">
        <v>0.81</v>
      </c>
      <c r="CA92" s="148">
        <v>0.14000000000000001</v>
      </c>
      <c r="CB92" s="148">
        <v>0.49</v>
      </c>
      <c r="CC92" s="148">
        <v>0.21</v>
      </c>
      <c r="CD92" s="148">
        <v>0.88</v>
      </c>
      <c r="CE92" s="148">
        <v>0.18</v>
      </c>
      <c r="CF92" s="148">
        <v>0.43</v>
      </c>
      <c r="CG92" s="148">
        <v>0.19</v>
      </c>
      <c r="CH92" s="148">
        <v>0.43</v>
      </c>
      <c r="CI92" s="148">
        <v>0.3</v>
      </c>
      <c r="CJ92" s="148">
        <v>1.44</v>
      </c>
      <c r="CK92" s="148">
        <v>0.12</v>
      </c>
      <c r="CL92" s="148">
        <v>1.0999999999999999E-2</v>
      </c>
      <c r="CM92" s="148">
        <v>0.12</v>
      </c>
      <c r="CN92" s="148">
        <v>3.5999999999999997E-2</v>
      </c>
      <c r="CO92" s="135"/>
      <c r="CP92" s="135"/>
      <c r="CQ92" s="145">
        <v>3.11</v>
      </c>
      <c r="CR92" s="145">
        <v>204.29</v>
      </c>
      <c r="CS92" s="145">
        <v>150.82</v>
      </c>
      <c r="CT92" s="145">
        <v>0.24199999999999999</v>
      </c>
      <c r="CU92" s="145">
        <v>19.87</v>
      </c>
      <c r="CV92" s="145">
        <v>3.58</v>
      </c>
      <c r="CW92" s="145">
        <v>0.193</v>
      </c>
      <c r="CX92" s="145">
        <v>1.54</v>
      </c>
      <c r="CY92" s="145">
        <v>0.80400000000000005</v>
      </c>
      <c r="CZ92" s="145">
        <v>0.42899999999999999</v>
      </c>
      <c r="DA92" s="145">
        <v>1.99</v>
      </c>
      <c r="DB92" s="145">
        <v>2.08</v>
      </c>
      <c r="DC92" s="145">
        <v>3.57</v>
      </c>
      <c r="DD92" s="145">
        <v>1.04</v>
      </c>
      <c r="DE92" s="145">
        <v>0.34200000000000003</v>
      </c>
      <c r="DF92" s="145">
        <v>0.107</v>
      </c>
      <c r="DG92" s="145">
        <v>2.9100000000000001E-2</v>
      </c>
      <c r="DH92" s="145">
        <v>7.6499999999999999E-2</v>
      </c>
      <c r="DI92" s="145">
        <v>2.3400000000000001E-2</v>
      </c>
      <c r="DJ92" s="145">
        <v>0.42799999999999999</v>
      </c>
      <c r="DK92" s="145">
        <v>0.14199999999999999</v>
      </c>
      <c r="DL92" s="145">
        <v>0.223</v>
      </c>
      <c r="DM92" s="145">
        <v>7.8600000000000007E-3</v>
      </c>
      <c r="DN92" s="145">
        <v>2.6787838541666699E-2</v>
      </c>
      <c r="DO92" s="145">
        <v>1.4800000000000001E-2</v>
      </c>
      <c r="DP92" s="145">
        <v>5.9900000000000002E-2</v>
      </c>
      <c r="DQ92" s="145">
        <v>0.109</v>
      </c>
      <c r="DR92" s="145">
        <v>1.17E-2</v>
      </c>
      <c r="DS92" s="145">
        <v>0.17399999999999999</v>
      </c>
      <c r="DT92" s="145">
        <v>1.35E-2</v>
      </c>
      <c r="DU92" s="145">
        <v>6.7100000000000007E-2</v>
      </c>
      <c r="DV92" s="145">
        <v>0.01</v>
      </c>
      <c r="DW92" s="145">
        <v>3.3300000000000003E-2</v>
      </c>
      <c r="DX92" s="145">
        <v>8.1200000000000005E-3</v>
      </c>
      <c r="DY92" s="145">
        <v>3.9699999999999999E-2</v>
      </c>
      <c r="DZ92" s="145">
        <v>6.0000000000000001E-3</v>
      </c>
      <c r="EA92" s="145">
        <f>AVERAGE(EA90:EA91)</f>
        <v>5.1449999999999996E-2</v>
      </c>
      <c r="EB92" s="145">
        <v>8.2100000000000003E-3</v>
      </c>
      <c r="EC92" s="145">
        <v>1.7399999999999999E-2</v>
      </c>
      <c r="ED92" s="145">
        <v>1.12E-2</v>
      </c>
      <c r="EE92" s="145">
        <v>1.2800000000000001E-2</v>
      </c>
    </row>
    <row r="93" spans="1:1022" x14ac:dyDescent="0.2">
      <c r="A93" s="135" t="s">
        <v>796</v>
      </c>
      <c r="B93" s="135" t="s">
        <v>364</v>
      </c>
      <c r="C93" s="128" t="s">
        <v>365</v>
      </c>
      <c r="D93" s="128" t="s">
        <v>425</v>
      </c>
      <c r="F93" s="128">
        <v>1200</v>
      </c>
      <c r="G93" s="128">
        <v>1E-4</v>
      </c>
      <c r="H93" s="128" t="s">
        <v>367</v>
      </c>
      <c r="I93" s="144">
        <v>7.35</v>
      </c>
      <c r="J93" s="135">
        <v>228234.73</v>
      </c>
      <c r="K93" s="135">
        <v>167383</v>
      </c>
      <c r="L93" s="135">
        <v>287.42</v>
      </c>
      <c r="M93" s="135">
        <v>9138.98</v>
      </c>
      <c r="N93" s="135">
        <v>8004.72</v>
      </c>
      <c r="O93" s="135">
        <v>37.340000000000003</v>
      </c>
      <c r="P93" s="135">
        <v>3778.41</v>
      </c>
      <c r="Q93" s="135">
        <v>743.14</v>
      </c>
      <c r="R93" s="135">
        <v>50.22</v>
      </c>
      <c r="S93" s="135">
        <v>6.89</v>
      </c>
      <c r="T93" s="128" t="s">
        <v>29</v>
      </c>
      <c r="U93" s="128" t="s">
        <v>29</v>
      </c>
      <c r="V93" s="128" t="s">
        <v>29</v>
      </c>
      <c r="W93" s="128" t="s">
        <v>29</v>
      </c>
      <c r="X93" s="135">
        <v>31.8</v>
      </c>
      <c r="Y93" s="135">
        <v>21.92</v>
      </c>
      <c r="Z93" s="135">
        <v>50.92</v>
      </c>
      <c r="AA93" s="135">
        <v>3.45</v>
      </c>
      <c r="AB93" s="135">
        <v>0.93</v>
      </c>
      <c r="AC93" s="128" t="s">
        <v>29</v>
      </c>
      <c r="AD93" s="135">
        <v>0.33</v>
      </c>
      <c r="AE93" s="135">
        <v>2.89</v>
      </c>
      <c r="AF93" s="135">
        <v>6.37</v>
      </c>
      <c r="AG93" s="135">
        <v>1.24</v>
      </c>
      <c r="AH93" s="135">
        <v>13.32</v>
      </c>
      <c r="AI93" s="135">
        <v>8.2100000000000009</v>
      </c>
      <c r="AJ93" s="135">
        <v>1.32</v>
      </c>
      <c r="AK93" s="135">
        <v>4.95</v>
      </c>
      <c r="AL93" s="135">
        <v>2.58</v>
      </c>
      <c r="AM93" s="135">
        <v>9.44</v>
      </c>
      <c r="AN93" s="135">
        <v>1.96</v>
      </c>
      <c r="AO93" s="135">
        <v>4.6100000000000003</v>
      </c>
      <c r="AP93" s="135">
        <v>2.39</v>
      </c>
      <c r="AQ93" s="135">
        <v>4.46</v>
      </c>
      <c r="AR93" s="135">
        <v>3.66</v>
      </c>
      <c r="AS93" s="135">
        <v>14.25</v>
      </c>
      <c r="AT93" s="135">
        <v>1</v>
      </c>
      <c r="AU93" s="135">
        <v>1.9E-2</v>
      </c>
      <c r="AV93" s="145">
        <v>1.25</v>
      </c>
      <c r="AW93" s="145">
        <v>0.373</v>
      </c>
      <c r="AX93" s="135"/>
      <c r="AY93" s="135"/>
      <c r="AZ93" s="146">
        <v>1.72</v>
      </c>
      <c r="BA93" s="147">
        <v>42354.3</v>
      </c>
      <c r="BB93" s="147">
        <v>5346.5</v>
      </c>
      <c r="BC93" s="146">
        <v>18.43</v>
      </c>
      <c r="BD93" s="147">
        <v>5183.34</v>
      </c>
      <c r="BE93" s="147">
        <v>1185.1199999999999</v>
      </c>
      <c r="BF93" s="146">
        <v>2.4900000000000002</v>
      </c>
      <c r="BG93" s="148">
        <v>582.32000000000005</v>
      </c>
      <c r="BH93" s="148">
        <v>49.14</v>
      </c>
      <c r="BI93" s="146">
        <v>3.66</v>
      </c>
      <c r="BJ93" s="146">
        <v>1.35</v>
      </c>
      <c r="BK93" s="146">
        <v>0.94</v>
      </c>
      <c r="BL93" s="146">
        <v>1.47</v>
      </c>
      <c r="BM93" s="148">
        <v>0.91</v>
      </c>
      <c r="BN93" s="148">
        <v>0.15</v>
      </c>
      <c r="BO93" s="148">
        <v>2.0699999999999998</v>
      </c>
      <c r="BP93" s="148">
        <v>1.26</v>
      </c>
      <c r="BQ93" s="148">
        <v>3.45</v>
      </c>
      <c r="BR93" s="148">
        <v>0.26</v>
      </c>
      <c r="BS93" s="148">
        <v>0.23</v>
      </c>
      <c r="BT93" s="148">
        <v>6.5000000000000002E-2</v>
      </c>
      <c r="BU93" s="148">
        <v>0.14000000000000001</v>
      </c>
      <c r="BV93" s="148">
        <v>0.21</v>
      </c>
      <c r="BW93" s="148">
        <v>0.57999999999999996</v>
      </c>
      <c r="BX93" s="148">
        <v>0.11</v>
      </c>
      <c r="BY93" s="148">
        <v>1.1299999999999999</v>
      </c>
      <c r="BZ93" s="148">
        <v>0.93</v>
      </c>
      <c r="CA93" s="148">
        <v>0.14000000000000001</v>
      </c>
      <c r="CB93" s="148">
        <v>0.55000000000000004</v>
      </c>
      <c r="CC93" s="148">
        <v>0.24</v>
      </c>
      <c r="CD93" s="148">
        <v>0.88</v>
      </c>
      <c r="CE93" s="148">
        <v>0.19</v>
      </c>
      <c r="CF93" s="148">
        <v>0.44</v>
      </c>
      <c r="CG93" s="148">
        <v>0.24</v>
      </c>
      <c r="CH93" s="148">
        <v>0.45</v>
      </c>
      <c r="CI93" s="148">
        <v>0.33</v>
      </c>
      <c r="CJ93" s="148">
        <v>1.33</v>
      </c>
      <c r="CK93" s="148">
        <v>0.11</v>
      </c>
      <c r="CL93" s="148">
        <v>1.0999999999999999E-2</v>
      </c>
      <c r="CM93" s="148">
        <v>0.13</v>
      </c>
      <c r="CN93" s="148">
        <v>4.2999999999999997E-2</v>
      </c>
      <c r="CO93" s="135"/>
      <c r="CP93" s="135"/>
      <c r="CQ93" s="145">
        <v>3.39</v>
      </c>
      <c r="CR93" s="145">
        <v>229.32</v>
      </c>
      <c r="CS93" s="145">
        <v>161.01</v>
      </c>
      <c r="CT93" s="145">
        <v>0.23400000000000001</v>
      </c>
      <c r="CU93" s="145">
        <v>22.74</v>
      </c>
      <c r="CV93" s="145">
        <v>4.29</v>
      </c>
      <c r="CW93" s="145">
        <v>0.21099999999999999</v>
      </c>
      <c r="CX93" s="145">
        <v>1.3</v>
      </c>
      <c r="CY93" s="145">
        <v>0.89300000000000002</v>
      </c>
      <c r="CZ93" s="145">
        <v>0.52200000000000002</v>
      </c>
      <c r="DA93" s="145">
        <v>2.5099999999999998</v>
      </c>
      <c r="DB93" s="145">
        <v>2.2200000000000002</v>
      </c>
      <c r="DC93" s="145">
        <v>3.15</v>
      </c>
      <c r="DD93" s="145">
        <v>1.72</v>
      </c>
      <c r="DE93" s="145">
        <v>0.36399999999999999</v>
      </c>
      <c r="DF93" s="145">
        <v>0.11700000000000001</v>
      </c>
      <c r="DG93" s="145">
        <f>AVERAGE(DG90:DG92,DG94)</f>
        <v>2.8500000000000001E-2</v>
      </c>
      <c r="DH93" s="145">
        <v>0.122</v>
      </c>
      <c r="DI93" s="145">
        <v>3.1699999999999999E-2</v>
      </c>
      <c r="DJ93" s="145">
        <v>0.35299999999999998</v>
      </c>
      <c r="DK93" s="145">
        <v>0.154</v>
      </c>
      <c r="DL93" s="145">
        <v>0.247</v>
      </c>
      <c r="DM93" s="145">
        <v>6.9699999999999996E-3</v>
      </c>
      <c r="DN93" s="145">
        <v>2.6787838541666699E-2</v>
      </c>
      <c r="DO93" s="145">
        <f>AVERAGE(DO94,DO92,DO91)</f>
        <v>1.3560000000000001E-2</v>
      </c>
      <c r="DP93" s="145">
        <v>5.9900000000000002E-2</v>
      </c>
      <c r="DQ93" s="145">
        <v>0.109</v>
      </c>
      <c r="DR93" s="145">
        <v>3.2899999999999999E-2</v>
      </c>
      <c r="DS93" s="145">
        <v>0.15</v>
      </c>
      <c r="DT93" s="145">
        <v>1.14E-2</v>
      </c>
      <c r="DU93" s="145">
        <v>3.3099999999999997E-2</v>
      </c>
      <c r="DV93" s="145">
        <v>8.4600000000000005E-3</v>
      </c>
      <c r="DW93" s="145">
        <v>2.7900000000000001E-2</v>
      </c>
      <c r="DX93" s="145">
        <v>1.12E-2</v>
      </c>
      <c r="DY93" s="145">
        <v>3.9699999999999999E-2</v>
      </c>
      <c r="DZ93" s="145">
        <v>6.8900000000000003E-3</v>
      </c>
      <c r="EA93" s="145">
        <v>5.1450000000000003E-2</v>
      </c>
      <c r="EB93" s="145">
        <f>AVERAGE(EB90:EB92)</f>
        <v>1.3736666666666668E-2</v>
      </c>
      <c r="EC93" s="145">
        <v>1.7100000000000001E-2</v>
      </c>
      <c r="ED93" s="145">
        <v>6.8399999999999997E-3</v>
      </c>
      <c r="EE93" s="145">
        <v>1.2800000000000001E-2</v>
      </c>
    </row>
    <row r="94" spans="1:1022" x14ac:dyDescent="0.2">
      <c r="A94" s="135" t="s">
        <v>796</v>
      </c>
      <c r="B94" s="135" t="s">
        <v>364</v>
      </c>
      <c r="C94" s="128" t="s">
        <v>365</v>
      </c>
      <c r="D94" s="128" t="s">
        <v>426</v>
      </c>
      <c r="F94" s="128">
        <v>1200</v>
      </c>
      <c r="G94" s="128">
        <v>1E-4</v>
      </c>
      <c r="H94" s="128" t="s">
        <v>367</v>
      </c>
      <c r="I94" s="144">
        <v>6.79</v>
      </c>
      <c r="J94" s="135">
        <v>224897.58</v>
      </c>
      <c r="K94" s="135">
        <v>167525.94</v>
      </c>
      <c r="L94" s="135">
        <v>223.1</v>
      </c>
      <c r="M94" s="135">
        <v>9224.39</v>
      </c>
      <c r="N94" s="135">
        <v>8027.75</v>
      </c>
      <c r="O94" s="135">
        <v>19.989999999999998</v>
      </c>
      <c r="P94" s="135">
        <v>1490.51</v>
      </c>
      <c r="Q94" s="135">
        <v>797.6</v>
      </c>
      <c r="R94" s="135">
        <v>45.45</v>
      </c>
      <c r="S94" s="135">
        <v>9.15</v>
      </c>
      <c r="T94" s="128" t="s">
        <v>29</v>
      </c>
      <c r="U94" s="128" t="s">
        <v>29</v>
      </c>
      <c r="V94" s="128" t="s">
        <v>29</v>
      </c>
      <c r="W94" s="128" t="s">
        <v>29</v>
      </c>
      <c r="X94" s="135">
        <v>35.32</v>
      </c>
      <c r="Y94" s="135">
        <v>21.8</v>
      </c>
      <c r="Z94" s="135">
        <v>52.56</v>
      </c>
      <c r="AA94" s="135">
        <v>2.5299999999999998</v>
      </c>
      <c r="AB94" s="128" t="s">
        <v>29</v>
      </c>
      <c r="AC94" s="128" t="s">
        <v>29</v>
      </c>
      <c r="AD94" s="128" t="s">
        <v>29</v>
      </c>
      <c r="AE94" s="135">
        <v>2.88</v>
      </c>
      <c r="AF94" s="135">
        <v>6.37</v>
      </c>
      <c r="AG94" s="135">
        <v>1.38</v>
      </c>
      <c r="AH94" s="135">
        <v>12.88</v>
      </c>
      <c r="AI94" s="135">
        <v>8.44</v>
      </c>
      <c r="AJ94" s="135">
        <v>1.43</v>
      </c>
      <c r="AK94" s="135">
        <v>5.05</v>
      </c>
      <c r="AL94" s="135">
        <v>2.6</v>
      </c>
      <c r="AM94" s="135">
        <v>9.91</v>
      </c>
      <c r="AN94" s="135">
        <v>2.2200000000000002</v>
      </c>
      <c r="AO94" s="135">
        <v>4.78</v>
      </c>
      <c r="AP94" s="135">
        <v>2.3199999999999998</v>
      </c>
      <c r="AQ94" s="135">
        <v>4.33</v>
      </c>
      <c r="AR94" s="135">
        <v>3.72</v>
      </c>
      <c r="AS94" s="135">
        <v>14.39</v>
      </c>
      <c r="AT94" s="135">
        <v>0.73599999999999999</v>
      </c>
      <c r="AU94" s="128" t="s">
        <v>29</v>
      </c>
      <c r="AV94" s="145">
        <v>0.91200000000000003</v>
      </c>
      <c r="AW94" s="145">
        <v>0.35</v>
      </c>
      <c r="AX94" s="135"/>
      <c r="AY94" s="135"/>
      <c r="AZ94" s="146">
        <v>1.59</v>
      </c>
      <c r="BA94" s="147">
        <v>41743.58</v>
      </c>
      <c r="BB94" s="147">
        <v>5348.56</v>
      </c>
      <c r="BC94" s="146">
        <v>14.32</v>
      </c>
      <c r="BD94" s="147">
        <v>5222.88</v>
      </c>
      <c r="BE94" s="147">
        <v>1189.99</v>
      </c>
      <c r="BF94" s="146">
        <v>1.36</v>
      </c>
      <c r="BG94" s="148">
        <v>230.14</v>
      </c>
      <c r="BH94" s="148">
        <v>52.74</v>
      </c>
      <c r="BI94" s="146">
        <v>3.32</v>
      </c>
      <c r="BJ94" s="146">
        <v>1.38</v>
      </c>
      <c r="BK94" s="146">
        <v>0.87</v>
      </c>
      <c r="BL94" s="146">
        <v>1.19</v>
      </c>
      <c r="BM94" s="148">
        <v>0.48</v>
      </c>
      <c r="BN94" s="148">
        <v>0.15</v>
      </c>
      <c r="BO94" s="148">
        <v>2.2999999999999998</v>
      </c>
      <c r="BP94" s="148">
        <v>1.25</v>
      </c>
      <c r="BQ94" s="148">
        <v>3.56</v>
      </c>
      <c r="BR94" s="148">
        <v>0.19</v>
      </c>
      <c r="BS94" s="148">
        <v>0.17</v>
      </c>
      <c r="BT94" s="148">
        <v>0.06</v>
      </c>
      <c r="BU94" s="148">
        <v>0.11</v>
      </c>
      <c r="BV94" s="148">
        <v>0.21</v>
      </c>
      <c r="BW94" s="148">
        <v>0.57999999999999996</v>
      </c>
      <c r="BX94" s="148">
        <v>0.12</v>
      </c>
      <c r="BY94" s="148">
        <v>1.0900000000000001</v>
      </c>
      <c r="BZ94" s="148">
        <v>0.95</v>
      </c>
      <c r="CA94" s="148">
        <v>0.15</v>
      </c>
      <c r="CB94" s="148">
        <v>0.56000000000000005</v>
      </c>
      <c r="CC94" s="148">
        <v>0.24</v>
      </c>
      <c r="CD94" s="148">
        <v>0.92</v>
      </c>
      <c r="CE94" s="148">
        <v>0.22</v>
      </c>
      <c r="CF94" s="148">
        <v>0.46</v>
      </c>
      <c r="CG94" s="148">
        <v>0.23</v>
      </c>
      <c r="CH94" s="148">
        <v>0.44</v>
      </c>
      <c r="CI94" s="148">
        <v>0.34</v>
      </c>
      <c r="CJ94" s="148">
        <v>1.34</v>
      </c>
      <c r="CK94" s="148">
        <v>8.1000000000000003E-2</v>
      </c>
      <c r="CL94" s="148">
        <v>1.4999999999999999E-2</v>
      </c>
      <c r="CM94" s="148">
        <v>9.2999999999999999E-2</v>
      </c>
      <c r="CN94" s="148">
        <v>4.1000000000000002E-2</v>
      </c>
      <c r="CO94" s="135"/>
      <c r="CP94" s="135"/>
      <c r="CQ94" s="145">
        <v>3</v>
      </c>
      <c r="CR94" s="145">
        <v>200.14</v>
      </c>
      <c r="CS94" s="145">
        <v>147.78</v>
      </c>
      <c r="CT94" s="145">
        <v>0.187</v>
      </c>
      <c r="CU94" s="145">
        <v>20.059999999999999</v>
      </c>
      <c r="CV94" s="145">
        <v>3.99</v>
      </c>
      <c r="CW94" s="145">
        <v>0.14000000000000001</v>
      </c>
      <c r="CX94" s="145">
        <v>1.62</v>
      </c>
      <c r="CY94" s="145">
        <v>0.78600000000000003</v>
      </c>
      <c r="CZ94" s="145">
        <v>0.46600000000000003</v>
      </c>
      <c r="DA94" s="145">
        <v>2.0299999999999998</v>
      </c>
      <c r="DB94" s="145">
        <v>2.02</v>
      </c>
      <c r="DC94" s="145">
        <v>2.82</v>
      </c>
      <c r="DD94" s="145">
        <v>0.98499999999999999</v>
      </c>
      <c r="DE94" s="145">
        <v>0.33900000000000002</v>
      </c>
      <c r="DF94" s="145">
        <v>0.13600000000000001</v>
      </c>
      <c r="DG94" s="145">
        <v>2.9000000000000001E-2</v>
      </c>
      <c r="DH94" s="145">
        <v>0.125</v>
      </c>
      <c r="DI94" s="145">
        <v>3.4099999999999998E-2</v>
      </c>
      <c r="DJ94" s="145">
        <v>0.38</v>
      </c>
      <c r="DK94" s="145">
        <v>0.13600000000000001</v>
      </c>
      <c r="DL94" s="145">
        <v>0.23</v>
      </c>
      <c r="DM94" s="145">
        <v>6.5100000000000002E-3</v>
      </c>
      <c r="DN94" s="145">
        <v>2.6787838541666699E-2</v>
      </c>
      <c r="DO94" s="145">
        <v>8.6800000000000002E-3</v>
      </c>
      <c r="DP94" s="145">
        <v>5.9900000000000002E-2</v>
      </c>
      <c r="DQ94" s="145">
        <v>0.109</v>
      </c>
      <c r="DR94" s="145">
        <v>2.1399999999999999E-2</v>
      </c>
      <c r="DS94" s="145">
        <v>0.10299999999999999</v>
      </c>
      <c r="DT94" s="145">
        <v>1.15E-2</v>
      </c>
      <c r="DU94" s="145">
        <f>AVERAGE(DU91:DU93)</f>
        <v>4.6500000000000007E-2</v>
      </c>
      <c r="DV94" s="145">
        <f>AVERAGE(DV91:DV93)</f>
        <v>1.2319999999999999E-2</v>
      </c>
      <c r="DW94" s="145">
        <v>2.2499999999999999E-2</v>
      </c>
      <c r="DX94" s="145">
        <v>1.4500000000000001E-2</v>
      </c>
      <c r="DY94" s="145">
        <v>3.9699999999999999E-2</v>
      </c>
      <c r="DZ94" s="145">
        <v>7.1000000000000004E-3</v>
      </c>
      <c r="EA94" s="145">
        <v>3.8399999999999997E-2</v>
      </c>
      <c r="EB94" s="145">
        <v>1.3736666666666701E-2</v>
      </c>
      <c r="EC94" s="145">
        <v>2.7E-2</v>
      </c>
      <c r="ED94" s="145">
        <f>AVERAGE(ED92,ED93)</f>
        <v>9.0200000000000002E-3</v>
      </c>
      <c r="EE94" s="145">
        <v>1.2800000000000001E-2</v>
      </c>
    </row>
    <row r="95" spans="1:1022" x14ac:dyDescent="0.2">
      <c r="A95" s="135"/>
      <c r="B95" s="135"/>
      <c r="D95" s="135" t="s">
        <v>34</v>
      </c>
      <c r="I95" s="144">
        <f t="shared" ref="I95:S95" si="47">AVERAGE(I90:I94)</f>
        <v>6.7739999999999991</v>
      </c>
      <c r="J95" s="135">
        <f t="shared" si="47"/>
        <v>225627.606</v>
      </c>
      <c r="K95" s="135">
        <f t="shared" si="47"/>
        <v>166110.82999999999</v>
      </c>
      <c r="L95" s="135">
        <f t="shared" si="47"/>
        <v>266.61</v>
      </c>
      <c r="M95" s="135">
        <f t="shared" si="47"/>
        <v>9486.4160000000011</v>
      </c>
      <c r="N95" s="135">
        <f t="shared" si="47"/>
        <v>8227.9600000000009</v>
      </c>
      <c r="O95" s="135">
        <f t="shared" si="47"/>
        <v>31.522000000000002</v>
      </c>
      <c r="P95" s="135">
        <f t="shared" si="47"/>
        <v>3005.4719999999998</v>
      </c>
      <c r="Q95" s="135">
        <f t="shared" si="47"/>
        <v>749.86399999999992</v>
      </c>
      <c r="R95" s="135">
        <f t="shared" si="47"/>
        <v>48.327999999999996</v>
      </c>
      <c r="S95" s="135">
        <f t="shared" si="47"/>
        <v>8.6519999999999992</v>
      </c>
      <c r="T95" s="135"/>
      <c r="U95" s="135"/>
      <c r="V95" s="135"/>
      <c r="W95" s="135"/>
      <c r="X95" s="135">
        <f>AVERAGE(X90:X94)</f>
        <v>33.402000000000001</v>
      </c>
      <c r="Y95" s="135">
        <f>AVERAGE(Y90:Y94)</f>
        <v>21.253999999999998</v>
      </c>
      <c r="Z95" s="135">
        <f>AVERAGE(Z90:Z94)</f>
        <v>53.956000000000003</v>
      </c>
      <c r="AA95" s="135">
        <f>AVERAGE(AA90:AA94)</f>
        <v>3.2300000000000004</v>
      </c>
      <c r="AB95" s="135">
        <f>AVERAGE(AB90:AB94)</f>
        <v>0.83666666666666678</v>
      </c>
      <c r="AC95" s="135"/>
      <c r="AD95" s="135">
        <f t="shared" ref="AD95:AW95" si="48">AVERAGE(AD90:AD94)</f>
        <v>0.34666666666666668</v>
      </c>
      <c r="AE95" s="135">
        <f t="shared" si="48"/>
        <v>2.9479999999999995</v>
      </c>
      <c r="AF95" s="135">
        <f t="shared" si="48"/>
        <v>6.3800000000000008</v>
      </c>
      <c r="AG95" s="135">
        <f t="shared" si="48"/>
        <v>1.3279999999999998</v>
      </c>
      <c r="AH95" s="135">
        <f t="shared" si="48"/>
        <v>13.319999999999999</v>
      </c>
      <c r="AI95" s="135">
        <f t="shared" si="48"/>
        <v>7.5939999999999994</v>
      </c>
      <c r="AJ95" s="135">
        <f t="shared" si="48"/>
        <v>1.3679999999999999</v>
      </c>
      <c r="AK95" s="135">
        <f t="shared" si="48"/>
        <v>4.8499999999999996</v>
      </c>
      <c r="AL95" s="135">
        <f t="shared" si="48"/>
        <v>2.536</v>
      </c>
      <c r="AM95" s="135">
        <f t="shared" si="48"/>
        <v>9.5140000000000011</v>
      </c>
      <c r="AN95" s="135">
        <f t="shared" si="48"/>
        <v>2.0339999999999998</v>
      </c>
      <c r="AO95" s="135">
        <f t="shared" si="48"/>
        <v>4.5659999999999998</v>
      </c>
      <c r="AP95" s="135">
        <f t="shared" si="48"/>
        <v>2.214</v>
      </c>
      <c r="AQ95" s="135">
        <f t="shared" si="48"/>
        <v>4.3680000000000003</v>
      </c>
      <c r="AR95" s="135">
        <f t="shared" si="48"/>
        <v>3.5479999999999996</v>
      </c>
      <c r="AS95" s="135">
        <f t="shared" si="48"/>
        <v>15.262</v>
      </c>
      <c r="AT95" s="135">
        <f t="shared" si="48"/>
        <v>0.98519999999999985</v>
      </c>
      <c r="AU95" s="135">
        <f t="shared" si="48"/>
        <v>2.3000000000000003E-2</v>
      </c>
      <c r="AV95" s="145">
        <f t="shared" si="48"/>
        <v>1.0824</v>
      </c>
      <c r="AW95" s="145">
        <f t="shared" si="48"/>
        <v>0.33140000000000003</v>
      </c>
      <c r="AX95" s="135"/>
      <c r="AY95" s="135"/>
      <c r="AZ95" s="146"/>
      <c r="BA95" s="147"/>
      <c r="BB95" s="147"/>
      <c r="BC95" s="146"/>
      <c r="BD95" s="147"/>
      <c r="BE95" s="147"/>
      <c r="BF95" s="146"/>
      <c r="BG95" s="148"/>
      <c r="BH95" s="148"/>
      <c r="BI95" s="146"/>
      <c r="BJ95" s="146"/>
      <c r="BK95" s="146"/>
      <c r="BL95" s="146"/>
      <c r="BM95" s="148"/>
      <c r="BN95" s="148"/>
      <c r="BO95" s="148"/>
      <c r="BP95" s="148"/>
      <c r="BQ95" s="148"/>
      <c r="BR95" s="148"/>
      <c r="BS95" s="148"/>
      <c r="BT95" s="148"/>
      <c r="BU95" s="148"/>
      <c r="BV95" s="148"/>
      <c r="BW95" s="148"/>
      <c r="BX95" s="148"/>
      <c r="BY95" s="148"/>
      <c r="BZ95" s="148"/>
      <c r="CA95" s="148"/>
      <c r="CB95" s="148"/>
      <c r="CC95" s="148"/>
      <c r="CD95" s="148"/>
      <c r="CE95" s="148"/>
      <c r="CF95" s="148"/>
      <c r="CG95" s="148"/>
      <c r="CH95" s="148"/>
      <c r="CI95" s="148"/>
      <c r="CJ95" s="148"/>
      <c r="CK95" s="148"/>
      <c r="CL95" s="148"/>
      <c r="CM95" s="148"/>
      <c r="CN95" s="148"/>
      <c r="CO95" s="135"/>
      <c r="CP95" s="135"/>
      <c r="CQ95" s="145"/>
      <c r="CR95" s="145"/>
      <c r="CS95" s="145"/>
      <c r="CT95" s="145"/>
      <c r="CU95" s="145"/>
      <c r="CV95" s="145"/>
      <c r="CW95" s="145"/>
      <c r="CX95" s="145"/>
      <c r="CY95" s="145"/>
      <c r="CZ95" s="145"/>
      <c r="DA95" s="145"/>
      <c r="DB95" s="145"/>
      <c r="DC95" s="145"/>
      <c r="DD95" s="145"/>
      <c r="DE95" s="145"/>
      <c r="DF95" s="145"/>
      <c r="DG95" s="145"/>
      <c r="DH95" s="145"/>
      <c r="DI95" s="145"/>
      <c r="DJ95" s="145"/>
      <c r="DK95" s="145"/>
      <c r="DL95" s="145"/>
      <c r="DM95" s="145"/>
      <c r="DN95" s="145"/>
      <c r="DO95" s="145"/>
      <c r="DP95" s="145"/>
      <c r="DQ95" s="145"/>
      <c r="DR95" s="145"/>
      <c r="DS95" s="145"/>
      <c r="DT95" s="145"/>
      <c r="DU95" s="145"/>
      <c r="DV95" s="145"/>
      <c r="DW95" s="145"/>
      <c r="DX95" s="145"/>
      <c r="DY95" s="145"/>
      <c r="DZ95" s="145"/>
      <c r="EA95" s="145"/>
      <c r="EB95" s="145"/>
      <c r="EC95" s="145"/>
      <c r="ED95" s="145"/>
      <c r="EE95" s="145"/>
      <c r="AMG95" s="135"/>
      <c r="AMH95" s="135"/>
    </row>
    <row r="96" spans="1:1022" x14ac:dyDescent="0.2">
      <c r="D96" s="128" t="s">
        <v>380</v>
      </c>
      <c r="I96" s="144">
        <f t="shared" ref="I96:S96" si="49">MEDIAN(I90:I94)</f>
        <v>6.79</v>
      </c>
      <c r="J96" s="135">
        <f t="shared" si="49"/>
        <v>224897.58</v>
      </c>
      <c r="K96" s="135">
        <f t="shared" si="49"/>
        <v>166453.89000000001</v>
      </c>
      <c r="L96" s="135">
        <f t="shared" si="49"/>
        <v>286.83999999999997</v>
      </c>
      <c r="M96" s="135">
        <f t="shared" si="49"/>
        <v>9386.25</v>
      </c>
      <c r="N96" s="135">
        <f t="shared" si="49"/>
        <v>8175.15</v>
      </c>
      <c r="O96" s="135">
        <f t="shared" si="49"/>
        <v>37.340000000000003</v>
      </c>
      <c r="P96" s="135">
        <f t="shared" si="49"/>
        <v>3541.34</v>
      </c>
      <c r="Q96" s="135">
        <f t="shared" si="49"/>
        <v>743.14</v>
      </c>
      <c r="R96" s="135">
        <f t="shared" si="49"/>
        <v>48</v>
      </c>
      <c r="S96" s="135">
        <f t="shared" si="49"/>
        <v>9.15</v>
      </c>
      <c r="T96" s="135"/>
      <c r="U96" s="135"/>
      <c r="V96" s="135"/>
      <c r="W96" s="135"/>
      <c r="X96" s="135">
        <f>MEDIAN(X90:X94)</f>
        <v>33.31</v>
      </c>
      <c r="Y96" s="135">
        <f>MEDIAN(Y90:Y94)</f>
        <v>21.8</v>
      </c>
      <c r="Z96" s="135">
        <f>MEDIAN(Z90:Z94)</f>
        <v>52.6</v>
      </c>
      <c r="AA96" s="135">
        <f>MEDIAN(AA90:AA94)</f>
        <v>3.45</v>
      </c>
      <c r="AB96" s="135">
        <f>MEDIAN(AB90:AB94)</f>
        <v>0.88</v>
      </c>
      <c r="AC96" s="135"/>
      <c r="AD96" s="135">
        <f t="shared" ref="AD96:AW96" si="50">MEDIAN(AD90:AD94)</f>
        <v>0.33</v>
      </c>
      <c r="AE96" s="135">
        <f t="shared" si="50"/>
        <v>2.92</v>
      </c>
      <c r="AF96" s="135">
        <f t="shared" si="50"/>
        <v>6.37</v>
      </c>
      <c r="AG96" s="135">
        <f t="shared" si="50"/>
        <v>1.38</v>
      </c>
      <c r="AH96" s="135">
        <f t="shared" si="50"/>
        <v>12.95</v>
      </c>
      <c r="AI96" s="135">
        <f t="shared" si="50"/>
        <v>7.23</v>
      </c>
      <c r="AJ96" s="135">
        <f t="shared" si="50"/>
        <v>1.34</v>
      </c>
      <c r="AK96" s="135">
        <f t="shared" si="50"/>
        <v>4.95</v>
      </c>
      <c r="AL96" s="135">
        <f t="shared" si="50"/>
        <v>2.58</v>
      </c>
      <c r="AM96" s="135">
        <f t="shared" si="50"/>
        <v>9.48</v>
      </c>
      <c r="AN96" s="135">
        <f t="shared" si="50"/>
        <v>1.96</v>
      </c>
      <c r="AO96" s="135">
        <f t="shared" si="50"/>
        <v>4.5999999999999996</v>
      </c>
      <c r="AP96" s="135">
        <f t="shared" si="50"/>
        <v>2.3199999999999998</v>
      </c>
      <c r="AQ96" s="135">
        <f t="shared" si="50"/>
        <v>4.34</v>
      </c>
      <c r="AR96" s="135">
        <f t="shared" si="50"/>
        <v>3.66</v>
      </c>
      <c r="AS96" s="135">
        <f t="shared" si="50"/>
        <v>15.52</v>
      </c>
      <c r="AT96" s="135">
        <f t="shared" si="50"/>
        <v>1</v>
      </c>
      <c r="AU96" s="135">
        <f t="shared" si="50"/>
        <v>1.9E-2</v>
      </c>
      <c r="AV96" s="145">
        <f t="shared" si="50"/>
        <v>1.01</v>
      </c>
      <c r="AW96" s="145">
        <f t="shared" si="50"/>
        <v>0.32400000000000001</v>
      </c>
    </row>
    <row r="97" spans="1:1022" x14ac:dyDescent="0.2">
      <c r="A97" s="135"/>
      <c r="B97" s="135"/>
      <c r="D97" s="135" t="s">
        <v>35</v>
      </c>
      <c r="I97" s="144">
        <f t="shared" ref="I97:S97" si="51">STDEV(I90:I94)</f>
        <v>0.89901612888757554</v>
      </c>
      <c r="J97" s="135">
        <f t="shared" si="51"/>
        <v>3460.9966010572775</v>
      </c>
      <c r="K97" s="135">
        <f t="shared" si="51"/>
        <v>1565.344689006233</v>
      </c>
      <c r="L97" s="135">
        <f t="shared" si="51"/>
        <v>32.775654074327747</v>
      </c>
      <c r="M97" s="135">
        <f t="shared" si="51"/>
        <v>408.3664094045937</v>
      </c>
      <c r="N97" s="135">
        <f t="shared" si="51"/>
        <v>302.43551395297436</v>
      </c>
      <c r="O97" s="135">
        <f t="shared" si="51"/>
        <v>8.5024390618221819</v>
      </c>
      <c r="P97" s="135">
        <f t="shared" si="51"/>
        <v>1170.394339494173</v>
      </c>
      <c r="Q97" s="135">
        <f t="shared" si="51"/>
        <v>43.331455433668516</v>
      </c>
      <c r="R97" s="135">
        <f t="shared" si="51"/>
        <v>1.9865724250577921</v>
      </c>
      <c r="S97" s="135">
        <f t="shared" si="51"/>
        <v>1.6817609818282797</v>
      </c>
      <c r="T97" s="135"/>
      <c r="U97" s="135"/>
      <c r="V97" s="135"/>
      <c r="W97" s="135"/>
      <c r="X97" s="135">
        <f>STDEV(X90:X94)</f>
        <v>1.610006211168143</v>
      </c>
      <c r="Y97" s="135">
        <f>STDEV(Y90:Y94)</f>
        <v>0.96035410136053534</v>
      </c>
      <c r="Z97" s="135">
        <f>STDEV(Z90:Z94)</f>
        <v>2.9187805672917579</v>
      </c>
      <c r="AA97" s="135">
        <f>STDEV(AA90:AA94)</f>
        <v>0.49015303732609661</v>
      </c>
      <c r="AB97" s="135">
        <f>STDEV(AB90:AB94)</f>
        <v>0.1209683154108268</v>
      </c>
      <c r="AC97" s="135"/>
      <c r="AD97" s="135">
        <f t="shared" ref="AD97:AW97" si="52">STDEV(AD90:AD94)</f>
        <v>7.6376261582597124E-2</v>
      </c>
      <c r="AE97" s="135">
        <f t="shared" si="52"/>
        <v>7.3959448348402332E-2</v>
      </c>
      <c r="AF97" s="135">
        <f t="shared" si="52"/>
        <v>9.2736184954956988E-2</v>
      </c>
      <c r="AG97" s="135">
        <f t="shared" si="52"/>
        <v>7.5960516059331726E-2</v>
      </c>
      <c r="AH97" s="135">
        <f t="shared" si="52"/>
        <v>0.99511305890335899</v>
      </c>
      <c r="AI97" s="135">
        <f t="shared" si="52"/>
        <v>0.67692687935994977</v>
      </c>
      <c r="AJ97" s="135">
        <f t="shared" si="52"/>
        <v>5.7183913821983116E-2</v>
      </c>
      <c r="AK97" s="135">
        <f t="shared" si="52"/>
        <v>0.38137907651049774</v>
      </c>
      <c r="AL97" s="135">
        <f t="shared" si="52"/>
        <v>0.16288032416470694</v>
      </c>
      <c r="AM97" s="135">
        <f t="shared" si="52"/>
        <v>0.3790514476954287</v>
      </c>
      <c r="AN97" s="135">
        <f t="shared" si="52"/>
        <v>0.14621901381147404</v>
      </c>
      <c r="AO97" s="135">
        <f t="shared" si="52"/>
        <v>0.18077610461562665</v>
      </c>
      <c r="AP97" s="135">
        <f t="shared" si="52"/>
        <v>0.20378910667648556</v>
      </c>
      <c r="AQ97" s="135">
        <f t="shared" si="52"/>
        <v>6.5345237010818222E-2</v>
      </c>
      <c r="AR97" s="135">
        <f t="shared" si="52"/>
        <v>0.18700267377767632</v>
      </c>
      <c r="AS97" s="135">
        <f t="shared" si="52"/>
        <v>0.97044834999086904</v>
      </c>
      <c r="AT97" s="135">
        <f t="shared" si="52"/>
        <v>0.15419208799416467</v>
      </c>
      <c r="AU97" s="135">
        <f t="shared" si="52"/>
        <v>6.9282032302754992E-3</v>
      </c>
      <c r="AV97" s="145">
        <f t="shared" si="52"/>
        <v>0.14949515042301484</v>
      </c>
      <c r="AW97" s="145">
        <f t="shared" si="52"/>
        <v>2.9821133445930587E-2</v>
      </c>
      <c r="AX97" s="135"/>
      <c r="AY97" s="135"/>
      <c r="AZ97" s="146"/>
      <c r="BA97" s="147"/>
      <c r="BB97" s="147"/>
      <c r="BC97" s="146"/>
      <c r="BD97" s="147"/>
      <c r="BE97" s="147"/>
      <c r="BF97" s="146"/>
      <c r="BG97" s="148"/>
      <c r="BH97" s="148"/>
      <c r="BI97" s="146"/>
      <c r="BJ97" s="146"/>
      <c r="BK97" s="146"/>
      <c r="BL97" s="146"/>
      <c r="BM97" s="148"/>
      <c r="BN97" s="148"/>
      <c r="BO97" s="148"/>
      <c r="BP97" s="148"/>
      <c r="BQ97" s="148"/>
      <c r="BR97" s="148"/>
      <c r="BS97" s="148"/>
      <c r="BT97" s="148"/>
      <c r="BU97" s="148"/>
      <c r="BV97" s="148"/>
      <c r="BW97" s="148"/>
      <c r="BX97" s="148"/>
      <c r="BY97" s="148"/>
      <c r="BZ97" s="148"/>
      <c r="CA97" s="148"/>
      <c r="CB97" s="148"/>
      <c r="CC97" s="148"/>
      <c r="CD97" s="148"/>
      <c r="CE97" s="148"/>
      <c r="CF97" s="148"/>
      <c r="CG97" s="148"/>
      <c r="CH97" s="148"/>
      <c r="CI97" s="148"/>
      <c r="CJ97" s="148"/>
      <c r="CK97" s="148"/>
      <c r="CL97" s="148"/>
      <c r="CM97" s="148"/>
      <c r="CN97" s="148"/>
      <c r="CO97" s="135"/>
      <c r="CP97" s="135"/>
      <c r="CQ97" s="145"/>
      <c r="CR97" s="145"/>
      <c r="CS97" s="145"/>
      <c r="CT97" s="145"/>
      <c r="CU97" s="145"/>
      <c r="CV97" s="145"/>
      <c r="CW97" s="145"/>
      <c r="CX97" s="145"/>
      <c r="CY97" s="145"/>
      <c r="CZ97" s="145"/>
      <c r="DA97" s="145"/>
      <c r="DB97" s="145"/>
      <c r="DC97" s="145"/>
      <c r="DD97" s="145"/>
      <c r="DE97" s="145"/>
      <c r="DF97" s="145"/>
      <c r="DG97" s="145"/>
      <c r="DH97" s="145"/>
      <c r="DI97" s="145"/>
      <c r="DJ97" s="145"/>
      <c r="DK97" s="145"/>
      <c r="DL97" s="145"/>
      <c r="DM97" s="145"/>
      <c r="DN97" s="145"/>
      <c r="DO97" s="145"/>
      <c r="DP97" s="145"/>
      <c r="DQ97" s="145"/>
      <c r="DR97" s="145"/>
      <c r="DS97" s="145"/>
      <c r="DT97" s="145"/>
      <c r="DU97" s="145"/>
      <c r="DV97" s="145"/>
      <c r="DW97" s="145"/>
      <c r="DX97" s="145"/>
      <c r="DY97" s="145"/>
      <c r="DZ97" s="145"/>
      <c r="EA97" s="145"/>
      <c r="EB97" s="145"/>
      <c r="EC97" s="145"/>
      <c r="ED97" s="145"/>
      <c r="EE97" s="145"/>
      <c r="AMG97" s="135"/>
      <c r="AMH97" s="135"/>
    </row>
    <row r="98" spans="1:1022" x14ac:dyDescent="0.2">
      <c r="A98" s="135"/>
      <c r="B98" s="135"/>
      <c r="D98" s="128" t="s">
        <v>381</v>
      </c>
      <c r="I98" s="129">
        <f t="shared" ref="I98:AW98" si="53">I97/I95</f>
        <v>0.13271569661759311</v>
      </c>
      <c r="J98" s="128">
        <f t="shared" si="53"/>
        <v>1.5339419951374555E-2</v>
      </c>
      <c r="K98" s="128">
        <f t="shared" si="53"/>
        <v>9.4234956806021203E-3</v>
      </c>
      <c r="L98" s="128">
        <f t="shared" si="53"/>
        <v>0.12293482642934528</v>
      </c>
      <c r="M98" s="128">
        <f t="shared" si="53"/>
        <v>4.3047491213182479E-2</v>
      </c>
      <c r="N98" s="128">
        <f t="shared" si="53"/>
        <v>3.6757047184596707E-2</v>
      </c>
      <c r="O98" s="128">
        <f t="shared" si="53"/>
        <v>0.26973031729656055</v>
      </c>
      <c r="P98" s="128">
        <f t="shared" si="53"/>
        <v>0.3894211423344397</v>
      </c>
      <c r="Q98" s="128">
        <f t="shared" si="53"/>
        <v>5.7785752394658926E-2</v>
      </c>
      <c r="R98" s="128">
        <f t="shared" si="53"/>
        <v>4.1106034287737798E-2</v>
      </c>
      <c r="S98" s="128">
        <f t="shared" si="53"/>
        <v>0.19437829193576975</v>
      </c>
      <c r="X98" s="128">
        <f t="shared" si="53"/>
        <v>4.8200892496501495E-2</v>
      </c>
      <c r="Y98" s="128">
        <f t="shared" si="53"/>
        <v>4.5184628839773006E-2</v>
      </c>
      <c r="Z98" s="128">
        <f t="shared" si="53"/>
        <v>5.4095569858621059E-2</v>
      </c>
      <c r="AA98" s="128">
        <f t="shared" si="53"/>
        <v>0.15175016635482866</v>
      </c>
      <c r="AB98" s="128">
        <f t="shared" si="53"/>
        <v>0.14458364391732284</v>
      </c>
      <c r="AD98" s="128">
        <f t="shared" si="53"/>
        <v>0.22031613918056861</v>
      </c>
      <c r="AE98" s="128">
        <f t="shared" si="53"/>
        <v>2.5088008259295233E-2</v>
      </c>
      <c r="AF98" s="128">
        <f t="shared" si="53"/>
        <v>1.4535452187297331E-2</v>
      </c>
      <c r="AG98" s="128">
        <f t="shared" si="53"/>
        <v>5.7199183779617267E-2</v>
      </c>
      <c r="AH98" s="128">
        <f t="shared" si="53"/>
        <v>7.4708187605357287E-2</v>
      </c>
      <c r="AI98" s="128">
        <f t="shared" si="53"/>
        <v>8.9139699678687095E-2</v>
      </c>
      <c r="AJ98" s="128">
        <f t="shared" si="53"/>
        <v>4.1801106595016901E-2</v>
      </c>
      <c r="AK98" s="128">
        <f t="shared" si="53"/>
        <v>7.8634861136185105E-2</v>
      </c>
      <c r="AL98" s="128">
        <f t="shared" si="53"/>
        <v>6.4227257162739332E-2</v>
      </c>
      <c r="AM98" s="128">
        <f t="shared" si="53"/>
        <v>3.9841438689870577E-2</v>
      </c>
      <c r="AN98" s="128">
        <f t="shared" si="53"/>
        <v>7.1887420752937095E-2</v>
      </c>
      <c r="AO98" s="128">
        <f t="shared" si="53"/>
        <v>3.9591788133076358E-2</v>
      </c>
      <c r="AP98" s="128">
        <f t="shared" si="53"/>
        <v>9.2045666972215695E-2</v>
      </c>
      <c r="AQ98" s="128">
        <f t="shared" si="53"/>
        <v>1.4959990158154354E-2</v>
      </c>
      <c r="AR98" s="128">
        <f t="shared" si="53"/>
        <v>5.2706503319525463E-2</v>
      </c>
      <c r="AS98" s="128">
        <f t="shared" si="53"/>
        <v>6.3585922552147095E-2</v>
      </c>
      <c r="AT98" s="128">
        <f t="shared" si="53"/>
        <v>0.15650841249915215</v>
      </c>
      <c r="AU98" s="128">
        <f t="shared" si="53"/>
        <v>0.30122622740328253</v>
      </c>
      <c r="AV98" s="130">
        <f t="shared" si="53"/>
        <v>0.13811451443367964</v>
      </c>
      <c r="AW98" s="130">
        <f t="shared" si="53"/>
        <v>8.9985315165753116E-2</v>
      </c>
      <c r="AX98" s="135"/>
      <c r="AY98" s="135"/>
      <c r="AZ98" s="146"/>
      <c r="BA98" s="147"/>
      <c r="BB98" s="147"/>
      <c r="BC98" s="146"/>
      <c r="BD98" s="147"/>
      <c r="BE98" s="147"/>
      <c r="BF98" s="146"/>
      <c r="BG98" s="148"/>
      <c r="BH98" s="148"/>
      <c r="BI98" s="146"/>
      <c r="BJ98" s="146"/>
      <c r="BK98" s="146"/>
      <c r="BL98" s="146"/>
      <c r="BM98" s="148"/>
      <c r="BN98" s="148"/>
      <c r="BO98" s="148"/>
      <c r="BP98" s="148"/>
      <c r="BQ98" s="148"/>
      <c r="BR98" s="148"/>
      <c r="BS98" s="148"/>
      <c r="BT98" s="148"/>
      <c r="BU98" s="148"/>
      <c r="BV98" s="148"/>
      <c r="BW98" s="148"/>
      <c r="BX98" s="148"/>
      <c r="BY98" s="148"/>
      <c r="BZ98" s="148"/>
      <c r="CA98" s="148"/>
      <c r="CB98" s="148"/>
      <c r="CC98" s="148"/>
      <c r="CD98" s="148"/>
      <c r="CE98" s="148"/>
      <c r="CF98" s="148"/>
      <c r="CG98" s="148"/>
      <c r="CH98" s="148"/>
      <c r="CI98" s="148"/>
      <c r="CJ98" s="148"/>
      <c r="CK98" s="148"/>
      <c r="CL98" s="148"/>
      <c r="CM98" s="148"/>
      <c r="CN98" s="148"/>
      <c r="CO98" s="135"/>
      <c r="CP98" s="135"/>
      <c r="CQ98" s="145"/>
      <c r="CR98" s="145"/>
      <c r="CS98" s="145"/>
      <c r="CT98" s="145"/>
      <c r="CU98" s="145"/>
      <c r="CV98" s="145"/>
      <c r="CW98" s="145"/>
      <c r="CX98" s="145"/>
      <c r="CY98" s="145"/>
      <c r="CZ98" s="145"/>
      <c r="DA98" s="145"/>
      <c r="DB98" s="145"/>
      <c r="DC98" s="145"/>
      <c r="DD98" s="145"/>
      <c r="DE98" s="145"/>
      <c r="DF98" s="145"/>
      <c r="DG98" s="145"/>
      <c r="DH98" s="145"/>
      <c r="DI98" s="145"/>
      <c r="DJ98" s="145"/>
      <c r="DK98" s="145"/>
      <c r="DL98" s="145"/>
      <c r="DM98" s="145"/>
      <c r="DN98" s="145"/>
      <c r="DO98" s="145"/>
      <c r="DP98" s="145"/>
      <c r="DQ98" s="145"/>
      <c r="DR98" s="145"/>
      <c r="DS98" s="145"/>
      <c r="DT98" s="145"/>
      <c r="DU98" s="145"/>
      <c r="DV98" s="145"/>
      <c r="DW98" s="145"/>
      <c r="DX98" s="145"/>
      <c r="DY98" s="145"/>
      <c r="DZ98" s="145"/>
      <c r="EA98" s="145"/>
      <c r="EB98" s="145"/>
      <c r="EC98" s="145"/>
      <c r="ED98" s="145"/>
      <c r="EE98" s="145"/>
      <c r="AMG98" s="135"/>
      <c r="AMH98" s="135"/>
    </row>
    <row r="99" spans="1:1022" x14ac:dyDescent="0.2">
      <c r="A99" s="135"/>
      <c r="B99" s="135"/>
      <c r="D99" s="128" t="s">
        <v>382</v>
      </c>
      <c r="I99" s="129">
        <f t="shared" ref="I99:AW99" si="54">I98*100</f>
        <v>13.271569661759312</v>
      </c>
      <c r="J99" s="128">
        <f t="shared" si="54"/>
        <v>1.5339419951374555</v>
      </c>
      <c r="K99" s="128">
        <f t="shared" si="54"/>
        <v>0.94234956806021208</v>
      </c>
      <c r="L99" s="128">
        <f t="shared" si="54"/>
        <v>12.293482642934528</v>
      </c>
      <c r="M99" s="128">
        <f t="shared" si="54"/>
        <v>4.3047491213182481</v>
      </c>
      <c r="N99" s="128">
        <f t="shared" si="54"/>
        <v>3.6757047184596705</v>
      </c>
      <c r="O99" s="128">
        <f t="shared" si="54"/>
        <v>26.973031729656054</v>
      </c>
      <c r="P99" s="128">
        <f t="shared" si="54"/>
        <v>38.942114233443966</v>
      </c>
      <c r="Q99" s="128">
        <f t="shared" si="54"/>
        <v>5.7785752394658925</v>
      </c>
      <c r="R99" s="128">
        <f t="shared" si="54"/>
        <v>4.1106034287737803</v>
      </c>
      <c r="S99" s="128">
        <f t="shared" si="54"/>
        <v>19.437829193576974</v>
      </c>
      <c r="X99" s="128">
        <f t="shared" si="54"/>
        <v>4.8200892496501497</v>
      </c>
      <c r="Y99" s="128">
        <f t="shared" si="54"/>
        <v>4.5184628839773007</v>
      </c>
      <c r="Z99" s="128">
        <f t="shared" si="54"/>
        <v>5.409556985862106</v>
      </c>
      <c r="AA99" s="128">
        <f t="shared" si="54"/>
        <v>15.175016635482866</v>
      </c>
      <c r="AB99" s="128">
        <f t="shared" si="54"/>
        <v>14.458364391732283</v>
      </c>
      <c r="AD99" s="128">
        <f t="shared" si="54"/>
        <v>22.031613918056863</v>
      </c>
      <c r="AE99" s="128">
        <f t="shared" si="54"/>
        <v>2.5088008259295234</v>
      </c>
      <c r="AF99" s="128">
        <f t="shared" si="54"/>
        <v>1.4535452187297331</v>
      </c>
      <c r="AG99" s="128">
        <f t="shared" si="54"/>
        <v>5.7199183779617266</v>
      </c>
      <c r="AH99" s="128">
        <f t="shared" si="54"/>
        <v>7.470818760535729</v>
      </c>
      <c r="AI99" s="128">
        <f t="shared" si="54"/>
        <v>8.9139699678687094</v>
      </c>
      <c r="AJ99" s="128">
        <f t="shared" si="54"/>
        <v>4.1801106595016897</v>
      </c>
      <c r="AK99" s="128">
        <f t="shared" si="54"/>
        <v>7.8634861136185101</v>
      </c>
      <c r="AL99" s="128">
        <f t="shared" si="54"/>
        <v>6.4227257162739333</v>
      </c>
      <c r="AM99" s="128">
        <f t="shared" si="54"/>
        <v>3.9841438689870579</v>
      </c>
      <c r="AN99" s="128">
        <f t="shared" si="54"/>
        <v>7.1887420752937095</v>
      </c>
      <c r="AO99" s="128">
        <f t="shared" si="54"/>
        <v>3.959178813307636</v>
      </c>
      <c r="AP99" s="128">
        <f t="shared" si="54"/>
        <v>9.2045666972215692</v>
      </c>
      <c r="AQ99" s="128">
        <f t="shared" si="54"/>
        <v>1.4959990158154353</v>
      </c>
      <c r="AR99" s="128">
        <f t="shared" si="54"/>
        <v>5.2706503319525462</v>
      </c>
      <c r="AS99" s="128">
        <f t="shared" si="54"/>
        <v>6.3585922552147096</v>
      </c>
      <c r="AT99" s="128">
        <f t="shared" si="54"/>
        <v>15.650841249915215</v>
      </c>
      <c r="AU99" s="128">
        <f t="shared" si="54"/>
        <v>30.122622740328254</v>
      </c>
      <c r="AV99" s="130">
        <f t="shared" si="54"/>
        <v>13.811451443367964</v>
      </c>
      <c r="AW99" s="130">
        <f t="shared" si="54"/>
        <v>8.9985315165753121</v>
      </c>
      <c r="AX99" s="135"/>
      <c r="AY99" s="135"/>
      <c r="AZ99" s="146"/>
      <c r="BA99" s="147"/>
      <c r="BB99" s="147"/>
      <c r="BC99" s="146"/>
      <c r="BD99" s="147"/>
      <c r="BE99" s="147"/>
      <c r="BF99" s="146"/>
      <c r="BG99" s="148"/>
      <c r="BH99" s="148"/>
      <c r="BI99" s="146"/>
      <c r="BJ99" s="146"/>
      <c r="BK99" s="146"/>
      <c r="BL99" s="146"/>
      <c r="BM99" s="148"/>
      <c r="BN99" s="148"/>
      <c r="BO99" s="148"/>
      <c r="BP99" s="148"/>
      <c r="BQ99" s="148"/>
      <c r="BR99" s="148"/>
      <c r="BS99" s="148"/>
      <c r="BT99" s="148"/>
      <c r="BU99" s="148"/>
      <c r="BV99" s="148"/>
      <c r="BW99" s="148"/>
      <c r="BX99" s="148"/>
      <c r="BY99" s="148"/>
      <c r="BZ99" s="148"/>
      <c r="CA99" s="148"/>
      <c r="CB99" s="148"/>
      <c r="CC99" s="148"/>
      <c r="CD99" s="148"/>
      <c r="CE99" s="148"/>
      <c r="CF99" s="148"/>
      <c r="CG99" s="148"/>
      <c r="CH99" s="148"/>
      <c r="CI99" s="148"/>
      <c r="CJ99" s="148"/>
      <c r="CK99" s="148"/>
      <c r="CL99" s="148"/>
      <c r="CM99" s="148"/>
      <c r="CN99" s="148"/>
      <c r="CO99" s="135"/>
      <c r="CP99" s="135"/>
      <c r="CQ99" s="145"/>
      <c r="CR99" s="145"/>
      <c r="CS99" s="145"/>
      <c r="CT99" s="145"/>
      <c r="CU99" s="145"/>
      <c r="CV99" s="145"/>
      <c r="CW99" s="145"/>
      <c r="CX99" s="145"/>
      <c r="CY99" s="145"/>
      <c r="CZ99" s="145"/>
      <c r="DA99" s="145"/>
      <c r="DB99" s="145"/>
      <c r="DC99" s="145"/>
      <c r="DD99" s="145"/>
      <c r="DE99" s="145"/>
      <c r="DF99" s="145"/>
      <c r="DG99" s="145"/>
      <c r="DH99" s="145"/>
      <c r="DI99" s="145"/>
      <c r="DJ99" s="145"/>
      <c r="DK99" s="145"/>
      <c r="DL99" s="145"/>
      <c r="DM99" s="145"/>
      <c r="DN99" s="145"/>
      <c r="DO99" s="145"/>
      <c r="DP99" s="145"/>
      <c r="DQ99" s="145"/>
      <c r="DR99" s="145"/>
      <c r="DS99" s="145"/>
      <c r="DT99" s="145"/>
      <c r="DU99" s="145"/>
      <c r="DV99" s="145"/>
      <c r="DW99" s="145"/>
      <c r="DX99" s="145"/>
      <c r="DY99" s="145"/>
      <c r="DZ99" s="145"/>
      <c r="EA99" s="145"/>
      <c r="EB99" s="145"/>
      <c r="EC99" s="145"/>
      <c r="ED99" s="145"/>
      <c r="EE99" s="145"/>
      <c r="AMG99" s="135"/>
      <c r="AMH99" s="135"/>
    </row>
    <row r="100" spans="1:1022" x14ac:dyDescent="0.2">
      <c r="B100" s="135"/>
      <c r="CO100" s="128"/>
    </row>
    <row r="101" spans="1:1022" x14ac:dyDescent="0.2">
      <c r="A101" s="135" t="s">
        <v>796</v>
      </c>
      <c r="B101" s="135" t="s">
        <v>364</v>
      </c>
      <c r="C101" s="135" t="s">
        <v>37</v>
      </c>
      <c r="D101" s="135" t="s">
        <v>427</v>
      </c>
      <c r="F101" s="128">
        <v>1210</v>
      </c>
      <c r="G101" s="128">
        <v>1E-4</v>
      </c>
      <c r="H101" s="128" t="s">
        <v>367</v>
      </c>
      <c r="I101" s="144">
        <v>103.45</v>
      </c>
      <c r="J101" s="135">
        <v>184730.34</v>
      </c>
      <c r="K101" s="135">
        <v>130461.53</v>
      </c>
      <c r="L101" s="135">
        <v>55.89</v>
      </c>
      <c r="M101" s="135">
        <v>15539.43</v>
      </c>
      <c r="N101" s="135">
        <v>14745.05</v>
      </c>
      <c r="O101" s="135">
        <v>2.29</v>
      </c>
      <c r="P101" s="135">
        <v>119.62</v>
      </c>
      <c r="Q101" s="135">
        <v>2244.46</v>
      </c>
      <c r="R101" s="135">
        <v>55.07</v>
      </c>
      <c r="S101" s="135">
        <v>8.3699999999999992</v>
      </c>
      <c r="T101" s="128" t="s">
        <v>29</v>
      </c>
      <c r="U101" s="128" t="s">
        <v>29</v>
      </c>
      <c r="V101" s="135">
        <v>1.29</v>
      </c>
      <c r="W101" s="135">
        <v>5.38</v>
      </c>
      <c r="X101" s="135">
        <v>367.24</v>
      </c>
      <c r="Y101" s="135">
        <v>64.069999999999993</v>
      </c>
      <c r="Z101" s="135">
        <v>155.62</v>
      </c>
      <c r="AA101" s="135">
        <v>302.29000000000002</v>
      </c>
      <c r="AB101" s="135">
        <v>1</v>
      </c>
      <c r="AC101" s="135">
        <v>0.93600000000000005</v>
      </c>
      <c r="AD101" s="135">
        <v>246.62</v>
      </c>
      <c r="AE101" s="135">
        <v>39</v>
      </c>
      <c r="AF101" s="135">
        <v>53.46</v>
      </c>
      <c r="AG101" s="135">
        <v>7.94</v>
      </c>
      <c r="AH101" s="135">
        <v>60.13</v>
      </c>
      <c r="AI101" s="135">
        <v>24.18</v>
      </c>
      <c r="AJ101" s="135">
        <v>7.46</v>
      </c>
      <c r="AK101" s="135">
        <v>14.08</v>
      </c>
      <c r="AL101" s="135">
        <v>6.72</v>
      </c>
      <c r="AM101" s="135">
        <v>26.45</v>
      </c>
      <c r="AN101" s="135">
        <v>5.7</v>
      </c>
      <c r="AO101" s="135">
        <v>13.65</v>
      </c>
      <c r="AP101" s="135">
        <v>6.62</v>
      </c>
      <c r="AQ101" s="135">
        <v>14.05</v>
      </c>
      <c r="AR101" s="135">
        <v>10.42</v>
      </c>
      <c r="AS101" s="135">
        <v>20.49</v>
      </c>
      <c r="AT101" s="135">
        <v>25.13</v>
      </c>
      <c r="AU101" s="128" t="s">
        <v>29</v>
      </c>
      <c r="AV101" s="145">
        <v>73.010000000000005</v>
      </c>
      <c r="AW101" s="145">
        <v>28.98</v>
      </c>
      <c r="AX101" s="135"/>
      <c r="AY101" s="135"/>
      <c r="AZ101" s="146">
        <v>10.07</v>
      </c>
      <c r="BA101" s="147">
        <v>32275.38</v>
      </c>
      <c r="BB101" s="147">
        <v>4139.8900000000003</v>
      </c>
      <c r="BC101" s="146">
        <v>3.1</v>
      </c>
      <c r="BD101" s="147">
        <v>4976.72</v>
      </c>
      <c r="BE101" s="147">
        <v>2121.12</v>
      </c>
      <c r="BF101" s="146">
        <v>0.15</v>
      </c>
      <c r="BG101" s="148">
        <v>12.95</v>
      </c>
      <c r="BH101" s="148">
        <v>133.53</v>
      </c>
      <c r="BI101" s="146">
        <v>3.38</v>
      </c>
      <c r="BJ101" s="146">
        <v>0.84</v>
      </c>
      <c r="BK101" s="146">
        <v>0.37</v>
      </c>
      <c r="BL101" s="146">
        <v>0.66</v>
      </c>
      <c r="BM101" s="148">
        <v>0.63</v>
      </c>
      <c r="BN101" s="148">
        <v>0.3</v>
      </c>
      <c r="BO101" s="148">
        <v>17.61</v>
      </c>
      <c r="BP101" s="148">
        <v>3</v>
      </c>
      <c r="BQ101" s="148">
        <v>6.3</v>
      </c>
      <c r="BR101" s="148">
        <v>14.74</v>
      </c>
      <c r="BS101" s="148">
        <v>0.13</v>
      </c>
      <c r="BT101" s="148">
        <v>5.1999999999999998E-2</v>
      </c>
      <c r="BU101" s="148">
        <v>14.75</v>
      </c>
      <c r="BV101" s="148">
        <v>1.43</v>
      </c>
      <c r="BW101" s="148">
        <v>2.2000000000000002</v>
      </c>
      <c r="BX101" s="148">
        <v>0.35</v>
      </c>
      <c r="BY101" s="148">
        <v>3.68</v>
      </c>
      <c r="BZ101" s="148">
        <v>1.41</v>
      </c>
      <c r="CA101" s="148">
        <v>0.37</v>
      </c>
      <c r="CB101" s="148">
        <v>0.75</v>
      </c>
      <c r="CC101" s="148">
        <v>0.27</v>
      </c>
      <c r="CD101" s="148">
        <v>1.07</v>
      </c>
      <c r="CE101" s="148">
        <v>0.2</v>
      </c>
      <c r="CF101" s="148">
        <v>0.65</v>
      </c>
      <c r="CG101" s="148">
        <v>0.28999999999999998</v>
      </c>
      <c r="CH101" s="148">
        <v>0.6</v>
      </c>
      <c r="CI101" s="148">
        <v>0.35</v>
      </c>
      <c r="CJ101" s="148">
        <v>0.92</v>
      </c>
      <c r="CK101" s="148">
        <v>0.96</v>
      </c>
      <c r="CL101" s="148">
        <v>4.7000000000000002E-3</v>
      </c>
      <c r="CM101" s="148">
        <v>2.99</v>
      </c>
      <c r="CN101" s="148">
        <v>1.18</v>
      </c>
      <c r="CO101" s="135"/>
      <c r="CP101" s="135"/>
      <c r="CQ101" s="145">
        <v>1.48</v>
      </c>
      <c r="CR101" s="145">
        <v>93.04</v>
      </c>
      <c r="CS101" s="145">
        <v>72.3</v>
      </c>
      <c r="CT101" s="145">
        <v>0.10100000000000001</v>
      </c>
      <c r="CU101" s="145">
        <v>9.5500000000000007</v>
      </c>
      <c r="CV101" s="145">
        <v>2.0099999999999998</v>
      </c>
      <c r="CW101" s="145">
        <v>8.5999999999999993E-2</v>
      </c>
      <c r="CX101" s="145">
        <v>0.69499999999999995</v>
      </c>
      <c r="CY101" s="145">
        <v>0.38100000000000001</v>
      </c>
      <c r="CZ101" s="145">
        <v>0.22600000000000001</v>
      </c>
      <c r="DA101" s="145">
        <v>0.96599999999999997</v>
      </c>
      <c r="DB101" s="145">
        <v>0.97599999999999998</v>
      </c>
      <c r="DC101" s="145">
        <v>1.48</v>
      </c>
      <c r="DD101" s="145">
        <v>0.32500000000000001</v>
      </c>
      <c r="DE101" s="145">
        <v>0.16600000000000001</v>
      </c>
      <c r="DF101" s="145">
        <v>5.8000000000000003E-2</v>
      </c>
      <c r="DG101" s="145">
        <v>1.03E-2</v>
      </c>
      <c r="DH101" s="145">
        <v>4.4299999999999999E-2</v>
      </c>
      <c r="DI101" s="145">
        <v>7.9900000000000006E-3</v>
      </c>
      <c r="DJ101" s="145">
        <v>0.18099999999999999</v>
      </c>
      <c r="DK101" s="145">
        <v>6.7699999999999996E-2</v>
      </c>
      <c r="DL101" s="145">
        <v>0.14199999999999999</v>
      </c>
      <c r="DM101" s="145">
        <v>3.5200000000000001E-3</v>
      </c>
      <c r="DN101" s="145">
        <v>1.1299999999999999E-2</v>
      </c>
      <c r="DO101" s="145">
        <v>6.28E-3</v>
      </c>
      <c r="DP101" s="145">
        <v>3.0200000000000001E-2</v>
      </c>
      <c r="DQ101" s="145">
        <v>3.8600000000000002E-2</v>
      </c>
      <c r="DR101" s="145">
        <v>1.6500000000000001E-2</v>
      </c>
      <c r="DS101" s="145">
        <v>6.5799999999999997E-2</v>
      </c>
      <c r="DT101" s="145">
        <v>3.2399999999999998E-3</v>
      </c>
      <c r="DU101" s="145">
        <v>1.5299999999999999E-2</v>
      </c>
      <c r="DV101" s="145">
        <v>6.9300000000000004E-3</v>
      </c>
      <c r="DW101" s="145">
        <v>1.9300000000000001E-2</v>
      </c>
      <c r="DX101" s="145">
        <v>5.7850000000000002E-3</v>
      </c>
      <c r="DY101" s="145">
        <f>AVERAGE(DZ102,DZ104,DZ105)</f>
        <v>3.0233333333333332E-3</v>
      </c>
      <c r="DZ101" s="145">
        <v>3.2299999999999998E-3</v>
      </c>
      <c r="EA101" s="145">
        <v>1.5933333333333299E-2</v>
      </c>
      <c r="EB101" s="145">
        <v>1.1599999999999999E-2</v>
      </c>
      <c r="EC101" s="145">
        <v>1.09E-2</v>
      </c>
      <c r="ED101" s="145">
        <v>2.9399999999999999E-3</v>
      </c>
      <c r="EE101" s="145">
        <v>3.7599999999999999E-3</v>
      </c>
    </row>
    <row r="102" spans="1:1022" x14ac:dyDescent="0.2">
      <c r="A102" s="135" t="s">
        <v>796</v>
      </c>
      <c r="B102" s="135" t="s">
        <v>364</v>
      </c>
      <c r="C102" s="135" t="s">
        <v>37</v>
      </c>
      <c r="D102" s="135" t="s">
        <v>428</v>
      </c>
      <c r="F102" s="128">
        <v>1210</v>
      </c>
      <c r="G102" s="128">
        <v>1E-4</v>
      </c>
      <c r="H102" s="128" t="s">
        <v>367</v>
      </c>
      <c r="I102" s="144">
        <v>102.05</v>
      </c>
      <c r="J102" s="135">
        <v>184420.06</v>
      </c>
      <c r="K102" s="135">
        <v>130461.54</v>
      </c>
      <c r="L102" s="135">
        <v>56.73</v>
      </c>
      <c r="M102" s="135">
        <v>15669.15</v>
      </c>
      <c r="N102" s="135">
        <v>14710.22</v>
      </c>
      <c r="O102" s="135">
        <v>2.21</v>
      </c>
      <c r="P102" s="135">
        <v>117.85</v>
      </c>
      <c r="Q102" s="135">
        <v>2264.94</v>
      </c>
      <c r="R102" s="135">
        <v>55.76</v>
      </c>
      <c r="S102" s="135">
        <v>8.0299999999999994</v>
      </c>
      <c r="T102" s="128" t="s">
        <v>29</v>
      </c>
      <c r="U102" s="128" t="s">
        <v>29</v>
      </c>
      <c r="V102" s="128" t="s">
        <v>29</v>
      </c>
      <c r="W102" s="135">
        <v>5.42</v>
      </c>
      <c r="X102" s="135">
        <v>368.91</v>
      </c>
      <c r="Y102" s="135">
        <v>65.540000000000006</v>
      </c>
      <c r="Z102" s="135">
        <v>156.54</v>
      </c>
      <c r="AA102" s="135">
        <v>302.92</v>
      </c>
      <c r="AB102" s="135">
        <v>1.24</v>
      </c>
      <c r="AC102" s="135">
        <v>0.93200000000000005</v>
      </c>
      <c r="AD102" s="135">
        <v>251.4</v>
      </c>
      <c r="AE102" s="135">
        <v>39.17</v>
      </c>
      <c r="AF102" s="135">
        <v>53.81</v>
      </c>
      <c r="AG102" s="135">
        <v>8.1999999999999993</v>
      </c>
      <c r="AH102" s="135">
        <v>59.93</v>
      </c>
      <c r="AI102" s="135">
        <v>24.7</v>
      </c>
      <c r="AJ102" s="135">
        <v>7.51</v>
      </c>
      <c r="AK102" s="135">
        <v>13.74</v>
      </c>
      <c r="AL102" s="135">
        <v>6.58</v>
      </c>
      <c r="AM102" s="135">
        <v>26.51</v>
      </c>
      <c r="AN102" s="135">
        <v>5.79</v>
      </c>
      <c r="AO102" s="135">
        <v>13.18</v>
      </c>
      <c r="AP102" s="135">
        <v>6.66</v>
      </c>
      <c r="AQ102" s="135">
        <v>14.04</v>
      </c>
      <c r="AR102" s="135">
        <v>10.46</v>
      </c>
      <c r="AS102" s="135">
        <v>20.39</v>
      </c>
      <c r="AT102" s="135">
        <v>25.3</v>
      </c>
      <c r="AU102" s="128" t="s">
        <v>29</v>
      </c>
      <c r="AV102" s="145">
        <v>73.31</v>
      </c>
      <c r="AW102" s="145">
        <v>29.3</v>
      </c>
      <c r="AX102" s="135"/>
      <c r="AY102" s="135"/>
      <c r="AZ102" s="146">
        <v>9.9600000000000009</v>
      </c>
      <c r="BA102" s="147">
        <v>32221.13</v>
      </c>
      <c r="BB102" s="147">
        <v>4140.09</v>
      </c>
      <c r="BC102" s="146">
        <v>3.15</v>
      </c>
      <c r="BD102" s="147">
        <v>5056.83</v>
      </c>
      <c r="BE102" s="147">
        <v>2133.59</v>
      </c>
      <c r="BF102" s="146">
        <v>0.14000000000000001</v>
      </c>
      <c r="BG102" s="148">
        <v>12.86</v>
      </c>
      <c r="BH102" s="148">
        <v>135.05000000000001</v>
      </c>
      <c r="BI102" s="146">
        <v>3.44</v>
      </c>
      <c r="BJ102" s="146">
        <v>0.81</v>
      </c>
      <c r="BK102" s="146">
        <v>0.42</v>
      </c>
      <c r="BL102" s="146">
        <v>0.63</v>
      </c>
      <c r="BM102" s="148">
        <v>0.32</v>
      </c>
      <c r="BN102" s="148">
        <v>0.3</v>
      </c>
      <c r="BO102" s="148">
        <v>17.77</v>
      </c>
      <c r="BP102" s="148">
        <v>3.09</v>
      </c>
      <c r="BQ102" s="148">
        <v>6.36</v>
      </c>
      <c r="BR102" s="148">
        <v>14.83</v>
      </c>
      <c r="BS102" s="148">
        <v>0.14000000000000001</v>
      </c>
      <c r="BT102" s="148">
        <v>5.2999999999999999E-2</v>
      </c>
      <c r="BU102" s="148">
        <v>15.13</v>
      </c>
      <c r="BV102" s="148">
        <v>1.44</v>
      </c>
      <c r="BW102" s="148">
        <v>2.2200000000000002</v>
      </c>
      <c r="BX102" s="148">
        <v>0.36</v>
      </c>
      <c r="BY102" s="148">
        <v>3.69</v>
      </c>
      <c r="BZ102" s="148">
        <v>1.44</v>
      </c>
      <c r="CA102" s="148">
        <v>0.37</v>
      </c>
      <c r="CB102" s="148">
        <v>0.73</v>
      </c>
      <c r="CC102" s="148">
        <v>0.26</v>
      </c>
      <c r="CD102" s="148">
        <v>1.08</v>
      </c>
      <c r="CE102" s="148">
        <v>0.21</v>
      </c>
      <c r="CF102" s="148">
        <v>0.63</v>
      </c>
      <c r="CG102" s="148">
        <v>0.28999999999999998</v>
      </c>
      <c r="CH102" s="148">
        <v>0.6</v>
      </c>
      <c r="CI102" s="148">
        <v>0.35</v>
      </c>
      <c r="CJ102" s="148">
        <v>0.92</v>
      </c>
      <c r="CK102" s="148">
        <v>0.97</v>
      </c>
      <c r="CL102" s="148">
        <v>7.1999999999999998E-3</v>
      </c>
      <c r="CM102" s="148">
        <v>3.02</v>
      </c>
      <c r="CN102" s="148">
        <v>1.2</v>
      </c>
      <c r="CO102" s="135"/>
      <c r="CP102" s="135"/>
      <c r="CQ102" s="145">
        <v>1.47</v>
      </c>
      <c r="CR102" s="145">
        <v>95.29</v>
      </c>
      <c r="CS102" s="145">
        <v>72.62</v>
      </c>
      <c r="CT102" s="145">
        <v>8.5699999999999998E-2</v>
      </c>
      <c r="CU102" s="145">
        <v>9.8000000000000007</v>
      </c>
      <c r="CV102" s="145">
        <v>2.0499999999999998</v>
      </c>
      <c r="CW102" s="145">
        <v>8.6699999999999999E-2</v>
      </c>
      <c r="CX102" s="145">
        <v>0.66500000000000004</v>
      </c>
      <c r="CY102" s="145">
        <v>0.372</v>
      </c>
      <c r="CZ102" s="145">
        <v>0.23699999999999999</v>
      </c>
      <c r="DA102" s="145">
        <v>0.95099999999999996</v>
      </c>
      <c r="DB102" s="145">
        <v>1.06</v>
      </c>
      <c r="DC102" s="145">
        <v>1.52</v>
      </c>
      <c r="DD102" s="145">
        <v>0.626</v>
      </c>
      <c r="DE102" s="145">
        <v>0.16300000000000001</v>
      </c>
      <c r="DF102" s="145">
        <v>5.8799999999999998E-2</v>
      </c>
      <c r="DG102" s="145">
        <v>1.15E-2</v>
      </c>
      <c r="DH102" s="145">
        <v>1.8700000000000001E-2</v>
      </c>
      <c r="DI102" s="145">
        <v>1.4E-2</v>
      </c>
      <c r="DJ102" s="145">
        <v>0.17699999999999999</v>
      </c>
      <c r="DK102" s="145">
        <v>6.8199999999999997E-2</v>
      </c>
      <c r="DL102" s="145">
        <v>9.4100000000000003E-2</v>
      </c>
      <c r="DM102" s="145">
        <v>3.0799999999999998E-3</v>
      </c>
      <c r="DN102" s="145">
        <f>AVERAGE(DN101,DN103,DN105)</f>
        <v>8.2733333333333339E-3</v>
      </c>
      <c r="DO102" s="145">
        <v>6.28E-3</v>
      </c>
      <c r="DP102" s="145">
        <v>3.5400000000000001E-2</v>
      </c>
      <c r="DQ102" s="145">
        <v>5.5399999999999998E-2</v>
      </c>
      <c r="DR102" s="145">
        <v>1.3299999999999999E-2</v>
      </c>
      <c r="DS102" s="145">
        <v>5.5500000000000001E-2</v>
      </c>
      <c r="DT102" s="145">
        <v>3.2399999999999998E-3</v>
      </c>
      <c r="DU102" s="145">
        <v>1.5299999999999999E-2</v>
      </c>
      <c r="DV102" s="145">
        <v>5.5033333333333401E-3</v>
      </c>
      <c r="DW102" s="145">
        <v>1.7299999999999999E-2</v>
      </c>
      <c r="DX102" s="145">
        <v>7.6899999999999998E-3</v>
      </c>
      <c r="DY102" s="145">
        <v>2.6499999999999999E-2</v>
      </c>
      <c r="DZ102" s="145">
        <v>2.3900000000000002E-3</v>
      </c>
      <c r="EA102" s="145">
        <v>1.6E-2</v>
      </c>
      <c r="EB102" s="145">
        <v>7.6499999999999997E-3</v>
      </c>
      <c r="EC102" s="145">
        <v>1.9E-2</v>
      </c>
      <c r="ED102" s="145">
        <v>2.9399999999999999E-3</v>
      </c>
      <c r="EE102" s="145">
        <v>3.7599999999999999E-3</v>
      </c>
    </row>
    <row r="103" spans="1:1022" x14ac:dyDescent="0.2">
      <c r="A103" s="135" t="s">
        <v>796</v>
      </c>
      <c r="B103" s="135" t="s">
        <v>364</v>
      </c>
      <c r="C103" s="135" t="s">
        <v>37</v>
      </c>
      <c r="D103" s="135" t="s">
        <v>429</v>
      </c>
      <c r="F103" s="128">
        <v>1210</v>
      </c>
      <c r="G103" s="128">
        <v>1E-4</v>
      </c>
      <c r="H103" s="128" t="s">
        <v>367</v>
      </c>
      <c r="I103" s="144">
        <v>105.16</v>
      </c>
      <c r="J103" s="135">
        <v>186148.92</v>
      </c>
      <c r="K103" s="135">
        <v>130461.54</v>
      </c>
      <c r="L103" s="135">
        <v>56.3</v>
      </c>
      <c r="M103" s="135">
        <v>15524.58</v>
      </c>
      <c r="N103" s="135">
        <v>14719.71</v>
      </c>
      <c r="O103" s="135">
        <v>2.17</v>
      </c>
      <c r="P103" s="135">
        <v>116.06</v>
      </c>
      <c r="Q103" s="135">
        <v>2282.09</v>
      </c>
      <c r="R103" s="135">
        <v>57.78</v>
      </c>
      <c r="S103" s="135">
        <v>7.99</v>
      </c>
      <c r="T103" s="128" t="s">
        <v>29</v>
      </c>
      <c r="U103" s="135">
        <v>2.0099999999999998</v>
      </c>
      <c r="V103" s="128" t="s">
        <v>29</v>
      </c>
      <c r="W103" s="135">
        <v>5.3</v>
      </c>
      <c r="X103" s="135">
        <v>369.73</v>
      </c>
      <c r="Y103" s="135">
        <v>65.14</v>
      </c>
      <c r="Z103" s="135">
        <v>156.59</v>
      </c>
      <c r="AA103" s="135">
        <v>304.42</v>
      </c>
      <c r="AB103" s="135">
        <v>1.1200000000000001</v>
      </c>
      <c r="AC103" s="135">
        <v>1.028</v>
      </c>
      <c r="AD103" s="135">
        <v>248.92</v>
      </c>
      <c r="AE103" s="135">
        <v>39.31</v>
      </c>
      <c r="AF103" s="135">
        <v>53.04</v>
      </c>
      <c r="AG103" s="135">
        <v>8.1300000000000008</v>
      </c>
      <c r="AH103" s="135">
        <v>60.7</v>
      </c>
      <c r="AI103" s="135">
        <v>24.14</v>
      </c>
      <c r="AJ103" s="135">
        <v>7.63</v>
      </c>
      <c r="AK103" s="135">
        <v>13.71</v>
      </c>
      <c r="AL103" s="135">
        <v>6.67</v>
      </c>
      <c r="AM103" s="135">
        <v>27.28</v>
      </c>
      <c r="AN103" s="135">
        <v>5.72</v>
      </c>
      <c r="AO103" s="135">
        <v>14.02</v>
      </c>
      <c r="AP103" s="135">
        <v>6.6</v>
      </c>
      <c r="AQ103" s="135">
        <v>13.91</v>
      </c>
      <c r="AR103" s="135">
        <v>10.37</v>
      </c>
      <c r="AS103" s="135">
        <v>20.34</v>
      </c>
      <c r="AT103" s="135">
        <v>25.23</v>
      </c>
      <c r="AU103" s="128" t="s">
        <v>29</v>
      </c>
      <c r="AV103" s="145">
        <v>73.319999999999993</v>
      </c>
      <c r="AW103" s="145">
        <v>28.98</v>
      </c>
      <c r="AX103" s="135"/>
      <c r="AY103" s="135"/>
      <c r="AZ103" s="146">
        <v>10.28</v>
      </c>
      <c r="BA103" s="147">
        <v>32522.63</v>
      </c>
      <c r="BB103" s="147">
        <v>4137.25</v>
      </c>
      <c r="BC103" s="146">
        <v>3.14</v>
      </c>
      <c r="BD103" s="147">
        <v>5048.4799999999996</v>
      </c>
      <c r="BE103" s="147">
        <v>2152.4699999999998</v>
      </c>
      <c r="BF103" s="146">
        <v>0.14000000000000001</v>
      </c>
      <c r="BG103" s="148">
        <v>12.73</v>
      </c>
      <c r="BH103" s="148">
        <v>136.35</v>
      </c>
      <c r="BI103" s="146">
        <v>3.58</v>
      </c>
      <c r="BJ103" s="146">
        <v>0.8</v>
      </c>
      <c r="BK103" s="146">
        <v>0.36</v>
      </c>
      <c r="BL103" s="146">
        <v>0.7</v>
      </c>
      <c r="BM103" s="148">
        <v>0.26</v>
      </c>
      <c r="BN103" s="148">
        <v>0.28999999999999998</v>
      </c>
      <c r="BO103" s="148">
        <v>17.89</v>
      </c>
      <c r="BP103" s="148">
        <v>3.08</v>
      </c>
      <c r="BQ103" s="148">
        <v>6.37</v>
      </c>
      <c r="BR103" s="148">
        <v>14.97</v>
      </c>
      <c r="BS103" s="148">
        <v>0.13</v>
      </c>
      <c r="BT103" s="148">
        <v>5.3999999999999999E-2</v>
      </c>
      <c r="BU103" s="148">
        <v>15.06</v>
      </c>
      <c r="BV103" s="148">
        <v>1.45</v>
      </c>
      <c r="BW103" s="148">
        <v>2.19</v>
      </c>
      <c r="BX103" s="148">
        <v>0.36</v>
      </c>
      <c r="BY103" s="148">
        <v>3.75</v>
      </c>
      <c r="BZ103" s="148">
        <v>1.41</v>
      </c>
      <c r="CA103" s="148">
        <v>0.38</v>
      </c>
      <c r="CB103" s="148">
        <v>0.73</v>
      </c>
      <c r="CC103" s="148">
        <v>0.26</v>
      </c>
      <c r="CD103" s="148">
        <v>1.1100000000000001</v>
      </c>
      <c r="CE103" s="148">
        <v>0.2</v>
      </c>
      <c r="CF103" s="148">
        <v>0.67</v>
      </c>
      <c r="CG103" s="148">
        <v>0.28999999999999998</v>
      </c>
      <c r="CH103" s="148">
        <v>0.59</v>
      </c>
      <c r="CI103" s="148">
        <v>0.35</v>
      </c>
      <c r="CJ103" s="148">
        <v>0.91</v>
      </c>
      <c r="CK103" s="148">
        <v>0.97</v>
      </c>
      <c r="CL103" s="148">
        <v>7.0000000000000001E-3</v>
      </c>
      <c r="CM103" s="148">
        <v>3.03</v>
      </c>
      <c r="CN103" s="148">
        <v>1.19</v>
      </c>
      <c r="CO103" s="135"/>
      <c r="CP103" s="135"/>
      <c r="CQ103" s="145">
        <v>1.51</v>
      </c>
      <c r="CR103" s="145">
        <v>97.44</v>
      </c>
      <c r="CS103" s="145">
        <v>76.67</v>
      </c>
      <c r="CT103" s="145">
        <v>0.10299999999999999</v>
      </c>
      <c r="CU103" s="145">
        <v>9.75</v>
      </c>
      <c r="CV103" s="145">
        <v>1.8</v>
      </c>
      <c r="CW103" s="145">
        <v>9.5600000000000004E-2</v>
      </c>
      <c r="CX103" s="145">
        <v>0.625</v>
      </c>
      <c r="CY103" s="145">
        <v>0.37</v>
      </c>
      <c r="CZ103" s="145">
        <v>0.218</v>
      </c>
      <c r="DA103" s="145">
        <v>0.996</v>
      </c>
      <c r="DB103" s="145">
        <v>0.94399999999999995</v>
      </c>
      <c r="DC103" s="145">
        <v>1.32</v>
      </c>
      <c r="DD103" s="145">
        <v>0.70199999999999996</v>
      </c>
      <c r="DE103" s="145">
        <v>0.16900000000000001</v>
      </c>
      <c r="DF103" s="145">
        <v>6.1100000000000002E-2</v>
      </c>
      <c r="DG103" s="145">
        <v>1.6400000000000001E-2</v>
      </c>
      <c r="DH103" s="145">
        <v>5.0200000000000002E-2</v>
      </c>
      <c r="DI103" s="145" t="s">
        <v>419</v>
      </c>
      <c r="DJ103" s="145">
        <v>0.20899999999999999</v>
      </c>
      <c r="DK103" s="145">
        <v>6.5699999999999995E-2</v>
      </c>
      <c r="DL103" s="145">
        <v>9.9299999999999999E-2</v>
      </c>
      <c r="DM103" s="145">
        <f>AVERAGE(DM102,DM101,DM104)</f>
        <v>3.4233333333333333E-3</v>
      </c>
      <c r="DN103" s="145">
        <v>7.5100000000000002E-3</v>
      </c>
      <c r="DO103" s="145">
        <v>6.28E-3</v>
      </c>
      <c r="DP103" s="145">
        <v>6.25E-2</v>
      </c>
      <c r="DQ103" s="145">
        <v>4.9799999999999997E-2</v>
      </c>
      <c r="DR103" s="145">
        <v>1.3299999999999999E-2</v>
      </c>
      <c r="DS103" s="145">
        <v>6.4600000000000005E-2</v>
      </c>
      <c r="DT103" s="145">
        <v>3.2399999999999998E-3</v>
      </c>
      <c r="DU103" s="145">
        <v>1.5299999999999999E-2</v>
      </c>
      <c r="DV103" s="145">
        <v>4.7699999999999999E-3</v>
      </c>
      <c r="DW103" s="145">
        <v>1.7299999999999999E-2</v>
      </c>
      <c r="DX103" s="145">
        <v>5.7850000000000002E-3</v>
      </c>
      <c r="DY103" s="145">
        <v>3.0233333333333301E-3</v>
      </c>
      <c r="DZ103" s="145">
        <v>2.7799999999999999E-3</v>
      </c>
      <c r="EA103" s="145">
        <v>1.9900000000000001E-2</v>
      </c>
      <c r="EB103" s="145">
        <v>9.7000000000000003E-3</v>
      </c>
      <c r="EC103" s="145">
        <v>2.06E-2</v>
      </c>
      <c r="ED103" s="145">
        <v>2.9399999999999999E-3</v>
      </c>
      <c r="EE103" s="145">
        <v>3.7599999999999999E-3</v>
      </c>
    </row>
    <row r="104" spans="1:1022" x14ac:dyDescent="0.2">
      <c r="A104" s="135" t="s">
        <v>796</v>
      </c>
      <c r="B104" s="135" t="s">
        <v>364</v>
      </c>
      <c r="C104" s="135" t="s">
        <v>37</v>
      </c>
      <c r="D104" s="135" t="s">
        <v>430</v>
      </c>
      <c r="F104" s="128">
        <v>1210</v>
      </c>
      <c r="G104" s="128">
        <v>1E-4</v>
      </c>
      <c r="H104" s="128" t="s">
        <v>367</v>
      </c>
      <c r="I104" s="144">
        <v>102.23</v>
      </c>
      <c r="J104" s="135">
        <v>183955.33</v>
      </c>
      <c r="K104" s="135">
        <v>130461.54</v>
      </c>
      <c r="L104" s="135">
        <v>56.51</v>
      </c>
      <c r="M104" s="135">
        <v>15684.22</v>
      </c>
      <c r="N104" s="135">
        <v>14663.01</v>
      </c>
      <c r="O104" s="135">
        <v>2.29</v>
      </c>
      <c r="P104" s="135">
        <v>117.01</v>
      </c>
      <c r="Q104" s="135">
        <v>2277.35</v>
      </c>
      <c r="R104" s="135">
        <v>56.59</v>
      </c>
      <c r="S104" s="135">
        <v>8.57</v>
      </c>
      <c r="T104" s="128" t="s">
        <v>29</v>
      </c>
      <c r="U104" s="128" t="s">
        <v>29</v>
      </c>
      <c r="V104" s="128" t="s">
        <v>29</v>
      </c>
      <c r="W104" s="135">
        <v>5.38</v>
      </c>
      <c r="X104" s="135">
        <v>376.23</v>
      </c>
      <c r="Y104" s="135">
        <v>64.98</v>
      </c>
      <c r="Z104" s="135">
        <v>158.46</v>
      </c>
      <c r="AA104" s="135">
        <v>306.47000000000003</v>
      </c>
      <c r="AB104" s="135">
        <v>0.83</v>
      </c>
      <c r="AC104" s="135">
        <v>0.94399999999999995</v>
      </c>
      <c r="AD104" s="135">
        <v>252.33</v>
      </c>
      <c r="AE104" s="135">
        <v>39.549999999999997</v>
      </c>
      <c r="AF104" s="135">
        <v>54.04</v>
      </c>
      <c r="AG104" s="135">
        <v>8.06</v>
      </c>
      <c r="AH104" s="135">
        <v>60.23</v>
      </c>
      <c r="AI104" s="135">
        <v>24.02</v>
      </c>
      <c r="AJ104" s="135">
        <v>7.48</v>
      </c>
      <c r="AK104" s="135">
        <v>14.33</v>
      </c>
      <c r="AL104" s="135">
        <v>6.82</v>
      </c>
      <c r="AM104" s="135">
        <v>26.56</v>
      </c>
      <c r="AN104" s="135">
        <v>5.84</v>
      </c>
      <c r="AO104" s="135">
        <v>13.8</v>
      </c>
      <c r="AP104" s="135">
        <v>6.79</v>
      </c>
      <c r="AQ104" s="135">
        <v>14.03</v>
      </c>
      <c r="AR104" s="135">
        <v>10.45</v>
      </c>
      <c r="AS104" s="135">
        <v>20.79</v>
      </c>
      <c r="AT104" s="135">
        <v>25.79</v>
      </c>
      <c r="AU104" s="128" t="s">
        <v>29</v>
      </c>
      <c r="AV104" s="145">
        <v>74.73</v>
      </c>
      <c r="AW104" s="145">
        <v>29.56</v>
      </c>
      <c r="AX104" s="135"/>
      <c r="AY104" s="135"/>
      <c r="AZ104" s="146">
        <v>10.029999999999999</v>
      </c>
      <c r="BA104" s="147">
        <v>32140.02</v>
      </c>
      <c r="BB104" s="147">
        <v>4141.03</v>
      </c>
      <c r="BC104" s="146">
        <v>3.16</v>
      </c>
      <c r="BD104" s="147">
        <v>5139.29</v>
      </c>
      <c r="BE104" s="147">
        <v>2161.84</v>
      </c>
      <c r="BF104" s="146">
        <v>0.15</v>
      </c>
      <c r="BG104" s="148">
        <v>12.96</v>
      </c>
      <c r="BH104" s="148">
        <v>136.4</v>
      </c>
      <c r="BI104" s="146">
        <v>3.52</v>
      </c>
      <c r="BJ104" s="146">
        <v>0.86</v>
      </c>
      <c r="BK104" s="146">
        <v>0.37</v>
      </c>
      <c r="BL104" s="146">
        <v>0.65</v>
      </c>
      <c r="BM104" s="148">
        <v>0.32</v>
      </c>
      <c r="BN104" s="148">
        <v>0.3</v>
      </c>
      <c r="BO104" s="148">
        <v>18.3</v>
      </c>
      <c r="BP104" s="148">
        <v>3.09</v>
      </c>
      <c r="BQ104" s="148">
        <v>6.47</v>
      </c>
      <c r="BR104" s="148">
        <v>15.15</v>
      </c>
      <c r="BS104" s="148">
        <v>0.12</v>
      </c>
      <c r="BT104" s="148">
        <v>5.2999999999999999E-2</v>
      </c>
      <c r="BU104" s="148">
        <v>15.38</v>
      </c>
      <c r="BV104" s="148">
        <v>1.47</v>
      </c>
      <c r="BW104" s="148">
        <v>2.2400000000000002</v>
      </c>
      <c r="BX104" s="148">
        <v>0.36</v>
      </c>
      <c r="BY104" s="148">
        <v>3.76</v>
      </c>
      <c r="BZ104" s="148">
        <v>1.42</v>
      </c>
      <c r="CA104" s="148">
        <v>0.38</v>
      </c>
      <c r="CB104" s="148">
        <v>0.77</v>
      </c>
      <c r="CC104" s="148">
        <v>0.27</v>
      </c>
      <c r="CD104" s="148">
        <v>1.0900000000000001</v>
      </c>
      <c r="CE104" s="148">
        <v>0.21</v>
      </c>
      <c r="CF104" s="148">
        <v>0.67</v>
      </c>
      <c r="CG104" s="148">
        <v>0.3</v>
      </c>
      <c r="CH104" s="148">
        <v>0.61</v>
      </c>
      <c r="CI104" s="148">
        <v>0.35</v>
      </c>
      <c r="CJ104" s="148">
        <v>0.94</v>
      </c>
      <c r="CK104" s="148">
        <v>1</v>
      </c>
      <c r="CL104" s="148">
        <v>4.5999999999999999E-3</v>
      </c>
      <c r="CM104" s="148">
        <v>3.1</v>
      </c>
      <c r="CN104" s="148">
        <v>1.22</v>
      </c>
      <c r="CO104" s="135"/>
      <c r="CP104" s="135"/>
      <c r="CQ104" s="145">
        <v>1.5</v>
      </c>
      <c r="CR104" s="145">
        <v>91.95</v>
      </c>
      <c r="CS104" s="145">
        <v>71.430000000000007</v>
      </c>
      <c r="CT104" s="145">
        <v>9.7500000000000003E-2</v>
      </c>
      <c r="CU104" s="145">
        <v>9.2200000000000006</v>
      </c>
      <c r="CV104" s="145">
        <v>1.87</v>
      </c>
      <c r="CW104" s="145">
        <v>9.98E-2</v>
      </c>
      <c r="CX104" s="145">
        <v>0.65600000000000003</v>
      </c>
      <c r="CY104" s="145">
        <v>0.36599999999999999</v>
      </c>
      <c r="CZ104" s="145">
        <v>0.22800000000000001</v>
      </c>
      <c r="DA104" s="145">
        <v>0.91400000000000003</v>
      </c>
      <c r="DB104" s="145">
        <v>0.93400000000000005</v>
      </c>
      <c r="DC104" s="145">
        <v>1.43</v>
      </c>
      <c r="DD104" s="145">
        <v>0.53500000000000003</v>
      </c>
      <c r="DE104" s="145">
        <v>0.16700000000000001</v>
      </c>
      <c r="DF104" s="145">
        <v>5.6000000000000001E-2</v>
      </c>
      <c r="DG104" s="145">
        <v>9.4900000000000002E-3</v>
      </c>
      <c r="DH104" s="145">
        <v>4.7600000000000003E-2</v>
      </c>
      <c r="DI104" s="145">
        <v>9.2700000000000005E-3</v>
      </c>
      <c r="DJ104" s="145">
        <v>0.19</v>
      </c>
      <c r="DK104" s="145">
        <v>6.3299999999999995E-2</v>
      </c>
      <c r="DL104" s="145">
        <v>5.2600000000000001E-2</v>
      </c>
      <c r="DM104" s="145">
        <v>3.6700000000000001E-3</v>
      </c>
      <c r="DN104" s="145">
        <v>8.2733333333333305E-3</v>
      </c>
      <c r="DO104" s="145">
        <v>6.28E-3</v>
      </c>
      <c r="DP104" s="145">
        <f>AVERAGE(DP101:DP103,DP105)</f>
        <v>4.19E-2</v>
      </c>
      <c r="DQ104" s="145">
        <f>AVERAGE(DQ101:DQ103,DQ105)</f>
        <v>4.5399999999999996E-2</v>
      </c>
      <c r="DR104" s="145">
        <v>1.12E-2</v>
      </c>
      <c r="DS104" s="145">
        <v>4.07E-2</v>
      </c>
      <c r="DT104" s="145">
        <v>3.2399999999999998E-3</v>
      </c>
      <c r="DU104" s="145">
        <v>1.5299999999999999E-2</v>
      </c>
      <c r="DV104" s="145">
        <v>4.81E-3</v>
      </c>
      <c r="DW104" s="145">
        <v>1.5299999999999999E-2</v>
      </c>
      <c r="DX104" s="145">
        <v>3.8800000000000002E-3</v>
      </c>
      <c r="DY104" s="145">
        <v>2.3400000000000001E-2</v>
      </c>
      <c r="DZ104" s="145">
        <v>3.9899999999999996E-3</v>
      </c>
      <c r="EA104" s="145">
        <f>AVERAGE(EA102,EA103,EA105)</f>
        <v>1.5933333333333334E-2</v>
      </c>
      <c r="EB104" s="145">
        <v>7.6899999999999998E-3</v>
      </c>
      <c r="EC104" s="145">
        <v>1.01E-2</v>
      </c>
      <c r="ED104" s="145">
        <v>2.9399999999999999E-3</v>
      </c>
      <c r="EE104" s="145">
        <v>3.7599999999999999E-3</v>
      </c>
    </row>
    <row r="105" spans="1:1022" x14ac:dyDescent="0.2">
      <c r="A105" s="135" t="s">
        <v>796</v>
      </c>
      <c r="B105" s="135" t="s">
        <v>364</v>
      </c>
      <c r="C105" s="135" t="s">
        <v>37</v>
      </c>
      <c r="D105" s="135" t="s">
        <v>431</v>
      </c>
      <c r="F105" s="128">
        <v>1210</v>
      </c>
      <c r="G105" s="128">
        <v>1E-4</v>
      </c>
      <c r="H105" s="128" t="s">
        <v>367</v>
      </c>
      <c r="I105" s="144">
        <v>102.9</v>
      </c>
      <c r="J105" s="135">
        <v>185138.97</v>
      </c>
      <c r="K105" s="135">
        <v>130461.54</v>
      </c>
      <c r="L105" s="135">
        <v>55.39</v>
      </c>
      <c r="M105" s="135">
        <v>15413.87</v>
      </c>
      <c r="N105" s="135">
        <v>14721.1</v>
      </c>
      <c r="O105" s="135">
        <v>2.2999999999999998</v>
      </c>
      <c r="P105" s="135">
        <v>116.88</v>
      </c>
      <c r="Q105" s="135">
        <v>2275.4</v>
      </c>
      <c r="R105" s="135">
        <v>57</v>
      </c>
      <c r="S105" s="135">
        <v>8.2200000000000006</v>
      </c>
      <c r="T105" s="128" t="s">
        <v>29</v>
      </c>
      <c r="U105" s="128" t="s">
        <v>29</v>
      </c>
      <c r="V105" s="135">
        <v>0.49</v>
      </c>
      <c r="W105" s="135">
        <v>5.14</v>
      </c>
      <c r="X105" s="135">
        <v>364.93</v>
      </c>
      <c r="Y105" s="135">
        <v>64.260000000000005</v>
      </c>
      <c r="Z105" s="135">
        <v>154.99</v>
      </c>
      <c r="AA105" s="135">
        <v>301</v>
      </c>
      <c r="AB105" s="135">
        <v>1.1499999999999999</v>
      </c>
      <c r="AC105" s="135">
        <v>0.90100000000000002</v>
      </c>
      <c r="AD105" s="135">
        <v>248.9</v>
      </c>
      <c r="AE105" s="135">
        <v>38.75</v>
      </c>
      <c r="AF105" s="135">
        <v>52.7</v>
      </c>
      <c r="AG105" s="135">
        <v>8.0399999999999991</v>
      </c>
      <c r="AH105" s="135">
        <v>59.7</v>
      </c>
      <c r="AI105" s="135">
        <v>24.71</v>
      </c>
      <c r="AJ105" s="135">
        <v>7.47</v>
      </c>
      <c r="AK105" s="135">
        <v>14.13</v>
      </c>
      <c r="AL105" s="135">
        <v>6.8</v>
      </c>
      <c r="AM105" s="135">
        <v>26.19</v>
      </c>
      <c r="AN105" s="135">
        <v>5.8</v>
      </c>
      <c r="AO105" s="135">
        <v>13.92</v>
      </c>
      <c r="AP105" s="135">
        <v>6.82</v>
      </c>
      <c r="AQ105" s="135">
        <v>14.41</v>
      </c>
      <c r="AR105" s="135">
        <v>10.31</v>
      </c>
      <c r="AS105" s="135">
        <v>20.04</v>
      </c>
      <c r="AT105" s="135">
        <v>25.48</v>
      </c>
      <c r="AU105" s="128" t="s">
        <v>29</v>
      </c>
      <c r="AV105" s="145">
        <v>73.319999999999993</v>
      </c>
      <c r="AW105" s="145">
        <v>28.9</v>
      </c>
      <c r="AX105" s="135"/>
      <c r="AY105" s="135"/>
      <c r="AZ105" s="146">
        <v>10.119999999999999</v>
      </c>
      <c r="BA105" s="147">
        <v>32346.79</v>
      </c>
      <c r="BB105" s="147">
        <v>4141</v>
      </c>
      <c r="BC105" s="146">
        <v>3.11</v>
      </c>
      <c r="BD105" s="147">
        <v>5089</v>
      </c>
      <c r="BE105" s="147">
        <v>2188.14</v>
      </c>
      <c r="BF105" s="146">
        <v>0.15</v>
      </c>
      <c r="BG105" s="148">
        <v>13.04</v>
      </c>
      <c r="BH105" s="148">
        <v>136.59</v>
      </c>
      <c r="BI105" s="146">
        <v>3.57</v>
      </c>
      <c r="BJ105" s="146">
        <v>0.84</v>
      </c>
      <c r="BK105" s="146">
        <v>0.37</v>
      </c>
      <c r="BL105" s="146">
        <v>0.63</v>
      </c>
      <c r="BM105" s="148">
        <v>0.31</v>
      </c>
      <c r="BN105" s="148">
        <v>0.28999999999999998</v>
      </c>
      <c r="BO105" s="148">
        <v>17.84</v>
      </c>
      <c r="BP105" s="148">
        <v>3.07</v>
      </c>
      <c r="BQ105" s="148">
        <v>6.35</v>
      </c>
      <c r="BR105" s="148">
        <v>14.94</v>
      </c>
      <c r="BS105" s="148">
        <v>0.14000000000000001</v>
      </c>
      <c r="BT105" s="148">
        <v>5.1999999999999998E-2</v>
      </c>
      <c r="BU105" s="148">
        <v>15.27</v>
      </c>
      <c r="BV105" s="148">
        <v>1.44</v>
      </c>
      <c r="BW105" s="148">
        <v>2.19</v>
      </c>
      <c r="BX105" s="148">
        <v>0.36</v>
      </c>
      <c r="BY105" s="148">
        <v>3.75</v>
      </c>
      <c r="BZ105" s="148">
        <v>1.47</v>
      </c>
      <c r="CA105" s="148">
        <v>0.38</v>
      </c>
      <c r="CB105" s="148">
        <v>0.77</v>
      </c>
      <c r="CC105" s="148">
        <v>0.27</v>
      </c>
      <c r="CD105" s="148">
        <v>1.08</v>
      </c>
      <c r="CE105" s="148">
        <v>0.21</v>
      </c>
      <c r="CF105" s="148">
        <v>0.68</v>
      </c>
      <c r="CG105" s="148">
        <v>0.3</v>
      </c>
      <c r="CH105" s="148">
        <v>0.63</v>
      </c>
      <c r="CI105" s="148">
        <v>0.35</v>
      </c>
      <c r="CJ105" s="148">
        <v>0.91</v>
      </c>
      <c r="CK105" s="148">
        <v>0.99</v>
      </c>
      <c r="CL105" s="148">
        <v>5.4999999999999997E-3</v>
      </c>
      <c r="CM105" s="148">
        <v>3.05</v>
      </c>
      <c r="CN105" s="148">
        <v>1.2</v>
      </c>
      <c r="CO105" s="135"/>
      <c r="CP105" s="135"/>
      <c r="CQ105" s="145">
        <v>1.46</v>
      </c>
      <c r="CR105" s="145">
        <v>93.13</v>
      </c>
      <c r="CS105" s="145">
        <v>71.39</v>
      </c>
      <c r="CT105" s="145">
        <v>9.0899999999999995E-2</v>
      </c>
      <c r="CU105" s="145">
        <v>9.2899999999999991</v>
      </c>
      <c r="CV105" s="145">
        <v>2.25</v>
      </c>
      <c r="CW105" s="145">
        <v>7.8899999999999998E-2</v>
      </c>
      <c r="CX105" s="145">
        <v>0.753</v>
      </c>
      <c r="CY105" s="145">
        <v>0.35899999999999999</v>
      </c>
      <c r="CZ105" s="145">
        <v>0.23100000000000001</v>
      </c>
      <c r="DA105" s="145">
        <v>0.93300000000000005</v>
      </c>
      <c r="DB105" s="145">
        <v>0.88900000000000001</v>
      </c>
      <c r="DC105" s="145">
        <v>1.48</v>
      </c>
      <c r="DD105" s="145">
        <v>0.44700000000000001</v>
      </c>
      <c r="DE105" s="145">
        <v>0.16800000000000001</v>
      </c>
      <c r="DF105" s="145">
        <v>5.3499999999999999E-2</v>
      </c>
      <c r="DG105" s="145">
        <v>1.8100000000000002E-2</v>
      </c>
      <c r="DH105" s="145">
        <v>5.3499999999999999E-2</v>
      </c>
      <c r="DI105" s="145">
        <v>7.8200000000000006E-3</v>
      </c>
      <c r="DJ105" s="145">
        <v>0.16500000000000001</v>
      </c>
      <c r="DK105" s="145">
        <v>6.7400000000000002E-2</v>
      </c>
      <c r="DL105" s="145">
        <v>7.5700000000000003E-2</v>
      </c>
      <c r="DM105" s="145">
        <v>1.65E-3</v>
      </c>
      <c r="DN105" s="145">
        <v>6.0099999999999997E-3</v>
      </c>
      <c r="DO105" s="145">
        <v>6.28E-3</v>
      </c>
      <c r="DP105" s="145">
        <v>3.95E-2</v>
      </c>
      <c r="DQ105" s="145">
        <v>3.78E-2</v>
      </c>
      <c r="DR105" s="145">
        <v>1.0500000000000001E-2</v>
      </c>
      <c r="DS105" s="145">
        <v>4.1599999999999998E-2</v>
      </c>
      <c r="DT105" s="145">
        <v>3.2399999999999998E-3</v>
      </c>
      <c r="DU105" s="145">
        <v>1.5299999999999999E-2</v>
      </c>
      <c r="DV105" s="145">
        <f>AVERAGE(DV104,DV103,DV101)</f>
        <v>5.5033333333333332E-3</v>
      </c>
      <c r="DW105" s="145">
        <f>AVERAGE(DW104,DW101)</f>
        <v>1.7299999999999999E-2</v>
      </c>
      <c r="DX105" s="145">
        <f>AVERAGE(DX104,DX102)</f>
        <v>5.7850000000000002E-3</v>
      </c>
      <c r="DY105" s="145">
        <v>2.0799999999999999E-2</v>
      </c>
      <c r="DZ105" s="145">
        <v>2.6900000000000001E-3</v>
      </c>
      <c r="EA105" s="145">
        <v>1.1900000000000001E-2</v>
      </c>
      <c r="EB105" s="145">
        <v>8.1300000000000001E-3</v>
      </c>
      <c r="EC105" s="145">
        <v>1.0999999999999999E-2</v>
      </c>
      <c r="ED105" s="145">
        <v>2.9399999999999999E-3</v>
      </c>
      <c r="EE105" s="145">
        <v>3.7599999999999999E-3</v>
      </c>
    </row>
    <row r="106" spans="1:1022" x14ac:dyDescent="0.2">
      <c r="A106" s="135"/>
      <c r="B106" s="135"/>
      <c r="D106" s="135" t="s">
        <v>34</v>
      </c>
      <c r="I106" s="144">
        <f t="shared" ref="I106:S106" si="55">AVERAGE(I101:I105)</f>
        <v>103.15799999999999</v>
      </c>
      <c r="J106" s="135">
        <f t="shared" si="55"/>
        <v>184878.72399999999</v>
      </c>
      <c r="K106" s="135">
        <f t="shared" si="55"/>
        <v>130461.53799999999</v>
      </c>
      <c r="L106" s="135">
        <f t="shared" si="55"/>
        <v>56.164000000000001</v>
      </c>
      <c r="M106" s="135">
        <f t="shared" si="55"/>
        <v>15566.25</v>
      </c>
      <c r="N106" s="135">
        <f t="shared" si="55"/>
        <v>14711.817999999999</v>
      </c>
      <c r="O106" s="135">
        <f t="shared" si="55"/>
        <v>2.2520000000000002</v>
      </c>
      <c r="P106" s="135">
        <f t="shared" si="55"/>
        <v>117.48399999999999</v>
      </c>
      <c r="Q106" s="135">
        <f t="shared" si="55"/>
        <v>2268.848</v>
      </c>
      <c r="R106" s="135">
        <f t="shared" si="55"/>
        <v>56.440000000000012</v>
      </c>
      <c r="S106" s="135">
        <f t="shared" si="55"/>
        <v>8.2360000000000007</v>
      </c>
      <c r="T106" s="135"/>
      <c r="U106" s="135">
        <f t="shared" ref="U106:AT106" si="56">AVERAGE(U101:U105)</f>
        <v>2.0099999999999998</v>
      </c>
      <c r="V106" s="135">
        <f t="shared" si="56"/>
        <v>0.89</v>
      </c>
      <c r="W106" s="135">
        <f t="shared" si="56"/>
        <v>5.3239999999999998</v>
      </c>
      <c r="X106" s="135">
        <f t="shared" si="56"/>
        <v>369.40800000000002</v>
      </c>
      <c r="Y106" s="135">
        <f t="shared" si="56"/>
        <v>64.798000000000002</v>
      </c>
      <c r="Z106" s="135">
        <f t="shared" si="56"/>
        <v>156.44</v>
      </c>
      <c r="AA106" s="135">
        <f t="shared" si="56"/>
        <v>303.42</v>
      </c>
      <c r="AB106" s="135">
        <f t="shared" si="56"/>
        <v>1.0680000000000001</v>
      </c>
      <c r="AC106" s="135">
        <f t="shared" si="56"/>
        <v>0.94819999999999993</v>
      </c>
      <c r="AD106" s="135">
        <f t="shared" si="56"/>
        <v>249.63400000000001</v>
      </c>
      <c r="AE106" s="135">
        <f t="shared" si="56"/>
        <v>39.155999999999999</v>
      </c>
      <c r="AF106" s="135">
        <f t="shared" si="56"/>
        <v>53.410000000000004</v>
      </c>
      <c r="AG106" s="135">
        <f t="shared" si="56"/>
        <v>8.0740000000000016</v>
      </c>
      <c r="AH106" s="135">
        <f t="shared" si="56"/>
        <v>60.137999999999998</v>
      </c>
      <c r="AI106" s="135">
        <f t="shared" si="56"/>
        <v>24.35</v>
      </c>
      <c r="AJ106" s="135">
        <f t="shared" si="56"/>
        <v>7.51</v>
      </c>
      <c r="AK106" s="135">
        <f t="shared" si="56"/>
        <v>13.997999999999999</v>
      </c>
      <c r="AL106" s="135">
        <f t="shared" si="56"/>
        <v>6.7179999999999991</v>
      </c>
      <c r="AM106" s="135">
        <f t="shared" si="56"/>
        <v>26.598000000000003</v>
      </c>
      <c r="AN106" s="135">
        <f t="shared" si="56"/>
        <v>5.7700000000000005</v>
      </c>
      <c r="AO106" s="135">
        <f t="shared" si="56"/>
        <v>13.713999999999999</v>
      </c>
      <c r="AP106" s="135">
        <f t="shared" si="56"/>
        <v>6.6980000000000004</v>
      </c>
      <c r="AQ106" s="135">
        <f t="shared" si="56"/>
        <v>14.087999999999999</v>
      </c>
      <c r="AR106" s="135">
        <f t="shared" si="56"/>
        <v>10.402000000000001</v>
      </c>
      <c r="AS106" s="135">
        <f t="shared" si="56"/>
        <v>20.409999999999997</v>
      </c>
      <c r="AT106" s="135">
        <f t="shared" si="56"/>
        <v>25.385999999999999</v>
      </c>
      <c r="AU106" s="135"/>
      <c r="AV106" s="145">
        <f>AVERAGE(AV101:AV105)</f>
        <v>73.537999999999997</v>
      </c>
      <c r="AW106" s="145">
        <f>AVERAGE(AW101:AW105)</f>
        <v>29.143999999999998</v>
      </c>
      <c r="AX106" s="135"/>
      <c r="AY106" s="135"/>
      <c r="AZ106" s="146"/>
      <c r="BA106" s="147"/>
      <c r="BB106" s="147"/>
      <c r="BC106" s="146"/>
      <c r="BD106" s="147"/>
      <c r="BE106" s="147"/>
      <c r="BF106" s="146"/>
      <c r="BG106" s="148"/>
      <c r="BH106" s="148"/>
      <c r="BI106" s="146"/>
      <c r="BJ106" s="146"/>
      <c r="BK106" s="146"/>
      <c r="BL106" s="146"/>
      <c r="BM106" s="148"/>
      <c r="BN106" s="148"/>
      <c r="BO106" s="148"/>
      <c r="BP106" s="148"/>
      <c r="BQ106" s="148"/>
      <c r="BR106" s="148"/>
      <c r="BS106" s="148"/>
      <c r="BT106" s="148"/>
      <c r="BU106" s="148"/>
      <c r="BV106" s="148"/>
      <c r="BW106" s="148"/>
      <c r="BX106" s="148"/>
      <c r="BY106" s="148"/>
      <c r="BZ106" s="148"/>
      <c r="CA106" s="148"/>
      <c r="CB106" s="148"/>
      <c r="CC106" s="148"/>
      <c r="CD106" s="148"/>
      <c r="CE106" s="148"/>
      <c r="CF106" s="148"/>
      <c r="CG106" s="148"/>
      <c r="CH106" s="148"/>
      <c r="CI106" s="148"/>
      <c r="CJ106" s="148"/>
      <c r="CK106" s="148"/>
      <c r="CL106" s="148"/>
      <c r="CM106" s="148"/>
      <c r="CN106" s="148"/>
      <c r="CO106" s="135"/>
      <c r="CP106" s="135"/>
      <c r="CQ106" s="145"/>
      <c r="CR106" s="145"/>
      <c r="CS106" s="145"/>
      <c r="CT106" s="145"/>
      <c r="CU106" s="145"/>
      <c r="CV106" s="145"/>
      <c r="CW106" s="145"/>
      <c r="CX106" s="145"/>
      <c r="CY106" s="145"/>
      <c r="CZ106" s="145"/>
      <c r="DA106" s="145"/>
      <c r="DB106" s="145"/>
      <c r="DC106" s="145"/>
      <c r="DD106" s="145"/>
      <c r="DE106" s="145"/>
      <c r="DF106" s="145"/>
      <c r="DG106" s="145"/>
      <c r="DH106" s="145"/>
      <c r="DI106" s="145"/>
      <c r="DJ106" s="145"/>
      <c r="DK106" s="145"/>
      <c r="DL106" s="145"/>
      <c r="DM106" s="145"/>
      <c r="DN106" s="145"/>
      <c r="DO106" s="145"/>
      <c r="DP106" s="145"/>
      <c r="DQ106" s="145"/>
      <c r="DR106" s="145"/>
      <c r="DS106" s="145"/>
      <c r="DT106" s="145"/>
      <c r="DU106" s="145"/>
      <c r="DV106" s="145"/>
      <c r="DW106" s="145"/>
      <c r="DX106" s="145"/>
      <c r="DY106" s="145"/>
      <c r="DZ106" s="145"/>
      <c r="EA106" s="145"/>
      <c r="EB106" s="145"/>
      <c r="EC106" s="145"/>
      <c r="ED106" s="145"/>
      <c r="EE106" s="145"/>
      <c r="AMG106" s="135"/>
      <c r="AMH106" s="135"/>
    </row>
    <row r="107" spans="1:1022" x14ac:dyDescent="0.2">
      <c r="D107" s="128" t="s">
        <v>380</v>
      </c>
      <c r="I107" s="144">
        <f t="shared" ref="I107:S107" si="57">MEDIAN(I101:I105)</f>
        <v>102.9</v>
      </c>
      <c r="J107" s="135">
        <f t="shared" si="57"/>
        <v>184730.34</v>
      </c>
      <c r="K107" s="135">
        <f t="shared" si="57"/>
        <v>130461.54</v>
      </c>
      <c r="L107" s="135">
        <f t="shared" si="57"/>
        <v>56.3</v>
      </c>
      <c r="M107" s="135">
        <f t="shared" si="57"/>
        <v>15539.43</v>
      </c>
      <c r="N107" s="135">
        <f t="shared" si="57"/>
        <v>14719.71</v>
      </c>
      <c r="O107" s="135">
        <f t="shared" si="57"/>
        <v>2.29</v>
      </c>
      <c r="P107" s="135">
        <f t="shared" si="57"/>
        <v>117.01</v>
      </c>
      <c r="Q107" s="135">
        <f t="shared" si="57"/>
        <v>2275.4</v>
      </c>
      <c r="R107" s="135">
        <f t="shared" si="57"/>
        <v>56.59</v>
      </c>
      <c r="S107" s="135">
        <f t="shared" si="57"/>
        <v>8.2200000000000006</v>
      </c>
      <c r="T107" s="135"/>
      <c r="U107" s="135">
        <f t="shared" ref="U107:AT107" si="58">MEDIAN(U101:U105)</f>
        <v>2.0099999999999998</v>
      </c>
      <c r="V107" s="135">
        <f t="shared" si="58"/>
        <v>0.89</v>
      </c>
      <c r="W107" s="135">
        <f t="shared" si="58"/>
        <v>5.38</v>
      </c>
      <c r="X107" s="135">
        <f t="shared" si="58"/>
        <v>368.91</v>
      </c>
      <c r="Y107" s="135">
        <f t="shared" si="58"/>
        <v>64.98</v>
      </c>
      <c r="Z107" s="135">
        <f t="shared" si="58"/>
        <v>156.54</v>
      </c>
      <c r="AA107" s="135">
        <f t="shared" si="58"/>
        <v>302.92</v>
      </c>
      <c r="AB107" s="135">
        <f t="shared" si="58"/>
        <v>1.1200000000000001</v>
      </c>
      <c r="AC107" s="135">
        <f t="shared" si="58"/>
        <v>0.93600000000000005</v>
      </c>
      <c r="AD107" s="135">
        <f t="shared" si="58"/>
        <v>248.92</v>
      </c>
      <c r="AE107" s="135">
        <f t="shared" si="58"/>
        <v>39.17</v>
      </c>
      <c r="AF107" s="135">
        <f t="shared" si="58"/>
        <v>53.46</v>
      </c>
      <c r="AG107" s="135">
        <f t="shared" si="58"/>
        <v>8.06</v>
      </c>
      <c r="AH107" s="135">
        <f t="shared" si="58"/>
        <v>60.13</v>
      </c>
      <c r="AI107" s="135">
        <f t="shared" si="58"/>
        <v>24.18</v>
      </c>
      <c r="AJ107" s="135">
        <f t="shared" si="58"/>
        <v>7.48</v>
      </c>
      <c r="AK107" s="135">
        <f t="shared" si="58"/>
        <v>14.08</v>
      </c>
      <c r="AL107" s="135">
        <f t="shared" si="58"/>
        <v>6.72</v>
      </c>
      <c r="AM107" s="135">
        <f t="shared" si="58"/>
        <v>26.51</v>
      </c>
      <c r="AN107" s="135">
        <f t="shared" si="58"/>
        <v>5.79</v>
      </c>
      <c r="AO107" s="135">
        <f t="shared" si="58"/>
        <v>13.8</v>
      </c>
      <c r="AP107" s="135">
        <f t="shared" si="58"/>
        <v>6.66</v>
      </c>
      <c r="AQ107" s="135">
        <f t="shared" si="58"/>
        <v>14.04</v>
      </c>
      <c r="AR107" s="135">
        <f t="shared" si="58"/>
        <v>10.42</v>
      </c>
      <c r="AS107" s="135">
        <f t="shared" si="58"/>
        <v>20.39</v>
      </c>
      <c r="AT107" s="135">
        <f t="shared" si="58"/>
        <v>25.3</v>
      </c>
      <c r="AU107" s="135"/>
      <c r="AV107" s="145">
        <f>MEDIAN(AV101:AV105)</f>
        <v>73.319999999999993</v>
      </c>
      <c r="AW107" s="145">
        <f>MEDIAN(AW101:AW105)</f>
        <v>28.98</v>
      </c>
    </row>
    <row r="108" spans="1:1022" x14ac:dyDescent="0.2">
      <c r="A108" s="135"/>
      <c r="B108" s="135"/>
      <c r="D108" s="135" t="s">
        <v>35</v>
      </c>
      <c r="I108" s="144">
        <f t="shared" ref="I108:S108" si="59">STDEV(I101:I105)</f>
        <v>1.2498679930296623</v>
      </c>
      <c r="J108" s="135">
        <f t="shared" si="59"/>
        <v>831.59076692205701</v>
      </c>
      <c r="K108" s="135">
        <f t="shared" si="59"/>
        <v>4.4721359526567672E-3</v>
      </c>
      <c r="L108" s="135">
        <f t="shared" si="59"/>
        <v>0.53214659634352479</v>
      </c>
      <c r="M108" s="135">
        <f t="shared" si="59"/>
        <v>112.00524161841659</v>
      </c>
      <c r="N108" s="135">
        <f t="shared" si="59"/>
        <v>30.156174657936663</v>
      </c>
      <c r="O108" s="135">
        <f t="shared" si="59"/>
        <v>5.8480766068853787E-2</v>
      </c>
      <c r="P108" s="135">
        <f t="shared" si="59"/>
        <v>1.3521945126349249</v>
      </c>
      <c r="Q108" s="135">
        <f t="shared" si="59"/>
        <v>15.005084804825341</v>
      </c>
      <c r="R108" s="135">
        <f t="shared" si="59"/>
        <v>1.0572369649231914</v>
      </c>
      <c r="S108" s="135">
        <f t="shared" si="59"/>
        <v>0.2412053067409588</v>
      </c>
      <c r="T108" s="135"/>
      <c r="U108" s="135"/>
      <c r="V108" s="135">
        <f t="shared" ref="V108:AT108" si="60">STDEV(V101:V105)</f>
        <v>0.56568542494923812</v>
      </c>
      <c r="W108" s="135">
        <f t="shared" si="60"/>
        <v>0.11171392035015162</v>
      </c>
      <c r="X108" s="135">
        <f t="shared" si="60"/>
        <v>4.232141301988869</v>
      </c>
      <c r="Y108" s="135">
        <f t="shared" si="60"/>
        <v>0.61645762222557032</v>
      </c>
      <c r="Z108" s="135">
        <f t="shared" si="60"/>
        <v>1.3122309247994424</v>
      </c>
      <c r="AA108" s="135">
        <f t="shared" si="60"/>
        <v>2.1027244232186093</v>
      </c>
      <c r="AB108" s="135">
        <f t="shared" si="60"/>
        <v>0.15833508770957924</v>
      </c>
      <c r="AC108" s="135">
        <f t="shared" si="60"/>
        <v>4.7499473681294618E-2</v>
      </c>
      <c r="AD108" s="135">
        <f t="shared" si="60"/>
        <v>2.2649459154690685</v>
      </c>
      <c r="AE108" s="135">
        <f t="shared" si="60"/>
        <v>0.30344686520048225</v>
      </c>
      <c r="AF108" s="135">
        <f t="shared" si="60"/>
        <v>0.54781383699209296</v>
      </c>
      <c r="AG108" s="135">
        <f t="shared" si="60"/>
        <v>9.7877474425937042E-2</v>
      </c>
      <c r="AH108" s="135">
        <f t="shared" si="60"/>
        <v>0.37399197852360422</v>
      </c>
      <c r="AI108" s="135">
        <f t="shared" si="60"/>
        <v>0.32939338184001221</v>
      </c>
      <c r="AJ108" s="135">
        <f t="shared" si="60"/>
        <v>6.9641941385920544E-2</v>
      </c>
      <c r="AK108" s="135">
        <f t="shared" si="60"/>
        <v>0.26640195194480071</v>
      </c>
      <c r="AL108" s="135">
        <f t="shared" si="60"/>
        <v>9.8081598681913851E-2</v>
      </c>
      <c r="AM108" s="135">
        <f t="shared" si="60"/>
        <v>0.40702579770820441</v>
      </c>
      <c r="AN108" s="135">
        <f t="shared" si="60"/>
        <v>5.8309518948452946E-2</v>
      </c>
      <c r="AO108" s="135">
        <f t="shared" si="60"/>
        <v>0.32890728176797795</v>
      </c>
      <c r="AP108" s="135">
        <f t="shared" si="60"/>
        <v>0.10059821071967448</v>
      </c>
      <c r="AQ108" s="135">
        <f t="shared" si="60"/>
        <v>0.18873261509341738</v>
      </c>
      <c r="AR108" s="135">
        <f t="shared" si="60"/>
        <v>6.2209324059983133E-2</v>
      </c>
      <c r="AS108" s="135">
        <f t="shared" si="60"/>
        <v>0.27064737205448702</v>
      </c>
      <c r="AT108" s="135">
        <f t="shared" si="60"/>
        <v>0.25948024973010936</v>
      </c>
      <c r="AU108" s="135"/>
      <c r="AV108" s="145">
        <f>STDEV(AV101:AV105)</f>
        <v>0.67946302327647101</v>
      </c>
      <c r="AW108" s="145">
        <f>STDEV(AW101:AW105)</f>
        <v>0.27871132018631734</v>
      </c>
      <c r="AX108" s="135"/>
      <c r="AY108" s="135"/>
      <c r="AZ108" s="146"/>
      <c r="BA108" s="147"/>
      <c r="BB108" s="147"/>
      <c r="BC108" s="146"/>
      <c r="BD108" s="147"/>
      <c r="BE108" s="147"/>
      <c r="BF108" s="146"/>
      <c r="BG108" s="148"/>
      <c r="BH108" s="148"/>
      <c r="BI108" s="146"/>
      <c r="BJ108" s="146"/>
      <c r="BK108" s="146"/>
      <c r="BL108" s="146"/>
      <c r="BM108" s="148"/>
      <c r="BN108" s="148"/>
      <c r="BO108" s="148"/>
      <c r="BP108" s="148"/>
      <c r="BQ108" s="148"/>
      <c r="BR108" s="148"/>
      <c r="BS108" s="148"/>
      <c r="BT108" s="148"/>
      <c r="BU108" s="148"/>
      <c r="BV108" s="148"/>
      <c r="BW108" s="148"/>
      <c r="BX108" s="148"/>
      <c r="BY108" s="148"/>
      <c r="BZ108" s="148"/>
      <c r="CA108" s="148"/>
      <c r="CB108" s="148"/>
      <c r="CC108" s="148"/>
      <c r="CD108" s="148"/>
      <c r="CE108" s="148"/>
      <c r="CF108" s="148"/>
      <c r="CG108" s="148"/>
      <c r="CH108" s="148"/>
      <c r="CI108" s="148"/>
      <c r="CJ108" s="148"/>
      <c r="CK108" s="148"/>
      <c r="CL108" s="148"/>
      <c r="CM108" s="148"/>
      <c r="CN108" s="148"/>
      <c r="CO108" s="135"/>
      <c r="CP108" s="135"/>
      <c r="CQ108" s="145"/>
      <c r="CR108" s="145"/>
      <c r="CS108" s="145"/>
      <c r="CT108" s="145"/>
      <c r="CU108" s="145"/>
      <c r="CV108" s="145"/>
      <c r="CW108" s="145"/>
      <c r="CX108" s="145"/>
      <c r="CY108" s="145"/>
      <c r="CZ108" s="145"/>
      <c r="DA108" s="145"/>
      <c r="DB108" s="145"/>
      <c r="DC108" s="145"/>
      <c r="DD108" s="145"/>
      <c r="DE108" s="145"/>
      <c r="DF108" s="145"/>
      <c r="DG108" s="145"/>
      <c r="DH108" s="145"/>
      <c r="DI108" s="145"/>
      <c r="DJ108" s="145"/>
      <c r="DK108" s="145"/>
      <c r="DL108" s="145"/>
      <c r="DM108" s="145"/>
      <c r="DN108" s="145"/>
      <c r="DO108" s="145"/>
      <c r="DP108" s="145"/>
      <c r="DQ108" s="145"/>
      <c r="DR108" s="145"/>
      <c r="DS108" s="145"/>
      <c r="DT108" s="145"/>
      <c r="DU108" s="145"/>
      <c r="DV108" s="145"/>
      <c r="DW108" s="145"/>
      <c r="DX108" s="145"/>
      <c r="DY108" s="145"/>
      <c r="DZ108" s="145"/>
      <c r="EA108" s="145"/>
      <c r="EB108" s="145"/>
      <c r="EC108" s="145"/>
      <c r="ED108" s="145"/>
      <c r="EE108" s="145"/>
      <c r="AMG108" s="135"/>
      <c r="AMH108" s="135"/>
    </row>
    <row r="109" spans="1:1022" x14ac:dyDescent="0.2">
      <c r="A109" s="135"/>
      <c r="B109" s="135"/>
      <c r="D109" s="128" t="s">
        <v>381</v>
      </c>
      <c r="I109" s="129">
        <f t="shared" ref="I109:AW109" si="61">I108/I106</f>
        <v>1.2116054916047834E-2</v>
      </c>
      <c r="J109" s="128">
        <f t="shared" si="61"/>
        <v>4.4980338944899745E-3</v>
      </c>
      <c r="K109" s="128">
        <f t="shared" si="61"/>
        <v>3.4279344098003561E-8</v>
      </c>
      <c r="L109" s="128">
        <f t="shared" si="61"/>
        <v>9.4748699583990601E-3</v>
      </c>
      <c r="M109" s="128">
        <f t="shared" si="61"/>
        <v>7.195390130469226E-3</v>
      </c>
      <c r="N109" s="128">
        <f t="shared" si="61"/>
        <v>2.049792531279048E-3</v>
      </c>
      <c r="O109" s="128">
        <f t="shared" si="61"/>
        <v>2.5968368591853367E-2</v>
      </c>
      <c r="P109" s="128">
        <f t="shared" si="61"/>
        <v>1.150960567085667E-2</v>
      </c>
      <c r="Q109" s="128">
        <f t="shared" si="61"/>
        <v>6.6135258090561115E-3</v>
      </c>
      <c r="R109" s="128">
        <f t="shared" si="61"/>
        <v>1.8732051114868732E-2</v>
      </c>
      <c r="S109" s="128">
        <f t="shared" si="61"/>
        <v>2.9286705529499611E-2</v>
      </c>
      <c r="V109" s="128">
        <f t="shared" si="61"/>
        <v>0.63560160106655972</v>
      </c>
      <c r="W109" s="128">
        <f t="shared" si="61"/>
        <v>2.0983080456452221E-2</v>
      </c>
      <c r="X109" s="128">
        <f t="shared" si="61"/>
        <v>1.145655021544977E-2</v>
      </c>
      <c r="Y109" s="128">
        <f t="shared" si="61"/>
        <v>9.5135285383124522E-3</v>
      </c>
      <c r="Z109" s="128">
        <f t="shared" si="61"/>
        <v>8.388078015849159E-3</v>
      </c>
      <c r="AA109" s="128">
        <f t="shared" si="61"/>
        <v>6.9300785156502839E-3</v>
      </c>
      <c r="AB109" s="128">
        <f t="shared" si="61"/>
        <v>0.14825382744342624</v>
      </c>
      <c r="AC109" s="128">
        <f t="shared" si="61"/>
        <v>5.009436161283972E-2</v>
      </c>
      <c r="AD109" s="128">
        <f t="shared" si="61"/>
        <v>9.0730666314246793E-3</v>
      </c>
      <c r="AE109" s="128">
        <f t="shared" si="61"/>
        <v>7.7496900909306944E-3</v>
      </c>
      <c r="AF109" s="128">
        <f t="shared" si="61"/>
        <v>1.0256765343420576E-2</v>
      </c>
      <c r="AG109" s="128">
        <f t="shared" si="61"/>
        <v>1.2122550709182193E-2</v>
      </c>
      <c r="AH109" s="128">
        <f t="shared" si="61"/>
        <v>6.2188961808441294E-3</v>
      </c>
      <c r="AI109" s="128">
        <f t="shared" si="61"/>
        <v>1.3527448946201732E-2</v>
      </c>
      <c r="AJ109" s="128">
        <f t="shared" si="61"/>
        <v>9.2732278809481428E-3</v>
      </c>
      <c r="AK109" s="128">
        <f t="shared" si="61"/>
        <v>1.9031429628861316E-2</v>
      </c>
      <c r="AL109" s="128">
        <f t="shared" si="61"/>
        <v>1.4599821179207184E-2</v>
      </c>
      <c r="AM109" s="128">
        <f t="shared" si="61"/>
        <v>1.5302872310256574E-2</v>
      </c>
      <c r="AN109" s="128">
        <f t="shared" si="61"/>
        <v>1.0105635866283005E-2</v>
      </c>
      <c r="AO109" s="128">
        <f t="shared" si="61"/>
        <v>2.3983322281462591E-2</v>
      </c>
      <c r="AP109" s="128">
        <f t="shared" si="61"/>
        <v>1.5019141642232678E-2</v>
      </c>
      <c r="AQ109" s="128">
        <f t="shared" si="61"/>
        <v>1.3396693291696293E-2</v>
      </c>
      <c r="AR109" s="128">
        <f t="shared" si="61"/>
        <v>5.9805156758299489E-3</v>
      </c>
      <c r="AS109" s="128">
        <f t="shared" si="61"/>
        <v>1.3260527783169381E-2</v>
      </c>
      <c r="AT109" s="128">
        <f t="shared" si="61"/>
        <v>1.0221391701335751E-2</v>
      </c>
      <c r="AV109" s="130">
        <f t="shared" si="61"/>
        <v>9.2396179291858779E-3</v>
      </c>
      <c r="AW109" s="130">
        <f t="shared" si="61"/>
        <v>9.5632487025225556E-3</v>
      </c>
      <c r="AX109" s="135"/>
      <c r="AY109" s="135"/>
      <c r="AZ109" s="146"/>
      <c r="BA109" s="147"/>
      <c r="BB109" s="147"/>
      <c r="BC109" s="146"/>
      <c r="BD109" s="147"/>
      <c r="BE109" s="147"/>
      <c r="BF109" s="146"/>
      <c r="BG109" s="148"/>
      <c r="BH109" s="148"/>
      <c r="BI109" s="146"/>
      <c r="BJ109" s="146"/>
      <c r="BK109" s="146"/>
      <c r="BL109" s="146"/>
      <c r="BM109" s="148"/>
      <c r="BN109" s="148"/>
      <c r="BO109" s="148"/>
      <c r="BP109" s="148"/>
      <c r="BQ109" s="148"/>
      <c r="BR109" s="148"/>
      <c r="BS109" s="148"/>
      <c r="BT109" s="148"/>
      <c r="BU109" s="148"/>
      <c r="BV109" s="148"/>
      <c r="BW109" s="148"/>
      <c r="BX109" s="148"/>
      <c r="BY109" s="148"/>
      <c r="BZ109" s="148"/>
      <c r="CA109" s="148"/>
      <c r="CB109" s="148"/>
      <c r="CC109" s="148"/>
      <c r="CD109" s="148"/>
      <c r="CE109" s="148"/>
      <c r="CF109" s="148"/>
      <c r="CG109" s="148"/>
      <c r="CH109" s="148"/>
      <c r="CI109" s="148"/>
      <c r="CJ109" s="148"/>
      <c r="CK109" s="148"/>
      <c r="CL109" s="148"/>
      <c r="CM109" s="148"/>
      <c r="CN109" s="148"/>
      <c r="CO109" s="135"/>
      <c r="CP109" s="135"/>
      <c r="CQ109" s="145"/>
      <c r="CR109" s="145"/>
      <c r="CS109" s="145"/>
      <c r="CT109" s="145"/>
      <c r="CU109" s="145"/>
      <c r="CV109" s="145"/>
      <c r="CW109" s="145"/>
      <c r="CX109" s="145"/>
      <c r="CY109" s="145"/>
      <c r="CZ109" s="145"/>
      <c r="DA109" s="145"/>
      <c r="DB109" s="145"/>
      <c r="DC109" s="145"/>
      <c r="DD109" s="145"/>
      <c r="DE109" s="145"/>
      <c r="DF109" s="145"/>
      <c r="DG109" s="145"/>
      <c r="DH109" s="145"/>
      <c r="DI109" s="145"/>
      <c r="DJ109" s="145"/>
      <c r="DK109" s="145"/>
      <c r="DL109" s="145"/>
      <c r="DM109" s="145"/>
      <c r="DN109" s="145"/>
      <c r="DO109" s="145"/>
      <c r="DP109" s="145"/>
      <c r="DQ109" s="145"/>
      <c r="DR109" s="145"/>
      <c r="DS109" s="145"/>
      <c r="DT109" s="145"/>
      <c r="DU109" s="145"/>
      <c r="DV109" s="145"/>
      <c r="DW109" s="145"/>
      <c r="DX109" s="145"/>
      <c r="DY109" s="145"/>
      <c r="DZ109" s="145"/>
      <c r="EA109" s="145"/>
      <c r="EB109" s="145"/>
      <c r="EC109" s="145"/>
      <c r="ED109" s="145"/>
      <c r="EE109" s="145"/>
      <c r="AMG109" s="135"/>
      <c r="AMH109" s="135"/>
    </row>
    <row r="110" spans="1:1022" x14ac:dyDescent="0.2">
      <c r="A110" s="135"/>
      <c r="B110" s="135"/>
      <c r="D110" s="128" t="s">
        <v>382</v>
      </c>
      <c r="I110" s="129">
        <f t="shared" ref="I110:AW110" si="62">I109*100</f>
        <v>1.2116054916047834</v>
      </c>
      <c r="J110" s="128">
        <f t="shared" si="62"/>
        <v>0.44980338944899745</v>
      </c>
      <c r="K110" s="128">
        <f t="shared" si="62"/>
        <v>3.4279344098003559E-6</v>
      </c>
      <c r="L110" s="128">
        <f t="shared" si="62"/>
        <v>0.94748699583990603</v>
      </c>
      <c r="M110" s="128">
        <f t="shared" si="62"/>
        <v>0.71953901304692258</v>
      </c>
      <c r="N110" s="128">
        <f t="shared" si="62"/>
        <v>0.2049792531279048</v>
      </c>
      <c r="O110" s="128">
        <f t="shared" si="62"/>
        <v>2.5968368591853368</v>
      </c>
      <c r="P110" s="128">
        <f t="shared" si="62"/>
        <v>1.1509605670856671</v>
      </c>
      <c r="Q110" s="128">
        <f t="shared" si="62"/>
        <v>0.66135258090561111</v>
      </c>
      <c r="R110" s="128">
        <f t="shared" si="62"/>
        <v>1.8732051114868733</v>
      </c>
      <c r="S110" s="128">
        <f t="shared" si="62"/>
        <v>2.9286705529499613</v>
      </c>
      <c r="V110" s="128">
        <f t="shared" si="62"/>
        <v>63.560160106655971</v>
      </c>
      <c r="W110" s="128">
        <f t="shared" si="62"/>
        <v>2.0983080456452221</v>
      </c>
      <c r="X110" s="128">
        <f t="shared" si="62"/>
        <v>1.145655021544977</v>
      </c>
      <c r="Y110" s="128">
        <f t="shared" si="62"/>
        <v>0.95135285383124524</v>
      </c>
      <c r="Z110" s="128">
        <f t="shared" si="62"/>
        <v>0.83880780158491586</v>
      </c>
      <c r="AA110" s="128">
        <f t="shared" si="62"/>
        <v>0.69300785156502842</v>
      </c>
      <c r="AB110" s="128">
        <f t="shared" si="62"/>
        <v>14.825382744342624</v>
      </c>
      <c r="AC110" s="128">
        <f t="shared" si="62"/>
        <v>5.009436161283972</v>
      </c>
      <c r="AD110" s="128">
        <f t="shared" si="62"/>
        <v>0.90730666314246788</v>
      </c>
      <c r="AE110" s="128">
        <f t="shared" si="62"/>
        <v>0.77496900909306943</v>
      </c>
      <c r="AF110" s="128">
        <f t="shared" si="62"/>
        <v>1.0256765343420575</v>
      </c>
      <c r="AG110" s="128">
        <f t="shared" si="62"/>
        <v>1.2122550709182194</v>
      </c>
      <c r="AH110" s="128">
        <f t="shared" si="62"/>
        <v>0.6218896180844129</v>
      </c>
      <c r="AI110" s="128">
        <f t="shared" si="62"/>
        <v>1.3527448946201732</v>
      </c>
      <c r="AJ110" s="128">
        <f t="shared" si="62"/>
        <v>0.92732278809481428</v>
      </c>
      <c r="AK110" s="128">
        <f t="shared" si="62"/>
        <v>1.9031429628861316</v>
      </c>
      <c r="AL110" s="128">
        <f t="shared" si="62"/>
        <v>1.4599821179207184</v>
      </c>
      <c r="AM110" s="128">
        <f t="shared" si="62"/>
        <v>1.5302872310256574</v>
      </c>
      <c r="AN110" s="128">
        <f t="shared" si="62"/>
        <v>1.0105635866283005</v>
      </c>
      <c r="AO110" s="128">
        <f t="shared" si="62"/>
        <v>2.3983322281462591</v>
      </c>
      <c r="AP110" s="128">
        <f t="shared" si="62"/>
        <v>1.5019141642232678</v>
      </c>
      <c r="AQ110" s="128">
        <f t="shared" si="62"/>
        <v>1.3396693291696293</v>
      </c>
      <c r="AR110" s="128">
        <f t="shared" si="62"/>
        <v>0.59805156758299494</v>
      </c>
      <c r="AS110" s="128">
        <f t="shared" si="62"/>
        <v>1.326052778316938</v>
      </c>
      <c r="AT110" s="128">
        <f t="shared" si="62"/>
        <v>1.0221391701335751</v>
      </c>
      <c r="AV110" s="130">
        <f t="shared" si="62"/>
        <v>0.92396179291858782</v>
      </c>
      <c r="AW110" s="130">
        <f t="shared" si="62"/>
        <v>0.95632487025225554</v>
      </c>
      <c r="AX110" s="135"/>
      <c r="AY110" s="135"/>
      <c r="AZ110" s="146"/>
      <c r="BA110" s="147"/>
      <c r="BB110" s="147"/>
      <c r="BC110" s="146"/>
      <c r="BD110" s="147"/>
      <c r="BE110" s="147"/>
      <c r="BF110" s="146"/>
      <c r="BG110" s="148"/>
      <c r="BH110" s="148"/>
      <c r="BI110" s="146"/>
      <c r="BJ110" s="146"/>
      <c r="BK110" s="146"/>
      <c r="BL110" s="146"/>
      <c r="BM110" s="148"/>
      <c r="BN110" s="148"/>
      <c r="BO110" s="148"/>
      <c r="BP110" s="148"/>
      <c r="BQ110" s="148"/>
      <c r="BR110" s="148"/>
      <c r="BS110" s="148"/>
      <c r="BT110" s="148"/>
      <c r="BU110" s="148"/>
      <c r="BV110" s="148"/>
      <c r="BW110" s="148"/>
      <c r="BX110" s="148"/>
      <c r="BY110" s="148"/>
      <c r="BZ110" s="148"/>
      <c r="CA110" s="148"/>
      <c r="CB110" s="148"/>
      <c r="CC110" s="148"/>
      <c r="CD110" s="148"/>
      <c r="CE110" s="148"/>
      <c r="CF110" s="148"/>
      <c r="CG110" s="148"/>
      <c r="CH110" s="148"/>
      <c r="CI110" s="148"/>
      <c r="CJ110" s="148"/>
      <c r="CK110" s="148"/>
      <c r="CL110" s="148"/>
      <c r="CM110" s="148"/>
      <c r="CN110" s="148"/>
      <c r="CO110" s="135"/>
      <c r="CP110" s="135"/>
      <c r="CQ110" s="145"/>
      <c r="CR110" s="145"/>
      <c r="CS110" s="145"/>
      <c r="CT110" s="145"/>
      <c r="CU110" s="145"/>
      <c r="CV110" s="145"/>
      <c r="CW110" s="145"/>
      <c r="CX110" s="145"/>
      <c r="CY110" s="145"/>
      <c r="CZ110" s="145"/>
      <c r="DA110" s="145"/>
      <c r="DB110" s="145"/>
      <c r="DC110" s="145"/>
      <c r="DD110" s="145"/>
      <c r="DE110" s="145"/>
      <c r="DF110" s="145"/>
      <c r="DG110" s="145"/>
      <c r="DH110" s="145"/>
      <c r="DI110" s="145"/>
      <c r="DJ110" s="145"/>
      <c r="DK110" s="145"/>
      <c r="DL110" s="145"/>
      <c r="DM110" s="145"/>
      <c r="DN110" s="145"/>
      <c r="DO110" s="145"/>
      <c r="DP110" s="145"/>
      <c r="DQ110" s="145"/>
      <c r="DR110" s="145"/>
      <c r="DS110" s="145"/>
      <c r="DT110" s="145"/>
      <c r="DU110" s="145"/>
      <c r="DV110" s="145"/>
      <c r="DW110" s="145"/>
      <c r="DX110" s="145"/>
      <c r="DY110" s="145"/>
      <c r="DZ110" s="145"/>
      <c r="EA110" s="145"/>
      <c r="EB110" s="145"/>
      <c r="EC110" s="145"/>
      <c r="ED110" s="145"/>
      <c r="EE110" s="145"/>
      <c r="AMG110" s="135"/>
      <c r="AMH110" s="135"/>
    </row>
    <row r="112" spans="1:1022" x14ac:dyDescent="0.2">
      <c r="A112" s="128" t="s">
        <v>171</v>
      </c>
      <c r="B112" s="135" t="s">
        <v>364</v>
      </c>
      <c r="C112" s="128" t="s">
        <v>365</v>
      </c>
      <c r="D112" s="135" t="s">
        <v>432</v>
      </c>
      <c r="F112" s="128">
        <v>1310</v>
      </c>
      <c r="G112" s="128">
        <v>1.5</v>
      </c>
      <c r="H112" s="128" t="s">
        <v>433</v>
      </c>
      <c r="I112" s="144">
        <v>25.19</v>
      </c>
      <c r="J112" s="135">
        <v>235964.02</v>
      </c>
      <c r="K112" s="135">
        <v>159235.38</v>
      </c>
      <c r="L112" s="135">
        <v>156.96</v>
      </c>
      <c r="M112" s="135">
        <v>6086.94</v>
      </c>
      <c r="N112" s="135">
        <v>5488.48</v>
      </c>
      <c r="O112" s="135">
        <v>15.28</v>
      </c>
      <c r="P112" s="135">
        <v>1847.72</v>
      </c>
      <c r="Q112" s="135">
        <v>1066.18</v>
      </c>
      <c r="R112" s="135">
        <v>79.31</v>
      </c>
      <c r="S112" s="128" t="s">
        <v>29</v>
      </c>
      <c r="T112" s="128" t="s">
        <v>29</v>
      </c>
      <c r="U112" s="135">
        <v>73.19</v>
      </c>
      <c r="V112" s="135">
        <v>1.72</v>
      </c>
      <c r="W112" s="135">
        <v>0.71</v>
      </c>
      <c r="X112" s="135">
        <v>57.13</v>
      </c>
      <c r="Y112" s="135">
        <v>20.100000000000001</v>
      </c>
      <c r="Z112" s="135">
        <v>31.69</v>
      </c>
      <c r="AA112" s="135">
        <v>9.6300000000000008</v>
      </c>
      <c r="AB112" s="135">
        <v>1.31</v>
      </c>
      <c r="AC112" s="135">
        <v>0.36399999999999999</v>
      </c>
      <c r="AD112" s="135">
        <v>5.44</v>
      </c>
      <c r="AE112" s="135">
        <v>5.22</v>
      </c>
      <c r="AF112" s="135">
        <v>6.9</v>
      </c>
      <c r="AG112" s="135">
        <v>1.4</v>
      </c>
      <c r="AH112" s="135">
        <v>13.12</v>
      </c>
      <c r="AI112" s="135">
        <v>6.68</v>
      </c>
      <c r="AJ112" s="135">
        <v>2.0699999999999998</v>
      </c>
      <c r="AK112" s="135">
        <v>5.3</v>
      </c>
      <c r="AL112" s="135">
        <v>2.2599999999999998</v>
      </c>
      <c r="AM112" s="135">
        <v>8.77</v>
      </c>
      <c r="AN112" s="135">
        <v>1.97</v>
      </c>
      <c r="AO112" s="135">
        <v>4.63</v>
      </c>
      <c r="AP112" s="135">
        <v>2.13</v>
      </c>
      <c r="AQ112" s="135">
        <v>4.18</v>
      </c>
      <c r="AR112" s="135">
        <v>3.33</v>
      </c>
      <c r="AS112" s="135">
        <v>7.87</v>
      </c>
      <c r="AT112" s="135">
        <v>1.4</v>
      </c>
      <c r="AU112" s="135">
        <v>12.47</v>
      </c>
      <c r="AV112" s="145">
        <v>3.28</v>
      </c>
      <c r="AW112" s="145">
        <v>1.0009999999999999</v>
      </c>
      <c r="AX112" s="135"/>
      <c r="AY112" s="135"/>
      <c r="AZ112" s="146">
        <v>4.5999999999999996</v>
      </c>
      <c r="BA112" s="147">
        <v>43908.42</v>
      </c>
      <c r="BB112" s="147">
        <v>5088.6899999999996</v>
      </c>
      <c r="BC112" s="146">
        <v>11.77</v>
      </c>
      <c r="BD112" s="147">
        <v>5675.7</v>
      </c>
      <c r="BE112" s="147">
        <v>1420.82</v>
      </c>
      <c r="BF112" s="146">
        <v>1.1399999999999999</v>
      </c>
      <c r="BG112" s="148">
        <v>362.13</v>
      </c>
      <c r="BH112" s="148">
        <v>138.66</v>
      </c>
      <c r="BI112" s="146">
        <v>6.48</v>
      </c>
      <c r="BJ112" s="146">
        <v>1.1200000000000001</v>
      </c>
      <c r="BK112" s="146">
        <v>1.45</v>
      </c>
      <c r="BL112" s="146">
        <v>23.64</v>
      </c>
      <c r="BM112" s="148">
        <v>0.92</v>
      </c>
      <c r="BN112" s="148">
        <v>0.19</v>
      </c>
      <c r="BO112" s="148">
        <v>3.6</v>
      </c>
      <c r="BP112" s="148">
        <v>1.34</v>
      </c>
      <c r="BQ112" s="148">
        <v>2.54</v>
      </c>
      <c r="BR112" s="148">
        <v>0.63</v>
      </c>
      <c r="BS112" s="148">
        <v>0.33</v>
      </c>
      <c r="BT112" s="148">
        <v>8.5999999999999993E-2</v>
      </c>
      <c r="BU112" s="148">
        <v>0.79</v>
      </c>
      <c r="BV112" s="148">
        <v>0.33</v>
      </c>
      <c r="BW112" s="148">
        <v>0.43</v>
      </c>
      <c r="BX112" s="148">
        <v>0.13</v>
      </c>
      <c r="BY112" s="148">
        <v>1.1000000000000001</v>
      </c>
      <c r="BZ112" s="148">
        <v>0.79</v>
      </c>
      <c r="CA112" s="148">
        <v>0.16</v>
      </c>
      <c r="CB112" s="148">
        <v>0.63</v>
      </c>
      <c r="CC112" s="148">
        <v>0.17</v>
      </c>
      <c r="CD112" s="148">
        <v>0.79</v>
      </c>
      <c r="CE112" s="148">
        <v>0.13</v>
      </c>
      <c r="CF112" s="148">
        <v>0.41</v>
      </c>
      <c r="CG112" s="148">
        <v>0.15</v>
      </c>
      <c r="CH112" s="148">
        <v>0.39</v>
      </c>
      <c r="CI112" s="148">
        <v>0.18</v>
      </c>
      <c r="CJ112" s="148">
        <v>0.62</v>
      </c>
      <c r="CK112" s="148">
        <v>0.1</v>
      </c>
      <c r="CL112" s="148">
        <v>0.89</v>
      </c>
      <c r="CM112" s="148">
        <v>0.23</v>
      </c>
      <c r="CN112" s="148">
        <v>7.2999999999999995E-2</v>
      </c>
      <c r="CO112" s="135"/>
      <c r="CP112" s="135"/>
      <c r="CQ112" s="145">
        <v>3.88</v>
      </c>
      <c r="CR112" s="145">
        <v>251.94</v>
      </c>
      <c r="CS112" s="145">
        <v>171.38</v>
      </c>
      <c r="CT112" s="145">
        <v>0.26600000000000001</v>
      </c>
      <c r="CU112" s="145">
        <v>23.07</v>
      </c>
      <c r="CV112" s="145">
        <v>4.04</v>
      </c>
      <c r="CW112" s="145">
        <v>0.23300000000000001</v>
      </c>
      <c r="CX112" s="145">
        <v>1.61</v>
      </c>
      <c r="CY112" s="145">
        <v>1.03</v>
      </c>
      <c r="CZ112" s="145">
        <v>0.42899999999999999</v>
      </c>
      <c r="DA112" s="145">
        <v>2.63</v>
      </c>
      <c r="DB112" s="145">
        <v>3.58</v>
      </c>
      <c r="DC112" s="145">
        <v>3.56</v>
      </c>
      <c r="DD112" s="145">
        <v>0.85899999999999999</v>
      </c>
      <c r="DE112" s="145">
        <v>0.432</v>
      </c>
      <c r="DF112" s="145">
        <v>0.11</v>
      </c>
      <c r="DG112" s="145">
        <v>4.5699999999999998E-2</v>
      </c>
      <c r="DH112" s="145">
        <v>0.111</v>
      </c>
      <c r="DI112" s="145">
        <v>4.5400000000000003E-2</v>
      </c>
      <c r="DJ112" s="145">
        <v>0.50700000000000001</v>
      </c>
      <c r="DK112" s="145">
        <v>0.182</v>
      </c>
      <c r="DL112" s="145">
        <v>0.124</v>
      </c>
      <c r="DM112" s="145">
        <v>7.4000000000000003E-3</v>
      </c>
      <c r="DN112" s="145">
        <v>2.5700000000000001E-2</v>
      </c>
      <c r="DO112" s="145">
        <v>1.46E-2</v>
      </c>
      <c r="DP112" s="145">
        <v>9.1300000000000006E-2</v>
      </c>
      <c r="DQ112" s="145">
        <v>0.10100000000000001</v>
      </c>
      <c r="DR112" s="145">
        <v>1.66E-2</v>
      </c>
      <c r="DS112" s="145">
        <v>0.10100000000000001</v>
      </c>
      <c r="DT112" s="145">
        <v>1.21E-2</v>
      </c>
      <c r="DU112" s="145">
        <f>AVERAGE(DU136:DU142)</f>
        <v>4.9242857142857137E-2</v>
      </c>
      <c r="DV112" s="145">
        <f>AVERAGE(DV136:DV142)</f>
        <v>1.7846666666666684E-2</v>
      </c>
      <c r="DW112" s="145">
        <v>2.6200000000000001E-2</v>
      </c>
      <c r="DX112" s="145">
        <f>AVERAGE(DX113,DY114)</f>
        <v>3.0249999999999999E-2</v>
      </c>
      <c r="DY112" s="145">
        <f>AVERAGE(DY113,DZ114)</f>
        <v>3.5795E-2</v>
      </c>
      <c r="DZ112" s="145">
        <v>5.9500000000000004E-3</v>
      </c>
      <c r="EA112" s="145">
        <v>1.5933333333333299E-2</v>
      </c>
      <c r="EB112" s="145">
        <v>1.29E-2</v>
      </c>
      <c r="EC112" s="145">
        <v>4.3299999999999998E-2</v>
      </c>
      <c r="ED112" s="145">
        <v>1.485E-2</v>
      </c>
      <c r="EE112" s="145">
        <v>1.2800000000000001E-2</v>
      </c>
    </row>
    <row r="113" spans="1:1022" x14ac:dyDescent="0.2">
      <c r="A113" s="128" t="s">
        <v>171</v>
      </c>
      <c r="B113" s="135" t="s">
        <v>364</v>
      </c>
      <c r="C113" s="128" t="s">
        <v>365</v>
      </c>
      <c r="D113" s="135" t="s">
        <v>434</v>
      </c>
      <c r="F113" s="128">
        <v>1310</v>
      </c>
      <c r="G113" s="128">
        <v>1.5</v>
      </c>
      <c r="H113" s="128" t="s">
        <v>433</v>
      </c>
      <c r="I113" s="144">
        <v>21.52</v>
      </c>
      <c r="J113" s="135">
        <v>238709.55</v>
      </c>
      <c r="K113" s="135">
        <v>159950.06</v>
      </c>
      <c r="L113" s="135">
        <v>153.77000000000001</v>
      </c>
      <c r="M113" s="135">
        <v>5287.94</v>
      </c>
      <c r="N113" s="135">
        <v>4780.1099999999997</v>
      </c>
      <c r="O113" s="135">
        <v>17.13</v>
      </c>
      <c r="P113" s="135">
        <v>1996.98</v>
      </c>
      <c r="Q113" s="135">
        <v>988.12</v>
      </c>
      <c r="R113" s="135">
        <v>96.56</v>
      </c>
      <c r="S113" s="128" t="s">
        <v>29</v>
      </c>
      <c r="T113" s="128" t="s">
        <v>29</v>
      </c>
      <c r="U113" s="135">
        <v>72.5</v>
      </c>
      <c r="V113" s="128" t="s">
        <v>29</v>
      </c>
      <c r="W113" s="135">
        <v>0.47</v>
      </c>
      <c r="X113" s="135">
        <v>52.82</v>
      </c>
      <c r="Y113" s="135">
        <v>17.579999999999998</v>
      </c>
      <c r="Z113" s="135">
        <v>22.67</v>
      </c>
      <c r="AA113" s="135">
        <v>3.14</v>
      </c>
      <c r="AB113" s="135">
        <v>1.3</v>
      </c>
      <c r="AC113" s="135">
        <v>0.34699999999999998</v>
      </c>
      <c r="AD113" s="135">
        <v>2.44</v>
      </c>
      <c r="AE113" s="135">
        <v>3.34</v>
      </c>
      <c r="AF113" s="135">
        <v>5.23</v>
      </c>
      <c r="AG113" s="135">
        <v>1.1499999999999999</v>
      </c>
      <c r="AH113" s="135">
        <v>10.28</v>
      </c>
      <c r="AI113" s="135">
        <v>6.34</v>
      </c>
      <c r="AJ113" s="135">
        <v>1.67</v>
      </c>
      <c r="AK113" s="135">
        <v>4.03</v>
      </c>
      <c r="AL113" s="135">
        <v>2.08</v>
      </c>
      <c r="AM113" s="135">
        <v>8.1199999999999992</v>
      </c>
      <c r="AN113" s="135">
        <v>1.76</v>
      </c>
      <c r="AO113" s="135">
        <v>3.85</v>
      </c>
      <c r="AP113" s="135">
        <v>1.65</v>
      </c>
      <c r="AQ113" s="135">
        <v>4.01</v>
      </c>
      <c r="AR113" s="135">
        <v>2.79</v>
      </c>
      <c r="AS113" s="135">
        <v>6.32</v>
      </c>
      <c r="AT113" s="135">
        <v>0.45800000000000002</v>
      </c>
      <c r="AU113" s="135">
        <v>7.63</v>
      </c>
      <c r="AV113" s="145">
        <v>1.054</v>
      </c>
      <c r="AW113" s="145">
        <v>0.35499999999999998</v>
      </c>
      <c r="AX113" s="135"/>
      <c r="AY113" s="135"/>
      <c r="AZ113" s="146">
        <v>4.01</v>
      </c>
      <c r="BA113" s="147">
        <v>44423.02</v>
      </c>
      <c r="BB113" s="147">
        <v>5098.2299999999996</v>
      </c>
      <c r="BC113" s="146">
        <v>11.55</v>
      </c>
      <c r="BD113" s="147">
        <v>4951.26</v>
      </c>
      <c r="BE113" s="147">
        <v>1242.0999999999999</v>
      </c>
      <c r="BF113" s="146">
        <v>1.26</v>
      </c>
      <c r="BG113" s="148">
        <v>392.71</v>
      </c>
      <c r="BH113" s="148">
        <v>128.91</v>
      </c>
      <c r="BI113" s="146">
        <v>7.88</v>
      </c>
      <c r="BJ113" s="146">
        <v>1.1200000000000001</v>
      </c>
      <c r="BK113" s="146">
        <v>1.42</v>
      </c>
      <c r="BL113" s="146">
        <v>23.4</v>
      </c>
      <c r="BM113" s="148">
        <v>0.63</v>
      </c>
      <c r="BN113" s="148">
        <v>0.18</v>
      </c>
      <c r="BO113" s="148">
        <v>3.33</v>
      </c>
      <c r="BP113" s="148">
        <v>1.17</v>
      </c>
      <c r="BQ113" s="148">
        <v>1.82</v>
      </c>
      <c r="BR113" s="148">
        <v>0.22</v>
      </c>
      <c r="BS113" s="148">
        <v>0.27</v>
      </c>
      <c r="BT113" s="148">
        <v>7.4999999999999997E-2</v>
      </c>
      <c r="BU113" s="148">
        <v>0.39</v>
      </c>
      <c r="BV113" s="148">
        <v>0.21</v>
      </c>
      <c r="BW113" s="148">
        <v>0.33</v>
      </c>
      <c r="BX113" s="148">
        <v>0.11</v>
      </c>
      <c r="BY113" s="148">
        <v>0.86</v>
      </c>
      <c r="BZ113" s="148">
        <v>0.74</v>
      </c>
      <c r="CA113" s="148">
        <v>0.13</v>
      </c>
      <c r="CB113" s="148">
        <v>0.48</v>
      </c>
      <c r="CC113" s="148">
        <v>0.15</v>
      </c>
      <c r="CD113" s="148">
        <v>0.73</v>
      </c>
      <c r="CE113" s="148">
        <v>0.12</v>
      </c>
      <c r="CF113" s="148">
        <v>0.34</v>
      </c>
      <c r="CG113" s="148">
        <v>0.12</v>
      </c>
      <c r="CH113" s="148">
        <v>0.36</v>
      </c>
      <c r="CI113" s="148">
        <v>0.15</v>
      </c>
      <c r="CJ113" s="148">
        <v>0.5</v>
      </c>
      <c r="CK113" s="148">
        <v>0.04</v>
      </c>
      <c r="CL113" s="148">
        <v>0.55000000000000004</v>
      </c>
      <c r="CM113" s="148">
        <v>7.9000000000000001E-2</v>
      </c>
      <c r="CN113" s="148">
        <v>0.03</v>
      </c>
      <c r="CO113" s="135"/>
      <c r="CP113" s="135"/>
      <c r="CQ113" s="145">
        <v>4.0599999999999996</v>
      </c>
      <c r="CR113" s="145">
        <v>251.26</v>
      </c>
      <c r="CS113" s="145">
        <v>178.4</v>
      </c>
      <c r="CT113" s="145">
        <v>0.30199999999999999</v>
      </c>
      <c r="CU113" s="145">
        <v>24.02</v>
      </c>
      <c r="CV113" s="145">
        <v>4.49</v>
      </c>
      <c r="CW113" s="145">
        <v>0.217</v>
      </c>
      <c r="CX113" s="145">
        <v>1.75</v>
      </c>
      <c r="CY113" s="145">
        <v>0.99</v>
      </c>
      <c r="CZ113" s="145">
        <v>0.44600000000000001</v>
      </c>
      <c r="DA113" s="145">
        <v>2.9</v>
      </c>
      <c r="DB113" s="145">
        <v>3.69</v>
      </c>
      <c r="DC113" s="145">
        <v>2.76</v>
      </c>
      <c r="DD113" s="145">
        <v>1.61</v>
      </c>
      <c r="DE113" s="145">
        <v>0.45800000000000002</v>
      </c>
      <c r="DF113" s="145">
        <v>0.122</v>
      </c>
      <c r="DG113" s="145">
        <v>3.8199999999999998E-2</v>
      </c>
      <c r="DH113" s="145">
        <v>0.106</v>
      </c>
      <c r="DI113" s="145">
        <v>4.0300000000000002E-2</v>
      </c>
      <c r="DJ113" s="145">
        <v>0.38200000000000001</v>
      </c>
      <c r="DK113" s="145">
        <v>0.16900000000000001</v>
      </c>
      <c r="DL113" s="145">
        <v>0.16200000000000001</v>
      </c>
      <c r="DM113" s="145">
        <v>8.6800000000000002E-3</v>
      </c>
      <c r="DN113" s="145">
        <v>2.5700000000000001E-2</v>
      </c>
      <c r="DO113" s="145">
        <v>1.46E-2</v>
      </c>
      <c r="DP113" s="145">
        <v>9.1300000000000006E-2</v>
      </c>
      <c r="DQ113" s="145">
        <v>0.10100000000000001</v>
      </c>
      <c r="DR113" s="145">
        <f>AVERAGE(DR112,DR114)</f>
        <v>1.7750000000000002E-2</v>
      </c>
      <c r="DS113" s="145">
        <v>0.13800000000000001</v>
      </c>
      <c r="DT113" s="145">
        <v>9.3100000000000006E-3</v>
      </c>
      <c r="DU113" s="145">
        <v>4.9242857142857102E-2</v>
      </c>
      <c r="DV113" s="145">
        <v>1.7846666666666702E-2</v>
      </c>
      <c r="DW113" s="145">
        <v>2.6200000000000001E-2</v>
      </c>
      <c r="DX113" s="145">
        <v>1.01E-2</v>
      </c>
      <c r="DY113" s="145">
        <v>6.4899999999999999E-2</v>
      </c>
      <c r="DZ113" s="145">
        <f>AVERAGE(DZ112,DZ114)</f>
        <v>6.3200000000000001E-3</v>
      </c>
      <c r="EA113" s="145">
        <v>1.5933333333333299E-2</v>
      </c>
      <c r="EB113" s="145">
        <v>1.72E-2</v>
      </c>
      <c r="EC113" s="145">
        <v>3.7600000000000001E-2</v>
      </c>
      <c r="ED113" s="145">
        <v>1.485E-2</v>
      </c>
      <c r="EE113" s="145">
        <v>1.2800000000000001E-2</v>
      </c>
    </row>
    <row r="114" spans="1:1022" x14ac:dyDescent="0.2">
      <c r="A114" s="128" t="s">
        <v>171</v>
      </c>
      <c r="B114" s="135" t="s">
        <v>364</v>
      </c>
      <c r="C114" s="128" t="s">
        <v>365</v>
      </c>
      <c r="D114" s="135" t="s">
        <v>435</v>
      </c>
      <c r="F114" s="128">
        <v>1310</v>
      </c>
      <c r="G114" s="128">
        <v>1.5</v>
      </c>
      <c r="H114" s="128" t="s">
        <v>433</v>
      </c>
      <c r="I114" s="144">
        <v>30.12</v>
      </c>
      <c r="J114" s="135">
        <v>241933.05</v>
      </c>
      <c r="K114" s="135">
        <v>161879.76999999999</v>
      </c>
      <c r="L114" s="135">
        <v>166.71</v>
      </c>
      <c r="M114" s="135">
        <v>6288.54</v>
      </c>
      <c r="N114" s="135">
        <v>5729.62</v>
      </c>
      <c r="O114" s="135">
        <v>16.71</v>
      </c>
      <c r="P114" s="135">
        <v>1718.52</v>
      </c>
      <c r="Q114" s="135">
        <v>1167.6500000000001</v>
      </c>
      <c r="R114" s="135">
        <v>74.34</v>
      </c>
      <c r="S114" s="135">
        <v>2.68</v>
      </c>
      <c r="T114" s="128" t="s">
        <v>29</v>
      </c>
      <c r="U114" s="135">
        <v>85.77</v>
      </c>
      <c r="V114" s="128" t="s">
        <v>29</v>
      </c>
      <c r="W114" s="128" t="s">
        <v>29</v>
      </c>
      <c r="X114" s="135">
        <v>54.98</v>
      </c>
      <c r="Y114" s="135">
        <v>22.7</v>
      </c>
      <c r="Z114" s="135">
        <v>36.07</v>
      </c>
      <c r="AA114" s="135">
        <v>10.119999999999999</v>
      </c>
      <c r="AB114" s="135">
        <v>0.67</v>
      </c>
      <c r="AC114" s="135">
        <v>0.19600000000000001</v>
      </c>
      <c r="AD114" s="135">
        <v>3.15</v>
      </c>
      <c r="AE114" s="135">
        <v>5</v>
      </c>
      <c r="AF114" s="135">
        <v>6.8</v>
      </c>
      <c r="AG114" s="135">
        <v>1.5</v>
      </c>
      <c r="AH114" s="135">
        <v>14.17</v>
      </c>
      <c r="AI114" s="135">
        <v>7.02</v>
      </c>
      <c r="AJ114" s="135">
        <v>2.0499999999999998</v>
      </c>
      <c r="AK114" s="135">
        <v>4.5999999999999996</v>
      </c>
      <c r="AL114" s="135">
        <v>2.48</v>
      </c>
      <c r="AM114" s="135">
        <v>10.33</v>
      </c>
      <c r="AN114" s="135">
        <v>2.02</v>
      </c>
      <c r="AO114" s="135">
        <v>5.0199999999999996</v>
      </c>
      <c r="AP114" s="135">
        <v>2.42</v>
      </c>
      <c r="AQ114" s="135">
        <v>4.99</v>
      </c>
      <c r="AR114" s="135">
        <v>3.56</v>
      </c>
      <c r="AS114" s="135">
        <v>8.94</v>
      </c>
      <c r="AT114" s="135">
        <v>1.63</v>
      </c>
      <c r="AU114" s="135">
        <v>6.65</v>
      </c>
      <c r="AV114" s="145">
        <v>3.12</v>
      </c>
      <c r="AW114" s="145">
        <v>0.998</v>
      </c>
      <c r="AX114" s="135"/>
      <c r="AY114" s="135"/>
      <c r="AZ114" s="146">
        <v>5.4</v>
      </c>
      <c r="BA114" s="147">
        <v>45029.21</v>
      </c>
      <c r="BB114" s="147">
        <v>5160.3999999999996</v>
      </c>
      <c r="BC114" s="146">
        <v>12.55</v>
      </c>
      <c r="BD114" s="147">
        <v>5912.69</v>
      </c>
      <c r="BE114" s="147">
        <v>1494.45</v>
      </c>
      <c r="BF114" s="146">
        <v>1.23</v>
      </c>
      <c r="BG114" s="148">
        <v>339.21</v>
      </c>
      <c r="BH114" s="148">
        <v>152.84</v>
      </c>
      <c r="BI114" s="146">
        <v>6.1</v>
      </c>
      <c r="BJ114" s="146">
        <v>1.18</v>
      </c>
      <c r="BK114" s="146">
        <v>1.56</v>
      </c>
      <c r="BL114" s="146">
        <v>27.73</v>
      </c>
      <c r="BM114" s="148">
        <v>0.56999999999999995</v>
      </c>
      <c r="BN114" s="148">
        <v>0.18</v>
      </c>
      <c r="BO114" s="148">
        <v>3.48</v>
      </c>
      <c r="BP114" s="148">
        <v>1.51</v>
      </c>
      <c r="BQ114" s="148">
        <v>2.89</v>
      </c>
      <c r="BR114" s="148">
        <v>0.66</v>
      </c>
      <c r="BS114" s="148">
        <v>0.27</v>
      </c>
      <c r="BT114" s="148">
        <v>7.6999999999999999E-2</v>
      </c>
      <c r="BU114" s="148">
        <v>0.49</v>
      </c>
      <c r="BV114" s="148">
        <v>0.31</v>
      </c>
      <c r="BW114" s="148">
        <v>0.42</v>
      </c>
      <c r="BX114" s="148">
        <v>0.14000000000000001</v>
      </c>
      <c r="BY114" s="148">
        <v>1.17</v>
      </c>
      <c r="BZ114" s="148">
        <v>0.81</v>
      </c>
      <c r="CA114" s="148">
        <v>0.15</v>
      </c>
      <c r="CB114" s="148">
        <v>0.55000000000000004</v>
      </c>
      <c r="CC114" s="148">
        <v>0.18</v>
      </c>
      <c r="CD114" s="148">
        <v>0.92</v>
      </c>
      <c r="CE114" s="148">
        <v>0.13</v>
      </c>
      <c r="CF114" s="148">
        <v>0.44</v>
      </c>
      <c r="CG114" s="148">
        <v>0.17</v>
      </c>
      <c r="CH114" s="148">
        <v>0.44</v>
      </c>
      <c r="CI114" s="148">
        <v>0.19</v>
      </c>
      <c r="CJ114" s="148">
        <v>0.69</v>
      </c>
      <c r="CK114" s="148">
        <v>0.11</v>
      </c>
      <c r="CL114" s="148">
        <v>0.48</v>
      </c>
      <c r="CM114" s="148">
        <v>0.22</v>
      </c>
      <c r="CN114" s="148">
        <v>7.0000000000000007E-2</v>
      </c>
      <c r="CO114" s="135"/>
      <c r="CP114" s="135"/>
      <c r="CQ114" s="145">
        <v>4.12</v>
      </c>
      <c r="CR114" s="145">
        <v>263.36</v>
      </c>
      <c r="CS114" s="145">
        <v>185.42</v>
      </c>
      <c r="CT114" s="145">
        <v>0.30599999999999999</v>
      </c>
      <c r="CU114" s="145">
        <v>25.17</v>
      </c>
      <c r="CV114" s="145">
        <v>4.75</v>
      </c>
      <c r="CW114" s="145">
        <v>0.25800000000000001</v>
      </c>
      <c r="CX114" s="145">
        <v>1.98</v>
      </c>
      <c r="CY114" s="145">
        <v>1.1000000000000001</v>
      </c>
      <c r="CZ114" s="145">
        <v>0.47299999999999998</v>
      </c>
      <c r="DA114" s="145">
        <v>2.64</v>
      </c>
      <c r="DB114" s="145">
        <v>3.88</v>
      </c>
      <c r="DC114" s="145">
        <v>3.09</v>
      </c>
      <c r="DD114" s="145">
        <v>1.22</v>
      </c>
      <c r="DE114" s="145">
        <v>0.47199999999999998</v>
      </c>
      <c r="DF114" s="145">
        <v>0.124</v>
      </c>
      <c r="DG114" s="145">
        <f>AVERAGE(DG113,DG112)</f>
        <v>4.1950000000000001E-2</v>
      </c>
      <c r="DH114" s="145">
        <v>0.113</v>
      </c>
      <c r="DI114" s="145">
        <v>2.2700000000000001E-2</v>
      </c>
      <c r="DJ114" s="145">
        <v>0.59799999999999998</v>
      </c>
      <c r="DK114" s="145">
        <v>0.19</v>
      </c>
      <c r="DL114" s="145">
        <v>0.29499999999999998</v>
      </c>
      <c r="DM114" s="145">
        <v>8.0999999999999996E-3</v>
      </c>
      <c r="DN114" s="145">
        <v>2.5700000000000001E-2</v>
      </c>
      <c r="DO114" s="145">
        <v>1.46E-2</v>
      </c>
      <c r="DP114" s="145">
        <v>9.1300000000000006E-2</v>
      </c>
      <c r="DQ114" s="145">
        <v>0.10100000000000001</v>
      </c>
      <c r="DR114" s="145">
        <v>1.89E-2</v>
      </c>
      <c r="DS114" s="145">
        <v>0.17399999999999999</v>
      </c>
      <c r="DT114" s="145">
        <v>1.78E-2</v>
      </c>
      <c r="DU114" s="145">
        <v>4.9242857142857102E-2</v>
      </c>
      <c r="DV114" s="145">
        <v>1.7846666666666702E-2</v>
      </c>
      <c r="DW114" s="145">
        <v>2.6200000000000001E-2</v>
      </c>
      <c r="DX114" s="145">
        <v>1.04E-2</v>
      </c>
      <c r="DY114" s="145">
        <v>5.04E-2</v>
      </c>
      <c r="DZ114" s="145">
        <v>6.6899999999999998E-3</v>
      </c>
      <c r="EA114" s="145">
        <v>1.5933333333333299E-2</v>
      </c>
      <c r="EB114" s="145">
        <v>1.37E-2</v>
      </c>
      <c r="EC114" s="145">
        <v>2.9700000000000001E-2</v>
      </c>
      <c r="ED114" s="145">
        <v>1.485E-2</v>
      </c>
      <c r="EE114" s="145">
        <v>1.2800000000000001E-2</v>
      </c>
    </row>
    <row r="115" spans="1:1022" x14ac:dyDescent="0.2">
      <c r="A115" s="135"/>
      <c r="B115" s="135"/>
      <c r="D115" s="135" t="s">
        <v>34</v>
      </c>
      <c r="I115" s="144">
        <f t="shared" ref="I115:S115" si="63">AVERAGE(I112:I114)</f>
        <v>25.61</v>
      </c>
      <c r="J115" s="135">
        <f t="shared" si="63"/>
        <v>238868.87333333329</v>
      </c>
      <c r="K115" s="135">
        <f t="shared" si="63"/>
        <v>160355.06999999998</v>
      </c>
      <c r="L115" s="135">
        <f t="shared" si="63"/>
        <v>159.14666666666668</v>
      </c>
      <c r="M115" s="135">
        <f t="shared" si="63"/>
        <v>5887.8066666666664</v>
      </c>
      <c r="N115" s="135">
        <f t="shared" si="63"/>
        <v>5332.7366666666667</v>
      </c>
      <c r="O115" s="135">
        <f t="shared" si="63"/>
        <v>16.373333333333331</v>
      </c>
      <c r="P115" s="135">
        <f t="shared" si="63"/>
        <v>1854.4066666666665</v>
      </c>
      <c r="Q115" s="135">
        <f t="shared" si="63"/>
        <v>1073.9833333333333</v>
      </c>
      <c r="R115" s="135">
        <f t="shared" si="63"/>
        <v>83.403333333333336</v>
      </c>
      <c r="S115" s="135">
        <f t="shared" si="63"/>
        <v>2.68</v>
      </c>
      <c r="T115" s="135"/>
      <c r="U115" s="135">
        <f t="shared" ref="U115:AW115" si="64">AVERAGE(U112:U114)</f>
        <v>77.153333333333322</v>
      </c>
      <c r="V115" s="135">
        <f t="shared" si="64"/>
        <v>1.72</v>
      </c>
      <c r="W115" s="135">
        <f t="shared" si="64"/>
        <v>0.59</v>
      </c>
      <c r="X115" s="135">
        <f t="shared" si="64"/>
        <v>54.976666666666667</v>
      </c>
      <c r="Y115" s="135">
        <f t="shared" si="64"/>
        <v>20.126666666666665</v>
      </c>
      <c r="Z115" s="135">
        <f t="shared" si="64"/>
        <v>30.143333333333334</v>
      </c>
      <c r="AA115" s="135">
        <f t="shared" si="64"/>
        <v>7.63</v>
      </c>
      <c r="AB115" s="135">
        <f t="shared" si="64"/>
        <v>1.0933333333333335</v>
      </c>
      <c r="AC115" s="135">
        <f t="shared" si="64"/>
        <v>0.30233333333333334</v>
      </c>
      <c r="AD115" s="135">
        <f t="shared" si="64"/>
        <v>3.6766666666666672</v>
      </c>
      <c r="AE115" s="135">
        <f t="shared" si="64"/>
        <v>4.5199999999999996</v>
      </c>
      <c r="AF115" s="135">
        <f t="shared" si="64"/>
        <v>6.31</v>
      </c>
      <c r="AG115" s="135">
        <f t="shared" si="64"/>
        <v>1.3499999999999999</v>
      </c>
      <c r="AH115" s="135">
        <f t="shared" si="64"/>
        <v>12.523333333333333</v>
      </c>
      <c r="AI115" s="135">
        <f t="shared" si="64"/>
        <v>6.68</v>
      </c>
      <c r="AJ115" s="135">
        <f t="shared" si="64"/>
        <v>1.9299999999999997</v>
      </c>
      <c r="AK115" s="135">
        <f t="shared" si="64"/>
        <v>4.6433333333333335</v>
      </c>
      <c r="AL115" s="135">
        <f t="shared" si="64"/>
        <v>2.2733333333333334</v>
      </c>
      <c r="AM115" s="135">
        <f t="shared" si="64"/>
        <v>9.0733333333333324</v>
      </c>
      <c r="AN115" s="135">
        <f t="shared" si="64"/>
        <v>1.9166666666666667</v>
      </c>
      <c r="AO115" s="135">
        <f t="shared" si="64"/>
        <v>4.5</v>
      </c>
      <c r="AP115" s="135">
        <f t="shared" si="64"/>
        <v>2.0666666666666664</v>
      </c>
      <c r="AQ115" s="135">
        <f t="shared" si="64"/>
        <v>4.3933333333333335</v>
      </c>
      <c r="AR115" s="135">
        <f t="shared" si="64"/>
        <v>3.2266666666666666</v>
      </c>
      <c r="AS115" s="135">
        <f t="shared" si="64"/>
        <v>7.7100000000000009</v>
      </c>
      <c r="AT115" s="135">
        <f t="shared" si="64"/>
        <v>1.1626666666666665</v>
      </c>
      <c r="AU115" s="135">
        <f t="shared" si="64"/>
        <v>8.9166666666666661</v>
      </c>
      <c r="AV115" s="145">
        <f t="shared" si="64"/>
        <v>2.4846666666666666</v>
      </c>
      <c r="AW115" s="145">
        <f t="shared" si="64"/>
        <v>0.78466666666666673</v>
      </c>
      <c r="AX115" s="135"/>
      <c r="AY115" s="135"/>
      <c r="AZ115" s="146"/>
      <c r="BA115" s="147"/>
      <c r="BB115" s="147"/>
      <c r="BC115" s="146"/>
      <c r="BD115" s="147"/>
      <c r="BE115" s="147"/>
      <c r="BF115" s="146"/>
      <c r="BG115" s="148"/>
      <c r="BH115" s="148"/>
      <c r="BI115" s="146"/>
      <c r="BJ115" s="146"/>
      <c r="BK115" s="146"/>
      <c r="BL115" s="146"/>
      <c r="BM115" s="148"/>
      <c r="BN115" s="148"/>
      <c r="BO115" s="148"/>
      <c r="BP115" s="148"/>
      <c r="BQ115" s="148"/>
      <c r="BR115" s="148"/>
      <c r="BS115" s="148"/>
      <c r="BT115" s="148"/>
      <c r="BU115" s="148"/>
      <c r="BV115" s="148"/>
      <c r="BW115" s="148"/>
      <c r="BX115" s="148"/>
      <c r="BY115" s="148"/>
      <c r="BZ115" s="148"/>
      <c r="CA115" s="148"/>
      <c r="CB115" s="148"/>
      <c r="CC115" s="148"/>
      <c r="CD115" s="148"/>
      <c r="CE115" s="148"/>
      <c r="CF115" s="148"/>
      <c r="CG115" s="148"/>
      <c r="CH115" s="148"/>
      <c r="CI115" s="148"/>
      <c r="CJ115" s="148"/>
      <c r="CK115" s="148"/>
      <c r="CL115" s="148"/>
      <c r="CM115" s="148"/>
      <c r="CN115" s="148"/>
      <c r="CO115" s="135"/>
      <c r="CP115" s="135"/>
      <c r="CQ115" s="145"/>
      <c r="CR115" s="145"/>
      <c r="CS115" s="145"/>
      <c r="CT115" s="145"/>
      <c r="CU115" s="145"/>
      <c r="CV115" s="145"/>
      <c r="CW115" s="145"/>
      <c r="CX115" s="145"/>
      <c r="CY115" s="145"/>
      <c r="CZ115" s="145"/>
      <c r="DA115" s="145"/>
      <c r="DB115" s="145"/>
      <c r="DC115" s="145"/>
      <c r="DD115" s="145"/>
      <c r="DE115" s="145"/>
      <c r="DF115" s="145"/>
      <c r="DG115" s="145"/>
      <c r="DH115" s="145"/>
      <c r="DI115" s="145"/>
      <c r="DJ115" s="145"/>
      <c r="DK115" s="145"/>
      <c r="DL115" s="145"/>
      <c r="DM115" s="145"/>
      <c r="DN115" s="145"/>
      <c r="DO115" s="145"/>
      <c r="DP115" s="145"/>
      <c r="DQ115" s="145"/>
      <c r="DR115" s="145"/>
      <c r="DS115" s="145"/>
      <c r="DT115" s="145"/>
      <c r="DU115" s="145"/>
      <c r="DV115" s="145"/>
      <c r="DW115" s="145"/>
      <c r="DX115" s="145"/>
      <c r="DY115" s="145"/>
      <c r="DZ115" s="145"/>
      <c r="EA115" s="145"/>
      <c r="EB115" s="145"/>
      <c r="EC115" s="145"/>
      <c r="ED115" s="145"/>
      <c r="EE115" s="145"/>
      <c r="AMG115" s="135"/>
      <c r="AMH115" s="135"/>
    </row>
    <row r="116" spans="1:1022" x14ac:dyDescent="0.2">
      <c r="D116" s="128" t="s">
        <v>380</v>
      </c>
      <c r="I116" s="144">
        <f t="shared" ref="I116:S116" si="65">MEDIAN(I112:I114)</f>
        <v>25.19</v>
      </c>
      <c r="J116" s="135">
        <f t="shared" si="65"/>
        <v>238709.55</v>
      </c>
      <c r="K116" s="135">
        <f t="shared" si="65"/>
        <v>159950.06</v>
      </c>
      <c r="L116" s="135">
        <f t="shared" si="65"/>
        <v>156.96</v>
      </c>
      <c r="M116" s="135">
        <f t="shared" si="65"/>
        <v>6086.94</v>
      </c>
      <c r="N116" s="135">
        <f t="shared" si="65"/>
        <v>5488.48</v>
      </c>
      <c r="O116" s="135">
        <f t="shared" si="65"/>
        <v>16.71</v>
      </c>
      <c r="P116" s="135">
        <f t="shared" si="65"/>
        <v>1847.72</v>
      </c>
      <c r="Q116" s="135">
        <f t="shared" si="65"/>
        <v>1066.18</v>
      </c>
      <c r="R116" s="135">
        <f t="shared" si="65"/>
        <v>79.31</v>
      </c>
      <c r="S116" s="135">
        <f t="shared" si="65"/>
        <v>2.68</v>
      </c>
      <c r="T116" s="135"/>
      <c r="U116" s="135">
        <f t="shared" ref="U116:AW116" si="66">MEDIAN(U112:U114)</f>
        <v>73.19</v>
      </c>
      <c r="V116" s="135">
        <f t="shared" si="66"/>
        <v>1.72</v>
      </c>
      <c r="W116" s="135">
        <f t="shared" si="66"/>
        <v>0.59</v>
      </c>
      <c r="X116" s="135">
        <f t="shared" si="66"/>
        <v>54.98</v>
      </c>
      <c r="Y116" s="135">
        <f t="shared" si="66"/>
        <v>20.100000000000001</v>
      </c>
      <c r="Z116" s="135">
        <f t="shared" si="66"/>
        <v>31.69</v>
      </c>
      <c r="AA116" s="135">
        <f t="shared" si="66"/>
        <v>9.6300000000000008</v>
      </c>
      <c r="AB116" s="135">
        <f t="shared" si="66"/>
        <v>1.3</v>
      </c>
      <c r="AC116" s="135">
        <f t="shared" si="66"/>
        <v>0.34699999999999998</v>
      </c>
      <c r="AD116" s="135">
        <f t="shared" si="66"/>
        <v>3.15</v>
      </c>
      <c r="AE116" s="135">
        <f t="shared" si="66"/>
        <v>5</v>
      </c>
      <c r="AF116" s="135">
        <f t="shared" si="66"/>
        <v>6.8</v>
      </c>
      <c r="AG116" s="135">
        <f t="shared" si="66"/>
        <v>1.4</v>
      </c>
      <c r="AH116" s="135">
        <f t="shared" si="66"/>
        <v>13.12</v>
      </c>
      <c r="AI116" s="135">
        <f t="shared" si="66"/>
        <v>6.68</v>
      </c>
      <c r="AJ116" s="135">
        <f t="shared" si="66"/>
        <v>2.0499999999999998</v>
      </c>
      <c r="AK116" s="135">
        <f t="shared" si="66"/>
        <v>4.5999999999999996</v>
      </c>
      <c r="AL116" s="135">
        <f t="shared" si="66"/>
        <v>2.2599999999999998</v>
      </c>
      <c r="AM116" s="135">
        <f t="shared" si="66"/>
        <v>8.77</v>
      </c>
      <c r="AN116" s="135">
        <f t="shared" si="66"/>
        <v>1.97</v>
      </c>
      <c r="AO116" s="135">
        <f t="shared" si="66"/>
        <v>4.63</v>
      </c>
      <c r="AP116" s="135">
        <f t="shared" si="66"/>
        <v>2.13</v>
      </c>
      <c r="AQ116" s="135">
        <f t="shared" si="66"/>
        <v>4.18</v>
      </c>
      <c r="AR116" s="135">
        <f t="shared" si="66"/>
        <v>3.33</v>
      </c>
      <c r="AS116" s="135">
        <f t="shared" si="66"/>
        <v>7.87</v>
      </c>
      <c r="AT116" s="135">
        <f t="shared" si="66"/>
        <v>1.4</v>
      </c>
      <c r="AU116" s="135">
        <f t="shared" si="66"/>
        <v>7.63</v>
      </c>
      <c r="AV116" s="145">
        <f t="shared" si="66"/>
        <v>3.12</v>
      </c>
      <c r="AW116" s="145">
        <f t="shared" si="66"/>
        <v>0.998</v>
      </c>
    </row>
    <row r="117" spans="1:1022" x14ac:dyDescent="0.2">
      <c r="A117" s="135"/>
      <c r="B117" s="135"/>
      <c r="D117" s="135" t="s">
        <v>35</v>
      </c>
      <c r="I117" s="144">
        <f t="shared" ref="I117:R117" si="67">STDEV(I112:I114)</f>
        <v>4.3153563004693032</v>
      </c>
      <c r="J117" s="135">
        <f t="shared" si="67"/>
        <v>2987.7027510502662</v>
      </c>
      <c r="K117" s="135">
        <f t="shared" si="67"/>
        <v>1367.9270605920403</v>
      </c>
      <c r="L117" s="135">
        <f t="shared" si="67"/>
        <v>6.7414414877927493</v>
      </c>
      <c r="M117" s="135">
        <f t="shared" si="67"/>
        <v>529.18867460796389</v>
      </c>
      <c r="N117" s="135">
        <f t="shared" si="67"/>
        <v>493.54260143713367</v>
      </c>
      <c r="O117" s="135">
        <f t="shared" si="67"/>
        <v>0.96986253321454463</v>
      </c>
      <c r="P117" s="135">
        <f t="shared" si="67"/>
        <v>139.35037328020812</v>
      </c>
      <c r="Q117" s="135">
        <f t="shared" si="67"/>
        <v>90.019021508419769</v>
      </c>
      <c r="R117" s="135">
        <f t="shared" si="67"/>
        <v>11.661845194193443</v>
      </c>
      <c r="S117" s="135"/>
      <c r="T117" s="135"/>
      <c r="U117" s="135">
        <f>STDEV(U112:U114)</f>
        <v>7.4702231113490392</v>
      </c>
      <c r="V117" s="135"/>
      <c r="W117" s="135">
        <f t="shared" ref="W117:AW117" si="68">STDEV(W112:W114)</f>
        <v>0.16970562748477155</v>
      </c>
      <c r="X117" s="135">
        <f t="shared" si="68"/>
        <v>2.1550019334871462</v>
      </c>
      <c r="Y117" s="135">
        <f t="shared" si="68"/>
        <v>2.5601041645474725</v>
      </c>
      <c r="Z117" s="135">
        <f t="shared" si="68"/>
        <v>6.8325788201332296</v>
      </c>
      <c r="AA117" s="135">
        <f t="shared" si="68"/>
        <v>3.8961647809095545</v>
      </c>
      <c r="AB117" s="135">
        <f t="shared" si="68"/>
        <v>0.36665151483845415</v>
      </c>
      <c r="AC117" s="135">
        <f t="shared" si="68"/>
        <v>9.2478826405471476E-2</v>
      </c>
      <c r="AD117" s="135">
        <f t="shared" si="68"/>
        <v>1.5678116383460512</v>
      </c>
      <c r="AE117" s="135">
        <f t="shared" si="68"/>
        <v>1.0278132126023711</v>
      </c>
      <c r="AF117" s="135">
        <f t="shared" si="68"/>
        <v>0.93664294157379169</v>
      </c>
      <c r="AG117" s="135">
        <f t="shared" si="68"/>
        <v>0.18027756377319878</v>
      </c>
      <c r="AH117" s="135">
        <f t="shared" si="68"/>
        <v>2.0124694614660092</v>
      </c>
      <c r="AI117" s="135">
        <f t="shared" si="68"/>
        <v>0.33999999999999986</v>
      </c>
      <c r="AJ117" s="135">
        <f t="shared" si="68"/>
        <v>0.22538855339169284</v>
      </c>
      <c r="AK117" s="135">
        <f t="shared" si="68"/>
        <v>0.63610795729446468</v>
      </c>
      <c r="AL117" s="135">
        <f t="shared" si="68"/>
        <v>0.20033305601755622</v>
      </c>
      <c r="AM117" s="135">
        <f t="shared" si="68"/>
        <v>1.1357963432470306</v>
      </c>
      <c r="AN117" s="135">
        <f t="shared" si="68"/>
        <v>0.13796134724383252</v>
      </c>
      <c r="AO117" s="135">
        <f t="shared" si="68"/>
        <v>0.59573484034425672</v>
      </c>
      <c r="AP117" s="135">
        <f t="shared" si="68"/>
        <v>0.38888730158406387</v>
      </c>
      <c r="AQ117" s="135">
        <f t="shared" si="68"/>
        <v>0.52367292591209413</v>
      </c>
      <c r="AR117" s="135">
        <f t="shared" si="68"/>
        <v>0.39526362510776697</v>
      </c>
      <c r="AS117" s="135">
        <f t="shared" si="68"/>
        <v>1.3173078607523683</v>
      </c>
      <c r="AT117" s="135">
        <f t="shared" si="68"/>
        <v>0.62100026838426847</v>
      </c>
      <c r="AU117" s="135">
        <f t="shared" si="68"/>
        <v>3.1160445011798767</v>
      </c>
      <c r="AV117" s="145">
        <f t="shared" si="68"/>
        <v>1.2415737325400105</v>
      </c>
      <c r="AW117" s="145">
        <f t="shared" si="68"/>
        <v>0.37210527184297354</v>
      </c>
      <c r="AX117" s="135"/>
      <c r="AY117" s="135"/>
      <c r="AZ117" s="146"/>
      <c r="BA117" s="147"/>
      <c r="BB117" s="147"/>
      <c r="BC117" s="146"/>
      <c r="BD117" s="147"/>
      <c r="BE117" s="147"/>
      <c r="BF117" s="146"/>
      <c r="BG117" s="148"/>
      <c r="BH117" s="148"/>
      <c r="BI117" s="146"/>
      <c r="BJ117" s="146"/>
      <c r="BK117" s="146"/>
      <c r="BL117" s="146"/>
      <c r="BM117" s="148"/>
      <c r="BN117" s="148"/>
      <c r="BO117" s="148"/>
      <c r="BP117" s="148"/>
      <c r="BQ117" s="148"/>
      <c r="BR117" s="148"/>
      <c r="BS117" s="148"/>
      <c r="BT117" s="148"/>
      <c r="BU117" s="148"/>
      <c r="BV117" s="148"/>
      <c r="BW117" s="148"/>
      <c r="BX117" s="148"/>
      <c r="BY117" s="148"/>
      <c r="BZ117" s="148"/>
      <c r="CA117" s="148"/>
      <c r="CB117" s="148"/>
      <c r="CC117" s="148"/>
      <c r="CD117" s="148"/>
      <c r="CE117" s="148"/>
      <c r="CF117" s="148"/>
      <c r="CG117" s="148"/>
      <c r="CH117" s="148"/>
      <c r="CI117" s="148"/>
      <c r="CJ117" s="148"/>
      <c r="CK117" s="148"/>
      <c r="CL117" s="148"/>
      <c r="CM117" s="148"/>
      <c r="CN117" s="148"/>
      <c r="CO117" s="135"/>
      <c r="CP117" s="135"/>
      <c r="CQ117" s="145"/>
      <c r="CR117" s="145"/>
      <c r="CS117" s="145"/>
      <c r="CT117" s="145"/>
      <c r="CU117" s="145"/>
      <c r="CV117" s="145"/>
      <c r="CW117" s="145"/>
      <c r="CX117" s="145"/>
      <c r="CY117" s="145"/>
      <c r="CZ117" s="145"/>
      <c r="DA117" s="145"/>
      <c r="DB117" s="145"/>
      <c r="DC117" s="145"/>
      <c r="DD117" s="145"/>
      <c r="DE117" s="145"/>
      <c r="DF117" s="145"/>
      <c r="DG117" s="145"/>
      <c r="DH117" s="145"/>
      <c r="DI117" s="145"/>
      <c r="DJ117" s="145"/>
      <c r="DK117" s="145"/>
      <c r="DL117" s="145"/>
      <c r="DM117" s="145"/>
      <c r="DN117" s="145"/>
      <c r="DO117" s="145"/>
      <c r="DP117" s="145"/>
      <c r="DQ117" s="145"/>
      <c r="DR117" s="145"/>
      <c r="DS117" s="145"/>
      <c r="DT117" s="145"/>
      <c r="DU117" s="145"/>
      <c r="DV117" s="145"/>
      <c r="DW117" s="145"/>
      <c r="DX117" s="145"/>
      <c r="DY117" s="145"/>
      <c r="DZ117" s="145"/>
      <c r="EA117" s="145"/>
      <c r="EB117" s="145"/>
      <c r="EC117" s="145"/>
      <c r="ED117" s="145"/>
      <c r="EE117" s="145"/>
      <c r="AMG117" s="135"/>
      <c r="AMH117" s="135"/>
    </row>
    <row r="118" spans="1:1022" x14ac:dyDescent="0.2">
      <c r="A118" s="135"/>
      <c r="B118" s="135"/>
      <c r="D118" s="128" t="s">
        <v>381</v>
      </c>
      <c r="I118" s="129">
        <f t="shared" ref="I118:AW118" si="69">I117/I115</f>
        <v>0.16850278408704816</v>
      </c>
      <c r="J118" s="128">
        <f t="shared" si="69"/>
        <v>1.2507710650441381E-2</v>
      </c>
      <c r="K118" s="128">
        <f t="shared" si="69"/>
        <v>8.5306130987441841E-3</v>
      </c>
      <c r="L118" s="128">
        <f t="shared" si="69"/>
        <v>4.2359928919609262E-2</v>
      </c>
      <c r="M118" s="128">
        <f t="shared" si="69"/>
        <v>8.9878745102810881E-2</v>
      </c>
      <c r="N118" s="128">
        <f t="shared" si="69"/>
        <v>9.2549591755040156E-2</v>
      </c>
      <c r="O118" s="128">
        <f t="shared" si="69"/>
        <v>5.9234275237044672E-2</v>
      </c>
      <c r="P118" s="128">
        <f t="shared" si="69"/>
        <v>7.5145530797024809E-2</v>
      </c>
      <c r="Q118" s="128">
        <f t="shared" si="69"/>
        <v>8.3817894295460604E-2</v>
      </c>
      <c r="R118" s="128">
        <f t="shared" si="69"/>
        <v>0.13982468959106481</v>
      </c>
      <c r="U118" s="128">
        <f t="shared" si="69"/>
        <v>9.6823076704601746E-2</v>
      </c>
      <c r="W118" s="128">
        <f t="shared" si="69"/>
        <v>0.28763665675385008</v>
      </c>
      <c r="X118" s="128">
        <f t="shared" si="69"/>
        <v>3.9198482995582602E-2</v>
      </c>
      <c r="Y118" s="128">
        <f t="shared" si="69"/>
        <v>0.12719961069298474</v>
      </c>
      <c r="Z118" s="128">
        <f t="shared" si="69"/>
        <v>0.22666965012053178</v>
      </c>
      <c r="AA118" s="128">
        <f t="shared" si="69"/>
        <v>0.510637585964555</v>
      </c>
      <c r="AB118" s="128">
        <f t="shared" si="69"/>
        <v>0.33535199527907389</v>
      </c>
      <c r="AC118" s="128">
        <f t="shared" si="69"/>
        <v>0.30588365955503244</v>
      </c>
      <c r="AD118" s="128">
        <f t="shared" si="69"/>
        <v>0.42642202312222599</v>
      </c>
      <c r="AE118" s="128">
        <f t="shared" si="69"/>
        <v>0.22739230367309099</v>
      </c>
      <c r="AF118" s="128">
        <f t="shared" si="69"/>
        <v>0.1484378671273838</v>
      </c>
      <c r="AG118" s="128">
        <f t="shared" si="69"/>
        <v>0.1335389361282954</v>
      </c>
      <c r="AH118" s="128">
        <f t="shared" si="69"/>
        <v>0.16069758808618653</v>
      </c>
      <c r="AI118" s="128">
        <f t="shared" si="69"/>
        <v>5.0898203592814349E-2</v>
      </c>
      <c r="AJ118" s="128">
        <f t="shared" si="69"/>
        <v>0.11678163388170615</v>
      </c>
      <c r="AK118" s="128">
        <f t="shared" si="69"/>
        <v>0.13699381707705627</v>
      </c>
      <c r="AL118" s="128">
        <f t="shared" si="69"/>
        <v>8.8123045169012995E-2</v>
      </c>
      <c r="AM118" s="128">
        <f t="shared" si="69"/>
        <v>0.12517961167307465</v>
      </c>
      <c r="AN118" s="128">
        <f t="shared" si="69"/>
        <v>7.1979833344608266E-2</v>
      </c>
      <c r="AO118" s="128">
        <f t="shared" si="69"/>
        <v>0.13238552007650151</v>
      </c>
      <c r="AP118" s="128">
        <f t="shared" si="69"/>
        <v>0.18817127496003092</v>
      </c>
      <c r="AQ118" s="128">
        <f t="shared" si="69"/>
        <v>0.11919717585252522</v>
      </c>
      <c r="AR118" s="128">
        <f t="shared" si="69"/>
        <v>0.12249905736810961</v>
      </c>
      <c r="AS118" s="128">
        <f t="shared" si="69"/>
        <v>0.17085705068124099</v>
      </c>
      <c r="AT118" s="128">
        <f t="shared" si="69"/>
        <v>0.53411720331215762</v>
      </c>
      <c r="AU118" s="128">
        <f t="shared" si="69"/>
        <v>0.34946293471176187</v>
      </c>
      <c r="AV118" s="130">
        <f t="shared" si="69"/>
        <v>0.49969428462839166</v>
      </c>
      <c r="AW118" s="130">
        <f t="shared" si="69"/>
        <v>0.47422082222978784</v>
      </c>
      <c r="AX118" s="135"/>
      <c r="AY118" s="135"/>
      <c r="AZ118" s="146"/>
      <c r="BA118" s="147"/>
      <c r="BB118" s="147"/>
      <c r="BC118" s="146"/>
      <c r="BD118" s="147"/>
      <c r="BE118" s="147"/>
      <c r="BF118" s="146"/>
      <c r="BG118" s="148"/>
      <c r="BH118" s="148"/>
      <c r="BI118" s="146"/>
      <c r="BJ118" s="146"/>
      <c r="BK118" s="146"/>
      <c r="BL118" s="146"/>
      <c r="BM118" s="148"/>
      <c r="BN118" s="148"/>
      <c r="BO118" s="148"/>
      <c r="BP118" s="148"/>
      <c r="BQ118" s="148"/>
      <c r="BR118" s="148"/>
      <c r="BS118" s="148"/>
      <c r="BT118" s="148"/>
      <c r="BU118" s="148"/>
      <c r="BV118" s="148"/>
      <c r="BW118" s="148"/>
      <c r="BX118" s="148"/>
      <c r="BY118" s="148"/>
      <c r="BZ118" s="148"/>
      <c r="CA118" s="148"/>
      <c r="CB118" s="148"/>
      <c r="CC118" s="148"/>
      <c r="CD118" s="148"/>
      <c r="CE118" s="148"/>
      <c r="CF118" s="148"/>
      <c r="CG118" s="148"/>
      <c r="CH118" s="148"/>
      <c r="CI118" s="148"/>
      <c r="CJ118" s="148"/>
      <c r="CK118" s="148"/>
      <c r="CL118" s="148"/>
      <c r="CM118" s="148"/>
      <c r="CN118" s="148"/>
      <c r="CO118" s="135"/>
      <c r="CP118" s="135"/>
      <c r="CQ118" s="145"/>
      <c r="CR118" s="145"/>
      <c r="CS118" s="145"/>
      <c r="CT118" s="145"/>
      <c r="CU118" s="145"/>
      <c r="CV118" s="145"/>
      <c r="CW118" s="145"/>
      <c r="CX118" s="145"/>
      <c r="CY118" s="145"/>
      <c r="CZ118" s="145"/>
      <c r="DA118" s="145"/>
      <c r="DB118" s="145"/>
      <c r="DC118" s="145"/>
      <c r="DD118" s="145"/>
      <c r="DE118" s="145"/>
      <c r="DF118" s="145"/>
      <c r="DG118" s="145"/>
      <c r="DH118" s="145"/>
      <c r="DI118" s="145"/>
      <c r="DJ118" s="145"/>
      <c r="DK118" s="145"/>
      <c r="DL118" s="145"/>
      <c r="DM118" s="145"/>
      <c r="DN118" s="145"/>
      <c r="DO118" s="145"/>
      <c r="DP118" s="145"/>
      <c r="DQ118" s="145"/>
      <c r="DR118" s="145"/>
      <c r="DS118" s="145"/>
      <c r="DT118" s="145"/>
      <c r="DU118" s="145"/>
      <c r="DV118" s="145"/>
      <c r="DW118" s="145"/>
      <c r="DX118" s="145"/>
      <c r="DY118" s="145"/>
      <c r="DZ118" s="145"/>
      <c r="EA118" s="145"/>
      <c r="EB118" s="145"/>
      <c r="EC118" s="145"/>
      <c r="ED118" s="145"/>
      <c r="EE118" s="145"/>
      <c r="AMG118" s="135"/>
      <c r="AMH118" s="135"/>
    </row>
    <row r="119" spans="1:1022" x14ac:dyDescent="0.2">
      <c r="A119" s="135"/>
      <c r="B119" s="135"/>
      <c r="D119" s="128" t="s">
        <v>382</v>
      </c>
      <c r="I119" s="129">
        <f t="shared" ref="I119:AW119" si="70">I118*100</f>
        <v>16.850278408704817</v>
      </c>
      <c r="J119" s="128">
        <f t="shared" si="70"/>
        <v>1.2507710650441382</v>
      </c>
      <c r="K119" s="128">
        <f t="shared" si="70"/>
        <v>0.85306130987441842</v>
      </c>
      <c r="L119" s="128">
        <f t="shared" si="70"/>
        <v>4.235992891960926</v>
      </c>
      <c r="M119" s="128">
        <f t="shared" si="70"/>
        <v>8.9878745102810882</v>
      </c>
      <c r="N119" s="128">
        <f t="shared" si="70"/>
        <v>9.2549591755040161</v>
      </c>
      <c r="O119" s="128">
        <f t="shared" si="70"/>
        <v>5.9234275237044676</v>
      </c>
      <c r="P119" s="128">
        <f t="shared" si="70"/>
        <v>7.5145530797024813</v>
      </c>
      <c r="Q119" s="128">
        <f t="shared" si="70"/>
        <v>8.3817894295460604</v>
      </c>
      <c r="R119" s="128">
        <f t="shared" si="70"/>
        <v>13.98246895910648</v>
      </c>
      <c r="U119" s="128">
        <f t="shared" si="70"/>
        <v>9.6823076704601743</v>
      </c>
      <c r="W119" s="128">
        <f t="shared" si="70"/>
        <v>28.76366567538501</v>
      </c>
      <c r="X119" s="128">
        <f t="shared" si="70"/>
        <v>3.9198482995582604</v>
      </c>
      <c r="Y119" s="128">
        <f t="shared" si="70"/>
        <v>12.719961069298474</v>
      </c>
      <c r="Z119" s="128">
        <f t="shared" si="70"/>
        <v>22.666965012053179</v>
      </c>
      <c r="AA119" s="128">
        <f t="shared" si="70"/>
        <v>51.0637585964555</v>
      </c>
      <c r="AB119" s="128">
        <f t="shared" si="70"/>
        <v>33.535199527907388</v>
      </c>
      <c r="AC119" s="128">
        <f t="shared" si="70"/>
        <v>30.588365955503242</v>
      </c>
      <c r="AD119" s="128">
        <f t="shared" si="70"/>
        <v>42.642202312222601</v>
      </c>
      <c r="AE119" s="128">
        <f t="shared" si="70"/>
        <v>22.739230367309098</v>
      </c>
      <c r="AF119" s="128">
        <f t="shared" si="70"/>
        <v>14.84378671273838</v>
      </c>
      <c r="AG119" s="128">
        <f t="shared" si="70"/>
        <v>13.353893612829539</v>
      </c>
      <c r="AH119" s="128">
        <f t="shared" si="70"/>
        <v>16.069758808618655</v>
      </c>
      <c r="AI119" s="128">
        <f t="shared" si="70"/>
        <v>5.0898203592814353</v>
      </c>
      <c r="AJ119" s="128">
        <f t="shared" si="70"/>
        <v>11.678163388170615</v>
      </c>
      <c r="AK119" s="128">
        <f t="shared" si="70"/>
        <v>13.699381707705626</v>
      </c>
      <c r="AL119" s="128">
        <f t="shared" si="70"/>
        <v>8.8123045169012997</v>
      </c>
      <c r="AM119" s="128">
        <f t="shared" si="70"/>
        <v>12.517961167307465</v>
      </c>
      <c r="AN119" s="128">
        <f t="shared" si="70"/>
        <v>7.1979833344608268</v>
      </c>
      <c r="AO119" s="128">
        <f t="shared" si="70"/>
        <v>13.238552007650151</v>
      </c>
      <c r="AP119" s="128">
        <f t="shared" si="70"/>
        <v>18.817127496003092</v>
      </c>
      <c r="AQ119" s="128">
        <f t="shared" si="70"/>
        <v>11.919717585252522</v>
      </c>
      <c r="AR119" s="128">
        <f t="shared" si="70"/>
        <v>12.249905736810961</v>
      </c>
      <c r="AS119" s="128">
        <f t="shared" si="70"/>
        <v>17.085705068124099</v>
      </c>
      <c r="AT119" s="128">
        <f t="shared" si="70"/>
        <v>53.411720331215761</v>
      </c>
      <c r="AU119" s="128">
        <f t="shared" si="70"/>
        <v>34.94629347117619</v>
      </c>
      <c r="AV119" s="130">
        <f t="shared" si="70"/>
        <v>49.969428462839169</v>
      </c>
      <c r="AW119" s="130">
        <f t="shared" si="70"/>
        <v>47.422082222978787</v>
      </c>
      <c r="AX119" s="135"/>
      <c r="AY119" s="135"/>
      <c r="AZ119" s="146"/>
      <c r="BA119" s="147"/>
      <c r="BB119" s="147"/>
      <c r="BC119" s="146"/>
      <c r="BD119" s="147"/>
      <c r="BE119" s="147"/>
      <c r="BF119" s="146"/>
      <c r="BG119" s="148"/>
      <c r="BH119" s="148"/>
      <c r="BI119" s="146"/>
      <c r="BJ119" s="146"/>
      <c r="BK119" s="146"/>
      <c r="BL119" s="146"/>
      <c r="BM119" s="148"/>
      <c r="BN119" s="148"/>
      <c r="BO119" s="148"/>
      <c r="BP119" s="148"/>
      <c r="BQ119" s="148"/>
      <c r="BR119" s="148"/>
      <c r="BS119" s="148"/>
      <c r="BT119" s="148"/>
      <c r="BU119" s="148"/>
      <c r="BV119" s="148"/>
      <c r="BW119" s="148"/>
      <c r="BX119" s="148"/>
      <c r="BY119" s="148"/>
      <c r="BZ119" s="148"/>
      <c r="CA119" s="148"/>
      <c r="CB119" s="148"/>
      <c r="CC119" s="148"/>
      <c r="CD119" s="148"/>
      <c r="CE119" s="148"/>
      <c r="CF119" s="148"/>
      <c r="CG119" s="148"/>
      <c r="CH119" s="148"/>
      <c r="CI119" s="148"/>
      <c r="CJ119" s="148"/>
      <c r="CK119" s="148"/>
      <c r="CL119" s="148"/>
      <c r="CM119" s="148"/>
      <c r="CN119" s="148"/>
      <c r="CO119" s="135"/>
      <c r="CP119" s="135"/>
      <c r="CQ119" s="145"/>
      <c r="CR119" s="145"/>
      <c r="CS119" s="145"/>
      <c r="CT119" s="145"/>
      <c r="CU119" s="145"/>
      <c r="CV119" s="145"/>
      <c r="CW119" s="145"/>
      <c r="CX119" s="145"/>
      <c r="CY119" s="145"/>
      <c r="CZ119" s="145"/>
      <c r="DA119" s="145"/>
      <c r="DB119" s="145"/>
      <c r="DC119" s="145"/>
      <c r="DD119" s="145"/>
      <c r="DE119" s="145"/>
      <c r="DF119" s="145"/>
      <c r="DG119" s="145"/>
      <c r="DH119" s="145"/>
      <c r="DI119" s="145"/>
      <c r="DJ119" s="145"/>
      <c r="DK119" s="145"/>
      <c r="DL119" s="145"/>
      <c r="DM119" s="145"/>
      <c r="DN119" s="145"/>
      <c r="DO119" s="145"/>
      <c r="DP119" s="145"/>
      <c r="DQ119" s="145"/>
      <c r="DR119" s="145"/>
      <c r="DS119" s="145"/>
      <c r="DT119" s="145"/>
      <c r="DU119" s="145"/>
      <c r="DV119" s="145"/>
      <c r="DW119" s="145"/>
      <c r="DX119" s="145"/>
      <c r="DY119" s="145"/>
      <c r="DZ119" s="145"/>
      <c r="EA119" s="145"/>
      <c r="EB119" s="145"/>
      <c r="EC119" s="145"/>
      <c r="ED119" s="145"/>
      <c r="EE119" s="145"/>
      <c r="AMG119" s="135"/>
      <c r="AMH119" s="135"/>
    </row>
    <row r="120" spans="1:1022" x14ac:dyDescent="0.2">
      <c r="B120" s="135"/>
      <c r="D120" s="135"/>
      <c r="I120" s="144"/>
      <c r="J120" s="135"/>
      <c r="K120" s="135"/>
      <c r="L120" s="135"/>
      <c r="M120" s="135"/>
      <c r="N120" s="135"/>
      <c r="O120" s="135"/>
      <c r="P120" s="135"/>
      <c r="Q120" s="135"/>
      <c r="R120" s="135"/>
      <c r="S120" s="135"/>
      <c r="U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45"/>
      <c r="AW120" s="145"/>
      <c r="AX120" s="135"/>
      <c r="AY120" s="135"/>
      <c r="AZ120" s="146"/>
      <c r="BA120" s="147"/>
      <c r="BB120" s="147"/>
      <c r="BC120" s="146"/>
      <c r="BD120" s="147"/>
      <c r="BE120" s="147"/>
      <c r="BF120" s="146"/>
      <c r="BG120" s="148"/>
      <c r="BH120" s="148"/>
      <c r="BI120" s="146"/>
      <c r="BJ120" s="146"/>
      <c r="BK120" s="146"/>
      <c r="BL120" s="146"/>
      <c r="BM120" s="148"/>
      <c r="BN120" s="148"/>
      <c r="BO120" s="148"/>
      <c r="BP120" s="148"/>
      <c r="BQ120" s="148"/>
      <c r="BR120" s="148"/>
      <c r="BS120" s="148"/>
      <c r="BT120" s="148"/>
      <c r="BU120" s="148"/>
      <c r="BV120" s="148"/>
      <c r="BW120" s="148"/>
      <c r="BX120" s="148"/>
      <c r="BY120" s="148"/>
      <c r="BZ120" s="148"/>
      <c r="CA120" s="148"/>
      <c r="CB120" s="148"/>
      <c r="CC120" s="148"/>
      <c r="CD120" s="148"/>
      <c r="CE120" s="148"/>
      <c r="CF120" s="148"/>
      <c r="CG120" s="148"/>
      <c r="CH120" s="148"/>
      <c r="CI120" s="148"/>
      <c r="CJ120" s="148"/>
      <c r="CK120" s="148"/>
      <c r="CL120" s="148"/>
      <c r="CM120" s="148"/>
      <c r="CN120" s="148"/>
      <c r="CO120" s="135"/>
      <c r="CP120" s="135"/>
      <c r="CQ120" s="145"/>
      <c r="CR120" s="145"/>
      <c r="CS120" s="145"/>
      <c r="CT120" s="145"/>
      <c r="CU120" s="145"/>
      <c r="CV120" s="145"/>
      <c r="CW120" s="145"/>
      <c r="CX120" s="145"/>
      <c r="CY120" s="145"/>
      <c r="CZ120" s="145"/>
      <c r="DA120" s="145"/>
      <c r="DB120" s="145"/>
      <c r="DC120" s="145"/>
      <c r="DD120" s="145"/>
      <c r="DE120" s="145"/>
      <c r="DF120" s="145"/>
      <c r="DG120" s="145"/>
      <c r="DH120" s="145"/>
      <c r="DI120" s="145"/>
      <c r="DJ120" s="145"/>
      <c r="DK120" s="145"/>
      <c r="DL120" s="145"/>
      <c r="DM120" s="145"/>
      <c r="DN120" s="145"/>
      <c r="DO120" s="145"/>
      <c r="DP120" s="145"/>
      <c r="DQ120" s="145"/>
      <c r="DR120" s="145"/>
      <c r="DS120" s="145"/>
      <c r="DT120" s="145"/>
      <c r="DU120" s="145"/>
      <c r="DV120" s="145"/>
      <c r="DW120" s="145"/>
      <c r="DX120" s="145"/>
      <c r="DY120" s="145"/>
      <c r="DZ120" s="145"/>
      <c r="EA120" s="145"/>
      <c r="EB120" s="145"/>
      <c r="EC120" s="145"/>
      <c r="ED120" s="145"/>
      <c r="EE120" s="145"/>
    </row>
    <row r="122" spans="1:1022" x14ac:dyDescent="0.2">
      <c r="A122" s="128" t="s">
        <v>171</v>
      </c>
      <c r="B122" s="135" t="s">
        <v>364</v>
      </c>
      <c r="C122" s="128" t="s">
        <v>37</v>
      </c>
      <c r="D122" s="128" t="s">
        <v>436</v>
      </c>
      <c r="F122" s="128">
        <v>1310</v>
      </c>
      <c r="G122" s="128">
        <v>1.5</v>
      </c>
      <c r="H122" s="128" t="s">
        <v>433</v>
      </c>
      <c r="I122" s="129">
        <v>171.66</v>
      </c>
      <c r="J122" s="128">
        <v>200392.81</v>
      </c>
      <c r="K122" s="128">
        <v>136479.28</v>
      </c>
      <c r="L122" s="128">
        <v>90.71</v>
      </c>
      <c r="M122" s="128">
        <v>19783.39</v>
      </c>
      <c r="N122" s="128">
        <v>19617.53</v>
      </c>
      <c r="O122" s="128">
        <v>6.73</v>
      </c>
      <c r="P122" s="128">
        <v>153.22999999999999</v>
      </c>
      <c r="Q122" s="128">
        <v>2578.11</v>
      </c>
      <c r="R122" s="128">
        <v>90.41</v>
      </c>
      <c r="S122" s="128" t="s">
        <v>29</v>
      </c>
      <c r="T122" s="128" t="s">
        <v>29</v>
      </c>
      <c r="U122" s="128">
        <v>303.13</v>
      </c>
      <c r="V122" s="128">
        <v>1.86</v>
      </c>
      <c r="W122" s="128">
        <v>58.85</v>
      </c>
      <c r="X122" s="128">
        <v>463.91</v>
      </c>
      <c r="Y122" s="128">
        <v>79.08</v>
      </c>
      <c r="Z122" s="128">
        <v>213.26</v>
      </c>
      <c r="AA122" s="128">
        <v>389.96</v>
      </c>
      <c r="AB122" s="128">
        <v>30.74</v>
      </c>
      <c r="AC122" s="128">
        <v>33.130000000000003</v>
      </c>
      <c r="AD122" s="128">
        <v>325.55</v>
      </c>
      <c r="AE122" s="128">
        <v>72.319999999999993</v>
      </c>
      <c r="AF122" s="128">
        <v>68.8</v>
      </c>
      <c r="AG122" s="128">
        <v>10.28</v>
      </c>
      <c r="AH122" s="128">
        <v>74.2</v>
      </c>
      <c r="AI122" s="128">
        <v>30.8</v>
      </c>
      <c r="AJ122" s="128">
        <v>9.06</v>
      </c>
      <c r="AK122" s="128">
        <v>17.3</v>
      </c>
      <c r="AL122" s="128">
        <v>8.3000000000000007</v>
      </c>
      <c r="AM122" s="128">
        <v>32.93</v>
      </c>
      <c r="AN122" s="128">
        <v>7.12</v>
      </c>
      <c r="AO122" s="128">
        <v>17.04</v>
      </c>
      <c r="AP122" s="128">
        <v>8.11</v>
      </c>
      <c r="AQ122" s="128">
        <v>17.55</v>
      </c>
      <c r="AR122" s="128">
        <v>12.87</v>
      </c>
      <c r="AS122" s="128">
        <v>27.25</v>
      </c>
      <c r="AT122" s="128">
        <v>32.159999999999997</v>
      </c>
      <c r="AU122" s="128">
        <v>221.59</v>
      </c>
      <c r="AV122" s="130">
        <v>94.13</v>
      </c>
      <c r="AW122" s="130">
        <v>37.450000000000003</v>
      </c>
      <c r="AX122" s="135"/>
      <c r="AY122" s="128"/>
      <c r="AZ122" s="132">
        <v>15.21</v>
      </c>
      <c r="BA122" s="133">
        <v>35145.800000000003</v>
      </c>
      <c r="BB122" s="133">
        <v>4326.96</v>
      </c>
      <c r="BC122" s="132">
        <v>4.34</v>
      </c>
      <c r="BD122" s="133">
        <v>4603.6000000000004</v>
      </c>
      <c r="BE122" s="133">
        <v>1481.1</v>
      </c>
      <c r="BF122" s="132">
        <v>0.38</v>
      </c>
      <c r="BG122" s="134">
        <v>13.36</v>
      </c>
      <c r="BH122" s="134">
        <v>146.31</v>
      </c>
      <c r="BI122" s="132">
        <v>4.18</v>
      </c>
      <c r="BJ122" s="132">
        <v>0.33</v>
      </c>
      <c r="BK122" s="132">
        <v>0.64</v>
      </c>
      <c r="BL122" s="132">
        <v>61.53</v>
      </c>
      <c r="BM122" s="134">
        <v>0.85</v>
      </c>
      <c r="BN122" s="134">
        <v>2.4500000000000002</v>
      </c>
      <c r="BO122" s="134">
        <v>16.59</v>
      </c>
      <c r="BP122" s="134">
        <v>2.88</v>
      </c>
      <c r="BQ122" s="134">
        <v>8.26</v>
      </c>
      <c r="BR122" s="134">
        <v>14.75</v>
      </c>
      <c r="BS122" s="134">
        <v>1.39</v>
      </c>
      <c r="BT122" s="134">
        <v>1.2</v>
      </c>
      <c r="BU122" s="134">
        <v>12.96</v>
      </c>
      <c r="BV122" s="134">
        <v>2.41</v>
      </c>
      <c r="BW122" s="134">
        <v>2.5</v>
      </c>
      <c r="BX122" s="134">
        <v>0.38</v>
      </c>
      <c r="BY122" s="134">
        <v>3.44</v>
      </c>
      <c r="BZ122" s="134">
        <v>1.42</v>
      </c>
      <c r="CA122" s="134">
        <v>0.32</v>
      </c>
      <c r="CB122" s="134">
        <v>0.67</v>
      </c>
      <c r="CC122" s="134">
        <v>0.28999999999999998</v>
      </c>
      <c r="CD122" s="134">
        <v>1.22</v>
      </c>
      <c r="CE122" s="134">
        <v>0.25</v>
      </c>
      <c r="CF122" s="134">
        <v>0.6</v>
      </c>
      <c r="CG122" s="134">
        <v>0.28000000000000003</v>
      </c>
      <c r="CH122" s="134">
        <v>0.68</v>
      </c>
      <c r="CI122" s="134">
        <v>0.42</v>
      </c>
      <c r="CJ122" s="134">
        <v>1.05</v>
      </c>
      <c r="CK122" s="134">
        <v>1.1399999999999999</v>
      </c>
      <c r="CL122" s="134">
        <v>7.66</v>
      </c>
      <c r="CM122" s="134">
        <v>3.27</v>
      </c>
      <c r="CN122" s="134">
        <v>1.29</v>
      </c>
      <c r="CO122" s="135"/>
      <c r="CQ122" s="130">
        <v>1.43</v>
      </c>
      <c r="CR122" s="130">
        <v>95.5</v>
      </c>
      <c r="CS122" s="130">
        <v>75.31</v>
      </c>
      <c r="CT122" s="130">
        <v>0.12</v>
      </c>
      <c r="CU122" s="130">
        <v>9.82</v>
      </c>
      <c r="CV122" s="130">
        <v>2.11</v>
      </c>
      <c r="CW122" s="130">
        <v>9.1399999999999995E-2</v>
      </c>
      <c r="CX122" s="130">
        <v>0.69199999999999995</v>
      </c>
      <c r="CY122" s="130">
        <v>0.42499999999999999</v>
      </c>
      <c r="CZ122" s="130">
        <v>0.192</v>
      </c>
      <c r="DA122" s="130">
        <v>0.88500000000000001</v>
      </c>
      <c r="DB122" s="130">
        <v>1.7</v>
      </c>
      <c r="DC122" s="130">
        <v>1.48</v>
      </c>
      <c r="DD122" s="130">
        <v>0.69899999999999995</v>
      </c>
      <c r="DE122" s="130">
        <v>0.20399999999999999</v>
      </c>
      <c r="DF122" s="130">
        <v>4.8500000000000001E-2</v>
      </c>
      <c r="DG122" s="130" t="s">
        <v>419</v>
      </c>
      <c r="DH122" s="130">
        <v>4.58E-2</v>
      </c>
      <c r="DI122" s="130">
        <v>7.9500000000000005E-3</v>
      </c>
      <c r="DJ122" s="130">
        <v>0.20799999999999999</v>
      </c>
      <c r="DK122" s="130">
        <v>8.1799999999999998E-2</v>
      </c>
      <c r="DL122" s="130">
        <v>7.85E-2</v>
      </c>
      <c r="DM122" s="130">
        <v>4.0600000000000002E-3</v>
      </c>
      <c r="DN122" s="130">
        <v>6.1500000000000001E-3</v>
      </c>
      <c r="DO122" s="130">
        <v>5.4299999999999999E-3</v>
      </c>
      <c r="DP122" s="130">
        <f>AVERAGE(DP124,DP126,DP127)</f>
        <v>3.0133333333333335E-2</v>
      </c>
      <c r="DQ122" s="130">
        <v>3.4299999999999997E-2</v>
      </c>
      <c r="DR122" s="130">
        <f>AVERAGE(DR125,DR126)</f>
        <v>1.022E-2</v>
      </c>
      <c r="DS122" s="130">
        <v>4.7800000000000002E-2</v>
      </c>
      <c r="DT122" s="130">
        <f>AVERAGE(DT124,DT126,DT127)</f>
        <v>4.4833333333333331E-3</v>
      </c>
      <c r="DU122" s="130">
        <v>1.5699999999999999E-2</v>
      </c>
      <c r="DV122" s="130">
        <v>5.2500000000000003E-3</v>
      </c>
      <c r="DW122" s="130">
        <f>AVERAGE(DW124,DW127)</f>
        <v>1.09E-2</v>
      </c>
      <c r="DX122" s="130">
        <v>3.6600000000000001E-3</v>
      </c>
      <c r="DY122" s="130">
        <v>1.805E-2</v>
      </c>
      <c r="DZ122" s="130">
        <v>2.6099999999999999E-3</v>
      </c>
      <c r="EA122" s="130">
        <v>1.5933333333333299E-2</v>
      </c>
      <c r="EB122" s="130">
        <v>8.7600000000000004E-3</v>
      </c>
      <c r="EC122" s="130">
        <v>1.6899999999999998E-2</v>
      </c>
      <c r="ED122" s="130">
        <v>2.9399999999999999E-3</v>
      </c>
      <c r="EE122" s="130">
        <v>3.7599999999999999E-3</v>
      </c>
    </row>
    <row r="123" spans="1:1022" x14ac:dyDescent="0.2">
      <c r="A123" s="128" t="s">
        <v>171</v>
      </c>
      <c r="B123" s="135" t="s">
        <v>364</v>
      </c>
      <c r="C123" s="128" t="s">
        <v>37</v>
      </c>
      <c r="D123" s="128" t="s">
        <v>437</v>
      </c>
      <c r="F123" s="128">
        <v>1310</v>
      </c>
      <c r="G123" s="128">
        <v>1.5</v>
      </c>
      <c r="H123" s="128" t="s">
        <v>433</v>
      </c>
      <c r="I123" s="129">
        <v>172.6</v>
      </c>
      <c r="J123" s="128">
        <v>200989.88</v>
      </c>
      <c r="K123" s="128">
        <v>136479.28</v>
      </c>
      <c r="L123" s="128">
        <v>90.79</v>
      </c>
      <c r="M123" s="128">
        <v>19590.7</v>
      </c>
      <c r="N123" s="128">
        <v>19578.38</v>
      </c>
      <c r="O123" s="128">
        <v>6.53</v>
      </c>
      <c r="P123" s="128">
        <v>159.09</v>
      </c>
      <c r="Q123" s="128">
        <v>2578.64</v>
      </c>
      <c r="R123" s="128">
        <v>92.43</v>
      </c>
      <c r="S123" s="128" t="s">
        <v>29</v>
      </c>
      <c r="T123" s="128" t="s">
        <v>29</v>
      </c>
      <c r="U123" s="128">
        <v>298.7</v>
      </c>
      <c r="V123" s="128">
        <v>1.44</v>
      </c>
      <c r="W123" s="128">
        <v>60.17</v>
      </c>
      <c r="X123" s="128">
        <v>457.02</v>
      </c>
      <c r="Y123" s="128">
        <v>78.739999999999995</v>
      </c>
      <c r="Z123" s="128">
        <v>212.86</v>
      </c>
      <c r="AA123" s="128">
        <v>391.11</v>
      </c>
      <c r="AB123" s="128">
        <v>30.03</v>
      </c>
      <c r="AC123" s="128">
        <v>33.25</v>
      </c>
      <c r="AD123" s="128">
        <v>324.92</v>
      </c>
      <c r="AE123" s="128">
        <v>71.680000000000007</v>
      </c>
      <c r="AF123" s="128">
        <v>68.28</v>
      </c>
      <c r="AG123" s="128">
        <v>10.45</v>
      </c>
      <c r="AH123" s="128">
        <v>74.75</v>
      </c>
      <c r="AI123" s="128">
        <v>30.01</v>
      </c>
      <c r="AJ123" s="128">
        <v>9.07</v>
      </c>
      <c r="AK123" s="128">
        <v>16.79</v>
      </c>
      <c r="AL123" s="128">
        <v>8.31</v>
      </c>
      <c r="AM123" s="128">
        <v>32.6</v>
      </c>
      <c r="AN123" s="128">
        <v>6.99</v>
      </c>
      <c r="AO123" s="128">
        <v>16.95</v>
      </c>
      <c r="AP123" s="128">
        <v>8.09</v>
      </c>
      <c r="AQ123" s="128">
        <v>17.47</v>
      </c>
      <c r="AR123" s="128">
        <v>12.69</v>
      </c>
      <c r="AS123" s="128">
        <v>27.06</v>
      </c>
      <c r="AT123" s="128">
        <v>32.17</v>
      </c>
      <c r="AU123" s="128">
        <v>220.79</v>
      </c>
      <c r="AV123" s="130">
        <v>93.47</v>
      </c>
      <c r="AW123" s="130">
        <v>37.47</v>
      </c>
      <c r="AX123" s="135"/>
      <c r="AY123" s="128"/>
      <c r="AZ123" s="132">
        <v>15.31</v>
      </c>
      <c r="BA123" s="133">
        <v>35251.53</v>
      </c>
      <c r="BB123" s="133">
        <v>4327.18</v>
      </c>
      <c r="BC123" s="132">
        <v>4.34</v>
      </c>
      <c r="BD123" s="133">
        <v>4572.38</v>
      </c>
      <c r="BE123" s="133">
        <v>1481.81</v>
      </c>
      <c r="BF123" s="132">
        <v>0.37</v>
      </c>
      <c r="BG123" s="134">
        <v>13.91</v>
      </c>
      <c r="BH123" s="134">
        <v>146.41999999999999</v>
      </c>
      <c r="BI123" s="132">
        <v>4.2699999999999996</v>
      </c>
      <c r="BJ123" s="132">
        <v>0.36</v>
      </c>
      <c r="BK123" s="132">
        <v>0.63</v>
      </c>
      <c r="BL123" s="132">
        <v>60.68</v>
      </c>
      <c r="BM123" s="134">
        <v>0.69</v>
      </c>
      <c r="BN123" s="134">
        <v>2.5099999999999998</v>
      </c>
      <c r="BO123" s="134">
        <v>16.350000000000001</v>
      </c>
      <c r="BP123" s="134">
        <v>2.87</v>
      </c>
      <c r="BQ123" s="134">
        <v>8.25</v>
      </c>
      <c r="BR123" s="134">
        <v>14.8</v>
      </c>
      <c r="BS123" s="134">
        <v>1.36</v>
      </c>
      <c r="BT123" s="134">
        <v>1.2</v>
      </c>
      <c r="BU123" s="134">
        <v>12.95</v>
      </c>
      <c r="BV123" s="134">
        <v>2.39</v>
      </c>
      <c r="BW123" s="134">
        <v>2.48</v>
      </c>
      <c r="BX123" s="134">
        <v>0.38</v>
      </c>
      <c r="BY123" s="134">
        <v>3.47</v>
      </c>
      <c r="BZ123" s="134">
        <v>1.39</v>
      </c>
      <c r="CA123" s="134">
        <v>0.32</v>
      </c>
      <c r="CB123" s="134">
        <v>0.65</v>
      </c>
      <c r="CC123" s="134">
        <v>0.28999999999999998</v>
      </c>
      <c r="CD123" s="134">
        <v>1.21</v>
      </c>
      <c r="CE123" s="134">
        <v>0.24</v>
      </c>
      <c r="CF123" s="134">
        <v>0.6</v>
      </c>
      <c r="CG123" s="134">
        <v>0.28000000000000003</v>
      </c>
      <c r="CH123" s="134">
        <v>0.68</v>
      </c>
      <c r="CI123" s="134">
        <v>0.42</v>
      </c>
      <c r="CJ123" s="134">
        <v>1.04</v>
      </c>
      <c r="CK123" s="134">
        <v>1.1399999999999999</v>
      </c>
      <c r="CL123" s="134">
        <v>7.64</v>
      </c>
      <c r="CM123" s="134">
        <v>3.25</v>
      </c>
      <c r="CN123" s="134">
        <v>1.29</v>
      </c>
      <c r="CO123" s="135"/>
      <c r="CQ123" s="130">
        <v>1.44</v>
      </c>
      <c r="CR123" s="130">
        <v>100.79</v>
      </c>
      <c r="CS123" s="130">
        <v>80.349999999999994</v>
      </c>
      <c r="CT123" s="130">
        <v>9.11E-2</v>
      </c>
      <c r="CU123" s="130">
        <v>10.54</v>
      </c>
      <c r="CV123" s="130">
        <v>1.89</v>
      </c>
      <c r="CW123" s="130">
        <v>0.10199999999999999</v>
      </c>
      <c r="CX123" s="130">
        <v>0.81299999999999994</v>
      </c>
      <c r="CY123" s="130">
        <v>0.42</v>
      </c>
      <c r="CZ123" s="130">
        <v>0.20899999999999999</v>
      </c>
      <c r="DA123" s="130">
        <v>0.98399999999999999</v>
      </c>
      <c r="DB123" s="130">
        <v>1.69</v>
      </c>
      <c r="DC123" s="130">
        <v>1.79</v>
      </c>
      <c r="DD123" s="130">
        <v>0.74</v>
      </c>
      <c r="DE123" s="130">
        <v>0.20899999999999999</v>
      </c>
      <c r="DF123" s="130">
        <v>4.9000000000000002E-2</v>
      </c>
      <c r="DG123" s="130">
        <v>1.11E-2</v>
      </c>
      <c r="DH123" s="130">
        <v>5.0500000000000003E-2</v>
      </c>
      <c r="DI123" s="130">
        <v>1.24E-2</v>
      </c>
      <c r="DJ123" s="130">
        <v>0.12</v>
      </c>
      <c r="DK123" s="130">
        <v>7.5600000000000001E-2</v>
      </c>
      <c r="DL123" s="130">
        <v>0.1</v>
      </c>
      <c r="DM123" s="130">
        <v>3.15E-3</v>
      </c>
      <c r="DN123" s="130">
        <v>7.4000000000000003E-3</v>
      </c>
      <c r="DO123" s="130">
        <v>5.0299999999999997E-3</v>
      </c>
      <c r="DP123" s="130">
        <v>3.01333333333333E-2</v>
      </c>
      <c r="DQ123" s="130">
        <v>3.4299999999999997E-2</v>
      </c>
      <c r="DR123" s="130">
        <v>1.022E-2</v>
      </c>
      <c r="DS123" s="130">
        <v>4.7600000000000003E-2</v>
      </c>
      <c r="DT123" s="130">
        <v>4.4833333333333296E-3</v>
      </c>
      <c r="DU123" s="130">
        <v>2.2599999999999999E-2</v>
      </c>
      <c r="DV123" s="130">
        <v>4.5149999999999999E-3</v>
      </c>
      <c r="DW123" s="130">
        <v>1.09E-2</v>
      </c>
      <c r="DX123" s="130">
        <v>4.9300000000000004E-3</v>
      </c>
      <c r="DY123" s="130">
        <v>1.9800000000000002E-2</v>
      </c>
      <c r="DZ123" s="130">
        <v>2.7299999999999998E-3</v>
      </c>
      <c r="EA123" s="130">
        <v>1.5933333333333299E-2</v>
      </c>
      <c r="EB123" s="130">
        <v>6.0699999999999999E-3</v>
      </c>
      <c r="EC123" s="130">
        <v>2.4299999999999999E-2</v>
      </c>
      <c r="ED123" s="130">
        <v>2.9399999999999999E-3</v>
      </c>
      <c r="EE123" s="130">
        <v>3.7599999999999999E-3</v>
      </c>
    </row>
    <row r="124" spans="1:1022" x14ac:dyDescent="0.2">
      <c r="A124" s="128" t="s">
        <v>171</v>
      </c>
      <c r="B124" s="135" t="s">
        <v>364</v>
      </c>
      <c r="C124" s="128" t="s">
        <v>37</v>
      </c>
      <c r="D124" s="128" t="s">
        <v>438</v>
      </c>
      <c r="F124" s="128">
        <v>1310</v>
      </c>
      <c r="G124" s="128">
        <v>1.5</v>
      </c>
      <c r="H124" s="128" t="s">
        <v>433</v>
      </c>
      <c r="I124" s="129">
        <v>171.26</v>
      </c>
      <c r="J124" s="128">
        <v>201547.89</v>
      </c>
      <c r="K124" s="128">
        <v>136479.28</v>
      </c>
      <c r="L124" s="128">
        <v>90.79</v>
      </c>
      <c r="M124" s="128">
        <v>19571.18</v>
      </c>
      <c r="N124" s="128">
        <v>19607.099999999999</v>
      </c>
      <c r="O124" s="128">
        <v>6.5</v>
      </c>
      <c r="P124" s="128">
        <v>154</v>
      </c>
      <c r="Q124" s="128">
        <v>2560.3200000000002</v>
      </c>
      <c r="R124" s="128">
        <v>91.14</v>
      </c>
      <c r="S124" s="128" t="s">
        <v>29</v>
      </c>
      <c r="T124" s="128" t="s">
        <v>29</v>
      </c>
      <c r="U124" s="128">
        <v>301.81</v>
      </c>
      <c r="V124" s="128">
        <v>1.9</v>
      </c>
      <c r="W124" s="128">
        <v>58.69</v>
      </c>
      <c r="X124" s="128">
        <v>459.74</v>
      </c>
      <c r="Y124" s="128">
        <v>79.069999999999993</v>
      </c>
      <c r="Z124" s="128">
        <v>212.95</v>
      </c>
      <c r="AA124" s="128">
        <v>387.73</v>
      </c>
      <c r="AB124" s="128">
        <v>30.45</v>
      </c>
      <c r="AC124" s="128">
        <v>32.49</v>
      </c>
      <c r="AD124" s="128">
        <v>324.18</v>
      </c>
      <c r="AE124" s="128">
        <v>71.38</v>
      </c>
      <c r="AF124" s="128">
        <v>68.3</v>
      </c>
      <c r="AG124" s="128">
        <v>10.27</v>
      </c>
      <c r="AH124" s="128">
        <v>74.239999999999995</v>
      </c>
      <c r="AI124" s="128">
        <v>29.69</v>
      </c>
      <c r="AJ124" s="128">
        <v>9.02</v>
      </c>
      <c r="AK124" s="128">
        <v>16.86</v>
      </c>
      <c r="AL124" s="128">
        <v>8.3000000000000007</v>
      </c>
      <c r="AM124" s="128">
        <v>32.590000000000003</v>
      </c>
      <c r="AN124" s="128">
        <v>7.07</v>
      </c>
      <c r="AO124" s="128">
        <v>16.829999999999998</v>
      </c>
      <c r="AP124" s="128">
        <v>8.1300000000000008</v>
      </c>
      <c r="AQ124" s="128">
        <v>17.21</v>
      </c>
      <c r="AR124" s="128">
        <v>12.82</v>
      </c>
      <c r="AS124" s="128">
        <v>27.18</v>
      </c>
      <c r="AT124" s="128">
        <v>31.9</v>
      </c>
      <c r="AU124" s="128">
        <v>218.5</v>
      </c>
      <c r="AV124" s="130">
        <v>94.39</v>
      </c>
      <c r="AW124" s="130">
        <v>37.51</v>
      </c>
      <c r="AX124" s="135"/>
      <c r="AY124" s="128"/>
      <c r="AZ124" s="132">
        <v>15.19</v>
      </c>
      <c r="BA124" s="133">
        <v>35350.28</v>
      </c>
      <c r="BB124" s="133">
        <v>4326.54</v>
      </c>
      <c r="BC124" s="132">
        <v>4.3499999999999996</v>
      </c>
      <c r="BD124" s="133">
        <v>4581.8500000000004</v>
      </c>
      <c r="BE124" s="133">
        <v>1487.71</v>
      </c>
      <c r="BF124" s="132">
        <v>0.37</v>
      </c>
      <c r="BG124" s="134">
        <v>13.5</v>
      </c>
      <c r="BH124" s="134">
        <v>145.46</v>
      </c>
      <c r="BI124" s="132">
        <v>4.22</v>
      </c>
      <c r="BJ124" s="132">
        <v>0.34</v>
      </c>
      <c r="BK124" s="132">
        <v>0.62</v>
      </c>
      <c r="BL124" s="132">
        <v>61.35</v>
      </c>
      <c r="BM124" s="134">
        <v>0.85</v>
      </c>
      <c r="BN124" s="134">
        <v>2.4500000000000002</v>
      </c>
      <c r="BO124" s="134">
        <v>16.45</v>
      </c>
      <c r="BP124" s="134">
        <v>2.89</v>
      </c>
      <c r="BQ124" s="134">
        <v>8.26</v>
      </c>
      <c r="BR124" s="134">
        <v>14.68</v>
      </c>
      <c r="BS124" s="134">
        <v>1.38</v>
      </c>
      <c r="BT124" s="134">
        <v>1.18</v>
      </c>
      <c r="BU124" s="134">
        <v>12.94</v>
      </c>
      <c r="BV124" s="134">
        <v>2.38</v>
      </c>
      <c r="BW124" s="134">
        <v>2.48</v>
      </c>
      <c r="BX124" s="134">
        <v>0.38</v>
      </c>
      <c r="BY124" s="134">
        <v>3.45</v>
      </c>
      <c r="BZ124" s="134">
        <v>1.37</v>
      </c>
      <c r="CA124" s="134">
        <v>0.31</v>
      </c>
      <c r="CB124" s="134">
        <v>0.65</v>
      </c>
      <c r="CC124" s="134">
        <v>0.28999999999999998</v>
      </c>
      <c r="CD124" s="134">
        <v>1.21</v>
      </c>
      <c r="CE124" s="134">
        <v>0.24</v>
      </c>
      <c r="CF124" s="134">
        <v>0.6</v>
      </c>
      <c r="CG124" s="134">
        <v>0.28999999999999998</v>
      </c>
      <c r="CH124" s="134">
        <v>0.67</v>
      </c>
      <c r="CI124" s="134">
        <v>0.42</v>
      </c>
      <c r="CJ124" s="134">
        <v>1.05</v>
      </c>
      <c r="CK124" s="134">
        <v>1.1299999999999999</v>
      </c>
      <c r="CL124" s="134">
        <v>7.57</v>
      </c>
      <c r="CM124" s="134">
        <v>3.28</v>
      </c>
      <c r="CN124" s="134">
        <v>1.3</v>
      </c>
      <c r="CO124" s="135"/>
      <c r="CQ124" s="130">
        <v>1.46</v>
      </c>
      <c r="CR124" s="130">
        <v>97.76</v>
      </c>
      <c r="CS124" s="130">
        <v>77.680000000000007</v>
      </c>
      <c r="CT124" s="130">
        <v>0.122</v>
      </c>
      <c r="CU124" s="130">
        <v>10.31</v>
      </c>
      <c r="CV124" s="130">
        <v>1.94</v>
      </c>
      <c r="CW124" s="130">
        <v>8.7800000000000003E-2</v>
      </c>
      <c r="CX124" s="130">
        <v>0.75</v>
      </c>
      <c r="CY124" s="130">
        <v>0.41799999999999998</v>
      </c>
      <c r="CZ124" s="130">
        <v>0.186</v>
      </c>
      <c r="DA124" s="130">
        <v>0.92500000000000004</v>
      </c>
      <c r="DB124" s="130">
        <v>1.68</v>
      </c>
      <c r="DC124" s="130">
        <v>1.86</v>
      </c>
      <c r="DD124" s="130">
        <v>0.51800000000000002</v>
      </c>
      <c r="DE124" s="130">
        <v>0.20100000000000001</v>
      </c>
      <c r="DF124" s="130">
        <v>4.1300000000000003E-2</v>
      </c>
      <c r="DG124" s="130">
        <v>1.4800000000000001E-2</v>
      </c>
      <c r="DH124" s="130">
        <v>4.4600000000000001E-2</v>
      </c>
      <c r="DI124" s="130">
        <v>1.4200000000000001E-2</v>
      </c>
      <c r="DJ124" s="130">
        <v>0.20399999999999999</v>
      </c>
      <c r="DK124" s="130">
        <v>7.6999999999999999E-2</v>
      </c>
      <c r="DL124" s="130">
        <v>9.3600000000000003E-2</v>
      </c>
      <c r="DM124" s="130" t="s">
        <v>419</v>
      </c>
      <c r="DN124" s="130">
        <f>AVERAGE(DN122:DN123,DN127)</f>
        <v>1.2483333333333332E-2</v>
      </c>
      <c r="DO124" s="130">
        <v>4.5500000000000002E-3</v>
      </c>
      <c r="DP124" s="130">
        <v>2.9100000000000001E-2</v>
      </c>
      <c r="DQ124" s="130">
        <v>3.4299999999999997E-2</v>
      </c>
      <c r="DR124" s="130">
        <v>1.022E-2</v>
      </c>
      <c r="DS124" s="130">
        <v>4.2799999999999998E-2</v>
      </c>
      <c r="DT124" s="130">
        <v>7.3499999999999998E-3</v>
      </c>
      <c r="DU124" s="130">
        <v>1.9466666666666702E-2</v>
      </c>
      <c r="DV124" s="130">
        <v>4.5149999999999999E-3</v>
      </c>
      <c r="DW124" s="130">
        <v>1.0699999999999999E-2</v>
      </c>
      <c r="DX124" s="130">
        <f>AVERAGE(DX122,DX123,DX125,DX127)</f>
        <v>5.0200000000000002E-3</v>
      </c>
      <c r="DY124" s="130">
        <v>1.6299999999999999E-2</v>
      </c>
      <c r="DZ124" s="130">
        <v>2.15E-3</v>
      </c>
      <c r="EA124" s="130">
        <v>1.5933333333333299E-2</v>
      </c>
      <c r="EB124" s="130">
        <v>1.0699999999999999E-2</v>
      </c>
      <c r="EC124" s="130">
        <v>2.5899999999999999E-2</v>
      </c>
      <c r="ED124" s="130">
        <v>2.9399999999999999E-3</v>
      </c>
      <c r="EE124" s="130">
        <v>3.7599999999999999E-3</v>
      </c>
    </row>
    <row r="125" spans="1:1022" x14ac:dyDescent="0.2">
      <c r="A125" s="128" t="s">
        <v>171</v>
      </c>
      <c r="B125" s="135" t="s">
        <v>364</v>
      </c>
      <c r="C125" s="128" t="s">
        <v>37</v>
      </c>
      <c r="D125" s="128" t="s">
        <v>439</v>
      </c>
      <c r="F125" s="128">
        <v>1310</v>
      </c>
      <c r="G125" s="128">
        <v>1.5</v>
      </c>
      <c r="H125" s="128" t="s">
        <v>433</v>
      </c>
      <c r="I125" s="129">
        <v>172.92</v>
      </c>
      <c r="J125" s="128">
        <v>200673.66</v>
      </c>
      <c r="K125" s="128">
        <v>136479.28</v>
      </c>
      <c r="L125" s="128">
        <v>89.77</v>
      </c>
      <c r="M125" s="128">
        <v>20149.39</v>
      </c>
      <c r="N125" s="128">
        <v>19909.810000000001</v>
      </c>
      <c r="O125" s="128">
        <v>6.33</v>
      </c>
      <c r="P125" s="128">
        <v>143</v>
      </c>
      <c r="Q125" s="128">
        <v>2603.0100000000002</v>
      </c>
      <c r="R125" s="128">
        <v>92.94</v>
      </c>
      <c r="S125" s="128">
        <v>3.41</v>
      </c>
      <c r="T125" s="128" t="s">
        <v>29</v>
      </c>
      <c r="U125" s="128">
        <v>294.79000000000002</v>
      </c>
      <c r="V125" s="128">
        <v>1.1000000000000001</v>
      </c>
      <c r="W125" s="128">
        <v>59.06</v>
      </c>
      <c r="X125" s="128">
        <v>465</v>
      </c>
      <c r="Y125" s="128">
        <v>80.69</v>
      </c>
      <c r="Z125" s="128">
        <v>219.58</v>
      </c>
      <c r="AA125" s="128">
        <v>400.32</v>
      </c>
      <c r="AB125" s="128">
        <v>31.72</v>
      </c>
      <c r="AC125" s="128">
        <v>33.47</v>
      </c>
      <c r="AD125" s="128">
        <v>326.55</v>
      </c>
      <c r="AE125" s="128">
        <v>73.55</v>
      </c>
      <c r="AF125" s="128">
        <v>70.069999999999993</v>
      </c>
      <c r="AG125" s="128">
        <v>10.45</v>
      </c>
      <c r="AH125" s="128">
        <v>75.36</v>
      </c>
      <c r="AI125" s="128">
        <v>30.47</v>
      </c>
      <c r="AJ125" s="128">
        <v>9.3000000000000007</v>
      </c>
      <c r="AK125" s="128">
        <v>17.809999999999999</v>
      </c>
      <c r="AL125" s="128">
        <v>8.66</v>
      </c>
      <c r="AM125" s="128">
        <v>33.26</v>
      </c>
      <c r="AN125" s="128">
        <v>7.09</v>
      </c>
      <c r="AO125" s="128">
        <v>17.2</v>
      </c>
      <c r="AP125" s="128">
        <v>8.11</v>
      </c>
      <c r="AQ125" s="128">
        <v>17.48</v>
      </c>
      <c r="AR125" s="128">
        <v>13.12</v>
      </c>
      <c r="AS125" s="128">
        <v>28.08</v>
      </c>
      <c r="AT125" s="128">
        <v>33.78</v>
      </c>
      <c r="AU125" s="128">
        <v>226.71</v>
      </c>
      <c r="AV125" s="130">
        <v>97.22</v>
      </c>
      <c r="AW125" s="130">
        <v>38.56</v>
      </c>
      <c r="AX125" s="135"/>
      <c r="AY125" s="128"/>
      <c r="AZ125" s="132">
        <v>15.35</v>
      </c>
      <c r="BA125" s="133">
        <v>35198.06</v>
      </c>
      <c r="BB125" s="133">
        <v>4327.1499999999996</v>
      </c>
      <c r="BC125" s="132">
        <v>4.3</v>
      </c>
      <c r="BD125" s="133">
        <v>4732.1099999999997</v>
      </c>
      <c r="BE125" s="133">
        <v>1514.64</v>
      </c>
      <c r="BF125" s="132">
        <v>0.36</v>
      </c>
      <c r="BG125" s="134">
        <v>12.59</v>
      </c>
      <c r="BH125" s="134">
        <v>147.97999999999999</v>
      </c>
      <c r="BI125" s="132">
        <v>4.3</v>
      </c>
      <c r="BJ125" s="132">
        <v>0.45</v>
      </c>
      <c r="BK125" s="132">
        <v>0.62</v>
      </c>
      <c r="BL125" s="132">
        <v>59.97</v>
      </c>
      <c r="BM125" s="134">
        <v>0.56000000000000005</v>
      </c>
      <c r="BN125" s="134">
        <v>2.4700000000000002</v>
      </c>
      <c r="BO125" s="134">
        <v>16.649999999999999</v>
      </c>
      <c r="BP125" s="134">
        <v>2.95</v>
      </c>
      <c r="BQ125" s="134">
        <v>8.5299999999999994</v>
      </c>
      <c r="BR125" s="134">
        <v>15.17</v>
      </c>
      <c r="BS125" s="134">
        <v>1.44</v>
      </c>
      <c r="BT125" s="134">
        <v>1.21</v>
      </c>
      <c r="BU125" s="134">
        <v>13.05</v>
      </c>
      <c r="BV125" s="134">
        <v>2.46</v>
      </c>
      <c r="BW125" s="134">
        <v>2.5499999999999998</v>
      </c>
      <c r="BX125" s="134">
        <v>0.38</v>
      </c>
      <c r="BY125" s="134">
        <v>3.51</v>
      </c>
      <c r="BZ125" s="134">
        <v>1.41</v>
      </c>
      <c r="CA125" s="134">
        <v>0.32</v>
      </c>
      <c r="CB125" s="134">
        <v>0.69</v>
      </c>
      <c r="CC125" s="134">
        <v>0.3</v>
      </c>
      <c r="CD125" s="134">
        <v>1.23</v>
      </c>
      <c r="CE125" s="134">
        <v>0.25</v>
      </c>
      <c r="CF125" s="134">
        <v>0.61</v>
      </c>
      <c r="CG125" s="134">
        <v>0.28999999999999998</v>
      </c>
      <c r="CH125" s="134">
        <v>0.68</v>
      </c>
      <c r="CI125" s="134">
        <v>0.43</v>
      </c>
      <c r="CJ125" s="134">
        <v>1.0900000000000001</v>
      </c>
      <c r="CK125" s="134">
        <v>1.2</v>
      </c>
      <c r="CL125" s="134">
        <v>7.86</v>
      </c>
      <c r="CM125" s="134">
        <v>3.39</v>
      </c>
      <c r="CN125" s="134">
        <v>1.33</v>
      </c>
      <c r="CO125" s="135"/>
      <c r="CQ125" s="130">
        <v>1.47</v>
      </c>
      <c r="CR125" s="130">
        <v>98.21</v>
      </c>
      <c r="CS125" s="130">
        <v>74.900000000000006</v>
      </c>
      <c r="CT125" s="130">
        <v>0.107</v>
      </c>
      <c r="CU125" s="130">
        <v>10.24</v>
      </c>
      <c r="CV125" s="130">
        <v>1.69</v>
      </c>
      <c r="CW125" s="130">
        <v>0.106</v>
      </c>
      <c r="CX125" s="130">
        <v>0.93200000000000005</v>
      </c>
      <c r="CY125" s="130">
        <v>0.442</v>
      </c>
      <c r="CZ125" s="130">
        <v>0.192</v>
      </c>
      <c r="DA125" s="130">
        <v>1.01</v>
      </c>
      <c r="DB125" s="130">
        <v>1.67</v>
      </c>
      <c r="DC125" s="130">
        <v>1.86</v>
      </c>
      <c r="DD125" s="130">
        <v>0.73599999999999999</v>
      </c>
      <c r="DE125" s="130">
        <v>0.188</v>
      </c>
      <c r="DF125" s="130">
        <v>4.3499999999999997E-2</v>
      </c>
      <c r="DG125" s="130">
        <v>1.2E-2</v>
      </c>
      <c r="DH125" s="130">
        <v>2.5600000000000001E-2</v>
      </c>
      <c r="DI125" s="130">
        <v>1.6400000000000001E-2</v>
      </c>
      <c r="DJ125" s="130">
        <v>0.22600000000000001</v>
      </c>
      <c r="DK125" s="130">
        <v>7.9899999999999999E-2</v>
      </c>
      <c r="DL125" s="130">
        <v>6.4600000000000005E-2</v>
      </c>
      <c r="DM125" s="130">
        <v>4.1799999999999997E-3</v>
      </c>
      <c r="DN125" s="130">
        <v>1.2483333333333299E-2</v>
      </c>
      <c r="DO125" s="130">
        <v>6.7099999999999998E-3</v>
      </c>
      <c r="DP125" s="130">
        <v>3.01333333333333E-2</v>
      </c>
      <c r="DQ125" s="130">
        <v>3.4299999999999997E-2</v>
      </c>
      <c r="DR125" s="130">
        <v>8.3400000000000002E-3</v>
      </c>
      <c r="DS125" s="130">
        <v>4.1000000000000002E-2</v>
      </c>
      <c r="DT125" s="130">
        <v>4.4833333333333296E-3</v>
      </c>
      <c r="DU125" s="130">
        <v>1.9466666666666702E-2</v>
      </c>
      <c r="DV125" s="130">
        <v>3.7799999999999999E-3</v>
      </c>
      <c r="DW125" s="130">
        <v>1.09E-2</v>
      </c>
      <c r="DX125" s="130">
        <v>3.49E-3</v>
      </c>
      <c r="DY125" s="130">
        <v>1.805E-2</v>
      </c>
      <c r="DZ125" s="130">
        <f>AVERAGE(DZ122:DZ124,DZ126,DZ127)</f>
        <v>2.2499999999999998E-3</v>
      </c>
      <c r="EA125" s="130">
        <v>1.5933333333333299E-2</v>
      </c>
      <c r="EB125" s="130">
        <v>7.0099999999999997E-3</v>
      </c>
      <c r="EC125" s="130">
        <v>2.1299999999999999E-2</v>
      </c>
      <c r="ED125" s="130">
        <v>2.9399999999999999E-3</v>
      </c>
      <c r="EE125" s="130">
        <v>3.7599999999999999E-3</v>
      </c>
    </row>
    <row r="126" spans="1:1022" x14ac:dyDescent="0.2">
      <c r="A126" s="128" t="s">
        <v>171</v>
      </c>
      <c r="B126" s="135" t="s">
        <v>364</v>
      </c>
      <c r="C126" s="128" t="s">
        <v>37</v>
      </c>
      <c r="D126" s="128" t="s">
        <v>440</v>
      </c>
      <c r="F126" s="128">
        <v>1310</v>
      </c>
      <c r="G126" s="128">
        <v>1.5</v>
      </c>
      <c r="H126" s="128" t="s">
        <v>433</v>
      </c>
      <c r="I126" s="129">
        <v>176.49</v>
      </c>
      <c r="J126" s="128">
        <v>199414.55</v>
      </c>
      <c r="K126" s="128">
        <v>136479.28</v>
      </c>
      <c r="L126" s="128">
        <v>91.14</v>
      </c>
      <c r="M126" s="128">
        <v>20040.61</v>
      </c>
      <c r="N126" s="128">
        <v>19986.080000000002</v>
      </c>
      <c r="O126" s="128">
        <v>6.64</v>
      </c>
      <c r="P126" s="128">
        <v>146.59</v>
      </c>
      <c r="Q126" s="128">
        <v>2594.02</v>
      </c>
      <c r="R126" s="128">
        <v>94.18</v>
      </c>
      <c r="S126" s="128" t="s">
        <v>29</v>
      </c>
      <c r="T126" s="128" t="s">
        <v>29</v>
      </c>
      <c r="U126" s="128">
        <v>304.58</v>
      </c>
      <c r="V126" s="128">
        <v>2.46</v>
      </c>
      <c r="W126" s="128">
        <v>59.24</v>
      </c>
      <c r="X126" s="128">
        <v>466</v>
      </c>
      <c r="Y126" s="128">
        <v>80.44</v>
      </c>
      <c r="Z126" s="128">
        <v>218.22</v>
      </c>
      <c r="AA126" s="128">
        <v>400.57</v>
      </c>
      <c r="AB126" s="128">
        <v>30.29</v>
      </c>
      <c r="AC126" s="128">
        <v>33.36</v>
      </c>
      <c r="AD126" s="128">
        <v>327.44</v>
      </c>
      <c r="AE126" s="128">
        <v>73.36</v>
      </c>
      <c r="AF126" s="128">
        <v>69.63</v>
      </c>
      <c r="AG126" s="128">
        <v>10.59</v>
      </c>
      <c r="AH126" s="128">
        <v>76.52</v>
      </c>
      <c r="AI126" s="128">
        <v>30.47</v>
      </c>
      <c r="AJ126" s="128">
        <v>9.27</v>
      </c>
      <c r="AK126" s="128">
        <v>16.809999999999999</v>
      </c>
      <c r="AL126" s="128">
        <v>8.6999999999999993</v>
      </c>
      <c r="AM126" s="128">
        <v>33.24</v>
      </c>
      <c r="AN126" s="128">
        <v>7.24</v>
      </c>
      <c r="AO126" s="128">
        <v>17.04</v>
      </c>
      <c r="AP126" s="128">
        <v>8.26</v>
      </c>
      <c r="AQ126" s="128">
        <v>17.649999999999999</v>
      </c>
      <c r="AR126" s="128">
        <v>13.06</v>
      </c>
      <c r="AS126" s="128">
        <v>28.79</v>
      </c>
      <c r="AT126" s="128">
        <v>34.119999999999997</v>
      </c>
      <c r="AU126" s="128">
        <v>231.44</v>
      </c>
      <c r="AV126" s="130">
        <v>98.24</v>
      </c>
      <c r="AW126" s="130">
        <v>38.450000000000003</v>
      </c>
      <c r="AX126" s="135"/>
      <c r="AY126" s="128"/>
      <c r="AZ126" s="132">
        <v>15.67</v>
      </c>
      <c r="BA126" s="133">
        <v>34978.089999999997</v>
      </c>
      <c r="BB126" s="133">
        <v>4326.3500000000004</v>
      </c>
      <c r="BC126" s="132">
        <v>4.37</v>
      </c>
      <c r="BD126" s="133">
        <v>4721.79</v>
      </c>
      <c r="BE126" s="133">
        <v>1524.45</v>
      </c>
      <c r="BF126" s="132">
        <v>0.38</v>
      </c>
      <c r="BG126" s="134">
        <v>12.93</v>
      </c>
      <c r="BH126" s="134">
        <v>147.55000000000001</v>
      </c>
      <c r="BI126" s="132">
        <v>4.3600000000000003</v>
      </c>
      <c r="BJ126" s="132">
        <v>0.36</v>
      </c>
      <c r="BK126" s="132">
        <v>0.63</v>
      </c>
      <c r="BL126" s="132">
        <v>62</v>
      </c>
      <c r="BM126" s="134">
        <v>1.08</v>
      </c>
      <c r="BN126" s="134">
        <v>2.48</v>
      </c>
      <c r="BO126" s="134">
        <v>16.7</v>
      </c>
      <c r="BP126" s="134">
        <v>2.94</v>
      </c>
      <c r="BQ126" s="134">
        <v>8.49</v>
      </c>
      <c r="BR126" s="134">
        <v>15.19</v>
      </c>
      <c r="BS126" s="134">
        <v>1.37</v>
      </c>
      <c r="BT126" s="134">
        <v>1.21</v>
      </c>
      <c r="BU126" s="134">
        <v>13.1</v>
      </c>
      <c r="BV126" s="134">
        <v>2.4500000000000002</v>
      </c>
      <c r="BW126" s="134">
        <v>2.54</v>
      </c>
      <c r="BX126" s="134">
        <v>0.39</v>
      </c>
      <c r="BY126" s="134">
        <v>3.57</v>
      </c>
      <c r="BZ126" s="134">
        <v>1.41</v>
      </c>
      <c r="CA126" s="134">
        <v>0.32</v>
      </c>
      <c r="CB126" s="134">
        <v>0.65</v>
      </c>
      <c r="CC126" s="134">
        <v>0.3</v>
      </c>
      <c r="CD126" s="134">
        <v>1.23</v>
      </c>
      <c r="CE126" s="134">
        <v>0.25</v>
      </c>
      <c r="CF126" s="134">
        <v>0.6</v>
      </c>
      <c r="CG126" s="134">
        <v>0.28999999999999998</v>
      </c>
      <c r="CH126" s="134">
        <v>0.68</v>
      </c>
      <c r="CI126" s="134">
        <v>0.43</v>
      </c>
      <c r="CJ126" s="134">
        <v>1.1100000000000001</v>
      </c>
      <c r="CK126" s="134">
        <v>1.21</v>
      </c>
      <c r="CL126" s="134">
        <v>8.0299999999999994</v>
      </c>
      <c r="CM126" s="134">
        <v>3.42</v>
      </c>
      <c r="CN126" s="134">
        <v>1.33</v>
      </c>
      <c r="CO126" s="135"/>
      <c r="CQ126" s="130">
        <v>1.41</v>
      </c>
      <c r="CR126" s="130">
        <v>95.51</v>
      </c>
      <c r="CS126" s="130">
        <v>79</v>
      </c>
      <c r="CT126" s="130">
        <v>0.10199999999999999</v>
      </c>
      <c r="CU126" s="130">
        <v>10.02</v>
      </c>
      <c r="CV126" s="130">
        <v>1.98</v>
      </c>
      <c r="CW126" s="130">
        <v>0.11</v>
      </c>
      <c r="CX126" s="130">
        <v>0.54900000000000004</v>
      </c>
      <c r="CY126" s="130">
        <v>0.43</v>
      </c>
      <c r="CZ126" s="130">
        <v>0.20599999999999999</v>
      </c>
      <c r="DA126" s="130">
        <v>0.997</v>
      </c>
      <c r="DB126" s="130">
        <v>1.72</v>
      </c>
      <c r="DC126" s="130">
        <v>1.55</v>
      </c>
      <c r="DD126" s="130">
        <v>0.439</v>
      </c>
      <c r="DE126" s="130">
        <v>0.20399999999999999</v>
      </c>
      <c r="DF126" s="130">
        <v>4.4999999999999998E-2</v>
      </c>
      <c r="DG126" s="130">
        <v>8.5400000000000007E-3</v>
      </c>
      <c r="DH126" s="130">
        <v>4.7899999999999998E-2</v>
      </c>
      <c r="DI126" s="130">
        <v>1.38E-2</v>
      </c>
      <c r="DJ126" s="130">
        <v>0.193</v>
      </c>
      <c r="DK126" s="130">
        <v>7.8299999999999995E-2</v>
      </c>
      <c r="DL126" s="130">
        <v>0.111</v>
      </c>
      <c r="DM126" s="130">
        <v>1.7700000000000001E-3</v>
      </c>
      <c r="DN126" s="130">
        <v>1.2483333333333299E-2</v>
      </c>
      <c r="DO126" s="130">
        <f>AVERAGE(DO123:DO125)</f>
        <v>5.4299999999999999E-3</v>
      </c>
      <c r="DP126" s="130">
        <v>3.5000000000000003E-2</v>
      </c>
      <c r="DQ126" s="130">
        <v>3.4299999999999997E-2</v>
      </c>
      <c r="DR126" s="130">
        <v>1.21E-2</v>
      </c>
      <c r="DS126" s="130">
        <v>5.9799999999999999E-2</v>
      </c>
      <c r="DT126" s="130">
        <v>3.0100000000000001E-3</v>
      </c>
      <c r="DU126" s="130">
        <v>2.01E-2</v>
      </c>
      <c r="DV126" s="130">
        <f>AVERAGE(DV122,DV125)</f>
        <v>4.5149999999999999E-3</v>
      </c>
      <c r="DW126" s="130">
        <v>1.09E-2</v>
      </c>
      <c r="DX126" s="130">
        <v>4.8900000000000002E-3</v>
      </c>
      <c r="DY126" s="130">
        <f>AVERAGE(DY123:DY124)</f>
        <v>1.805E-2</v>
      </c>
      <c r="DZ126" s="130">
        <v>1.8400000000000001E-3</v>
      </c>
      <c r="EA126" s="130">
        <v>1.5933333333333299E-2</v>
      </c>
      <c r="EB126" s="130">
        <v>8.2699999999999996E-3</v>
      </c>
      <c r="EC126" s="130">
        <v>1.6899999999999998E-2</v>
      </c>
      <c r="ED126" s="130">
        <v>2.9399999999999999E-3</v>
      </c>
      <c r="EE126" s="130">
        <v>3.7599999999999999E-3</v>
      </c>
    </row>
    <row r="127" spans="1:1022" x14ac:dyDescent="0.2">
      <c r="A127" s="128" t="s">
        <v>171</v>
      </c>
      <c r="B127" s="135" t="s">
        <v>364</v>
      </c>
      <c r="C127" s="128" t="s">
        <v>37</v>
      </c>
      <c r="D127" s="128" t="s">
        <v>441</v>
      </c>
      <c r="F127" s="128">
        <v>1310</v>
      </c>
      <c r="G127" s="128">
        <v>1.5</v>
      </c>
      <c r="H127" s="128" t="s">
        <v>433</v>
      </c>
      <c r="I127" s="129">
        <v>176.62</v>
      </c>
      <c r="J127" s="128">
        <v>197782.41</v>
      </c>
      <c r="K127" s="128">
        <v>136479.28</v>
      </c>
      <c r="L127" s="128">
        <v>89.39</v>
      </c>
      <c r="M127" s="128">
        <v>20126.46</v>
      </c>
      <c r="N127" s="128">
        <v>19984.080000000002</v>
      </c>
      <c r="O127" s="128">
        <v>6.33</v>
      </c>
      <c r="P127" s="128">
        <v>139.72999999999999</v>
      </c>
      <c r="Q127" s="128">
        <v>2627.29</v>
      </c>
      <c r="R127" s="128">
        <v>93.69</v>
      </c>
      <c r="S127" s="128" t="s">
        <v>29</v>
      </c>
      <c r="T127" s="128">
        <v>2.0299999999999998</v>
      </c>
      <c r="U127" s="128">
        <v>322.24</v>
      </c>
      <c r="V127" s="128">
        <v>2.5</v>
      </c>
      <c r="W127" s="128">
        <v>64.41</v>
      </c>
      <c r="X127" s="128">
        <v>494.95</v>
      </c>
      <c r="Y127" s="128">
        <v>81.28</v>
      </c>
      <c r="Z127" s="128">
        <v>220.68</v>
      </c>
      <c r="AA127" s="128">
        <v>420.12</v>
      </c>
      <c r="AB127" s="128">
        <v>33.03</v>
      </c>
      <c r="AC127" s="128">
        <v>35.950000000000003</v>
      </c>
      <c r="AD127" s="128">
        <v>354.09</v>
      </c>
      <c r="AE127" s="128">
        <v>76.3</v>
      </c>
      <c r="AF127" s="128">
        <v>71.92</v>
      </c>
      <c r="AG127" s="128">
        <v>10.79</v>
      </c>
      <c r="AH127" s="128">
        <v>77.290000000000006</v>
      </c>
      <c r="AI127" s="128">
        <v>29.6</v>
      </c>
      <c r="AJ127" s="128">
        <v>9.36</v>
      </c>
      <c r="AK127" s="128">
        <v>17.21</v>
      </c>
      <c r="AL127" s="128">
        <v>8.56</v>
      </c>
      <c r="AM127" s="128">
        <v>33.11</v>
      </c>
      <c r="AN127" s="128">
        <v>7.19</v>
      </c>
      <c r="AO127" s="128">
        <v>16.989999999999998</v>
      </c>
      <c r="AP127" s="128">
        <v>8.41</v>
      </c>
      <c r="AQ127" s="128">
        <v>17.93</v>
      </c>
      <c r="AR127" s="128">
        <v>13.1</v>
      </c>
      <c r="AS127" s="128">
        <v>28.39</v>
      </c>
      <c r="AT127" s="128">
        <v>34.229999999999997</v>
      </c>
      <c r="AU127" s="128">
        <v>249.64</v>
      </c>
      <c r="AV127" s="130">
        <v>101.47</v>
      </c>
      <c r="AW127" s="130">
        <v>40.22</v>
      </c>
      <c r="AX127" s="135"/>
      <c r="AY127" s="128"/>
      <c r="AZ127" s="132">
        <v>15.7</v>
      </c>
      <c r="BA127" s="133">
        <v>34693.54</v>
      </c>
      <c r="BB127" s="133">
        <v>4330.25</v>
      </c>
      <c r="BC127" s="132">
        <v>4.29</v>
      </c>
      <c r="BD127" s="133">
        <v>4757.8</v>
      </c>
      <c r="BE127" s="133">
        <v>1528.65</v>
      </c>
      <c r="BF127" s="132">
        <v>0.37</v>
      </c>
      <c r="BG127" s="134">
        <v>12.41</v>
      </c>
      <c r="BH127" s="134">
        <v>149.56</v>
      </c>
      <c r="BI127" s="132">
        <v>4.3499999999999996</v>
      </c>
      <c r="BJ127" s="132">
        <v>2.2200000000000002</v>
      </c>
      <c r="BK127" s="132">
        <v>0.61</v>
      </c>
      <c r="BL127" s="132">
        <v>65.67</v>
      </c>
      <c r="BM127" s="134">
        <v>1.1100000000000001</v>
      </c>
      <c r="BN127" s="134">
        <v>2.7</v>
      </c>
      <c r="BO127" s="134">
        <v>17.760000000000002</v>
      </c>
      <c r="BP127" s="134">
        <v>2.98</v>
      </c>
      <c r="BQ127" s="134">
        <v>8.6</v>
      </c>
      <c r="BR127" s="134">
        <v>15.95</v>
      </c>
      <c r="BS127" s="134">
        <v>1.51</v>
      </c>
      <c r="BT127" s="134">
        <v>1.31</v>
      </c>
      <c r="BU127" s="134">
        <v>14.21</v>
      </c>
      <c r="BV127" s="134">
        <v>2.5499999999999998</v>
      </c>
      <c r="BW127" s="134">
        <v>2.63</v>
      </c>
      <c r="BX127" s="134">
        <v>0.4</v>
      </c>
      <c r="BY127" s="134">
        <v>3.63</v>
      </c>
      <c r="BZ127" s="134">
        <v>1.39</v>
      </c>
      <c r="CA127" s="134">
        <v>0.33</v>
      </c>
      <c r="CB127" s="134">
        <v>0.68</v>
      </c>
      <c r="CC127" s="134">
        <v>0.3</v>
      </c>
      <c r="CD127" s="134">
        <v>1.24</v>
      </c>
      <c r="CE127" s="134">
        <v>0.25</v>
      </c>
      <c r="CF127" s="134">
        <v>0.61</v>
      </c>
      <c r="CG127" s="134">
        <v>0.3</v>
      </c>
      <c r="CH127" s="134">
        <v>0.7</v>
      </c>
      <c r="CI127" s="134">
        <v>0.43</v>
      </c>
      <c r="CJ127" s="134">
        <v>1.1100000000000001</v>
      </c>
      <c r="CK127" s="134">
        <v>1.22</v>
      </c>
      <c r="CL127" s="134">
        <v>8.67</v>
      </c>
      <c r="CM127" s="134">
        <v>3.54</v>
      </c>
      <c r="CN127" s="134">
        <v>1.4</v>
      </c>
      <c r="CO127" s="135"/>
      <c r="CQ127" s="130">
        <v>1.33</v>
      </c>
      <c r="CR127" s="130">
        <v>89.53</v>
      </c>
      <c r="CS127" s="130">
        <v>71.61</v>
      </c>
      <c r="CT127" s="130">
        <v>9.8799999999999999E-2</v>
      </c>
      <c r="CU127" s="130">
        <v>9.24</v>
      </c>
      <c r="CV127" s="130">
        <v>1.65</v>
      </c>
      <c r="CW127" s="130">
        <v>8.5300000000000001E-2</v>
      </c>
      <c r="CX127" s="130">
        <v>0.56699999999999995</v>
      </c>
      <c r="CY127" s="130">
        <v>0.379</v>
      </c>
      <c r="CZ127" s="130">
        <v>0.17899999999999999</v>
      </c>
      <c r="DA127" s="130">
        <v>2.66</v>
      </c>
      <c r="DB127" s="130">
        <v>1.47</v>
      </c>
      <c r="DC127" s="130">
        <v>1.3</v>
      </c>
      <c r="DD127" s="130">
        <v>0.48</v>
      </c>
      <c r="DE127" s="130">
        <v>0.192</v>
      </c>
      <c r="DF127" s="130">
        <v>3.9899999999999998E-2</v>
      </c>
      <c r="DG127" s="130">
        <v>6.3E-3</v>
      </c>
      <c r="DH127" s="130">
        <v>4.2500000000000003E-2</v>
      </c>
      <c r="DI127" s="130">
        <v>1.44E-2</v>
      </c>
      <c r="DJ127" s="130">
        <v>0.14499999999999999</v>
      </c>
      <c r="DK127" s="130">
        <v>7.2800000000000004E-2</v>
      </c>
      <c r="DL127" s="130">
        <v>7.5999999999999998E-2</v>
      </c>
      <c r="DM127" s="130">
        <f>AVERAGE(DM125:DM126,DM123,DM122)</f>
        <v>3.2900000000000004E-3</v>
      </c>
      <c r="DN127" s="130">
        <v>2.3900000000000001E-2</v>
      </c>
      <c r="DO127" s="130">
        <v>5.4299999999999999E-3</v>
      </c>
      <c r="DP127" s="130">
        <v>2.63E-2</v>
      </c>
      <c r="DQ127" s="130">
        <v>3.4299999999999997E-2</v>
      </c>
      <c r="DR127" s="130">
        <v>1.022E-2</v>
      </c>
      <c r="DS127" s="130">
        <v>5.6599999999999998E-2</v>
      </c>
      <c r="DT127" s="130">
        <v>3.0899999999999999E-3</v>
      </c>
      <c r="DU127" s="130">
        <f>AVERAGE(DU126,DU122,DU123)</f>
        <v>1.9466666666666663E-2</v>
      </c>
      <c r="DV127" s="130">
        <v>4.5149999999999999E-3</v>
      </c>
      <c r="DW127" s="130">
        <v>1.11E-2</v>
      </c>
      <c r="DX127" s="130">
        <v>8.0000000000000002E-3</v>
      </c>
      <c r="DY127" s="130">
        <v>1.805E-2</v>
      </c>
      <c r="DZ127" s="130">
        <v>1.92E-3</v>
      </c>
      <c r="EA127" s="130">
        <v>1.5933333333333299E-2</v>
      </c>
      <c r="EB127" s="130">
        <v>1.17E-2</v>
      </c>
      <c r="EC127" s="130">
        <v>2.1700000000000001E-2</v>
      </c>
      <c r="ED127" s="130">
        <v>2.9399999999999999E-3</v>
      </c>
      <c r="EE127" s="130">
        <v>3.7599999999999999E-3</v>
      </c>
    </row>
    <row r="128" spans="1:1022" x14ac:dyDescent="0.2">
      <c r="A128" s="135"/>
      <c r="B128" s="135"/>
      <c r="D128" s="135" t="s">
        <v>34</v>
      </c>
      <c r="I128" s="144">
        <f t="shared" ref="I128:AW128" si="71">AVERAGE(I122:I127)</f>
        <v>173.59166666666667</v>
      </c>
      <c r="J128" s="135">
        <f t="shared" si="71"/>
        <v>200133.53333333333</v>
      </c>
      <c r="K128" s="135">
        <f t="shared" si="71"/>
        <v>136479.28</v>
      </c>
      <c r="L128" s="135">
        <f t="shared" si="71"/>
        <v>90.431666666666672</v>
      </c>
      <c r="M128" s="135">
        <f t="shared" si="71"/>
        <v>19876.955000000002</v>
      </c>
      <c r="N128" s="135">
        <f t="shared" si="71"/>
        <v>19780.49666666667</v>
      </c>
      <c r="O128" s="135">
        <f t="shared" si="71"/>
        <v>6.5100000000000007</v>
      </c>
      <c r="P128" s="135">
        <f t="shared" si="71"/>
        <v>149.27333333333334</v>
      </c>
      <c r="Q128" s="135">
        <f t="shared" si="71"/>
        <v>2590.2316666666666</v>
      </c>
      <c r="R128" s="135">
        <f t="shared" si="71"/>
        <v>92.464999999999989</v>
      </c>
      <c r="S128" s="135">
        <f t="shared" si="71"/>
        <v>3.41</v>
      </c>
      <c r="T128" s="135">
        <f t="shared" si="71"/>
        <v>2.0299999999999998</v>
      </c>
      <c r="U128" s="135">
        <f t="shared" si="71"/>
        <v>304.20833333333331</v>
      </c>
      <c r="V128" s="135">
        <f t="shared" si="71"/>
        <v>1.8766666666666663</v>
      </c>
      <c r="W128" s="135">
        <f t="shared" si="71"/>
        <v>60.069999999999993</v>
      </c>
      <c r="X128" s="135">
        <f t="shared" si="71"/>
        <v>467.77</v>
      </c>
      <c r="Y128" s="135">
        <f t="shared" si="71"/>
        <v>79.883333333333326</v>
      </c>
      <c r="Z128" s="135">
        <f t="shared" si="71"/>
        <v>216.25833333333333</v>
      </c>
      <c r="AA128" s="135">
        <f t="shared" si="71"/>
        <v>398.30166666666668</v>
      </c>
      <c r="AB128" s="135">
        <f t="shared" si="71"/>
        <v>31.043333333333333</v>
      </c>
      <c r="AC128" s="135">
        <f t="shared" si="71"/>
        <v>33.608333333333327</v>
      </c>
      <c r="AD128" s="135">
        <f t="shared" si="71"/>
        <v>330.45499999999998</v>
      </c>
      <c r="AE128" s="135">
        <f t="shared" si="71"/>
        <v>73.098333333333343</v>
      </c>
      <c r="AF128" s="135">
        <f t="shared" si="71"/>
        <v>69.5</v>
      </c>
      <c r="AG128" s="135">
        <f t="shared" si="71"/>
        <v>10.471666666666666</v>
      </c>
      <c r="AH128" s="135">
        <f t="shared" si="71"/>
        <v>75.393333333333331</v>
      </c>
      <c r="AI128" s="135">
        <f t="shared" si="71"/>
        <v>30.173333333333332</v>
      </c>
      <c r="AJ128" s="135">
        <f t="shared" si="71"/>
        <v>9.18</v>
      </c>
      <c r="AK128" s="135">
        <f t="shared" si="71"/>
        <v>17.13</v>
      </c>
      <c r="AL128" s="135">
        <f t="shared" si="71"/>
        <v>8.4716666666666658</v>
      </c>
      <c r="AM128" s="135">
        <f t="shared" si="71"/>
        <v>32.955000000000005</v>
      </c>
      <c r="AN128" s="135">
        <f t="shared" si="71"/>
        <v>7.1166666666666663</v>
      </c>
      <c r="AO128" s="135">
        <f t="shared" si="71"/>
        <v>17.008333333333333</v>
      </c>
      <c r="AP128" s="135">
        <f t="shared" si="71"/>
        <v>8.1850000000000005</v>
      </c>
      <c r="AQ128" s="135">
        <f t="shared" si="71"/>
        <v>17.548333333333332</v>
      </c>
      <c r="AR128" s="135">
        <f t="shared" si="71"/>
        <v>12.94333333333333</v>
      </c>
      <c r="AS128" s="135">
        <f t="shared" si="71"/>
        <v>27.791666666666668</v>
      </c>
      <c r="AT128" s="135">
        <f t="shared" si="71"/>
        <v>33.059999999999995</v>
      </c>
      <c r="AU128" s="135">
        <f t="shared" si="71"/>
        <v>228.11166666666668</v>
      </c>
      <c r="AV128" s="145">
        <f t="shared" si="71"/>
        <v>96.486666666666679</v>
      </c>
      <c r="AW128" s="145">
        <f t="shared" si="71"/>
        <v>38.276666666666664</v>
      </c>
      <c r="AX128" s="135"/>
      <c r="AY128" s="135"/>
      <c r="AZ128" s="146"/>
      <c r="BA128" s="147"/>
      <c r="BB128" s="147"/>
      <c r="BC128" s="146"/>
      <c r="BD128" s="147"/>
      <c r="BE128" s="147"/>
      <c r="BF128" s="146"/>
      <c r="BG128" s="148"/>
      <c r="BH128" s="148"/>
      <c r="BI128" s="146"/>
      <c r="BJ128" s="146"/>
      <c r="BK128" s="146"/>
      <c r="BL128" s="146"/>
      <c r="BM128" s="148"/>
      <c r="BN128" s="148"/>
      <c r="BO128" s="148"/>
      <c r="BP128" s="148"/>
      <c r="BQ128" s="148"/>
      <c r="BR128" s="148"/>
      <c r="BS128" s="148"/>
      <c r="BT128" s="148"/>
      <c r="BU128" s="148"/>
      <c r="BV128" s="148"/>
      <c r="BW128" s="148"/>
      <c r="BX128" s="148"/>
      <c r="BY128" s="148"/>
      <c r="BZ128" s="148"/>
      <c r="CA128" s="148"/>
      <c r="CB128" s="148"/>
      <c r="CC128" s="148"/>
      <c r="CD128" s="148"/>
      <c r="CE128" s="148"/>
      <c r="CF128" s="148"/>
      <c r="CG128" s="148"/>
      <c r="CH128" s="148"/>
      <c r="CI128" s="148"/>
      <c r="CJ128" s="148"/>
      <c r="CK128" s="148"/>
      <c r="CL128" s="148"/>
      <c r="CM128" s="148"/>
      <c r="CN128" s="148"/>
      <c r="CO128" s="135"/>
      <c r="CP128" s="135"/>
      <c r="CQ128" s="145"/>
      <c r="CR128" s="145"/>
      <c r="CS128" s="145"/>
      <c r="CT128" s="145"/>
      <c r="CU128" s="145"/>
      <c r="CV128" s="145"/>
      <c r="CW128" s="145"/>
      <c r="CX128" s="145"/>
      <c r="CY128" s="145"/>
      <c r="CZ128" s="145"/>
      <c r="DA128" s="145"/>
      <c r="DB128" s="145"/>
      <c r="DC128" s="145"/>
      <c r="DD128" s="145"/>
      <c r="DE128" s="145"/>
      <c r="DF128" s="145"/>
      <c r="DG128" s="145"/>
      <c r="DH128" s="145"/>
      <c r="DI128" s="145"/>
      <c r="DJ128" s="145"/>
      <c r="DK128" s="145"/>
      <c r="DL128" s="145"/>
      <c r="DM128" s="145"/>
      <c r="DN128" s="145"/>
      <c r="DO128" s="145"/>
      <c r="DP128" s="145"/>
      <c r="DQ128" s="145"/>
      <c r="DR128" s="145"/>
      <c r="DS128" s="145"/>
      <c r="DT128" s="145"/>
      <c r="DU128" s="145"/>
      <c r="DV128" s="145"/>
      <c r="DW128" s="145"/>
      <c r="DX128" s="145"/>
      <c r="DY128" s="145"/>
      <c r="DZ128" s="145"/>
      <c r="EA128" s="145"/>
      <c r="EB128" s="145"/>
      <c r="EC128" s="145"/>
      <c r="ED128" s="145"/>
      <c r="EE128" s="145"/>
      <c r="AMG128" s="135"/>
      <c r="AMH128" s="135"/>
    </row>
    <row r="129" spans="1:1024" x14ac:dyDescent="0.2">
      <c r="D129" s="128" t="s">
        <v>380</v>
      </c>
      <c r="I129" s="144">
        <f t="shared" ref="I129:AW129" si="72">MEDIAN(I122:I127)</f>
        <v>172.76</v>
      </c>
      <c r="J129" s="135">
        <f t="shared" si="72"/>
        <v>200533.23499999999</v>
      </c>
      <c r="K129" s="135">
        <f t="shared" si="72"/>
        <v>136479.28</v>
      </c>
      <c r="L129" s="135">
        <f t="shared" si="72"/>
        <v>90.75</v>
      </c>
      <c r="M129" s="135">
        <f t="shared" si="72"/>
        <v>19912</v>
      </c>
      <c r="N129" s="135">
        <f t="shared" si="72"/>
        <v>19763.669999999998</v>
      </c>
      <c r="O129" s="135">
        <f t="shared" si="72"/>
        <v>6.5150000000000006</v>
      </c>
      <c r="P129" s="135">
        <f t="shared" si="72"/>
        <v>149.91</v>
      </c>
      <c r="Q129" s="135">
        <f t="shared" si="72"/>
        <v>2586.33</v>
      </c>
      <c r="R129" s="135">
        <f t="shared" si="72"/>
        <v>92.685000000000002</v>
      </c>
      <c r="S129" s="135">
        <f t="shared" si="72"/>
        <v>3.41</v>
      </c>
      <c r="T129" s="135">
        <f t="shared" si="72"/>
        <v>2.0299999999999998</v>
      </c>
      <c r="U129" s="135">
        <f t="shared" si="72"/>
        <v>302.47000000000003</v>
      </c>
      <c r="V129" s="135">
        <f t="shared" si="72"/>
        <v>1.88</v>
      </c>
      <c r="W129" s="135">
        <f t="shared" si="72"/>
        <v>59.150000000000006</v>
      </c>
      <c r="X129" s="135">
        <f t="shared" si="72"/>
        <v>464.45500000000004</v>
      </c>
      <c r="Y129" s="135">
        <f t="shared" si="72"/>
        <v>79.759999999999991</v>
      </c>
      <c r="Z129" s="135">
        <f t="shared" si="72"/>
        <v>215.74</v>
      </c>
      <c r="AA129" s="135">
        <f t="shared" si="72"/>
        <v>395.71500000000003</v>
      </c>
      <c r="AB129" s="135">
        <f t="shared" si="72"/>
        <v>30.594999999999999</v>
      </c>
      <c r="AC129" s="135">
        <f t="shared" si="72"/>
        <v>33.305</v>
      </c>
      <c r="AD129" s="135">
        <f t="shared" si="72"/>
        <v>326.05</v>
      </c>
      <c r="AE129" s="135">
        <f t="shared" si="72"/>
        <v>72.84</v>
      </c>
      <c r="AF129" s="135">
        <f t="shared" si="72"/>
        <v>69.215000000000003</v>
      </c>
      <c r="AG129" s="135">
        <f t="shared" si="72"/>
        <v>10.45</v>
      </c>
      <c r="AH129" s="135">
        <f t="shared" si="72"/>
        <v>75.055000000000007</v>
      </c>
      <c r="AI129" s="135">
        <f t="shared" si="72"/>
        <v>30.240000000000002</v>
      </c>
      <c r="AJ129" s="135">
        <f t="shared" si="72"/>
        <v>9.17</v>
      </c>
      <c r="AK129" s="135">
        <f t="shared" si="72"/>
        <v>17.035</v>
      </c>
      <c r="AL129" s="135">
        <f t="shared" si="72"/>
        <v>8.4350000000000005</v>
      </c>
      <c r="AM129" s="135">
        <f t="shared" si="72"/>
        <v>33.019999999999996</v>
      </c>
      <c r="AN129" s="135">
        <f t="shared" si="72"/>
        <v>7.1050000000000004</v>
      </c>
      <c r="AO129" s="135">
        <f t="shared" si="72"/>
        <v>17.015000000000001</v>
      </c>
      <c r="AP129" s="135">
        <f t="shared" si="72"/>
        <v>8.120000000000001</v>
      </c>
      <c r="AQ129" s="135">
        <f t="shared" si="72"/>
        <v>17.515000000000001</v>
      </c>
      <c r="AR129" s="135">
        <f t="shared" si="72"/>
        <v>12.965</v>
      </c>
      <c r="AS129" s="135">
        <f t="shared" si="72"/>
        <v>27.664999999999999</v>
      </c>
      <c r="AT129" s="135">
        <f t="shared" si="72"/>
        <v>32.975000000000001</v>
      </c>
      <c r="AU129" s="135">
        <f t="shared" si="72"/>
        <v>224.15</v>
      </c>
      <c r="AV129" s="145">
        <f t="shared" si="72"/>
        <v>95.805000000000007</v>
      </c>
      <c r="AW129" s="145">
        <f t="shared" si="72"/>
        <v>37.980000000000004</v>
      </c>
    </row>
    <row r="130" spans="1:1024" ht="16.899999999999999" customHeight="1" x14ac:dyDescent="0.2">
      <c r="A130" s="135"/>
      <c r="B130" s="135"/>
      <c r="D130" s="135" t="s">
        <v>35</v>
      </c>
      <c r="I130" s="144">
        <f t="shared" ref="I130:R130" si="73">STDEV(I122:I127)</f>
        <v>2.3737600271861306</v>
      </c>
      <c r="J130" s="135">
        <f t="shared" si="73"/>
        <v>1351.8441894044877</v>
      </c>
      <c r="K130" s="135"/>
      <c r="L130" s="135">
        <f t="shared" si="73"/>
        <v>0.68686000514418422</v>
      </c>
      <c r="M130" s="135">
        <f t="shared" si="73"/>
        <v>263.61002186942699</v>
      </c>
      <c r="N130" s="135">
        <f t="shared" si="73"/>
        <v>198.95140317843226</v>
      </c>
      <c r="O130" s="135">
        <f t="shared" si="73"/>
        <v>0.16161683080669542</v>
      </c>
      <c r="P130" s="135">
        <f t="shared" si="73"/>
        <v>7.3755506009156155</v>
      </c>
      <c r="Q130" s="135">
        <f t="shared" si="73"/>
        <v>23.353657886221278</v>
      </c>
      <c r="R130" s="135">
        <f t="shared" si="73"/>
        <v>1.4592703656279757</v>
      </c>
      <c r="S130" s="135"/>
      <c r="T130" s="135"/>
      <c r="U130" s="135">
        <f t="shared" ref="U130:AW130" si="74">STDEV(U122:U127)</f>
        <v>9.4999019293183586</v>
      </c>
      <c r="V130" s="135">
        <f t="shared" si="74"/>
        <v>0.55200241545365425</v>
      </c>
      <c r="W130" s="135">
        <f t="shared" si="74"/>
        <v>2.1884880625673953</v>
      </c>
      <c r="X130" s="135">
        <f t="shared" si="74"/>
        <v>13.744098369845869</v>
      </c>
      <c r="Y130" s="135">
        <f t="shared" si="74"/>
        <v>1.0512215117027768</v>
      </c>
      <c r="Z130" s="135">
        <f t="shared" si="74"/>
        <v>3.6308809766593426</v>
      </c>
      <c r="AA130" s="135">
        <f t="shared" si="74"/>
        <v>11.986010873792274</v>
      </c>
      <c r="AB130" s="135">
        <f t="shared" si="74"/>
        <v>1.1351769318774354</v>
      </c>
      <c r="AC130" s="135">
        <f t="shared" si="74"/>
        <v>1.1976713516932214</v>
      </c>
      <c r="AD130" s="135">
        <f t="shared" si="74"/>
        <v>11.636351232237693</v>
      </c>
      <c r="AE130" s="135">
        <f t="shared" si="74"/>
        <v>1.7940615002464835</v>
      </c>
      <c r="AF130" s="135">
        <f t="shared" si="74"/>
        <v>1.3868381304247448</v>
      </c>
      <c r="AG130" s="135">
        <f t="shared" si="74"/>
        <v>0.19681632723599596</v>
      </c>
      <c r="AH130" s="135">
        <f t="shared" si="74"/>
        <v>1.2677486606842348</v>
      </c>
      <c r="AI130" s="135">
        <f t="shared" si="74"/>
        <v>0.48119296198787648</v>
      </c>
      <c r="AJ130" s="135">
        <f t="shared" si="74"/>
        <v>0.14628738838327782</v>
      </c>
      <c r="AK130" s="135">
        <f t="shared" si="74"/>
        <v>0.39713977388320104</v>
      </c>
      <c r="AL130" s="135">
        <f t="shared" si="74"/>
        <v>0.1899912278676742</v>
      </c>
      <c r="AM130" s="135">
        <f t="shared" si="74"/>
        <v>0.30270447634615388</v>
      </c>
      <c r="AN130" s="135">
        <f t="shared" si="74"/>
        <v>8.8919439194512881E-2</v>
      </c>
      <c r="AO130" s="135">
        <f t="shared" si="74"/>
        <v>0.12188792666489465</v>
      </c>
      <c r="AP130" s="135">
        <f t="shared" si="74"/>
        <v>0.12613484847574849</v>
      </c>
      <c r="AQ130" s="135">
        <f t="shared" si="74"/>
        <v>0.23718487866359964</v>
      </c>
      <c r="AR130" s="135">
        <f t="shared" si="74"/>
        <v>0.17557524502806957</v>
      </c>
      <c r="AS130" s="135">
        <f t="shared" si="74"/>
        <v>0.72673011955379063</v>
      </c>
      <c r="AT130" s="135">
        <f t="shared" si="74"/>
        <v>1.0916592875068662</v>
      </c>
      <c r="AU130" s="135">
        <f t="shared" si="74"/>
        <v>11.532863333390653</v>
      </c>
      <c r="AV130" s="145">
        <f t="shared" si="74"/>
        <v>3.0820685694297372</v>
      </c>
      <c r="AW130" s="145">
        <f t="shared" si="74"/>
        <v>1.0778435260587069</v>
      </c>
      <c r="AX130" s="135"/>
      <c r="AY130" s="135"/>
      <c r="AZ130" s="146"/>
      <c r="BA130" s="147"/>
      <c r="BB130" s="147"/>
      <c r="BC130" s="146"/>
      <c r="BD130" s="147"/>
      <c r="BE130" s="147"/>
      <c r="BF130" s="146"/>
      <c r="BG130" s="148"/>
      <c r="BH130" s="148"/>
      <c r="BI130" s="146"/>
      <c r="BJ130" s="146"/>
      <c r="BK130" s="146"/>
      <c r="BL130" s="146"/>
      <c r="BM130" s="148"/>
      <c r="BN130" s="148"/>
      <c r="BO130" s="148"/>
      <c r="BP130" s="148"/>
      <c r="BQ130" s="148"/>
      <c r="BR130" s="148"/>
      <c r="BS130" s="148"/>
      <c r="BT130" s="148"/>
      <c r="BU130" s="148"/>
      <c r="BV130" s="148"/>
      <c r="BW130" s="148"/>
      <c r="BX130" s="148"/>
      <c r="BY130" s="148"/>
      <c r="BZ130" s="148"/>
      <c r="CA130" s="148"/>
      <c r="CB130" s="148"/>
      <c r="CC130" s="148"/>
      <c r="CD130" s="148"/>
      <c r="CE130" s="148"/>
      <c r="CF130" s="148"/>
      <c r="CG130" s="148"/>
      <c r="CH130" s="148"/>
      <c r="CI130" s="148"/>
      <c r="CJ130" s="148"/>
      <c r="CK130" s="148"/>
      <c r="CL130" s="148"/>
      <c r="CM130" s="148"/>
      <c r="CN130" s="148"/>
      <c r="CO130" s="135"/>
      <c r="CP130" s="135"/>
      <c r="CQ130" s="145"/>
      <c r="CR130" s="145"/>
      <c r="CS130" s="145"/>
      <c r="CT130" s="145"/>
      <c r="CU130" s="145"/>
      <c r="CV130" s="145"/>
      <c r="CW130" s="145"/>
      <c r="CX130" s="145"/>
      <c r="CY130" s="145"/>
      <c r="CZ130" s="145"/>
      <c r="DA130" s="145"/>
      <c r="DB130" s="145"/>
      <c r="DC130" s="145"/>
      <c r="DD130" s="145"/>
      <c r="DE130" s="145"/>
      <c r="DF130" s="145"/>
      <c r="DG130" s="145"/>
      <c r="DH130" s="145"/>
      <c r="DI130" s="145"/>
      <c r="DJ130" s="145"/>
      <c r="DK130" s="145"/>
      <c r="DL130" s="145"/>
      <c r="DM130" s="145"/>
      <c r="DN130" s="145"/>
      <c r="DO130" s="145"/>
      <c r="DP130" s="145"/>
      <c r="DQ130" s="145"/>
      <c r="DR130" s="145"/>
      <c r="DS130" s="145"/>
      <c r="DT130" s="145"/>
      <c r="DU130" s="145"/>
      <c r="DV130" s="145"/>
      <c r="DW130" s="145"/>
      <c r="DX130" s="145"/>
      <c r="DY130" s="145"/>
      <c r="DZ130" s="145"/>
      <c r="EA130" s="145"/>
      <c r="EB130" s="145"/>
      <c r="EC130" s="145"/>
      <c r="ED130" s="145"/>
      <c r="EE130" s="145"/>
      <c r="AMG130" s="135"/>
      <c r="AMH130" s="135"/>
    </row>
    <row r="131" spans="1:1024" x14ac:dyDescent="0.2">
      <c r="A131" s="135"/>
      <c r="B131" s="135"/>
      <c r="D131" s="128" t="s">
        <v>381</v>
      </c>
      <c r="I131" s="129">
        <f t="shared" ref="I131:AW131" si="75">I130/I128</f>
        <v>1.3674389288192389E-2</v>
      </c>
      <c r="J131" s="128">
        <f t="shared" si="75"/>
        <v>6.7547110516103133E-3</v>
      </c>
      <c r="L131" s="128">
        <f t="shared" si="75"/>
        <v>7.5953482940435777E-3</v>
      </c>
      <c r="M131" s="128">
        <f t="shared" si="75"/>
        <v>1.3262092803924291E-2</v>
      </c>
      <c r="N131" s="128">
        <f t="shared" si="75"/>
        <v>1.0057957923457882E-2</v>
      </c>
      <c r="O131" s="128">
        <f t="shared" si="75"/>
        <v>2.4825934071689003E-2</v>
      </c>
      <c r="P131" s="128">
        <f t="shared" si="75"/>
        <v>4.9409699885549656E-2</v>
      </c>
      <c r="Q131" s="128">
        <f t="shared" si="75"/>
        <v>9.0160498718150489E-3</v>
      </c>
      <c r="R131" s="128">
        <f t="shared" si="75"/>
        <v>1.5781867362006985E-2</v>
      </c>
      <c r="U131" s="128">
        <f t="shared" si="75"/>
        <v>3.1228276442081992E-2</v>
      </c>
      <c r="V131" s="128">
        <f t="shared" si="75"/>
        <v>0.29413983061473592</v>
      </c>
      <c r="W131" s="128">
        <f t="shared" si="75"/>
        <v>3.6432296696643843E-2</v>
      </c>
      <c r="X131" s="128">
        <f t="shared" si="75"/>
        <v>2.938217151558644E-2</v>
      </c>
      <c r="Y131" s="128">
        <f t="shared" si="75"/>
        <v>1.3159459775123433E-2</v>
      </c>
      <c r="Z131" s="128">
        <f t="shared" si="75"/>
        <v>1.6789554051833112E-2</v>
      </c>
      <c r="AA131" s="128">
        <f t="shared" si="75"/>
        <v>3.0092796181601735E-2</v>
      </c>
      <c r="AB131" s="128">
        <f t="shared" si="75"/>
        <v>3.6567494852703816E-2</v>
      </c>
      <c r="AC131" s="128">
        <f t="shared" si="75"/>
        <v>3.5636142376193052E-2</v>
      </c>
      <c r="AD131" s="128">
        <f t="shared" si="75"/>
        <v>3.5213118979097589E-2</v>
      </c>
      <c r="AE131" s="128">
        <f t="shared" si="75"/>
        <v>2.4543124561615403E-2</v>
      </c>
      <c r="AF131" s="128">
        <f t="shared" si="75"/>
        <v>1.9954505473737335E-2</v>
      </c>
      <c r="AG131" s="128">
        <f t="shared" si="75"/>
        <v>1.8795129132834248E-2</v>
      </c>
      <c r="AH131" s="128">
        <f t="shared" si="75"/>
        <v>1.6815129463492371E-2</v>
      </c>
      <c r="AI131" s="128">
        <f t="shared" si="75"/>
        <v>1.5947623574498779E-2</v>
      </c>
      <c r="AJ131" s="128">
        <f t="shared" si="75"/>
        <v>1.5935445357655537E-2</v>
      </c>
      <c r="AK131" s="128">
        <f t="shared" si="75"/>
        <v>2.3183874715890312E-2</v>
      </c>
      <c r="AL131" s="128">
        <f t="shared" si="75"/>
        <v>2.242666470993597E-2</v>
      </c>
      <c r="AM131" s="128">
        <f t="shared" si="75"/>
        <v>9.1853884492839877E-3</v>
      </c>
      <c r="AN131" s="128">
        <f t="shared" si="75"/>
        <v>1.2494534781430382E-2</v>
      </c>
      <c r="AO131" s="128">
        <f t="shared" si="75"/>
        <v>7.1663651150354526E-3</v>
      </c>
      <c r="AP131" s="128">
        <f t="shared" si="75"/>
        <v>1.5410488512614354E-2</v>
      </c>
      <c r="AQ131" s="128">
        <f t="shared" si="75"/>
        <v>1.3516091480497653E-2</v>
      </c>
      <c r="AR131" s="128">
        <f t="shared" si="75"/>
        <v>1.3564917205362062E-2</v>
      </c>
      <c r="AS131" s="128">
        <f t="shared" si="75"/>
        <v>2.6149209699086916E-2</v>
      </c>
      <c r="AT131" s="128">
        <f t="shared" si="75"/>
        <v>3.3020547111520457E-2</v>
      </c>
      <c r="AU131" s="128">
        <f t="shared" si="75"/>
        <v>5.0557972338360534E-2</v>
      </c>
      <c r="AV131" s="130">
        <f t="shared" si="75"/>
        <v>3.1942947931628586E-2</v>
      </c>
      <c r="AW131" s="130">
        <f t="shared" si="75"/>
        <v>2.8159283969138037E-2</v>
      </c>
      <c r="AX131" s="135"/>
      <c r="AY131" s="135"/>
      <c r="AZ131" s="146"/>
      <c r="BA131" s="147"/>
      <c r="BB131" s="147"/>
      <c r="BC131" s="146"/>
      <c r="BD131" s="147"/>
      <c r="BE131" s="147"/>
      <c r="BF131" s="146"/>
      <c r="BG131" s="148"/>
      <c r="BH131" s="148"/>
      <c r="BI131" s="146"/>
      <c r="BJ131" s="146"/>
      <c r="BK131" s="146"/>
      <c r="BL131" s="146"/>
      <c r="BM131" s="148"/>
      <c r="BN131" s="148"/>
      <c r="BO131" s="148"/>
      <c r="BP131" s="148"/>
      <c r="BQ131" s="148"/>
      <c r="BR131" s="148"/>
      <c r="BS131" s="148"/>
      <c r="BT131" s="148"/>
      <c r="BU131" s="148"/>
      <c r="BV131" s="148"/>
      <c r="BW131" s="148"/>
      <c r="BX131" s="148"/>
      <c r="BY131" s="148"/>
      <c r="BZ131" s="148"/>
      <c r="CA131" s="148"/>
      <c r="CB131" s="148"/>
      <c r="CC131" s="148"/>
      <c r="CD131" s="148"/>
      <c r="CE131" s="148"/>
      <c r="CF131" s="148"/>
      <c r="CG131" s="148"/>
      <c r="CH131" s="148"/>
      <c r="CI131" s="148"/>
      <c r="CJ131" s="148"/>
      <c r="CK131" s="148"/>
      <c r="CL131" s="148"/>
      <c r="CM131" s="148"/>
      <c r="CN131" s="148"/>
      <c r="CO131" s="135"/>
      <c r="CP131" s="135"/>
      <c r="CQ131" s="145"/>
      <c r="CR131" s="145"/>
      <c r="CS131" s="145"/>
      <c r="CT131" s="145"/>
      <c r="CU131" s="145"/>
      <c r="CV131" s="145"/>
      <c r="CW131" s="145"/>
      <c r="CX131" s="145"/>
      <c r="CY131" s="145"/>
      <c r="CZ131" s="145"/>
      <c r="DA131" s="145"/>
      <c r="DB131" s="145"/>
      <c r="DC131" s="145"/>
      <c r="DD131" s="145"/>
      <c r="DE131" s="145"/>
      <c r="DF131" s="145"/>
      <c r="DG131" s="145"/>
      <c r="DH131" s="145"/>
      <c r="DI131" s="145"/>
      <c r="DJ131" s="145"/>
      <c r="DK131" s="145"/>
      <c r="DL131" s="145"/>
      <c r="DM131" s="145"/>
      <c r="DN131" s="145"/>
      <c r="DO131" s="145"/>
      <c r="DP131" s="145"/>
      <c r="DQ131" s="145"/>
      <c r="DR131" s="145"/>
      <c r="DS131" s="145"/>
      <c r="DT131" s="145"/>
      <c r="DU131" s="145"/>
      <c r="DV131" s="145"/>
      <c r="DW131" s="145"/>
      <c r="DX131" s="145"/>
      <c r="DY131" s="145"/>
      <c r="DZ131" s="145"/>
      <c r="EA131" s="145"/>
      <c r="EB131" s="145"/>
      <c r="EC131" s="145"/>
      <c r="ED131" s="145"/>
      <c r="EE131" s="145"/>
      <c r="AMG131" s="135"/>
      <c r="AMH131" s="135"/>
    </row>
    <row r="132" spans="1:1024" x14ac:dyDescent="0.2">
      <c r="A132" s="135"/>
      <c r="B132" s="135"/>
      <c r="D132" s="128" t="s">
        <v>382</v>
      </c>
      <c r="I132" s="129">
        <f t="shared" ref="I132:AW132" si="76">I131*100</f>
        <v>1.3674389288192388</v>
      </c>
      <c r="J132" s="128">
        <f t="shared" si="76"/>
        <v>0.67547110516103137</v>
      </c>
      <c r="L132" s="128">
        <f t="shared" si="76"/>
        <v>0.75953482940435779</v>
      </c>
      <c r="M132" s="128">
        <f t="shared" si="76"/>
        <v>1.3262092803924292</v>
      </c>
      <c r="N132" s="128">
        <f t="shared" si="76"/>
        <v>1.0057957923457883</v>
      </c>
      <c r="O132" s="128">
        <f t="shared" si="76"/>
        <v>2.4825934071689004</v>
      </c>
      <c r="P132" s="128">
        <f t="shared" si="76"/>
        <v>4.9409699885549658</v>
      </c>
      <c r="Q132" s="128">
        <f t="shared" si="76"/>
        <v>0.90160498718150484</v>
      </c>
      <c r="R132" s="128">
        <f t="shared" si="76"/>
        <v>1.5781867362006985</v>
      </c>
      <c r="U132" s="128">
        <f t="shared" si="76"/>
        <v>3.1228276442081992</v>
      </c>
      <c r="V132" s="128">
        <f t="shared" si="76"/>
        <v>29.413983061473591</v>
      </c>
      <c r="W132" s="128">
        <f t="shared" si="76"/>
        <v>3.6432296696643842</v>
      </c>
      <c r="X132" s="128">
        <f t="shared" si="76"/>
        <v>2.9382171515586442</v>
      </c>
      <c r="Y132" s="128">
        <f t="shared" si="76"/>
        <v>1.3159459775123432</v>
      </c>
      <c r="Z132" s="128">
        <f t="shared" si="76"/>
        <v>1.6789554051833113</v>
      </c>
      <c r="AA132" s="128">
        <f t="shared" si="76"/>
        <v>3.0092796181601735</v>
      </c>
      <c r="AB132" s="128">
        <f t="shared" si="76"/>
        <v>3.6567494852703817</v>
      </c>
      <c r="AC132" s="128">
        <f t="shared" si="76"/>
        <v>3.563614237619305</v>
      </c>
      <c r="AD132" s="128">
        <f t="shared" si="76"/>
        <v>3.5213118979097588</v>
      </c>
      <c r="AE132" s="128">
        <f t="shared" si="76"/>
        <v>2.4543124561615404</v>
      </c>
      <c r="AF132" s="128">
        <f t="shared" si="76"/>
        <v>1.9954505473737334</v>
      </c>
      <c r="AG132" s="128">
        <f t="shared" si="76"/>
        <v>1.8795129132834247</v>
      </c>
      <c r="AH132" s="128">
        <f t="shared" si="76"/>
        <v>1.6815129463492371</v>
      </c>
      <c r="AI132" s="128">
        <f t="shared" si="76"/>
        <v>1.5947623574498779</v>
      </c>
      <c r="AJ132" s="128">
        <f t="shared" si="76"/>
        <v>1.5935445357655538</v>
      </c>
      <c r="AK132" s="128">
        <f t="shared" si="76"/>
        <v>2.3183874715890314</v>
      </c>
      <c r="AL132" s="128">
        <f t="shared" si="76"/>
        <v>2.2426664709935968</v>
      </c>
      <c r="AM132" s="128">
        <f t="shared" si="76"/>
        <v>0.91853884492839877</v>
      </c>
      <c r="AN132" s="128">
        <f t="shared" si="76"/>
        <v>1.2494534781430382</v>
      </c>
      <c r="AO132" s="128">
        <f t="shared" si="76"/>
        <v>0.71663651150354524</v>
      </c>
      <c r="AP132" s="128">
        <f t="shared" si="76"/>
        <v>1.5410488512614353</v>
      </c>
      <c r="AQ132" s="128">
        <f t="shared" si="76"/>
        <v>1.3516091480497654</v>
      </c>
      <c r="AR132" s="128">
        <f t="shared" si="76"/>
        <v>1.3564917205362061</v>
      </c>
      <c r="AS132" s="128">
        <f t="shared" si="76"/>
        <v>2.6149209699086917</v>
      </c>
      <c r="AT132" s="128">
        <f t="shared" si="76"/>
        <v>3.3020547111520457</v>
      </c>
      <c r="AU132" s="128">
        <f t="shared" si="76"/>
        <v>5.0557972338360537</v>
      </c>
      <c r="AV132" s="130">
        <f t="shared" si="76"/>
        <v>3.1942947931628587</v>
      </c>
      <c r="AW132" s="130">
        <f t="shared" si="76"/>
        <v>2.8159283969138036</v>
      </c>
      <c r="AX132" s="135"/>
      <c r="AY132" s="135"/>
      <c r="AZ132" s="146"/>
      <c r="BA132" s="147"/>
      <c r="BB132" s="147"/>
      <c r="BC132" s="146"/>
      <c r="BD132" s="147"/>
      <c r="BE132" s="147"/>
      <c r="BF132" s="146"/>
      <c r="BG132" s="148"/>
      <c r="BH132" s="148"/>
      <c r="BI132" s="146"/>
      <c r="BJ132" s="146"/>
      <c r="BK132" s="146"/>
      <c r="BL132" s="146"/>
      <c r="BM132" s="148"/>
      <c r="BN132" s="148"/>
      <c r="BO132" s="148"/>
      <c r="BP132" s="148"/>
      <c r="BQ132" s="148"/>
      <c r="BR132" s="148"/>
      <c r="BS132" s="148"/>
      <c r="BT132" s="148"/>
      <c r="BU132" s="148"/>
      <c r="BV132" s="148"/>
      <c r="BW132" s="148"/>
      <c r="BX132" s="148"/>
      <c r="BY132" s="148"/>
      <c r="BZ132" s="148"/>
      <c r="CA132" s="148"/>
      <c r="CB132" s="148"/>
      <c r="CC132" s="148"/>
      <c r="CD132" s="148"/>
      <c r="CE132" s="148"/>
      <c r="CF132" s="148"/>
      <c r="CG132" s="148"/>
      <c r="CH132" s="148"/>
      <c r="CI132" s="148"/>
      <c r="CJ132" s="148"/>
      <c r="CK132" s="148"/>
      <c r="CL132" s="148"/>
      <c r="CM132" s="148"/>
      <c r="CN132" s="148"/>
      <c r="CO132" s="135"/>
      <c r="CP132" s="13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c r="DK132" s="145"/>
      <c r="DL132" s="145"/>
      <c r="DM132" s="145"/>
      <c r="DN132" s="145"/>
      <c r="DO132" s="145"/>
      <c r="DP132" s="145"/>
      <c r="DQ132" s="145"/>
      <c r="DR132" s="145"/>
      <c r="DS132" s="145"/>
      <c r="DT132" s="145"/>
      <c r="DU132" s="145"/>
      <c r="DV132" s="145"/>
      <c r="DW132" s="145"/>
      <c r="DX132" s="145"/>
      <c r="DY132" s="145"/>
      <c r="DZ132" s="145"/>
      <c r="EA132" s="145"/>
      <c r="EB132" s="145"/>
      <c r="EC132" s="145"/>
      <c r="ED132" s="145"/>
      <c r="EE132" s="145"/>
      <c r="AMG132" s="135"/>
      <c r="AMH132" s="135"/>
    </row>
    <row r="133" spans="1:1024" x14ac:dyDescent="0.2">
      <c r="B133" s="135"/>
      <c r="AX133" s="135"/>
      <c r="AY133" s="128"/>
      <c r="CO133" s="135"/>
      <c r="AMI133" s="128"/>
      <c r="AMJ133" s="128"/>
    </row>
    <row r="134" spans="1:1024" x14ac:dyDescent="0.2">
      <c r="B134" s="135"/>
      <c r="AX134" s="135"/>
      <c r="AY134" s="128"/>
      <c r="CO134" s="135"/>
      <c r="AMI134" s="128"/>
      <c r="AMJ134" s="128"/>
    </row>
    <row r="136" spans="1:1024" x14ac:dyDescent="0.2">
      <c r="A136" s="128" t="s">
        <v>193</v>
      </c>
      <c r="B136" s="135" t="s">
        <v>364</v>
      </c>
      <c r="C136" s="128" t="s">
        <v>365</v>
      </c>
      <c r="D136" s="135" t="s">
        <v>442</v>
      </c>
      <c r="F136" s="128">
        <v>1310</v>
      </c>
      <c r="G136" s="128">
        <v>1.5</v>
      </c>
      <c r="H136" s="128" t="s">
        <v>433</v>
      </c>
      <c r="I136" s="144">
        <v>18.8</v>
      </c>
      <c r="J136" s="135">
        <v>242961.11</v>
      </c>
      <c r="K136" s="135">
        <v>162951.81</v>
      </c>
      <c r="L136" s="135">
        <v>181.27</v>
      </c>
      <c r="M136" s="135">
        <v>4387.38</v>
      </c>
      <c r="N136" s="135">
        <v>4079.87</v>
      </c>
      <c r="O136" s="135">
        <v>22.6</v>
      </c>
      <c r="P136" s="135">
        <v>4207.79</v>
      </c>
      <c r="Q136" s="135">
        <v>798.5</v>
      </c>
      <c r="R136" s="135">
        <v>76.05</v>
      </c>
      <c r="S136" s="128" t="s">
        <v>29</v>
      </c>
      <c r="T136" s="128" t="s">
        <v>29</v>
      </c>
      <c r="U136" s="135">
        <v>48.44</v>
      </c>
      <c r="V136" s="135">
        <v>2.89</v>
      </c>
      <c r="W136" s="128" t="s">
        <v>29</v>
      </c>
      <c r="X136" s="135">
        <v>38.51</v>
      </c>
      <c r="Y136" s="135">
        <v>13.06</v>
      </c>
      <c r="Z136" s="135">
        <v>20.5</v>
      </c>
      <c r="AA136" s="135">
        <v>1.47</v>
      </c>
      <c r="AB136" s="135">
        <v>0.65</v>
      </c>
      <c r="AC136" s="128" t="s">
        <v>29</v>
      </c>
      <c r="AD136" s="128" t="s">
        <v>29</v>
      </c>
      <c r="AE136" s="135">
        <v>2.37</v>
      </c>
      <c r="AF136" s="135">
        <v>3.75</v>
      </c>
      <c r="AG136" s="135">
        <v>0.78500000000000003</v>
      </c>
      <c r="AH136" s="135">
        <v>8.1300000000000008</v>
      </c>
      <c r="AI136" s="135">
        <v>3.78</v>
      </c>
      <c r="AJ136" s="135">
        <v>1.173</v>
      </c>
      <c r="AK136" s="135">
        <v>3.06</v>
      </c>
      <c r="AL136" s="135">
        <v>1.45</v>
      </c>
      <c r="AM136" s="135">
        <v>6.03</v>
      </c>
      <c r="AN136" s="135">
        <v>1.407</v>
      </c>
      <c r="AO136" s="135">
        <v>3.18</v>
      </c>
      <c r="AP136" s="135">
        <v>1.3029999999999999</v>
      </c>
      <c r="AQ136" s="135">
        <v>2.8</v>
      </c>
      <c r="AR136" s="135">
        <v>2.09</v>
      </c>
      <c r="AS136" s="135">
        <v>5.72</v>
      </c>
      <c r="AT136" s="135">
        <v>0.379</v>
      </c>
      <c r="AU136" s="135">
        <v>5.49</v>
      </c>
      <c r="AV136" s="145">
        <v>0.52500000000000002</v>
      </c>
      <c r="AW136" s="145">
        <v>0.113</v>
      </c>
      <c r="AX136" s="135"/>
      <c r="AY136" s="135"/>
      <c r="AZ136" s="146">
        <v>3.46</v>
      </c>
      <c r="BA136" s="147">
        <v>45142.85</v>
      </c>
      <c r="BB136" s="147">
        <v>5201.95</v>
      </c>
      <c r="BC136" s="146">
        <v>13.19</v>
      </c>
      <c r="BD136" s="147">
        <v>3906.24</v>
      </c>
      <c r="BE136" s="147">
        <v>1012.63</v>
      </c>
      <c r="BF136" s="146">
        <v>1.61</v>
      </c>
      <c r="BG136" s="148">
        <v>791.82</v>
      </c>
      <c r="BH136" s="148">
        <v>100.11</v>
      </c>
      <c r="BI136" s="146">
        <v>6.02</v>
      </c>
      <c r="BJ136" s="146">
        <v>1.0900000000000001</v>
      </c>
      <c r="BK136" s="146">
        <v>1.35</v>
      </c>
      <c r="BL136" s="146">
        <v>15.29</v>
      </c>
      <c r="BM136" s="148">
        <v>1.4</v>
      </c>
      <c r="BN136" s="148">
        <v>0.16</v>
      </c>
      <c r="BO136" s="148">
        <v>2.37</v>
      </c>
      <c r="BP136" s="148">
        <v>0.85</v>
      </c>
      <c r="BQ136" s="148">
        <v>1.6</v>
      </c>
      <c r="BR136" s="148">
        <v>0.12</v>
      </c>
      <c r="BS136" s="148">
        <v>0.23</v>
      </c>
      <c r="BT136" s="148">
        <v>6.5000000000000002E-2</v>
      </c>
      <c r="BU136" s="148">
        <v>0.11</v>
      </c>
      <c r="BV136" s="148">
        <v>0.15</v>
      </c>
      <c r="BW136" s="148">
        <v>0.24</v>
      </c>
      <c r="BX136" s="148">
        <v>7.5999999999999998E-2</v>
      </c>
      <c r="BY136" s="148">
        <v>0.69</v>
      </c>
      <c r="BZ136" s="148">
        <v>0.46</v>
      </c>
      <c r="CA136" s="148">
        <v>9.7000000000000003E-2</v>
      </c>
      <c r="CB136" s="148">
        <v>0.38</v>
      </c>
      <c r="CC136" s="148">
        <v>0.11</v>
      </c>
      <c r="CD136" s="148">
        <v>0.54</v>
      </c>
      <c r="CE136" s="148">
        <v>9.5000000000000001E-2</v>
      </c>
      <c r="CF136" s="148">
        <v>0.28000000000000003</v>
      </c>
      <c r="CG136" s="148">
        <v>9.5000000000000001E-2</v>
      </c>
      <c r="CH136" s="148">
        <v>0.27</v>
      </c>
      <c r="CI136" s="148">
        <v>0.11</v>
      </c>
      <c r="CJ136" s="148">
        <v>0.45</v>
      </c>
      <c r="CK136" s="148">
        <v>3.5999999999999997E-2</v>
      </c>
      <c r="CL136" s="148">
        <v>0.39</v>
      </c>
      <c r="CM136" s="148">
        <v>4.3999999999999997E-2</v>
      </c>
      <c r="CN136" s="148">
        <v>1.4999999999999999E-2</v>
      </c>
      <c r="CO136" s="135"/>
      <c r="CP136" s="135"/>
      <c r="CQ136" s="145">
        <v>3.62</v>
      </c>
      <c r="CR136" s="145">
        <v>228.97</v>
      </c>
      <c r="CS136" s="145">
        <v>162.69999999999999</v>
      </c>
      <c r="CT136" s="145">
        <v>0.26500000000000001</v>
      </c>
      <c r="CU136" s="145">
        <v>21.75</v>
      </c>
      <c r="CV136" s="145">
        <v>4.07</v>
      </c>
      <c r="CW136" s="145">
        <v>0.19400000000000001</v>
      </c>
      <c r="CX136" s="145">
        <v>1.46</v>
      </c>
      <c r="CY136" s="145">
        <v>0.92900000000000005</v>
      </c>
      <c r="CZ136" s="145">
        <v>0.41099999999999998</v>
      </c>
      <c r="DA136" s="145">
        <v>2.58</v>
      </c>
      <c r="DB136" s="145">
        <v>3.19</v>
      </c>
      <c r="DC136" s="145">
        <v>2.88</v>
      </c>
      <c r="DD136" s="145">
        <v>0.99299999999999999</v>
      </c>
      <c r="DE136" s="145">
        <v>0.39600000000000002</v>
      </c>
      <c r="DF136" s="145">
        <v>0.13500000000000001</v>
      </c>
      <c r="DG136" s="145">
        <v>3.0300000000000001E-2</v>
      </c>
      <c r="DH136" s="145">
        <v>0.11</v>
      </c>
      <c r="DI136" s="145">
        <v>3.8899999999999997E-2</v>
      </c>
      <c r="DJ136" s="145">
        <v>0.443</v>
      </c>
      <c r="DK136" s="145">
        <v>0.161</v>
      </c>
      <c r="DL136" s="145">
        <v>0.26600000000000001</v>
      </c>
      <c r="DM136" s="145">
        <v>8.5400000000000007E-3</v>
      </c>
      <c r="DN136" s="145">
        <v>2.18E-2</v>
      </c>
      <c r="DO136" s="145">
        <v>1.865E-2</v>
      </c>
      <c r="DP136" s="145">
        <v>9.1300000000000006E-2</v>
      </c>
      <c r="DQ136" s="145">
        <v>0.10150000000000001</v>
      </c>
      <c r="DR136" s="145">
        <v>4.07E-2</v>
      </c>
      <c r="DS136" s="145">
        <v>0.17299999999999999</v>
      </c>
      <c r="DT136" s="145">
        <f>AVERAGE(DT142,DT140)</f>
        <v>7.9000000000000008E-3</v>
      </c>
      <c r="DU136" s="145">
        <v>3.1899999999999998E-2</v>
      </c>
      <c r="DV136" s="145">
        <v>2.87E-2</v>
      </c>
      <c r="DW136" s="145">
        <v>3.1600000000000003E-2</v>
      </c>
      <c r="DX136" s="145">
        <v>9.0399999999999994E-3</v>
      </c>
      <c r="DY136" s="145">
        <v>4.7149999999999997E-2</v>
      </c>
      <c r="DZ136" s="145">
        <v>4.2399999999999998E-3</v>
      </c>
      <c r="EA136" s="145">
        <v>3.6400000000000002E-2</v>
      </c>
      <c r="EB136" s="145">
        <f>AVERAGE(EB137:EB142)</f>
        <v>2.0400000000000001E-2</v>
      </c>
      <c r="EC136" s="145">
        <f>AVERAGE(EC137:EC142)</f>
        <v>3.8699999999999998E-2</v>
      </c>
      <c r="ED136" s="145">
        <v>1.55E-2</v>
      </c>
      <c r="EE136" s="145">
        <v>1.2800000000000001E-2</v>
      </c>
    </row>
    <row r="137" spans="1:1024" x14ac:dyDescent="0.2">
      <c r="A137" s="128" t="s">
        <v>193</v>
      </c>
      <c r="B137" s="135" t="s">
        <v>364</v>
      </c>
      <c r="C137" s="128" t="s">
        <v>365</v>
      </c>
      <c r="D137" s="135" t="s">
        <v>443</v>
      </c>
      <c r="F137" s="128">
        <v>1310</v>
      </c>
      <c r="G137" s="128">
        <v>1.5</v>
      </c>
      <c r="H137" s="128" t="s">
        <v>433</v>
      </c>
      <c r="I137" s="144">
        <v>21.28</v>
      </c>
      <c r="J137" s="135">
        <v>251625.44</v>
      </c>
      <c r="K137" s="135">
        <v>165167.39000000001</v>
      </c>
      <c r="L137" s="135">
        <v>177.38</v>
      </c>
      <c r="M137" s="135">
        <v>4289.75</v>
      </c>
      <c r="N137" s="135">
        <v>4025.17</v>
      </c>
      <c r="O137" s="135">
        <v>21.76</v>
      </c>
      <c r="P137" s="135">
        <v>4098.04</v>
      </c>
      <c r="Q137" s="135">
        <v>832.84</v>
      </c>
      <c r="R137" s="135">
        <v>69.92</v>
      </c>
      <c r="S137" s="128" t="s">
        <v>29</v>
      </c>
      <c r="T137" s="128" t="s">
        <v>29</v>
      </c>
      <c r="U137" s="135">
        <v>45.82</v>
      </c>
      <c r="V137" s="128" t="s">
        <v>29</v>
      </c>
      <c r="W137" s="128" t="s">
        <v>29</v>
      </c>
      <c r="X137" s="135">
        <v>39.020000000000003</v>
      </c>
      <c r="Y137" s="135">
        <v>13.63</v>
      </c>
      <c r="Z137" s="135">
        <v>18.8</v>
      </c>
      <c r="AA137" s="135">
        <v>1.175</v>
      </c>
      <c r="AB137" s="128" t="s">
        <v>29</v>
      </c>
      <c r="AC137" s="128" t="s">
        <v>29</v>
      </c>
      <c r="AD137" s="135">
        <v>0.61</v>
      </c>
      <c r="AE137" s="135">
        <v>2.44</v>
      </c>
      <c r="AF137" s="135">
        <v>3.77</v>
      </c>
      <c r="AG137" s="135">
        <v>0.82299999999999995</v>
      </c>
      <c r="AH137" s="135">
        <v>7.32</v>
      </c>
      <c r="AI137" s="135">
        <v>4.49</v>
      </c>
      <c r="AJ137" s="135">
        <v>1.196</v>
      </c>
      <c r="AK137" s="135">
        <v>3.1</v>
      </c>
      <c r="AL137" s="135">
        <v>1.54</v>
      </c>
      <c r="AM137" s="135">
        <v>5.75</v>
      </c>
      <c r="AN137" s="135">
        <v>1.2250000000000001</v>
      </c>
      <c r="AO137" s="135">
        <v>3.08</v>
      </c>
      <c r="AP137" s="135">
        <v>1.284</v>
      </c>
      <c r="AQ137" s="135">
        <v>3.01</v>
      </c>
      <c r="AR137" s="135">
        <v>2.12</v>
      </c>
      <c r="AS137" s="135">
        <v>5.17</v>
      </c>
      <c r="AT137" s="135">
        <v>0.26900000000000002</v>
      </c>
      <c r="AU137" s="135">
        <v>5.0199999999999996</v>
      </c>
      <c r="AV137" s="145">
        <v>0.46300000000000002</v>
      </c>
      <c r="AW137" s="145">
        <v>0.107</v>
      </c>
      <c r="AX137" s="135"/>
      <c r="AY137" s="135"/>
      <c r="AZ137" s="146">
        <v>3.82</v>
      </c>
      <c r="BA137" s="147">
        <v>46756.4</v>
      </c>
      <c r="BB137" s="147">
        <v>5259.2</v>
      </c>
      <c r="BC137" s="146">
        <v>12.93</v>
      </c>
      <c r="BD137" s="147">
        <v>3835.47</v>
      </c>
      <c r="BE137" s="147">
        <v>1002.82</v>
      </c>
      <c r="BF137" s="146">
        <v>1.54</v>
      </c>
      <c r="BG137" s="148">
        <v>773.92</v>
      </c>
      <c r="BH137" s="148">
        <v>104.75</v>
      </c>
      <c r="BI137" s="146">
        <v>5.54</v>
      </c>
      <c r="BJ137" s="146">
        <v>1.04</v>
      </c>
      <c r="BK137" s="146">
        <v>1.37</v>
      </c>
      <c r="BL137" s="146">
        <v>14.49</v>
      </c>
      <c r="BM137" s="148">
        <v>0.65</v>
      </c>
      <c r="BN137" s="148">
        <v>0.17</v>
      </c>
      <c r="BO137" s="148">
        <v>2.39</v>
      </c>
      <c r="BP137" s="148">
        <v>0.88</v>
      </c>
      <c r="BQ137" s="148">
        <v>1.46</v>
      </c>
      <c r="BR137" s="148">
        <v>9.1999999999999998E-2</v>
      </c>
      <c r="BS137" s="148">
        <v>0.25</v>
      </c>
      <c r="BT137" s="148">
        <v>7.0999999999999994E-2</v>
      </c>
      <c r="BU137" s="148">
        <v>0.14000000000000001</v>
      </c>
      <c r="BV137" s="148">
        <v>0.15</v>
      </c>
      <c r="BW137" s="148">
        <v>0.23</v>
      </c>
      <c r="BX137" s="148">
        <v>7.5999999999999998E-2</v>
      </c>
      <c r="BY137" s="148">
        <v>0.61</v>
      </c>
      <c r="BZ137" s="148">
        <v>0.52</v>
      </c>
      <c r="CA137" s="148">
        <v>9.1999999999999998E-2</v>
      </c>
      <c r="CB137" s="148">
        <v>0.37</v>
      </c>
      <c r="CC137" s="148">
        <v>0.11</v>
      </c>
      <c r="CD137" s="148">
        <v>0.51</v>
      </c>
      <c r="CE137" s="148">
        <v>0.08</v>
      </c>
      <c r="CF137" s="148">
        <v>0.26</v>
      </c>
      <c r="CG137" s="148">
        <v>0.09</v>
      </c>
      <c r="CH137" s="148">
        <v>0.27</v>
      </c>
      <c r="CI137" s="148">
        <v>0.11</v>
      </c>
      <c r="CJ137" s="148">
        <v>0.4</v>
      </c>
      <c r="CK137" s="148">
        <v>2.8000000000000001E-2</v>
      </c>
      <c r="CL137" s="148">
        <v>0.35</v>
      </c>
      <c r="CM137" s="148">
        <v>3.6999999999999998E-2</v>
      </c>
      <c r="CN137" s="148">
        <v>1.2E-2</v>
      </c>
      <c r="CO137" s="135"/>
      <c r="CP137" s="135"/>
      <c r="CQ137" s="145">
        <v>3.9</v>
      </c>
      <c r="CR137" s="145">
        <v>253.14</v>
      </c>
      <c r="CS137" s="145">
        <v>179.68</v>
      </c>
      <c r="CT137" s="145">
        <v>0.27800000000000002</v>
      </c>
      <c r="CU137" s="145">
        <v>22.74</v>
      </c>
      <c r="CV137" s="145">
        <v>4.37</v>
      </c>
      <c r="CW137" s="145">
        <v>0.22900000000000001</v>
      </c>
      <c r="CX137" s="145">
        <v>1.93</v>
      </c>
      <c r="CY137" s="145">
        <v>1.06</v>
      </c>
      <c r="CZ137" s="145">
        <v>0.39</v>
      </c>
      <c r="DA137" s="145">
        <v>2.71</v>
      </c>
      <c r="DB137" s="145">
        <v>3.6</v>
      </c>
      <c r="DC137" s="145">
        <v>3.84</v>
      </c>
      <c r="DD137" s="145">
        <v>1.74</v>
      </c>
      <c r="DE137" s="145">
        <v>0.432</v>
      </c>
      <c r="DF137" s="145">
        <v>0.13300000000000001</v>
      </c>
      <c r="DG137" s="145">
        <v>5.04E-2</v>
      </c>
      <c r="DH137" s="145">
        <v>0.14599999999999999</v>
      </c>
      <c r="DI137" s="145">
        <v>2.8899999999999999E-2</v>
      </c>
      <c r="DJ137" s="145">
        <v>0.60699999999999998</v>
      </c>
      <c r="DK137" s="145">
        <v>0.192</v>
      </c>
      <c r="DL137" s="145">
        <v>0.17299999999999999</v>
      </c>
      <c r="DM137" s="145">
        <v>9.2800000000000001E-3</v>
      </c>
      <c r="DN137" s="145">
        <v>2.5899999999999999E-2</v>
      </c>
      <c r="DO137" s="145">
        <v>1.865E-2</v>
      </c>
      <c r="DP137" s="145">
        <v>9.1300000000000006E-2</v>
      </c>
      <c r="DQ137" s="145">
        <v>0.10199999999999999</v>
      </c>
      <c r="DR137" s="145">
        <v>2.24E-2</v>
      </c>
      <c r="DS137" s="145">
        <v>0.184</v>
      </c>
      <c r="DT137" s="145">
        <v>7.9000000000000008E-3</v>
      </c>
      <c r="DU137" s="145">
        <f>AVERAGE(DU136,DU142,DU140)</f>
        <v>4.5333333333333337E-2</v>
      </c>
      <c r="DV137" s="145">
        <v>1.7846666666666702E-2</v>
      </c>
      <c r="DW137" s="145">
        <v>3.1600000000000003E-2</v>
      </c>
      <c r="DX137" s="145">
        <v>1.66E-2</v>
      </c>
      <c r="DY137" s="145">
        <v>4.7149999999999997E-2</v>
      </c>
      <c r="DZ137" s="145">
        <v>3.1199999999999999E-3</v>
      </c>
      <c r="EA137" s="145">
        <v>3.6400000000000002E-2</v>
      </c>
      <c r="EB137" s="145">
        <v>2.52E-2</v>
      </c>
      <c r="EC137" s="145">
        <v>3.0499999999999999E-2</v>
      </c>
      <c r="ED137" s="145">
        <f>AVERAGE(ED136,ED140)</f>
        <v>1.485E-2</v>
      </c>
      <c r="EE137" s="145">
        <v>1.2800000000000001E-2</v>
      </c>
    </row>
    <row r="138" spans="1:1024" x14ac:dyDescent="0.2">
      <c r="A138" s="128" t="s">
        <v>193</v>
      </c>
      <c r="B138" s="135" t="s">
        <v>364</v>
      </c>
      <c r="C138" s="128" t="s">
        <v>365</v>
      </c>
      <c r="D138" s="135" t="s">
        <v>444</v>
      </c>
      <c r="F138" s="128">
        <v>1310</v>
      </c>
      <c r="G138" s="128">
        <v>1.5</v>
      </c>
      <c r="H138" s="128" t="s">
        <v>433</v>
      </c>
      <c r="I138" s="144">
        <v>19.170000000000002</v>
      </c>
      <c r="J138" s="135">
        <v>244030.83</v>
      </c>
      <c r="K138" s="135">
        <v>160307.42000000001</v>
      </c>
      <c r="L138" s="135">
        <v>169.84</v>
      </c>
      <c r="M138" s="135">
        <v>3799.06</v>
      </c>
      <c r="N138" s="135">
        <v>3518.42</v>
      </c>
      <c r="O138" s="135">
        <v>21.05</v>
      </c>
      <c r="P138" s="135">
        <v>4008.95</v>
      </c>
      <c r="Q138" s="135">
        <v>785.29</v>
      </c>
      <c r="R138" s="135">
        <v>88.62</v>
      </c>
      <c r="S138" s="128" t="s">
        <v>29</v>
      </c>
      <c r="T138" s="128" t="s">
        <v>29</v>
      </c>
      <c r="U138" s="135">
        <v>46.08</v>
      </c>
      <c r="V138" s="128" t="s">
        <v>29</v>
      </c>
      <c r="W138" s="128" t="s">
        <v>29</v>
      </c>
      <c r="X138" s="135">
        <v>37.090000000000003</v>
      </c>
      <c r="Y138" s="135">
        <v>12.03</v>
      </c>
      <c r="Z138" s="135">
        <v>16.39</v>
      </c>
      <c r="AA138" s="135">
        <v>0.75600000000000001</v>
      </c>
      <c r="AB138" s="128" t="s">
        <v>29</v>
      </c>
      <c r="AC138" s="128" t="s">
        <v>29</v>
      </c>
      <c r="AD138" s="128" t="s">
        <v>29</v>
      </c>
      <c r="AE138" s="135">
        <v>2</v>
      </c>
      <c r="AF138" s="135">
        <v>3.04</v>
      </c>
      <c r="AG138" s="135">
        <v>0.69499999999999995</v>
      </c>
      <c r="AH138" s="135">
        <v>6.32</v>
      </c>
      <c r="AI138" s="135">
        <v>3.76</v>
      </c>
      <c r="AJ138" s="135">
        <v>1.085</v>
      </c>
      <c r="AK138" s="135">
        <v>2.69</v>
      </c>
      <c r="AL138" s="135">
        <v>1.288</v>
      </c>
      <c r="AM138" s="135">
        <v>5.28</v>
      </c>
      <c r="AN138" s="135">
        <v>1.1519999999999999</v>
      </c>
      <c r="AO138" s="135">
        <v>2.4900000000000002</v>
      </c>
      <c r="AP138" s="135">
        <v>1.149</v>
      </c>
      <c r="AQ138" s="135">
        <v>2.4300000000000002</v>
      </c>
      <c r="AR138" s="135">
        <v>1.89</v>
      </c>
      <c r="AS138" s="135">
        <v>4.4400000000000004</v>
      </c>
      <c r="AT138" s="135">
        <v>0.187</v>
      </c>
      <c r="AU138" s="135">
        <v>5.46</v>
      </c>
      <c r="AV138" s="145">
        <v>0.308</v>
      </c>
      <c r="AW138" s="145">
        <v>9.1999999999999998E-2</v>
      </c>
      <c r="AX138" s="135"/>
      <c r="AY138" s="135"/>
      <c r="AZ138" s="146">
        <v>3.53</v>
      </c>
      <c r="BA138" s="147">
        <v>45363.85</v>
      </c>
      <c r="BB138" s="147">
        <v>5107.95</v>
      </c>
      <c r="BC138" s="146">
        <v>12.48</v>
      </c>
      <c r="BD138" s="147">
        <v>3440</v>
      </c>
      <c r="BE138" s="147">
        <v>886.78</v>
      </c>
      <c r="BF138" s="146">
        <v>1.51</v>
      </c>
      <c r="BG138" s="148">
        <v>765.5</v>
      </c>
      <c r="BH138" s="148">
        <v>99.77</v>
      </c>
      <c r="BI138" s="146">
        <v>7.07</v>
      </c>
      <c r="BJ138" s="146">
        <v>1.02</v>
      </c>
      <c r="BK138" s="146">
        <v>1.36</v>
      </c>
      <c r="BL138" s="146">
        <v>14.7</v>
      </c>
      <c r="BM138" s="148">
        <v>0.56999999999999995</v>
      </c>
      <c r="BN138" s="148">
        <v>0.16</v>
      </c>
      <c r="BO138" s="148">
        <v>2.2999999999999998</v>
      </c>
      <c r="BP138" s="148">
        <v>0.79</v>
      </c>
      <c r="BQ138" s="148">
        <v>1.29</v>
      </c>
      <c r="BR138" s="148">
        <v>6.7000000000000004E-2</v>
      </c>
      <c r="BS138" s="148">
        <v>0.26</v>
      </c>
      <c r="BT138" s="148">
        <v>6.6000000000000003E-2</v>
      </c>
      <c r="BU138" s="148">
        <v>0.16</v>
      </c>
      <c r="BV138" s="148">
        <v>0.13</v>
      </c>
      <c r="BW138" s="148">
        <v>0.19</v>
      </c>
      <c r="BX138" s="148">
        <v>6.7000000000000004E-2</v>
      </c>
      <c r="BY138" s="148">
        <v>0.54</v>
      </c>
      <c r="BZ138" s="148">
        <v>0.45</v>
      </c>
      <c r="CA138" s="148">
        <v>8.6999999999999994E-2</v>
      </c>
      <c r="CB138" s="148">
        <v>0.33</v>
      </c>
      <c r="CC138" s="148">
        <v>9.4E-2</v>
      </c>
      <c r="CD138" s="148">
        <v>0.47</v>
      </c>
      <c r="CE138" s="148">
        <v>7.6999999999999999E-2</v>
      </c>
      <c r="CF138" s="148">
        <v>0.22</v>
      </c>
      <c r="CG138" s="148">
        <v>8.3000000000000004E-2</v>
      </c>
      <c r="CH138" s="148">
        <v>0.23</v>
      </c>
      <c r="CI138" s="148">
        <v>0.1</v>
      </c>
      <c r="CJ138" s="148">
        <v>0.35</v>
      </c>
      <c r="CK138" s="148">
        <v>2.1999999999999999E-2</v>
      </c>
      <c r="CL138" s="148">
        <v>0.39</v>
      </c>
      <c r="CM138" s="148">
        <v>2.8000000000000001E-2</v>
      </c>
      <c r="CN138" s="148">
        <v>1.2E-2</v>
      </c>
      <c r="CO138" s="135"/>
      <c r="CP138" s="135"/>
      <c r="CQ138" s="145">
        <v>3.81</v>
      </c>
      <c r="CR138" s="145">
        <v>244.13</v>
      </c>
      <c r="CS138" s="145">
        <v>181.14</v>
      </c>
      <c r="CT138" s="145">
        <v>0.30099999999999999</v>
      </c>
      <c r="CU138" s="145">
        <v>22.93</v>
      </c>
      <c r="CV138" s="145">
        <v>4.2300000000000004</v>
      </c>
      <c r="CW138" s="145">
        <v>0.20499999999999999</v>
      </c>
      <c r="CX138" s="145">
        <v>2.4</v>
      </c>
      <c r="CY138" s="145">
        <v>0.98599999999999999</v>
      </c>
      <c r="CZ138" s="145">
        <v>0.42599999999999999</v>
      </c>
      <c r="DA138" s="145">
        <v>2.67</v>
      </c>
      <c r="DB138" s="145">
        <v>3.53</v>
      </c>
      <c r="DC138" s="145">
        <v>4.0999999999999996</v>
      </c>
      <c r="DD138" s="145">
        <v>1.45</v>
      </c>
      <c r="DE138" s="145">
        <v>0.42199999999999999</v>
      </c>
      <c r="DF138" s="145">
        <v>0.126</v>
      </c>
      <c r="DG138" s="145">
        <v>3.32E-2</v>
      </c>
      <c r="DH138" s="145">
        <v>9.69E-2</v>
      </c>
      <c r="DI138" s="145">
        <v>3.3799999999999997E-2</v>
      </c>
      <c r="DJ138" s="145">
        <v>0.65</v>
      </c>
      <c r="DK138" s="145">
        <v>0.17299999999999999</v>
      </c>
      <c r="DL138" s="145">
        <v>0.39700000000000002</v>
      </c>
      <c r="DM138" s="145">
        <v>1.35E-2</v>
      </c>
      <c r="DN138" s="145">
        <v>3.2300000000000002E-2</v>
      </c>
      <c r="DO138" s="145">
        <v>2.35E-2</v>
      </c>
      <c r="DP138" s="145">
        <v>9.1300000000000006E-2</v>
      </c>
      <c r="DQ138" s="145">
        <v>0.10150000000000001</v>
      </c>
      <c r="DR138" s="145">
        <v>2.69E-2</v>
      </c>
      <c r="DS138" s="145">
        <v>0.13200000000000001</v>
      </c>
      <c r="DT138" s="145">
        <v>1.7100000000000001E-2</v>
      </c>
      <c r="DU138" s="145">
        <v>4.5333333333333302E-2</v>
      </c>
      <c r="DV138" s="145">
        <v>9.2399999999999999E-3</v>
      </c>
      <c r="DW138" s="145">
        <v>3.1600000000000003E-2</v>
      </c>
      <c r="DX138" s="145">
        <v>1.67E-2</v>
      </c>
      <c r="DY138" s="145">
        <v>4.7149999999999997E-2</v>
      </c>
      <c r="DZ138" s="145">
        <f>AVERAGE(DZ136:DZ137,DZ139,DZ142)</f>
        <v>4.6300000000000004E-3</v>
      </c>
      <c r="EA138" s="145">
        <v>3.6400000000000002E-2</v>
      </c>
      <c r="EB138" s="145">
        <v>2.1100000000000001E-2</v>
      </c>
      <c r="EC138" s="145">
        <v>3.0499999999999999E-2</v>
      </c>
      <c r="ED138" s="145">
        <v>1.485E-2</v>
      </c>
      <c r="EE138" s="145">
        <v>1.2800000000000001E-2</v>
      </c>
    </row>
    <row r="139" spans="1:1024" x14ac:dyDescent="0.2">
      <c r="A139" s="128" t="s">
        <v>193</v>
      </c>
      <c r="B139" s="135" t="s">
        <v>364</v>
      </c>
      <c r="C139" s="128" t="s">
        <v>365</v>
      </c>
      <c r="D139" s="135" t="s">
        <v>445</v>
      </c>
      <c r="F139" s="128">
        <v>1310</v>
      </c>
      <c r="G139" s="128">
        <v>1.5</v>
      </c>
      <c r="H139" s="128" t="s">
        <v>433</v>
      </c>
      <c r="I139" s="144">
        <v>18.57</v>
      </c>
      <c r="J139" s="135">
        <v>247029.05</v>
      </c>
      <c r="K139" s="135">
        <v>163309.17000000001</v>
      </c>
      <c r="L139" s="135">
        <v>157.4</v>
      </c>
      <c r="M139" s="135">
        <v>3729.53</v>
      </c>
      <c r="N139" s="135">
        <v>3412.55</v>
      </c>
      <c r="O139" s="135">
        <v>19.97</v>
      </c>
      <c r="P139" s="135">
        <v>3093.71</v>
      </c>
      <c r="Q139" s="135">
        <v>865.48</v>
      </c>
      <c r="R139" s="135">
        <v>38.630000000000003</v>
      </c>
      <c r="S139" s="128" t="s">
        <v>29</v>
      </c>
      <c r="T139" s="128" t="s">
        <v>29</v>
      </c>
      <c r="U139" s="135">
        <v>43.53</v>
      </c>
      <c r="V139" s="128" t="s">
        <v>29</v>
      </c>
      <c r="W139" s="128" t="s">
        <v>29</v>
      </c>
      <c r="X139" s="135">
        <v>37.35</v>
      </c>
      <c r="Y139" s="135">
        <v>11.91</v>
      </c>
      <c r="Z139" s="135">
        <v>13.81</v>
      </c>
      <c r="AA139" s="135">
        <v>0.623</v>
      </c>
      <c r="AB139" s="128" t="s">
        <v>29</v>
      </c>
      <c r="AC139" s="128" t="s">
        <v>29</v>
      </c>
      <c r="AD139" s="128" t="s">
        <v>29</v>
      </c>
      <c r="AE139" s="135">
        <v>2.0099999999999998</v>
      </c>
      <c r="AF139" s="135">
        <v>3.07</v>
      </c>
      <c r="AG139" s="135">
        <v>0.67900000000000005</v>
      </c>
      <c r="AH139" s="135">
        <v>6.33</v>
      </c>
      <c r="AI139" s="135">
        <v>3.53</v>
      </c>
      <c r="AJ139" s="135">
        <v>1.1499999999999999</v>
      </c>
      <c r="AK139" s="135">
        <v>2.59</v>
      </c>
      <c r="AL139" s="135">
        <v>1.34</v>
      </c>
      <c r="AM139" s="135">
        <v>5.16</v>
      </c>
      <c r="AN139" s="135">
        <v>1.198</v>
      </c>
      <c r="AO139" s="135">
        <v>2.5299999999999998</v>
      </c>
      <c r="AP139" s="135">
        <v>1.1859999999999999</v>
      </c>
      <c r="AQ139" s="135">
        <v>2.54</v>
      </c>
      <c r="AR139" s="135">
        <v>1.8049999999999999</v>
      </c>
      <c r="AS139" s="135">
        <v>3.39</v>
      </c>
      <c r="AT139" s="135">
        <v>0.108</v>
      </c>
      <c r="AU139" s="135">
        <v>3.35</v>
      </c>
      <c r="AV139" s="145">
        <v>0.314</v>
      </c>
      <c r="AW139" s="145">
        <v>8.3000000000000004E-2</v>
      </c>
      <c r="AX139" s="135"/>
      <c r="AY139" s="135"/>
      <c r="AZ139" s="146">
        <v>3.49</v>
      </c>
      <c r="BA139" s="147">
        <v>45928.69</v>
      </c>
      <c r="BB139" s="147">
        <v>5211.1899999999996</v>
      </c>
      <c r="BC139" s="146">
        <v>11.61</v>
      </c>
      <c r="BD139" s="147">
        <v>3391.29</v>
      </c>
      <c r="BE139" s="147">
        <v>863.47</v>
      </c>
      <c r="BF139" s="146">
        <v>1.45</v>
      </c>
      <c r="BG139" s="148">
        <v>593</v>
      </c>
      <c r="BH139" s="148">
        <v>110.33</v>
      </c>
      <c r="BI139" s="146">
        <v>3.12</v>
      </c>
      <c r="BJ139" s="146">
        <v>1.08</v>
      </c>
      <c r="BK139" s="146">
        <v>1.4</v>
      </c>
      <c r="BL139" s="146">
        <v>13.97</v>
      </c>
      <c r="BM139" s="148">
        <v>0.59</v>
      </c>
      <c r="BN139" s="148">
        <v>0.17</v>
      </c>
      <c r="BO139" s="148">
        <v>2.3199999999999998</v>
      </c>
      <c r="BP139" s="148">
        <v>0.79</v>
      </c>
      <c r="BQ139" s="148">
        <v>1.1100000000000001</v>
      </c>
      <c r="BR139" s="148">
        <v>6.0999999999999999E-2</v>
      </c>
      <c r="BS139" s="148">
        <v>0.22</v>
      </c>
      <c r="BT139" s="148">
        <v>7.0000000000000007E-2</v>
      </c>
      <c r="BU139" s="148">
        <v>7.4999999999999997E-2</v>
      </c>
      <c r="BV139" s="148">
        <v>0.13</v>
      </c>
      <c r="BW139" s="148">
        <v>0.2</v>
      </c>
      <c r="BX139" s="148">
        <v>6.8000000000000005E-2</v>
      </c>
      <c r="BY139" s="148">
        <v>0.56000000000000005</v>
      </c>
      <c r="BZ139" s="148">
        <v>0.44</v>
      </c>
      <c r="CA139" s="148">
        <v>9.4E-2</v>
      </c>
      <c r="CB139" s="148">
        <v>0.33</v>
      </c>
      <c r="CC139" s="148">
        <v>0.1</v>
      </c>
      <c r="CD139" s="148">
        <v>0.47</v>
      </c>
      <c r="CE139" s="148">
        <v>8.2000000000000003E-2</v>
      </c>
      <c r="CF139" s="148">
        <v>0.23</v>
      </c>
      <c r="CG139" s="148">
        <v>8.7999999999999995E-2</v>
      </c>
      <c r="CH139" s="148">
        <v>0.25</v>
      </c>
      <c r="CI139" s="148">
        <v>0.1</v>
      </c>
      <c r="CJ139" s="148">
        <v>0.28000000000000003</v>
      </c>
      <c r="CK139" s="148">
        <v>1.7000000000000001E-2</v>
      </c>
      <c r="CL139" s="148">
        <v>0.25</v>
      </c>
      <c r="CM139" s="148">
        <v>0.03</v>
      </c>
      <c r="CN139" s="148">
        <v>1.2E-2</v>
      </c>
      <c r="CO139" s="135"/>
      <c r="CP139" s="135"/>
      <c r="CQ139" s="145">
        <v>3.83</v>
      </c>
      <c r="CR139" s="145">
        <v>243.95</v>
      </c>
      <c r="CS139" s="145">
        <v>174</v>
      </c>
      <c r="CT139" s="145">
        <v>0.28399999999999997</v>
      </c>
      <c r="CU139" s="145">
        <v>22.65</v>
      </c>
      <c r="CV139" s="145">
        <v>3.59</v>
      </c>
      <c r="CW139" s="145">
        <v>0.21299999999999999</v>
      </c>
      <c r="CX139" s="145">
        <v>1.97</v>
      </c>
      <c r="CY139" s="145">
        <v>1.01</v>
      </c>
      <c r="CZ139" s="145">
        <v>0.46899999999999997</v>
      </c>
      <c r="DA139" s="145">
        <v>2.54</v>
      </c>
      <c r="DB139" s="145">
        <v>3.46</v>
      </c>
      <c r="DC139" s="145">
        <v>3.76</v>
      </c>
      <c r="DD139" s="145">
        <v>0.97399999999999998</v>
      </c>
      <c r="DE139" s="145">
        <v>0.41199999999999998</v>
      </c>
      <c r="DF139" s="145">
        <v>0.109</v>
      </c>
      <c r="DG139" s="145">
        <v>1.72E-2</v>
      </c>
      <c r="DH139" s="145">
        <v>0.13200000000000001</v>
      </c>
      <c r="DI139" s="145">
        <f>AVERAGE(DI136:DI138,DI140:DI142)</f>
        <v>3.2816666666666668E-2</v>
      </c>
      <c r="DJ139" s="145">
        <v>0.52100000000000002</v>
      </c>
      <c r="DK139" s="145">
        <v>0.18</v>
      </c>
      <c r="DL139" s="145">
        <v>0.13100000000000001</v>
      </c>
      <c r="DM139" s="145">
        <v>8.1399999999999997E-3</v>
      </c>
      <c r="DN139" s="145">
        <v>1.5100000000000001E-2</v>
      </c>
      <c r="DO139" s="145">
        <v>1.865E-2</v>
      </c>
      <c r="DP139" s="145">
        <v>9.1300000000000006E-2</v>
      </c>
      <c r="DQ139" s="145">
        <v>0.10150000000000001</v>
      </c>
      <c r="DR139" s="145">
        <v>1.6500000000000001E-2</v>
      </c>
      <c r="DS139" s="145">
        <v>0.14799999999999999</v>
      </c>
      <c r="DT139" s="145">
        <v>7.9000000000000008E-3</v>
      </c>
      <c r="DU139" s="145">
        <v>7.2700000000000001E-2</v>
      </c>
      <c r="DV139" s="145">
        <f>AVERAGE(DV136,DV138,DV142)</f>
        <v>1.7846666666666667E-2</v>
      </c>
      <c r="DW139" s="145">
        <v>3.1600000000000003E-2</v>
      </c>
      <c r="DX139" s="145">
        <v>1.37E-2</v>
      </c>
      <c r="DY139" s="145">
        <v>4.7149999999999997E-2</v>
      </c>
      <c r="DZ139" s="145">
        <v>5.9899999999999997E-3</v>
      </c>
      <c r="EA139" s="145">
        <v>3.6400000000000002E-2</v>
      </c>
      <c r="EB139" s="145">
        <v>1.54E-2</v>
      </c>
      <c r="EC139" s="145">
        <v>5.0700000000000002E-2</v>
      </c>
      <c r="ED139" s="145">
        <v>1.485E-2</v>
      </c>
      <c r="EE139" s="145">
        <v>1.2800000000000001E-2</v>
      </c>
    </row>
    <row r="140" spans="1:1024" x14ac:dyDescent="0.2">
      <c r="A140" s="128" t="s">
        <v>193</v>
      </c>
      <c r="B140" s="135" t="s">
        <v>364</v>
      </c>
      <c r="C140" s="128" t="s">
        <v>365</v>
      </c>
      <c r="D140" s="135" t="s">
        <v>446</v>
      </c>
      <c r="F140" s="128">
        <v>1310</v>
      </c>
      <c r="G140" s="128">
        <v>1.5</v>
      </c>
      <c r="H140" s="128" t="s">
        <v>433</v>
      </c>
      <c r="I140" s="144">
        <v>15.12</v>
      </c>
      <c r="J140" s="135">
        <v>247944.06</v>
      </c>
      <c r="K140" s="135">
        <v>165167.39000000001</v>
      </c>
      <c r="L140" s="135">
        <v>159.19</v>
      </c>
      <c r="M140" s="135">
        <v>3824.73</v>
      </c>
      <c r="N140" s="135">
        <v>3405.48</v>
      </c>
      <c r="O140" s="135">
        <v>19.39</v>
      </c>
      <c r="P140" s="135">
        <v>3085.46</v>
      </c>
      <c r="Q140" s="135">
        <v>873.9</v>
      </c>
      <c r="R140" s="135">
        <v>33.020000000000003</v>
      </c>
      <c r="S140" s="128" t="s">
        <v>29</v>
      </c>
      <c r="T140" s="128" t="s">
        <v>29</v>
      </c>
      <c r="U140" s="135">
        <v>48.25</v>
      </c>
      <c r="V140" s="128" t="s">
        <v>29</v>
      </c>
      <c r="W140" s="128" t="s">
        <v>29</v>
      </c>
      <c r="X140" s="135">
        <v>38.299999999999997</v>
      </c>
      <c r="Y140" s="135">
        <v>12.18</v>
      </c>
      <c r="Z140" s="135">
        <v>14.39</v>
      </c>
      <c r="AA140" s="135">
        <v>0.56499999999999995</v>
      </c>
      <c r="AB140" s="135">
        <v>0.63</v>
      </c>
      <c r="AC140" s="128" t="s">
        <v>29</v>
      </c>
      <c r="AD140" s="135">
        <v>0.24</v>
      </c>
      <c r="AE140" s="135">
        <v>2.04</v>
      </c>
      <c r="AF140" s="135">
        <v>2.92</v>
      </c>
      <c r="AG140" s="135">
        <v>0.60199999999999998</v>
      </c>
      <c r="AH140" s="135">
        <v>6.69</v>
      </c>
      <c r="AI140" s="135">
        <v>4.08</v>
      </c>
      <c r="AJ140" s="135">
        <v>1.171</v>
      </c>
      <c r="AK140" s="135">
        <v>2.48</v>
      </c>
      <c r="AL140" s="135">
        <v>1.45</v>
      </c>
      <c r="AM140" s="135">
        <v>5.9</v>
      </c>
      <c r="AN140" s="135">
        <v>1.03</v>
      </c>
      <c r="AO140" s="135">
        <v>2.48</v>
      </c>
      <c r="AP140" s="135">
        <v>1.153</v>
      </c>
      <c r="AQ140" s="135">
        <v>2.39</v>
      </c>
      <c r="AR140" s="135">
        <v>1.81</v>
      </c>
      <c r="AS140" s="135">
        <v>3.43</v>
      </c>
      <c r="AT140" s="135">
        <v>0.13500000000000001</v>
      </c>
      <c r="AU140" s="135">
        <v>2.89</v>
      </c>
      <c r="AV140" s="145">
        <v>0.25600000000000001</v>
      </c>
      <c r="AW140" s="145">
        <v>0.09</v>
      </c>
      <c r="AX140" s="135"/>
      <c r="AY140" s="135"/>
      <c r="AZ140" s="146">
        <v>2.99</v>
      </c>
      <c r="BA140" s="147">
        <v>46104.79</v>
      </c>
      <c r="BB140" s="147">
        <v>5269.2</v>
      </c>
      <c r="BC140" s="146">
        <v>11.77</v>
      </c>
      <c r="BD140" s="147">
        <v>3492.49</v>
      </c>
      <c r="BE140" s="147">
        <v>864.98</v>
      </c>
      <c r="BF140" s="146">
        <v>1.41</v>
      </c>
      <c r="BG140" s="148">
        <v>593.58000000000004</v>
      </c>
      <c r="BH140" s="148">
        <v>111.77</v>
      </c>
      <c r="BI140" s="146">
        <v>2.68</v>
      </c>
      <c r="BJ140" s="146">
        <v>1.06</v>
      </c>
      <c r="BK140" s="146">
        <v>1.36</v>
      </c>
      <c r="BL140" s="146">
        <v>15.48</v>
      </c>
      <c r="BM140" s="148">
        <v>0.59</v>
      </c>
      <c r="BN140" s="148">
        <v>0.17</v>
      </c>
      <c r="BO140" s="148">
        <v>2.39</v>
      </c>
      <c r="BP140" s="148">
        <v>0.81</v>
      </c>
      <c r="BQ140" s="148">
        <v>1.1499999999999999</v>
      </c>
      <c r="BR140" s="148">
        <v>5.7000000000000002E-2</v>
      </c>
      <c r="BS140" s="148">
        <v>0.25</v>
      </c>
      <c r="BT140" s="148">
        <v>7.0000000000000007E-2</v>
      </c>
      <c r="BU140" s="148">
        <v>0.12</v>
      </c>
      <c r="BV140" s="148">
        <v>0.13</v>
      </c>
      <c r="BW140" s="148">
        <v>0.19</v>
      </c>
      <c r="BX140" s="148">
        <v>6.2E-2</v>
      </c>
      <c r="BY140" s="148">
        <v>0.59</v>
      </c>
      <c r="BZ140" s="148">
        <v>0.5</v>
      </c>
      <c r="CA140" s="148">
        <v>9.6000000000000002E-2</v>
      </c>
      <c r="CB140" s="148">
        <v>0.32</v>
      </c>
      <c r="CC140" s="148">
        <v>0.11</v>
      </c>
      <c r="CD140" s="148">
        <v>0.53</v>
      </c>
      <c r="CE140" s="148">
        <v>7.2999999999999995E-2</v>
      </c>
      <c r="CF140" s="148">
        <v>0.23</v>
      </c>
      <c r="CG140" s="148">
        <v>8.5999999999999993E-2</v>
      </c>
      <c r="CH140" s="148">
        <v>0.23</v>
      </c>
      <c r="CI140" s="148">
        <v>0.1</v>
      </c>
      <c r="CJ140" s="148">
        <v>0.28999999999999998</v>
      </c>
      <c r="CK140" s="148">
        <v>2.3E-2</v>
      </c>
      <c r="CL140" s="148">
        <v>0.22</v>
      </c>
      <c r="CM140" s="148">
        <v>2.5999999999999999E-2</v>
      </c>
      <c r="CN140" s="148">
        <v>1.2E-2</v>
      </c>
      <c r="CO140" s="135"/>
      <c r="CP140" s="135"/>
      <c r="CQ140" s="145">
        <v>3.83</v>
      </c>
      <c r="CR140" s="145">
        <v>237.58</v>
      </c>
      <c r="CS140" s="145">
        <v>169.6</v>
      </c>
      <c r="CT140" s="145">
        <v>0.251</v>
      </c>
      <c r="CU140" s="145">
        <v>22.19</v>
      </c>
      <c r="CV140" s="145">
        <v>4.9800000000000004</v>
      </c>
      <c r="CW140" s="145">
        <v>0.19900000000000001</v>
      </c>
      <c r="CX140" s="145">
        <v>2.5099999999999998</v>
      </c>
      <c r="CY140" s="145">
        <v>0.98699999999999999</v>
      </c>
      <c r="CZ140" s="145">
        <v>0.45200000000000001</v>
      </c>
      <c r="DA140" s="145">
        <v>2.68</v>
      </c>
      <c r="DB140" s="145">
        <v>3.41</v>
      </c>
      <c r="DC140" s="145">
        <v>3.86</v>
      </c>
      <c r="DD140" s="145">
        <v>1.48</v>
      </c>
      <c r="DE140" s="145">
        <v>0.42899999999999999</v>
      </c>
      <c r="DF140" s="145">
        <v>0.123</v>
      </c>
      <c r="DG140" s="145">
        <v>2.1399999999999999E-2</v>
      </c>
      <c r="DH140" s="145">
        <v>0.104</v>
      </c>
      <c r="DI140" s="145">
        <v>2.0799999999999999E-2</v>
      </c>
      <c r="DJ140" s="145">
        <v>0.52</v>
      </c>
      <c r="DK140" s="145">
        <v>0.17899999999999999</v>
      </c>
      <c r="DL140" s="145">
        <v>0.216</v>
      </c>
      <c r="DM140" s="145">
        <v>4.3099999999999996E-3</v>
      </c>
      <c r="DN140" s="145">
        <v>2.5899999999999999E-2</v>
      </c>
      <c r="DO140" s="145">
        <v>1.38E-2</v>
      </c>
      <c r="DP140" s="145">
        <v>9.1300000000000006E-2</v>
      </c>
      <c r="DQ140" s="145">
        <v>0.10150000000000001</v>
      </c>
      <c r="DR140" s="145">
        <v>2.5100000000000001E-2</v>
      </c>
      <c r="DS140" s="145">
        <v>0.187</v>
      </c>
      <c r="DT140" s="145">
        <v>7.8600000000000007E-3</v>
      </c>
      <c r="DU140" s="145">
        <v>5.8400000000000001E-2</v>
      </c>
      <c r="DV140" s="145">
        <v>1.7846666666666702E-2</v>
      </c>
      <c r="DW140" s="145">
        <v>3.1600000000000003E-2</v>
      </c>
      <c r="DX140" s="145">
        <v>1.23E-2</v>
      </c>
      <c r="DY140" s="145">
        <v>5.0099999999999999E-2</v>
      </c>
      <c r="DZ140" s="145">
        <v>8.8100000000000001E-3</v>
      </c>
      <c r="EA140" s="145">
        <v>3.6400000000000002E-2</v>
      </c>
      <c r="EB140" s="145">
        <v>3.4000000000000002E-2</v>
      </c>
      <c r="EC140" s="145">
        <v>4.1700000000000001E-2</v>
      </c>
      <c r="ED140" s="145">
        <v>1.4200000000000001E-2</v>
      </c>
      <c r="EE140" s="145">
        <v>1.2800000000000001E-2</v>
      </c>
    </row>
    <row r="141" spans="1:1024" x14ac:dyDescent="0.2">
      <c r="A141" s="128" t="s">
        <v>193</v>
      </c>
      <c r="B141" s="135" t="s">
        <v>364</v>
      </c>
      <c r="C141" s="128" t="s">
        <v>365</v>
      </c>
      <c r="D141" s="135" t="s">
        <v>447</v>
      </c>
      <c r="F141" s="128">
        <v>1310</v>
      </c>
      <c r="G141" s="128">
        <v>1.5</v>
      </c>
      <c r="H141" s="128" t="s">
        <v>433</v>
      </c>
      <c r="I141" s="144">
        <v>16.22</v>
      </c>
      <c r="J141" s="135">
        <v>239893.52</v>
      </c>
      <c r="K141" s="135">
        <v>161665.35999999999</v>
      </c>
      <c r="L141" s="135">
        <v>172.21</v>
      </c>
      <c r="M141" s="135">
        <v>3960.77</v>
      </c>
      <c r="N141" s="135">
        <v>3589.31</v>
      </c>
      <c r="O141" s="135">
        <v>21.62</v>
      </c>
      <c r="P141" s="135">
        <v>3937</v>
      </c>
      <c r="Q141" s="135">
        <v>773.41</v>
      </c>
      <c r="R141" s="135">
        <v>91.87</v>
      </c>
      <c r="S141" s="128" t="s">
        <v>29</v>
      </c>
      <c r="T141" s="128" t="s">
        <v>29</v>
      </c>
      <c r="U141" s="135">
        <v>51.46</v>
      </c>
      <c r="V141" s="128" t="s">
        <v>29</v>
      </c>
      <c r="W141" s="128" t="s">
        <v>29</v>
      </c>
      <c r="X141" s="135">
        <v>37.19</v>
      </c>
      <c r="Y141" s="135">
        <v>12.09</v>
      </c>
      <c r="Z141" s="135">
        <v>16.63</v>
      </c>
      <c r="AA141" s="135">
        <v>0.85199999999999998</v>
      </c>
      <c r="AB141" s="128" t="s">
        <v>29</v>
      </c>
      <c r="AC141" s="128" t="s">
        <v>29</v>
      </c>
      <c r="AD141" s="128" t="s">
        <v>29</v>
      </c>
      <c r="AE141" s="135">
        <v>2.09</v>
      </c>
      <c r="AF141" s="135">
        <v>3.3</v>
      </c>
      <c r="AG141" s="135">
        <v>0.78200000000000003</v>
      </c>
      <c r="AH141" s="135">
        <v>6.43</v>
      </c>
      <c r="AI141" s="135">
        <v>4.13</v>
      </c>
      <c r="AJ141" s="135">
        <v>1.2589999999999999</v>
      </c>
      <c r="AK141" s="135">
        <v>2.78</v>
      </c>
      <c r="AL141" s="135">
        <v>1.39</v>
      </c>
      <c r="AM141" s="135">
        <v>5.29</v>
      </c>
      <c r="AN141" s="135">
        <v>1.2050000000000001</v>
      </c>
      <c r="AO141" s="135">
        <v>2.85</v>
      </c>
      <c r="AP141" s="135">
        <v>1.224</v>
      </c>
      <c r="AQ141" s="135">
        <v>2.27</v>
      </c>
      <c r="AR141" s="135">
        <v>1.87</v>
      </c>
      <c r="AS141" s="135">
        <v>4.1500000000000004</v>
      </c>
      <c r="AT141" s="135">
        <v>0.20200000000000001</v>
      </c>
      <c r="AU141" s="135">
        <v>6.31</v>
      </c>
      <c r="AV141" s="145">
        <v>0.34399999999999997</v>
      </c>
      <c r="AW141" s="145">
        <v>0.113</v>
      </c>
      <c r="AX141" s="135"/>
      <c r="AY141" s="135"/>
      <c r="AZ141" s="146">
        <v>3.08</v>
      </c>
      <c r="BA141" s="147">
        <v>44565.98</v>
      </c>
      <c r="BB141" s="147">
        <v>5154.72</v>
      </c>
      <c r="BC141" s="146">
        <v>12.5</v>
      </c>
      <c r="BD141" s="147">
        <v>3511.52</v>
      </c>
      <c r="BE141" s="147">
        <v>887.43</v>
      </c>
      <c r="BF141" s="146">
        <v>1.54</v>
      </c>
      <c r="BG141" s="148">
        <v>738.12</v>
      </c>
      <c r="BH141" s="148">
        <v>96.64</v>
      </c>
      <c r="BI141" s="146">
        <v>7.23</v>
      </c>
      <c r="BJ141" s="146">
        <v>1.06</v>
      </c>
      <c r="BK141" s="146">
        <v>1.39</v>
      </c>
      <c r="BL141" s="146">
        <v>16.170000000000002</v>
      </c>
      <c r="BM141" s="148">
        <v>0.57999999999999996</v>
      </c>
      <c r="BN141" s="148">
        <v>0.18</v>
      </c>
      <c r="BO141" s="148">
        <v>2.27</v>
      </c>
      <c r="BP141" s="148">
        <v>0.78</v>
      </c>
      <c r="BQ141" s="148">
        <v>1.3</v>
      </c>
      <c r="BR141" s="148">
        <v>7.3999999999999996E-2</v>
      </c>
      <c r="BS141" s="148">
        <v>0.26</v>
      </c>
      <c r="BT141" s="148">
        <v>6.8000000000000005E-2</v>
      </c>
      <c r="BU141" s="148">
        <v>0.11</v>
      </c>
      <c r="BV141" s="148">
        <v>0.13</v>
      </c>
      <c r="BW141" s="148">
        <v>0.21</v>
      </c>
      <c r="BX141" s="148">
        <v>7.3999999999999996E-2</v>
      </c>
      <c r="BY141" s="148">
        <v>0.55000000000000004</v>
      </c>
      <c r="BZ141" s="148">
        <v>0.49</v>
      </c>
      <c r="CA141" s="148">
        <v>9.9000000000000005E-2</v>
      </c>
      <c r="CB141" s="148">
        <v>0.34</v>
      </c>
      <c r="CC141" s="148">
        <v>0.1</v>
      </c>
      <c r="CD141" s="148">
        <v>0.47</v>
      </c>
      <c r="CE141" s="148">
        <v>8.1000000000000003E-2</v>
      </c>
      <c r="CF141" s="148">
        <v>0.25</v>
      </c>
      <c r="CG141" s="148">
        <v>8.7999999999999995E-2</v>
      </c>
      <c r="CH141" s="148">
        <v>0.22</v>
      </c>
      <c r="CI141" s="148">
        <v>0.1</v>
      </c>
      <c r="CJ141" s="148">
        <v>0.33</v>
      </c>
      <c r="CK141" s="148">
        <v>2.3E-2</v>
      </c>
      <c r="CL141" s="148">
        <v>0.44</v>
      </c>
      <c r="CM141" s="148">
        <v>3.1E-2</v>
      </c>
      <c r="CN141" s="148">
        <v>1.4E-2</v>
      </c>
      <c r="CO141" s="135"/>
      <c r="CP141" s="135"/>
      <c r="CQ141" s="145">
        <v>3.87</v>
      </c>
      <c r="CR141" s="145">
        <v>245.51</v>
      </c>
      <c r="CS141" s="145">
        <v>176.65</v>
      </c>
      <c r="CT141" s="145">
        <v>0.26300000000000001</v>
      </c>
      <c r="CU141" s="145">
        <v>22.52</v>
      </c>
      <c r="CV141" s="145">
        <v>4</v>
      </c>
      <c r="CW141" s="145">
        <v>0.224</v>
      </c>
      <c r="CX141" s="145">
        <v>2.0299999999999998</v>
      </c>
      <c r="CY141" s="145">
        <v>0.96</v>
      </c>
      <c r="CZ141" s="145">
        <v>0.42599999999999999</v>
      </c>
      <c r="DA141" s="145">
        <v>2.74</v>
      </c>
      <c r="DB141" s="145">
        <v>3.47</v>
      </c>
      <c r="DC141" s="145">
        <v>3.41</v>
      </c>
      <c r="DD141" s="145">
        <v>1.42</v>
      </c>
      <c r="DE141" s="145">
        <v>0.44400000000000001</v>
      </c>
      <c r="DF141" s="145">
        <v>0.11700000000000001</v>
      </c>
      <c r="DG141" s="145">
        <v>3.3500000000000002E-2</v>
      </c>
      <c r="DH141" s="145">
        <v>0.115</v>
      </c>
      <c r="DI141" s="145">
        <v>2.29E-2</v>
      </c>
      <c r="DJ141" s="145">
        <v>0.65</v>
      </c>
      <c r="DK141" s="145">
        <v>0.16500000000000001</v>
      </c>
      <c r="DL141" s="145">
        <v>0.218</v>
      </c>
      <c r="DM141" s="145">
        <v>8.7799999999999996E-3</v>
      </c>
      <c r="DN141" s="145">
        <v>3.44E-2</v>
      </c>
      <c r="DO141" s="145">
        <v>1.865E-2</v>
      </c>
      <c r="DP141" s="145">
        <v>9.1300000000000006E-2</v>
      </c>
      <c r="DQ141" s="145">
        <v>0.10100000000000001</v>
      </c>
      <c r="DR141" s="145">
        <v>3.5099999999999999E-2</v>
      </c>
      <c r="DS141" s="145">
        <v>0.15</v>
      </c>
      <c r="DT141" s="145">
        <v>7.9000000000000008E-3</v>
      </c>
      <c r="DU141" s="145">
        <v>4.5333333333333302E-2</v>
      </c>
      <c r="DV141" s="145">
        <v>1.7846666666666702E-2</v>
      </c>
      <c r="DW141" s="145">
        <v>3.1600000000000003E-2</v>
      </c>
      <c r="DX141" s="145">
        <f>AVERAGE(DX136:DX140)</f>
        <v>1.3668000000000003E-2</v>
      </c>
      <c r="DY141" s="145">
        <v>4.4200000000000003E-2</v>
      </c>
      <c r="DZ141" s="145">
        <v>4.6299999999999996E-3</v>
      </c>
      <c r="EA141" s="145">
        <v>3.6400000000000002E-2</v>
      </c>
      <c r="EB141" s="145">
        <v>1.1900000000000001E-2</v>
      </c>
      <c r="EC141" s="145">
        <v>2.7699999999999999E-2</v>
      </c>
      <c r="ED141" s="145">
        <v>1.485E-2</v>
      </c>
      <c r="EE141" s="145">
        <v>1.2800000000000001E-2</v>
      </c>
    </row>
    <row r="142" spans="1:1024" x14ac:dyDescent="0.2">
      <c r="A142" s="128" t="s">
        <v>193</v>
      </c>
      <c r="B142" s="135" t="s">
        <v>364</v>
      </c>
      <c r="C142" s="128" t="s">
        <v>365</v>
      </c>
      <c r="D142" s="135" t="s">
        <v>448</v>
      </c>
      <c r="F142" s="128">
        <v>1310</v>
      </c>
      <c r="G142" s="128">
        <v>1.5</v>
      </c>
      <c r="H142" s="128" t="s">
        <v>433</v>
      </c>
      <c r="I142" s="144">
        <v>17.5</v>
      </c>
      <c r="J142" s="135">
        <v>239313.89</v>
      </c>
      <c r="K142" s="135">
        <v>160307.42000000001</v>
      </c>
      <c r="L142" s="135">
        <v>198.15</v>
      </c>
      <c r="M142" s="135">
        <v>4762.75</v>
      </c>
      <c r="N142" s="135">
        <v>4369.29</v>
      </c>
      <c r="O142" s="135">
        <v>24.32</v>
      </c>
      <c r="P142" s="135">
        <v>4921.93</v>
      </c>
      <c r="Q142" s="135">
        <v>800.43</v>
      </c>
      <c r="R142" s="135">
        <v>94.87</v>
      </c>
      <c r="S142" s="128" t="s">
        <v>29</v>
      </c>
      <c r="T142" s="128" t="s">
        <v>29</v>
      </c>
      <c r="U142" s="135">
        <v>42.18</v>
      </c>
      <c r="V142" s="128" t="s">
        <v>29</v>
      </c>
      <c r="W142" s="128" t="s">
        <v>29</v>
      </c>
      <c r="X142" s="135">
        <v>37.54</v>
      </c>
      <c r="Y142" s="135">
        <v>14.62</v>
      </c>
      <c r="Z142" s="135">
        <v>24.94</v>
      </c>
      <c r="AA142" s="135">
        <v>1.29</v>
      </c>
      <c r="AB142" s="135">
        <v>0.81</v>
      </c>
      <c r="AC142" s="128" t="s">
        <v>29</v>
      </c>
      <c r="AD142" s="135">
        <v>0.186</v>
      </c>
      <c r="AE142" s="135">
        <v>2.46</v>
      </c>
      <c r="AF142" s="135">
        <v>4.18</v>
      </c>
      <c r="AG142" s="135">
        <v>0.92900000000000005</v>
      </c>
      <c r="AH142" s="135">
        <v>7.93</v>
      </c>
      <c r="AI142" s="135">
        <v>4.57</v>
      </c>
      <c r="AJ142" s="135">
        <v>1.41</v>
      </c>
      <c r="AK142" s="135">
        <v>3.34</v>
      </c>
      <c r="AL142" s="135">
        <v>1.72</v>
      </c>
      <c r="AM142" s="135">
        <v>6.71</v>
      </c>
      <c r="AN142" s="135">
        <v>1.482</v>
      </c>
      <c r="AO142" s="135">
        <v>3.02</v>
      </c>
      <c r="AP142" s="135">
        <v>1.45</v>
      </c>
      <c r="AQ142" s="135">
        <v>2.75</v>
      </c>
      <c r="AR142" s="135">
        <v>2.31</v>
      </c>
      <c r="AS142" s="135">
        <v>6.77</v>
      </c>
      <c r="AT142" s="135">
        <v>0.42899999999999999</v>
      </c>
      <c r="AU142" s="135">
        <v>6.51</v>
      </c>
      <c r="AV142" s="145">
        <v>0.50600000000000001</v>
      </c>
      <c r="AW142" s="145">
        <v>0.157</v>
      </c>
      <c r="AX142" s="135"/>
      <c r="AY142" s="135"/>
      <c r="AZ142" s="146">
        <v>3.31</v>
      </c>
      <c r="BA142" s="147">
        <v>44481.74</v>
      </c>
      <c r="BB142" s="147">
        <v>5111.4799999999996</v>
      </c>
      <c r="BC142" s="146">
        <v>14.52</v>
      </c>
      <c r="BD142" s="147">
        <v>4294.47</v>
      </c>
      <c r="BE142" s="147">
        <v>1096.99</v>
      </c>
      <c r="BF142" s="146">
        <v>1.73</v>
      </c>
      <c r="BG142" s="148">
        <v>936.37</v>
      </c>
      <c r="BH142" s="148">
        <v>101.35</v>
      </c>
      <c r="BI142" s="146">
        <v>7.55</v>
      </c>
      <c r="BJ142" s="146">
        <v>1.07</v>
      </c>
      <c r="BK142" s="146">
        <v>1.34</v>
      </c>
      <c r="BL142" s="146">
        <v>13.47</v>
      </c>
      <c r="BM142" s="148">
        <v>0.68</v>
      </c>
      <c r="BN142" s="148">
        <v>0.17</v>
      </c>
      <c r="BO142" s="148">
        <v>2.3199999999999998</v>
      </c>
      <c r="BP142" s="148">
        <v>0.95</v>
      </c>
      <c r="BQ142" s="148">
        <v>1.95</v>
      </c>
      <c r="BR142" s="148">
        <v>0.1</v>
      </c>
      <c r="BS142" s="148">
        <v>0.24</v>
      </c>
      <c r="BT142" s="148">
        <v>6.7000000000000004E-2</v>
      </c>
      <c r="BU142" s="148">
        <v>8.1000000000000003E-2</v>
      </c>
      <c r="BV142" s="148">
        <v>0.15</v>
      </c>
      <c r="BW142" s="148">
        <v>0.26</v>
      </c>
      <c r="BX142" s="148">
        <v>8.6999999999999994E-2</v>
      </c>
      <c r="BY142" s="148">
        <v>0.67</v>
      </c>
      <c r="BZ142" s="148">
        <v>0.54</v>
      </c>
      <c r="CA142" s="148">
        <v>0.11</v>
      </c>
      <c r="CB142" s="148">
        <v>0.4</v>
      </c>
      <c r="CC142" s="148">
        <v>0.12</v>
      </c>
      <c r="CD142" s="148">
        <v>0.59</v>
      </c>
      <c r="CE142" s="148">
        <v>9.7000000000000003E-2</v>
      </c>
      <c r="CF142" s="148">
        <v>0.26</v>
      </c>
      <c r="CG142" s="148">
        <v>0.1</v>
      </c>
      <c r="CH142" s="148">
        <v>0.26</v>
      </c>
      <c r="CI142" s="148">
        <v>0.12</v>
      </c>
      <c r="CJ142" s="148">
        <v>0.52</v>
      </c>
      <c r="CK142" s="148">
        <v>3.7999999999999999E-2</v>
      </c>
      <c r="CL142" s="148">
        <v>0.46</v>
      </c>
      <c r="CM142" s="148">
        <v>4.2000000000000003E-2</v>
      </c>
      <c r="CN142" s="148">
        <v>1.7000000000000001E-2</v>
      </c>
      <c r="CO142" s="135"/>
      <c r="CP142" s="135"/>
      <c r="CQ142" s="145">
        <v>3.91</v>
      </c>
      <c r="CR142" s="145">
        <v>244.92</v>
      </c>
      <c r="CS142" s="145">
        <v>180.39</v>
      </c>
      <c r="CT142" s="145">
        <v>0.24099999999999999</v>
      </c>
      <c r="CU142" s="145">
        <v>22.87</v>
      </c>
      <c r="CV142" s="145">
        <v>4.08</v>
      </c>
      <c r="CW142" s="145">
        <v>0.22800000000000001</v>
      </c>
      <c r="CX142" s="145">
        <v>1.89</v>
      </c>
      <c r="CY142" s="145">
        <v>0.91700000000000004</v>
      </c>
      <c r="CZ142" s="145">
        <v>0.46500000000000002</v>
      </c>
      <c r="DA142" s="145">
        <v>2.71</v>
      </c>
      <c r="DB142" s="145">
        <v>3.45</v>
      </c>
      <c r="DC142" s="145">
        <v>4.2699999999999996</v>
      </c>
      <c r="DD142" s="145">
        <v>1.6</v>
      </c>
      <c r="DE142" s="145">
        <v>0.42299999999999999</v>
      </c>
      <c r="DF142" s="145">
        <v>0.125</v>
      </c>
      <c r="DG142" s="145">
        <f>AVERAGE(DG136:DG141)</f>
        <v>3.1E-2</v>
      </c>
      <c r="DH142" s="145">
        <v>0.14899999999999999</v>
      </c>
      <c r="DI142" s="145">
        <v>5.16E-2</v>
      </c>
      <c r="DJ142" s="145">
        <v>0.45</v>
      </c>
      <c r="DK142" s="145">
        <v>0.17399999999999999</v>
      </c>
      <c r="DL142" s="145">
        <v>0.122</v>
      </c>
      <c r="DM142" s="145">
        <v>9.9000000000000008E-3</v>
      </c>
      <c r="DN142" s="145">
        <f>AVERAGE(DN141,DN138,DN139,DN136)</f>
        <v>2.5900000000000003E-2</v>
      </c>
      <c r="DO142" s="145">
        <f>AVERAGE(DO140,DO138)</f>
        <v>1.865E-2</v>
      </c>
      <c r="DP142" s="145">
        <v>9.1300000000000006E-2</v>
      </c>
      <c r="DQ142" s="145">
        <f>AVERAGE(DQ141,DQ137)</f>
        <v>0.10150000000000001</v>
      </c>
      <c r="DR142" s="145">
        <v>4.2500000000000003E-2</v>
      </c>
      <c r="DS142" s="145">
        <v>0.108</v>
      </c>
      <c r="DT142" s="145">
        <v>7.9399999999999991E-3</v>
      </c>
      <c r="DU142" s="145">
        <v>4.5699999999999998E-2</v>
      </c>
      <c r="DV142" s="145">
        <v>1.5599999999999999E-2</v>
      </c>
      <c r="DW142" s="145">
        <v>3.1600000000000003E-2</v>
      </c>
      <c r="DX142" s="145">
        <v>1.3668E-2</v>
      </c>
      <c r="DY142" s="145">
        <f>AVERAGE(DY140:DY141)</f>
        <v>4.7149999999999997E-2</v>
      </c>
      <c r="DZ142" s="145">
        <v>5.1700000000000001E-3</v>
      </c>
      <c r="EA142" s="145">
        <v>3.6400000000000002E-2</v>
      </c>
      <c r="EB142" s="145">
        <v>1.4800000000000001E-2</v>
      </c>
      <c r="EC142" s="145">
        <v>5.11E-2</v>
      </c>
      <c r="ED142" s="145">
        <v>1.485E-2</v>
      </c>
      <c r="EE142" s="145">
        <v>1.2800000000000001E-2</v>
      </c>
    </row>
    <row r="143" spans="1:1024" x14ac:dyDescent="0.2">
      <c r="A143" s="135"/>
      <c r="B143" s="135"/>
      <c r="D143" s="135" t="s">
        <v>34</v>
      </c>
      <c r="I143" s="144">
        <f t="shared" ref="I143:R143" si="77">AVERAGE(I136:I142)</f>
        <v>18.094285714285714</v>
      </c>
      <c r="J143" s="135">
        <f t="shared" si="77"/>
        <v>244685.41428571427</v>
      </c>
      <c r="K143" s="135">
        <f t="shared" si="77"/>
        <v>162696.56571428571</v>
      </c>
      <c r="L143" s="135">
        <f t="shared" si="77"/>
        <v>173.63428571428571</v>
      </c>
      <c r="M143" s="135">
        <f t="shared" si="77"/>
        <v>4107.71</v>
      </c>
      <c r="N143" s="135">
        <f t="shared" si="77"/>
        <v>3771.4414285714288</v>
      </c>
      <c r="O143" s="135">
        <f t="shared" si="77"/>
        <v>21.53</v>
      </c>
      <c r="P143" s="135">
        <f t="shared" si="77"/>
        <v>3907.5542857142855</v>
      </c>
      <c r="Q143" s="135">
        <f t="shared" si="77"/>
        <v>818.55000000000007</v>
      </c>
      <c r="R143" s="135">
        <f t="shared" si="77"/>
        <v>70.425714285714292</v>
      </c>
      <c r="S143" s="135"/>
      <c r="T143" s="135"/>
      <c r="U143" s="135">
        <f>AVERAGE(U136:U142)</f>
        <v>46.537142857142854</v>
      </c>
      <c r="V143" s="135">
        <f>AVERAGE(V136:V142)</f>
        <v>2.89</v>
      </c>
      <c r="W143" s="135"/>
      <c r="X143" s="135">
        <f>AVERAGE(X136:X142)</f>
        <v>37.857142857142854</v>
      </c>
      <c r="Y143" s="135">
        <f>AVERAGE(Y136:Y142)</f>
        <v>12.788571428571428</v>
      </c>
      <c r="Z143" s="135">
        <f>AVERAGE(Z136:Z142)</f>
        <v>17.922857142857143</v>
      </c>
      <c r="AA143" s="135">
        <f>AVERAGE(AA136:AA142)</f>
        <v>0.96157142857142863</v>
      </c>
      <c r="AB143" s="135">
        <f>AVERAGE(AB136:AB142)</f>
        <v>0.69666666666666666</v>
      </c>
      <c r="AC143" s="135"/>
      <c r="AD143" s="135">
        <f t="shared" ref="AD143:AW143" si="78">AVERAGE(AD136:AD142)</f>
        <v>0.34533333333333333</v>
      </c>
      <c r="AE143" s="135">
        <f t="shared" si="78"/>
        <v>2.2014285714285715</v>
      </c>
      <c r="AF143" s="135">
        <f t="shared" si="78"/>
        <v>3.4328571428571424</v>
      </c>
      <c r="AG143" s="135">
        <f t="shared" si="78"/>
        <v>0.75642857142857145</v>
      </c>
      <c r="AH143" s="135">
        <f t="shared" si="78"/>
        <v>7.0214285714285714</v>
      </c>
      <c r="AI143" s="135">
        <f t="shared" si="78"/>
        <v>4.0485714285714289</v>
      </c>
      <c r="AJ143" s="135">
        <f t="shared" si="78"/>
        <v>1.2062857142857142</v>
      </c>
      <c r="AK143" s="135">
        <f t="shared" si="78"/>
        <v>2.8628571428571425</v>
      </c>
      <c r="AL143" s="135">
        <f t="shared" si="78"/>
        <v>1.4540000000000002</v>
      </c>
      <c r="AM143" s="135">
        <f t="shared" si="78"/>
        <v>5.7314285714285722</v>
      </c>
      <c r="AN143" s="135">
        <f t="shared" si="78"/>
        <v>1.2427142857142857</v>
      </c>
      <c r="AO143" s="135">
        <f t="shared" si="78"/>
        <v>2.8042857142857143</v>
      </c>
      <c r="AP143" s="135">
        <f t="shared" si="78"/>
        <v>1.2498571428571428</v>
      </c>
      <c r="AQ143" s="135">
        <f t="shared" si="78"/>
        <v>2.5985714285714288</v>
      </c>
      <c r="AR143" s="135">
        <f t="shared" si="78"/>
        <v>1.9850000000000001</v>
      </c>
      <c r="AS143" s="135">
        <f t="shared" si="78"/>
        <v>4.7242857142857151</v>
      </c>
      <c r="AT143" s="135">
        <f t="shared" si="78"/>
        <v>0.24414285714285713</v>
      </c>
      <c r="AU143" s="135">
        <f t="shared" si="78"/>
        <v>5.0042857142857144</v>
      </c>
      <c r="AV143" s="145">
        <f t="shared" si="78"/>
        <v>0.38800000000000001</v>
      </c>
      <c r="AW143" s="145">
        <f t="shared" si="78"/>
        <v>0.10785714285714286</v>
      </c>
      <c r="AX143" s="135"/>
      <c r="AY143" s="135"/>
      <c r="AZ143" s="146"/>
      <c r="BA143" s="147"/>
      <c r="BB143" s="147"/>
      <c r="BC143" s="146"/>
      <c r="BD143" s="147"/>
      <c r="BE143" s="147"/>
      <c r="BF143" s="146"/>
      <c r="BG143" s="148"/>
      <c r="BH143" s="148"/>
      <c r="BI143" s="146"/>
      <c r="BJ143" s="146"/>
      <c r="BK143" s="146"/>
      <c r="BL143" s="146"/>
      <c r="BM143" s="148"/>
      <c r="BN143" s="148"/>
      <c r="BO143" s="148"/>
      <c r="BP143" s="148"/>
      <c r="BQ143" s="148"/>
      <c r="BR143" s="148"/>
      <c r="BS143" s="148"/>
      <c r="BT143" s="148"/>
      <c r="BU143" s="148"/>
      <c r="BV143" s="148"/>
      <c r="BW143" s="148"/>
      <c r="BX143" s="148"/>
      <c r="BY143" s="148"/>
      <c r="BZ143" s="148"/>
      <c r="CA143" s="148"/>
      <c r="CB143" s="148"/>
      <c r="CC143" s="148"/>
      <c r="CD143" s="148"/>
      <c r="CE143" s="148"/>
      <c r="CF143" s="148"/>
      <c r="CG143" s="148"/>
      <c r="CH143" s="148"/>
      <c r="CI143" s="148"/>
      <c r="CJ143" s="148"/>
      <c r="CK143" s="148"/>
      <c r="CL143" s="148"/>
      <c r="CM143" s="148"/>
      <c r="CN143" s="148"/>
      <c r="CO143" s="135"/>
      <c r="CP143" s="135"/>
      <c r="CQ143" s="145"/>
      <c r="CR143" s="145"/>
      <c r="CS143" s="145"/>
      <c r="CT143" s="145"/>
      <c r="CU143" s="145"/>
      <c r="CV143" s="145"/>
      <c r="CW143" s="145"/>
      <c r="CX143" s="145"/>
      <c r="CY143" s="145"/>
      <c r="CZ143" s="145"/>
      <c r="DA143" s="145"/>
      <c r="DB143" s="145"/>
      <c r="DC143" s="145"/>
      <c r="DD143" s="145"/>
      <c r="DE143" s="145"/>
      <c r="DF143" s="145"/>
      <c r="DG143" s="145"/>
      <c r="DH143" s="145"/>
      <c r="DI143" s="145"/>
      <c r="DJ143" s="145"/>
      <c r="DK143" s="145"/>
      <c r="DL143" s="145"/>
      <c r="DM143" s="145"/>
      <c r="DN143" s="145"/>
      <c r="DO143" s="145"/>
      <c r="DP143" s="145"/>
      <c r="DQ143" s="145"/>
      <c r="DR143" s="145"/>
      <c r="DS143" s="145"/>
      <c r="DT143" s="145"/>
      <c r="DU143" s="145"/>
      <c r="DV143" s="145"/>
      <c r="DW143" s="145"/>
      <c r="DX143" s="145"/>
      <c r="DY143" s="145"/>
      <c r="DZ143" s="145"/>
      <c r="EA143" s="145"/>
      <c r="EB143" s="145"/>
      <c r="EC143" s="145"/>
      <c r="ED143" s="145"/>
      <c r="EE143" s="145"/>
      <c r="AMG143" s="135"/>
      <c r="AMH143" s="135"/>
    </row>
    <row r="144" spans="1:1024" x14ac:dyDescent="0.2">
      <c r="D144" s="128" t="s">
        <v>380</v>
      </c>
      <c r="I144" s="144">
        <f t="shared" ref="I144:R144" si="79">MEDIAN(I136:I142)</f>
        <v>18.57</v>
      </c>
      <c r="J144" s="135">
        <f t="shared" si="79"/>
        <v>244030.83</v>
      </c>
      <c r="K144" s="135">
        <f t="shared" si="79"/>
        <v>162951.81</v>
      </c>
      <c r="L144" s="135">
        <f t="shared" si="79"/>
        <v>172.21</v>
      </c>
      <c r="M144" s="135">
        <f t="shared" si="79"/>
        <v>3960.77</v>
      </c>
      <c r="N144" s="135">
        <f t="shared" si="79"/>
        <v>3589.31</v>
      </c>
      <c r="O144" s="135">
        <f t="shared" si="79"/>
        <v>21.62</v>
      </c>
      <c r="P144" s="135">
        <f t="shared" si="79"/>
        <v>4008.95</v>
      </c>
      <c r="Q144" s="135">
        <f t="shared" si="79"/>
        <v>800.43</v>
      </c>
      <c r="R144" s="135">
        <f t="shared" si="79"/>
        <v>76.05</v>
      </c>
      <c r="S144" s="135"/>
      <c r="T144" s="135"/>
      <c r="U144" s="135">
        <f>MEDIAN(U136:U142)</f>
        <v>46.08</v>
      </c>
      <c r="V144" s="135">
        <f>MEDIAN(V136:V142)</f>
        <v>2.89</v>
      </c>
      <c r="W144" s="135"/>
      <c r="X144" s="135">
        <f>MEDIAN(X136:X142)</f>
        <v>37.54</v>
      </c>
      <c r="Y144" s="135">
        <f>MEDIAN(Y136:Y142)</f>
        <v>12.18</v>
      </c>
      <c r="Z144" s="135">
        <f>MEDIAN(Z136:Z142)</f>
        <v>16.63</v>
      </c>
      <c r="AA144" s="135">
        <f>MEDIAN(AA136:AA142)</f>
        <v>0.85199999999999998</v>
      </c>
      <c r="AB144" s="135">
        <f>MEDIAN(AB136:AB142)</f>
        <v>0.65</v>
      </c>
      <c r="AC144" s="135"/>
      <c r="AD144" s="135">
        <f t="shared" ref="AD144:AW144" si="80">MEDIAN(AD136:AD142)</f>
        <v>0.24</v>
      </c>
      <c r="AE144" s="135">
        <f t="shared" si="80"/>
        <v>2.09</v>
      </c>
      <c r="AF144" s="135">
        <f t="shared" si="80"/>
        <v>3.3</v>
      </c>
      <c r="AG144" s="135">
        <f t="shared" si="80"/>
        <v>0.78200000000000003</v>
      </c>
      <c r="AH144" s="135">
        <f t="shared" si="80"/>
        <v>6.69</v>
      </c>
      <c r="AI144" s="135">
        <f t="shared" si="80"/>
        <v>4.08</v>
      </c>
      <c r="AJ144" s="135">
        <f t="shared" si="80"/>
        <v>1.173</v>
      </c>
      <c r="AK144" s="135">
        <f t="shared" si="80"/>
        <v>2.78</v>
      </c>
      <c r="AL144" s="135">
        <f t="shared" si="80"/>
        <v>1.45</v>
      </c>
      <c r="AM144" s="135">
        <f t="shared" si="80"/>
        <v>5.75</v>
      </c>
      <c r="AN144" s="135">
        <f t="shared" si="80"/>
        <v>1.2050000000000001</v>
      </c>
      <c r="AO144" s="135">
        <f t="shared" si="80"/>
        <v>2.85</v>
      </c>
      <c r="AP144" s="135">
        <f t="shared" si="80"/>
        <v>1.224</v>
      </c>
      <c r="AQ144" s="135">
        <f t="shared" si="80"/>
        <v>2.54</v>
      </c>
      <c r="AR144" s="135">
        <f t="shared" si="80"/>
        <v>1.89</v>
      </c>
      <c r="AS144" s="135">
        <f t="shared" si="80"/>
        <v>4.4400000000000004</v>
      </c>
      <c r="AT144" s="135">
        <f t="shared" si="80"/>
        <v>0.20200000000000001</v>
      </c>
      <c r="AU144" s="135">
        <f t="shared" si="80"/>
        <v>5.46</v>
      </c>
      <c r="AV144" s="145">
        <f t="shared" si="80"/>
        <v>0.34399999999999997</v>
      </c>
      <c r="AW144" s="145">
        <f t="shared" si="80"/>
        <v>0.107</v>
      </c>
    </row>
    <row r="145" spans="1:1022" ht="16.899999999999999" customHeight="1" x14ac:dyDescent="0.2">
      <c r="A145" s="135"/>
      <c r="B145" s="135"/>
      <c r="D145" s="135" t="s">
        <v>35</v>
      </c>
      <c r="I145" s="144">
        <f t="shared" ref="I145:R145" si="81">STDEV(I136:I142)</f>
        <v>2.0307129876216634</v>
      </c>
      <c r="J145" s="135">
        <f t="shared" si="81"/>
        <v>4462.6708561460409</v>
      </c>
      <c r="K145" s="135">
        <f t="shared" si="81"/>
        <v>2046.5336006432717</v>
      </c>
      <c r="L145" s="135">
        <f t="shared" si="81"/>
        <v>13.916233754315927</v>
      </c>
      <c r="M145" s="135">
        <f t="shared" si="81"/>
        <v>383.05466341850826</v>
      </c>
      <c r="N145" s="135">
        <f t="shared" si="81"/>
        <v>382.28519268684607</v>
      </c>
      <c r="O145" s="135">
        <f t="shared" si="81"/>
        <v>1.6448708155961675</v>
      </c>
      <c r="P145" s="135">
        <f t="shared" si="81"/>
        <v>646.10552004187184</v>
      </c>
      <c r="Q145" s="135">
        <f t="shared" si="81"/>
        <v>39.463982735316193</v>
      </c>
      <c r="R145" s="135">
        <f t="shared" si="81"/>
        <v>25.266762658443103</v>
      </c>
      <c r="S145" s="135"/>
      <c r="T145" s="135"/>
      <c r="U145" s="135">
        <f>STDEV(U136:U142)</f>
        <v>3.1501360514836723</v>
      </c>
      <c r="V145" s="135"/>
      <c r="W145" s="135"/>
      <c r="X145" s="135">
        <f>STDEV(X136:X142)</f>
        <v>0.74899297472705051</v>
      </c>
      <c r="Y145" s="135">
        <f>STDEV(Y136:Y142)</f>
        <v>1.028063366585098</v>
      </c>
      <c r="Z145" s="135">
        <f>STDEV(Z136:Z142)</f>
        <v>3.8744707779932899</v>
      </c>
      <c r="AA145" s="135">
        <f>STDEV(AA136:AA142)</f>
        <v>0.35073297399534437</v>
      </c>
      <c r="AB145" s="135">
        <f>STDEV(AB136:AB142)</f>
        <v>9.8657657246326261E-2</v>
      </c>
      <c r="AC145" s="135"/>
      <c r="AD145" s="135">
        <f t="shared" ref="AD145:AW145" si="82">STDEV(AD136:AD142)</f>
        <v>0.23079283639951509</v>
      </c>
      <c r="AE145" s="135">
        <f t="shared" si="82"/>
        <v>0.2112998321050423</v>
      </c>
      <c r="AF145" s="135">
        <f t="shared" si="82"/>
        <v>0.47243039295803052</v>
      </c>
      <c r="AG145" s="135">
        <f t="shared" si="82"/>
        <v>0.10747070475693599</v>
      </c>
      <c r="AH145" s="135">
        <f t="shared" si="82"/>
        <v>0.77171731809492694</v>
      </c>
      <c r="AI145" s="135">
        <f t="shared" si="82"/>
        <v>0.38701544204456823</v>
      </c>
      <c r="AJ145" s="135">
        <f t="shared" si="82"/>
        <v>0.10377493963013465</v>
      </c>
      <c r="AK145" s="135">
        <f t="shared" si="82"/>
        <v>0.31105810205995793</v>
      </c>
      <c r="AL145" s="135">
        <f t="shared" si="82"/>
        <v>0.14308039698015934</v>
      </c>
      <c r="AM145" s="135">
        <f t="shared" si="82"/>
        <v>0.54782687567723964</v>
      </c>
      <c r="AN145" s="135">
        <f t="shared" si="82"/>
        <v>0.15354664251806807</v>
      </c>
      <c r="AO145" s="135">
        <f t="shared" si="82"/>
        <v>0.30137778854549224</v>
      </c>
      <c r="AP145" s="135">
        <f t="shared" si="82"/>
        <v>0.10672929708914443</v>
      </c>
      <c r="AQ145" s="135">
        <f t="shared" si="82"/>
        <v>0.26333936099189387</v>
      </c>
      <c r="AR145" s="135">
        <f t="shared" si="82"/>
        <v>0.19155068954891985</v>
      </c>
      <c r="AS145" s="135">
        <f t="shared" si="82"/>
        <v>1.2410460257763316</v>
      </c>
      <c r="AT145" s="135">
        <f t="shared" si="82"/>
        <v>0.12142546214506603</v>
      </c>
      <c r="AU145" s="135">
        <f t="shared" si="82"/>
        <v>1.3918076632310115</v>
      </c>
      <c r="AV145" s="145">
        <f t="shared" si="82"/>
        <v>0.10766769865346484</v>
      </c>
      <c r="AW145" s="145">
        <f t="shared" si="82"/>
        <v>2.4687571579160895E-2</v>
      </c>
      <c r="AX145" s="135"/>
      <c r="AY145" s="135"/>
      <c r="AZ145" s="146"/>
      <c r="BA145" s="147"/>
      <c r="BB145" s="147"/>
      <c r="BC145" s="146"/>
      <c r="BD145" s="147"/>
      <c r="BE145" s="147"/>
      <c r="BF145" s="146"/>
      <c r="BG145" s="148"/>
      <c r="BH145" s="148"/>
      <c r="BI145" s="146"/>
      <c r="BJ145" s="146"/>
      <c r="BK145" s="146"/>
      <c r="BL145" s="146"/>
      <c r="BM145" s="148"/>
      <c r="BN145" s="148"/>
      <c r="BO145" s="148"/>
      <c r="BP145" s="148"/>
      <c r="BQ145" s="148"/>
      <c r="BR145" s="148"/>
      <c r="BS145" s="148"/>
      <c r="BT145" s="148"/>
      <c r="BU145" s="148"/>
      <c r="BV145" s="148"/>
      <c r="BW145" s="148"/>
      <c r="BX145" s="148"/>
      <c r="BY145" s="148"/>
      <c r="BZ145" s="148"/>
      <c r="CA145" s="148"/>
      <c r="CB145" s="148"/>
      <c r="CC145" s="148"/>
      <c r="CD145" s="148"/>
      <c r="CE145" s="148"/>
      <c r="CF145" s="148"/>
      <c r="CG145" s="148"/>
      <c r="CH145" s="148"/>
      <c r="CI145" s="148"/>
      <c r="CJ145" s="148"/>
      <c r="CK145" s="148"/>
      <c r="CL145" s="148"/>
      <c r="CM145" s="148"/>
      <c r="CN145" s="148"/>
      <c r="CO145" s="135"/>
      <c r="CP145" s="135"/>
      <c r="CQ145" s="145"/>
      <c r="CR145" s="145"/>
      <c r="CS145" s="145"/>
      <c r="CT145" s="145"/>
      <c r="CU145" s="145"/>
      <c r="CV145" s="145"/>
      <c r="CW145" s="145"/>
      <c r="CX145" s="145"/>
      <c r="CY145" s="145"/>
      <c r="CZ145" s="145"/>
      <c r="DA145" s="145"/>
      <c r="DB145" s="145"/>
      <c r="DC145" s="145"/>
      <c r="DD145" s="145"/>
      <c r="DE145" s="145"/>
      <c r="DF145" s="145"/>
      <c r="DG145" s="145"/>
      <c r="DH145" s="145"/>
      <c r="DI145" s="145"/>
      <c r="DJ145" s="145"/>
      <c r="DK145" s="145"/>
      <c r="DL145" s="145"/>
      <c r="DM145" s="145"/>
      <c r="DN145" s="145"/>
      <c r="DO145" s="145"/>
      <c r="DP145" s="145"/>
      <c r="DQ145" s="145"/>
      <c r="DR145" s="145"/>
      <c r="DS145" s="145"/>
      <c r="DT145" s="145"/>
      <c r="DU145" s="145"/>
      <c r="DV145" s="145"/>
      <c r="DW145" s="145"/>
      <c r="DX145" s="145"/>
      <c r="DY145" s="145"/>
      <c r="DZ145" s="145"/>
      <c r="EA145" s="145"/>
      <c r="EB145" s="145"/>
      <c r="EC145" s="145"/>
      <c r="ED145" s="145"/>
      <c r="EE145" s="145"/>
      <c r="AMG145" s="135"/>
      <c r="AMH145" s="135"/>
    </row>
    <row r="146" spans="1:1022" x14ac:dyDescent="0.2">
      <c r="A146" s="135"/>
      <c r="B146" s="135"/>
      <c r="D146" s="128" t="s">
        <v>381</v>
      </c>
      <c r="I146" s="129">
        <f t="shared" ref="I146:AW146" si="83">I145/I143</f>
        <v>0.11222951929063353</v>
      </c>
      <c r="J146" s="128">
        <f t="shared" si="83"/>
        <v>1.8238401619375112E-2</v>
      </c>
      <c r="K146" s="128">
        <f t="shared" si="83"/>
        <v>1.2578837123318419E-2</v>
      </c>
      <c r="L146" s="128">
        <f t="shared" si="83"/>
        <v>8.0146807970950015E-2</v>
      </c>
      <c r="M146" s="128">
        <f t="shared" si="83"/>
        <v>9.3252606298523569E-2</v>
      </c>
      <c r="N146" s="128">
        <f t="shared" si="83"/>
        <v>0.10136315250470443</v>
      </c>
      <c r="O146" s="128">
        <f t="shared" si="83"/>
        <v>7.6399016051842433E-2</v>
      </c>
      <c r="P146" s="128">
        <f t="shared" si="83"/>
        <v>0.16534780397139545</v>
      </c>
      <c r="Q146" s="128">
        <f t="shared" si="83"/>
        <v>4.8212061248935546E-2</v>
      </c>
      <c r="R146" s="128">
        <f t="shared" si="83"/>
        <v>0.35877183376425353</v>
      </c>
      <c r="U146" s="128">
        <f t="shared" si="83"/>
        <v>6.7690791872500336E-2</v>
      </c>
      <c r="X146" s="128">
        <f t="shared" si="83"/>
        <v>1.9784720087129639E-2</v>
      </c>
      <c r="Y146" s="128">
        <f t="shared" si="83"/>
        <v>8.0389226609647965E-2</v>
      </c>
      <c r="Z146" s="128">
        <f t="shared" si="83"/>
        <v>0.2161748401558507</v>
      </c>
      <c r="AA146" s="128">
        <f t="shared" si="83"/>
        <v>0.36474978724816676</v>
      </c>
      <c r="AB146" s="128">
        <f t="shared" si="83"/>
        <v>0.14161386207606641</v>
      </c>
      <c r="AD146" s="128">
        <f t="shared" si="83"/>
        <v>0.66831902432292012</v>
      </c>
      <c r="AE146" s="128">
        <f t="shared" si="83"/>
        <v>9.5983051572699291E-2</v>
      </c>
      <c r="AF146" s="128">
        <f t="shared" si="83"/>
        <v>0.13762017273017954</v>
      </c>
      <c r="AG146" s="128">
        <f t="shared" si="83"/>
        <v>0.14207647465506174</v>
      </c>
      <c r="AH146" s="128">
        <f t="shared" si="83"/>
        <v>0.10990887541535073</v>
      </c>
      <c r="AI146" s="128">
        <f t="shared" si="83"/>
        <v>9.5593087308114943E-2</v>
      </c>
      <c r="AJ146" s="128">
        <f t="shared" si="83"/>
        <v>8.6028490929765819E-2</v>
      </c>
      <c r="AK146" s="128">
        <f t="shared" si="83"/>
        <v>0.10865302966166196</v>
      </c>
      <c r="AL146" s="128">
        <f t="shared" si="83"/>
        <v>9.8404674676863355E-2</v>
      </c>
      <c r="AM146" s="128">
        <f t="shared" si="83"/>
        <v>9.5582954380375798E-2</v>
      </c>
      <c r="AN146" s="128">
        <f t="shared" si="83"/>
        <v>0.12355747759816951</v>
      </c>
      <c r="AO146" s="128">
        <f t="shared" si="83"/>
        <v>0.1074704289260543</v>
      </c>
      <c r="AP146" s="128">
        <f t="shared" si="83"/>
        <v>8.5393196893817705E-2</v>
      </c>
      <c r="AQ146" s="128">
        <f t="shared" si="83"/>
        <v>0.1013400509589476</v>
      </c>
      <c r="AR146" s="128">
        <f t="shared" si="83"/>
        <v>9.6499087933964653E-2</v>
      </c>
      <c r="AS146" s="128">
        <f t="shared" si="83"/>
        <v>0.26269495556196915</v>
      </c>
      <c r="AT146" s="128">
        <f t="shared" si="83"/>
        <v>0.49735414570828684</v>
      </c>
      <c r="AU146" s="128">
        <f t="shared" si="83"/>
        <v>0.27812314138216043</v>
      </c>
      <c r="AV146" s="130">
        <f t="shared" si="83"/>
        <v>0.277494068694497</v>
      </c>
      <c r="AW146" s="130">
        <f t="shared" si="83"/>
        <v>0.22889139212467055</v>
      </c>
      <c r="AX146" s="135"/>
      <c r="AY146" s="135"/>
      <c r="AZ146" s="146"/>
      <c r="BA146" s="147"/>
      <c r="BB146" s="147"/>
      <c r="BC146" s="146"/>
      <c r="BD146" s="147"/>
      <c r="BE146" s="147"/>
      <c r="BF146" s="146"/>
      <c r="BG146" s="148"/>
      <c r="BH146" s="148"/>
      <c r="BI146" s="146"/>
      <c r="BJ146" s="146"/>
      <c r="BK146" s="146"/>
      <c r="BL146" s="146"/>
      <c r="BM146" s="148"/>
      <c r="BN146" s="148"/>
      <c r="BO146" s="148"/>
      <c r="BP146" s="148"/>
      <c r="BQ146" s="148"/>
      <c r="BR146" s="148"/>
      <c r="BS146" s="148"/>
      <c r="BT146" s="148"/>
      <c r="BU146" s="148"/>
      <c r="BV146" s="148"/>
      <c r="BW146" s="148"/>
      <c r="BX146" s="148"/>
      <c r="BY146" s="148"/>
      <c r="BZ146" s="148"/>
      <c r="CA146" s="148"/>
      <c r="CB146" s="148"/>
      <c r="CC146" s="148"/>
      <c r="CD146" s="148"/>
      <c r="CE146" s="148"/>
      <c r="CF146" s="148"/>
      <c r="CG146" s="148"/>
      <c r="CH146" s="148"/>
      <c r="CI146" s="148"/>
      <c r="CJ146" s="148"/>
      <c r="CK146" s="148"/>
      <c r="CL146" s="148"/>
      <c r="CM146" s="148"/>
      <c r="CN146" s="148"/>
      <c r="CO146" s="135"/>
      <c r="CP146" s="135"/>
      <c r="CQ146" s="145"/>
      <c r="CR146" s="145"/>
      <c r="CS146" s="145"/>
      <c r="CT146" s="145"/>
      <c r="CU146" s="145"/>
      <c r="CV146" s="145"/>
      <c r="CW146" s="145"/>
      <c r="CX146" s="145"/>
      <c r="CY146" s="145"/>
      <c r="CZ146" s="145"/>
      <c r="DA146" s="145"/>
      <c r="DB146" s="145"/>
      <c r="DC146" s="145"/>
      <c r="DD146" s="145"/>
      <c r="DE146" s="145"/>
      <c r="DF146" s="145"/>
      <c r="DG146" s="145"/>
      <c r="DH146" s="145"/>
      <c r="DI146" s="145"/>
      <c r="DJ146" s="145"/>
      <c r="DK146" s="145"/>
      <c r="DL146" s="145"/>
      <c r="DM146" s="145"/>
      <c r="DN146" s="145"/>
      <c r="DO146" s="145"/>
      <c r="DP146" s="145"/>
      <c r="DQ146" s="145"/>
      <c r="DR146" s="145"/>
      <c r="DS146" s="145"/>
      <c r="DT146" s="145"/>
      <c r="DU146" s="145"/>
      <c r="DV146" s="145"/>
      <c r="DW146" s="145"/>
      <c r="DX146" s="145"/>
      <c r="DY146" s="145"/>
      <c r="DZ146" s="145"/>
      <c r="EA146" s="145"/>
      <c r="EB146" s="145"/>
      <c r="EC146" s="145"/>
      <c r="ED146" s="145"/>
      <c r="EE146" s="145"/>
      <c r="AMG146" s="135"/>
      <c r="AMH146" s="135"/>
    </row>
    <row r="147" spans="1:1022" x14ac:dyDescent="0.2">
      <c r="A147" s="135"/>
      <c r="B147" s="135"/>
      <c r="D147" s="128" t="s">
        <v>382</v>
      </c>
      <c r="I147" s="129">
        <f t="shared" ref="I147:AW147" si="84">I146*100</f>
        <v>11.222951929063353</v>
      </c>
      <c r="J147" s="128">
        <f t="shared" si="84"/>
        <v>1.8238401619375111</v>
      </c>
      <c r="K147" s="128">
        <f t="shared" si="84"/>
        <v>1.2578837123318418</v>
      </c>
      <c r="L147" s="128">
        <f t="shared" si="84"/>
        <v>8.0146807970950018</v>
      </c>
      <c r="M147" s="128">
        <f t="shared" si="84"/>
        <v>9.325260629852357</v>
      </c>
      <c r="N147" s="128">
        <f t="shared" si="84"/>
        <v>10.136315250470442</v>
      </c>
      <c r="O147" s="128">
        <f t="shared" si="84"/>
        <v>7.6399016051842432</v>
      </c>
      <c r="P147" s="128">
        <f t="shared" si="84"/>
        <v>16.534780397139546</v>
      </c>
      <c r="Q147" s="128">
        <f t="shared" si="84"/>
        <v>4.8212061248935543</v>
      </c>
      <c r="R147" s="128">
        <f t="shared" si="84"/>
        <v>35.87718337642535</v>
      </c>
      <c r="U147" s="128">
        <f t="shared" si="84"/>
        <v>6.7690791872500338</v>
      </c>
      <c r="X147" s="128">
        <f t="shared" si="84"/>
        <v>1.9784720087129639</v>
      </c>
      <c r="Y147" s="128">
        <f t="shared" si="84"/>
        <v>8.038922660964797</v>
      </c>
      <c r="Z147" s="128">
        <f t="shared" si="84"/>
        <v>21.61748401558507</v>
      </c>
      <c r="AA147" s="128">
        <f t="shared" si="84"/>
        <v>36.474978724816673</v>
      </c>
      <c r="AB147" s="128">
        <f t="shared" si="84"/>
        <v>14.161386207606641</v>
      </c>
      <c r="AD147" s="128">
        <f t="shared" si="84"/>
        <v>66.831902432292011</v>
      </c>
      <c r="AE147" s="128">
        <f t="shared" si="84"/>
        <v>9.5983051572699285</v>
      </c>
      <c r="AF147" s="128">
        <f t="shared" si="84"/>
        <v>13.762017273017953</v>
      </c>
      <c r="AG147" s="128">
        <f t="shared" si="84"/>
        <v>14.207647465506174</v>
      </c>
      <c r="AH147" s="128">
        <f t="shared" si="84"/>
        <v>10.990887541535074</v>
      </c>
      <c r="AI147" s="128">
        <f t="shared" si="84"/>
        <v>9.5593087308114946</v>
      </c>
      <c r="AJ147" s="128">
        <f t="shared" si="84"/>
        <v>8.602849092976582</v>
      </c>
      <c r="AK147" s="128">
        <f t="shared" si="84"/>
        <v>10.865302966166196</v>
      </c>
      <c r="AL147" s="128">
        <f t="shared" si="84"/>
        <v>9.8404674676863362</v>
      </c>
      <c r="AM147" s="128">
        <f t="shared" si="84"/>
        <v>9.5582954380375806</v>
      </c>
      <c r="AN147" s="128">
        <f t="shared" si="84"/>
        <v>12.355747759816952</v>
      </c>
      <c r="AO147" s="128">
        <f t="shared" si="84"/>
        <v>10.74704289260543</v>
      </c>
      <c r="AP147" s="128">
        <f t="shared" si="84"/>
        <v>8.5393196893817702</v>
      </c>
      <c r="AQ147" s="128">
        <f t="shared" si="84"/>
        <v>10.134005095894761</v>
      </c>
      <c r="AR147" s="128">
        <f t="shared" si="84"/>
        <v>9.6499087933964649</v>
      </c>
      <c r="AS147" s="128">
        <f t="shared" si="84"/>
        <v>26.269495556196915</v>
      </c>
      <c r="AT147" s="128">
        <f t="shared" si="84"/>
        <v>49.735414570828681</v>
      </c>
      <c r="AU147" s="128">
        <f t="shared" si="84"/>
        <v>27.812314138216042</v>
      </c>
      <c r="AV147" s="130">
        <f t="shared" si="84"/>
        <v>27.7494068694497</v>
      </c>
      <c r="AW147" s="130">
        <f t="shared" si="84"/>
        <v>22.889139212467054</v>
      </c>
      <c r="AX147" s="135"/>
      <c r="AY147" s="135"/>
      <c r="AZ147" s="146"/>
      <c r="BA147" s="147"/>
      <c r="BB147" s="147"/>
      <c r="BC147" s="146"/>
      <c r="BD147" s="147"/>
      <c r="BE147" s="147"/>
      <c r="BF147" s="146"/>
      <c r="BG147" s="148"/>
      <c r="BH147" s="148"/>
      <c r="BI147" s="146"/>
      <c r="BJ147" s="146"/>
      <c r="BK147" s="146"/>
      <c r="BL147" s="146"/>
      <c r="BM147" s="148"/>
      <c r="BN147" s="148"/>
      <c r="BO147" s="148"/>
      <c r="BP147" s="148"/>
      <c r="BQ147" s="148"/>
      <c r="BR147" s="148"/>
      <c r="BS147" s="148"/>
      <c r="BT147" s="148"/>
      <c r="BU147" s="148"/>
      <c r="BV147" s="148"/>
      <c r="BW147" s="148"/>
      <c r="BX147" s="148"/>
      <c r="BY147" s="148"/>
      <c r="BZ147" s="148"/>
      <c r="CA147" s="148"/>
      <c r="CB147" s="148"/>
      <c r="CC147" s="148"/>
      <c r="CD147" s="148"/>
      <c r="CE147" s="148"/>
      <c r="CF147" s="148"/>
      <c r="CG147" s="148"/>
      <c r="CH147" s="148"/>
      <c r="CI147" s="148"/>
      <c r="CJ147" s="148"/>
      <c r="CK147" s="148"/>
      <c r="CL147" s="148"/>
      <c r="CM147" s="148"/>
      <c r="CN147" s="148"/>
      <c r="CO147" s="135"/>
      <c r="CP147" s="135"/>
      <c r="CQ147" s="145"/>
      <c r="CR147" s="145"/>
      <c r="CS147" s="145"/>
      <c r="CT147" s="145"/>
      <c r="CU147" s="145"/>
      <c r="CV147" s="145"/>
      <c r="CW147" s="145"/>
      <c r="CX147" s="145"/>
      <c r="CY147" s="145"/>
      <c r="CZ147" s="145"/>
      <c r="DA147" s="145"/>
      <c r="DB147" s="145"/>
      <c r="DC147" s="145"/>
      <c r="DD147" s="145"/>
      <c r="DE147" s="145"/>
      <c r="DF147" s="145"/>
      <c r="DG147" s="145"/>
      <c r="DH147" s="145"/>
      <c r="DI147" s="145"/>
      <c r="DJ147" s="145"/>
      <c r="DK147" s="145"/>
      <c r="DL147" s="145"/>
      <c r="DM147" s="145"/>
      <c r="DN147" s="145"/>
      <c r="DO147" s="145"/>
      <c r="DP147" s="145"/>
      <c r="DQ147" s="145"/>
      <c r="DR147" s="145"/>
      <c r="DS147" s="145"/>
      <c r="DT147" s="145"/>
      <c r="DU147" s="145"/>
      <c r="DV147" s="145"/>
      <c r="DW147" s="145"/>
      <c r="DX147" s="145"/>
      <c r="DY147" s="145"/>
      <c r="DZ147" s="145"/>
      <c r="EA147" s="145"/>
      <c r="EB147" s="145"/>
      <c r="EC147" s="145"/>
      <c r="ED147" s="145"/>
      <c r="EE147" s="145"/>
      <c r="AMG147" s="135"/>
      <c r="AMH147" s="135"/>
    </row>
    <row r="148" spans="1:1022" x14ac:dyDescent="0.2">
      <c r="A148" s="135"/>
      <c r="B148" s="135"/>
      <c r="D148" s="135"/>
      <c r="I148" s="144"/>
      <c r="J148" s="146"/>
      <c r="K148" s="146"/>
      <c r="L148" s="146"/>
      <c r="M148" s="146"/>
      <c r="N148" s="146"/>
      <c r="O148" s="146"/>
      <c r="P148" s="146"/>
      <c r="Q148" s="146"/>
      <c r="R148" s="146"/>
      <c r="S148" s="146"/>
      <c r="T148" s="146"/>
      <c r="U148" s="146"/>
      <c r="V148" s="146"/>
      <c r="W148" s="146"/>
      <c r="X148" s="146"/>
      <c r="Y148" s="146"/>
      <c r="Z148" s="146"/>
      <c r="AA148" s="146"/>
      <c r="AB148" s="146"/>
      <c r="AC148" s="146"/>
      <c r="AD148" s="146"/>
      <c r="AE148" s="146"/>
      <c r="AF148" s="146"/>
      <c r="AG148" s="146"/>
      <c r="AH148" s="146"/>
      <c r="AI148" s="146"/>
      <c r="AJ148" s="146"/>
      <c r="AK148" s="146"/>
      <c r="AL148" s="146"/>
      <c r="AM148" s="146"/>
      <c r="AN148" s="146"/>
      <c r="AO148" s="146"/>
      <c r="AP148" s="146"/>
      <c r="AQ148" s="146"/>
      <c r="AR148" s="146"/>
      <c r="AS148" s="146"/>
      <c r="AT148" s="146"/>
      <c r="AU148" s="146"/>
      <c r="AV148" s="145"/>
      <c r="AW148" s="145"/>
      <c r="AX148" s="135"/>
      <c r="AY148" s="135"/>
      <c r="AZ148" s="146"/>
      <c r="BA148" s="147"/>
      <c r="BB148" s="147"/>
      <c r="BC148" s="146"/>
      <c r="BD148" s="147"/>
      <c r="BE148" s="147"/>
      <c r="BF148" s="146"/>
      <c r="BG148" s="148"/>
      <c r="BH148" s="148"/>
      <c r="BI148" s="146"/>
      <c r="BJ148" s="146"/>
      <c r="BK148" s="146"/>
      <c r="BL148" s="146"/>
      <c r="BM148" s="148"/>
      <c r="BN148" s="148"/>
      <c r="BO148" s="148"/>
      <c r="BP148" s="148"/>
      <c r="BQ148" s="148"/>
      <c r="BR148" s="148"/>
      <c r="BS148" s="148"/>
      <c r="BT148" s="148"/>
      <c r="BU148" s="148"/>
      <c r="BV148" s="148"/>
      <c r="BW148" s="148"/>
      <c r="BX148" s="148"/>
      <c r="BY148" s="148"/>
      <c r="BZ148" s="148"/>
      <c r="CA148" s="148"/>
      <c r="CB148" s="148"/>
      <c r="CC148" s="148"/>
      <c r="CD148" s="148"/>
      <c r="CE148" s="148"/>
      <c r="CF148" s="148"/>
      <c r="CG148" s="148"/>
      <c r="CH148" s="148"/>
      <c r="CI148" s="148"/>
      <c r="CJ148" s="148"/>
      <c r="CK148" s="148"/>
      <c r="CL148" s="148"/>
      <c r="CM148" s="148"/>
      <c r="CN148" s="148"/>
      <c r="CO148" s="135"/>
      <c r="CP148" s="135"/>
      <c r="CQ148" s="145"/>
      <c r="CR148" s="145"/>
      <c r="CS148" s="145"/>
      <c r="CT148" s="145"/>
      <c r="CU148" s="145"/>
      <c r="CV148" s="145"/>
      <c r="CW148" s="145"/>
      <c r="CX148" s="145"/>
      <c r="CY148" s="145"/>
      <c r="CZ148" s="145"/>
      <c r="DA148" s="145"/>
      <c r="DB148" s="145"/>
      <c r="DC148" s="145"/>
      <c r="DD148" s="145"/>
      <c r="DE148" s="145"/>
      <c r="DF148" s="145"/>
      <c r="DG148" s="145"/>
      <c r="DH148" s="145"/>
      <c r="DI148" s="145"/>
      <c r="DJ148" s="145"/>
      <c r="DK148" s="145"/>
      <c r="DL148" s="145"/>
      <c r="DM148" s="145"/>
      <c r="DN148" s="145"/>
      <c r="DO148" s="145"/>
      <c r="DP148" s="145"/>
      <c r="DQ148" s="145"/>
      <c r="DR148" s="145"/>
      <c r="DS148" s="145"/>
      <c r="DT148" s="145"/>
      <c r="DU148" s="145"/>
      <c r="DV148" s="145"/>
      <c r="DW148" s="145"/>
      <c r="DX148" s="145"/>
      <c r="DY148" s="145"/>
      <c r="DZ148" s="145"/>
      <c r="EA148" s="145"/>
      <c r="EB148" s="145"/>
      <c r="EC148" s="145"/>
      <c r="ED148" s="145"/>
      <c r="EE148" s="145"/>
      <c r="AMG148" s="135"/>
      <c r="AMH148" s="135"/>
    </row>
    <row r="149" spans="1:1022" x14ac:dyDescent="0.2">
      <c r="A149" s="128" t="s">
        <v>193</v>
      </c>
      <c r="B149" s="135" t="s">
        <v>364</v>
      </c>
      <c r="C149" s="128" t="s">
        <v>37</v>
      </c>
      <c r="D149" s="128" t="s">
        <v>449</v>
      </c>
      <c r="F149" s="128">
        <v>1310</v>
      </c>
      <c r="G149" s="128">
        <v>1.5</v>
      </c>
      <c r="H149" s="128" t="s">
        <v>433</v>
      </c>
      <c r="I149" s="129">
        <v>134.75</v>
      </c>
      <c r="J149" s="128">
        <v>214473.69</v>
      </c>
      <c r="K149" s="128">
        <v>149503.26999999999</v>
      </c>
      <c r="L149" s="128">
        <v>114.52</v>
      </c>
      <c r="M149" s="128">
        <v>16462.53</v>
      </c>
      <c r="N149" s="128">
        <v>16372.59</v>
      </c>
      <c r="O149" s="128">
        <v>9.27</v>
      </c>
      <c r="P149" s="128">
        <v>352.35</v>
      </c>
      <c r="Q149" s="128">
        <v>2224.29</v>
      </c>
      <c r="R149" s="128">
        <v>35.380000000000003</v>
      </c>
      <c r="S149" s="128" t="s">
        <v>29</v>
      </c>
      <c r="T149" s="128" t="s">
        <v>29</v>
      </c>
      <c r="U149" s="128">
        <v>208.77</v>
      </c>
      <c r="V149" s="128">
        <v>1.58</v>
      </c>
      <c r="W149" s="128">
        <v>42.84</v>
      </c>
      <c r="X149" s="128">
        <v>358.41</v>
      </c>
      <c r="Y149" s="128">
        <v>65.69</v>
      </c>
      <c r="Z149" s="128">
        <v>208.36</v>
      </c>
      <c r="AA149" s="128">
        <v>290.87</v>
      </c>
      <c r="AB149" s="128">
        <v>18.760000000000002</v>
      </c>
      <c r="AC149" s="128">
        <v>24.34</v>
      </c>
      <c r="AD149" s="128">
        <v>237.52</v>
      </c>
      <c r="AE149" s="128">
        <v>53.09</v>
      </c>
      <c r="AF149" s="128">
        <v>52.27</v>
      </c>
      <c r="AG149" s="128">
        <v>7.94</v>
      </c>
      <c r="AH149" s="128">
        <v>59.49</v>
      </c>
      <c r="AI149" s="128">
        <v>24.82</v>
      </c>
      <c r="AJ149" s="128">
        <v>7.52</v>
      </c>
      <c r="AK149" s="128">
        <v>13.91</v>
      </c>
      <c r="AL149" s="128">
        <v>7.08</v>
      </c>
      <c r="AM149" s="128">
        <v>27.61</v>
      </c>
      <c r="AN149" s="128">
        <v>5.97</v>
      </c>
      <c r="AO149" s="128">
        <v>14.72</v>
      </c>
      <c r="AP149" s="128">
        <v>6.9</v>
      </c>
      <c r="AQ149" s="128">
        <v>14.49</v>
      </c>
      <c r="AR149" s="128">
        <v>10.64</v>
      </c>
      <c r="AS149" s="128">
        <v>23.94</v>
      </c>
      <c r="AT149" s="128">
        <v>24.51</v>
      </c>
      <c r="AU149" s="128">
        <v>146.97999999999999</v>
      </c>
      <c r="AV149" s="130">
        <v>70.900000000000006</v>
      </c>
      <c r="AW149" s="130">
        <v>28.21</v>
      </c>
      <c r="AX149" s="135"/>
      <c r="AY149" s="128"/>
      <c r="AZ149" s="132">
        <v>12</v>
      </c>
      <c r="BA149" s="133">
        <v>37622.17</v>
      </c>
      <c r="BB149" s="133">
        <v>4741.38</v>
      </c>
      <c r="BC149" s="132">
        <v>5.5</v>
      </c>
      <c r="BD149" s="133">
        <v>3904.86</v>
      </c>
      <c r="BE149" s="133">
        <v>1255.8800000000001</v>
      </c>
      <c r="BF149" s="132">
        <v>0.52</v>
      </c>
      <c r="BG149" s="134">
        <v>31.14</v>
      </c>
      <c r="BH149" s="134">
        <v>126.69</v>
      </c>
      <c r="BI149" s="132">
        <v>1.66</v>
      </c>
      <c r="BJ149" s="132">
        <v>0.36</v>
      </c>
      <c r="BK149" s="132">
        <v>0.61</v>
      </c>
      <c r="BL149" s="132">
        <v>42.61</v>
      </c>
      <c r="BM149" s="134">
        <v>0.75</v>
      </c>
      <c r="BN149" s="134">
        <v>1.8</v>
      </c>
      <c r="BO149" s="134">
        <v>12.87</v>
      </c>
      <c r="BP149" s="134">
        <v>2.41</v>
      </c>
      <c r="BQ149" s="134">
        <v>8.1300000000000008</v>
      </c>
      <c r="BR149" s="134">
        <v>11.05</v>
      </c>
      <c r="BS149" s="134">
        <v>0.89</v>
      </c>
      <c r="BT149" s="134">
        <v>0.89</v>
      </c>
      <c r="BU149" s="134">
        <v>9.57</v>
      </c>
      <c r="BV149" s="134">
        <v>1.78</v>
      </c>
      <c r="BW149" s="134">
        <v>1.91</v>
      </c>
      <c r="BX149" s="134">
        <v>0.3</v>
      </c>
      <c r="BY149" s="134">
        <v>2.81</v>
      </c>
      <c r="BZ149" s="134">
        <v>1.18</v>
      </c>
      <c r="CA149" s="134">
        <v>0.27</v>
      </c>
      <c r="CB149" s="134">
        <v>0.56000000000000005</v>
      </c>
      <c r="CC149" s="134">
        <v>0.25</v>
      </c>
      <c r="CD149" s="134">
        <v>1.03</v>
      </c>
      <c r="CE149" s="134">
        <v>0.21</v>
      </c>
      <c r="CF149" s="134">
        <v>0.53</v>
      </c>
      <c r="CG149" s="134">
        <v>0.25</v>
      </c>
      <c r="CH149" s="134">
        <v>0.56999999999999995</v>
      </c>
      <c r="CI149" s="134">
        <v>0.35</v>
      </c>
      <c r="CJ149" s="134">
        <v>0.94</v>
      </c>
      <c r="CK149" s="134">
        <v>0.88</v>
      </c>
      <c r="CL149" s="134">
        <v>5.1100000000000003</v>
      </c>
      <c r="CM149" s="134">
        <v>2.48</v>
      </c>
      <c r="CN149" s="134">
        <v>0.98</v>
      </c>
      <c r="CO149" s="135"/>
      <c r="CQ149" s="130">
        <v>1.41</v>
      </c>
      <c r="CR149" s="130">
        <v>93.42</v>
      </c>
      <c r="CS149" s="130">
        <v>72.56</v>
      </c>
      <c r="CT149" s="130">
        <v>8.2600000000000007E-2</v>
      </c>
      <c r="CU149" s="130">
        <v>9.74</v>
      </c>
      <c r="CV149" s="130">
        <v>2.11</v>
      </c>
      <c r="CW149" s="130">
        <v>7.9799999999999996E-2</v>
      </c>
      <c r="CX149" s="130">
        <v>0.68500000000000005</v>
      </c>
      <c r="CY149" s="130">
        <v>0.41299999999999998</v>
      </c>
      <c r="CZ149" s="130">
        <v>0.182</v>
      </c>
      <c r="DA149" s="130">
        <v>0.95799999999999996</v>
      </c>
      <c r="DB149" s="130">
        <v>1.61</v>
      </c>
      <c r="DC149" s="130">
        <v>1.57</v>
      </c>
      <c r="DD149" s="130">
        <v>0.70099999999999996</v>
      </c>
      <c r="DE149" s="130">
        <v>0.184</v>
      </c>
      <c r="DF149" s="130">
        <v>3.9899999999999998E-2</v>
      </c>
      <c r="DG149" s="130">
        <v>8.26E-3</v>
      </c>
      <c r="DH149" s="130">
        <v>3.27E-2</v>
      </c>
      <c r="DI149" s="130">
        <v>1.23E-2</v>
      </c>
      <c r="DJ149" s="130">
        <v>0.187</v>
      </c>
      <c r="DK149" s="130">
        <v>7.5600000000000001E-2</v>
      </c>
      <c r="DL149" s="130">
        <v>7.4200000000000002E-2</v>
      </c>
      <c r="DM149" s="130">
        <v>2E-3</v>
      </c>
      <c r="DN149" s="130">
        <v>9.9799999999999993E-3</v>
      </c>
      <c r="DO149" s="130">
        <v>7.26E-3</v>
      </c>
      <c r="DP149" s="130">
        <v>3.6799999999999999E-2</v>
      </c>
      <c r="DQ149" s="130">
        <v>3.4299999999999997E-2</v>
      </c>
      <c r="DR149" s="130">
        <v>5.62E-3</v>
      </c>
      <c r="DS149" s="130">
        <v>4.1000000000000002E-2</v>
      </c>
      <c r="DT149" s="130">
        <v>4.045E-3</v>
      </c>
      <c r="DU149" s="130">
        <v>1.41E-2</v>
      </c>
      <c r="DV149" s="130">
        <v>4.2449999999999996E-3</v>
      </c>
      <c r="DW149" s="130">
        <v>1.525E-2</v>
      </c>
      <c r="DX149" s="130">
        <v>3.32E-3</v>
      </c>
      <c r="DY149" s="130">
        <v>2.7699999999999999E-2</v>
      </c>
      <c r="DZ149" s="130">
        <v>2.2799999999999999E-3</v>
      </c>
      <c r="EA149" s="130">
        <f>AVERAGE(EA155:EA156)</f>
        <v>1.9799999999999998E-2</v>
      </c>
      <c r="EB149" s="130">
        <v>9.4500000000000001E-3</v>
      </c>
      <c r="EC149" s="130">
        <v>8.9300000000000004E-3</v>
      </c>
      <c r="ED149" s="130">
        <v>2.9399999999999999E-3</v>
      </c>
      <c r="EE149" s="130">
        <v>3.7599999999999999E-3</v>
      </c>
    </row>
    <row r="150" spans="1:1022" x14ac:dyDescent="0.2">
      <c r="A150" s="128" t="s">
        <v>193</v>
      </c>
      <c r="B150" s="135" t="s">
        <v>364</v>
      </c>
      <c r="C150" s="128" t="s">
        <v>37</v>
      </c>
      <c r="D150" s="128" t="s">
        <v>450</v>
      </c>
      <c r="F150" s="128">
        <v>1310</v>
      </c>
      <c r="G150" s="128">
        <v>1.5</v>
      </c>
      <c r="H150" s="128" t="s">
        <v>433</v>
      </c>
      <c r="I150" s="129">
        <v>132.16999999999999</v>
      </c>
      <c r="J150" s="128">
        <v>216012</v>
      </c>
      <c r="K150" s="128">
        <v>149503.26999999999</v>
      </c>
      <c r="L150" s="128">
        <v>113.31</v>
      </c>
      <c r="M150" s="128">
        <v>16756.41</v>
      </c>
      <c r="N150" s="128">
        <v>16497.59</v>
      </c>
      <c r="O150" s="128">
        <v>9.33</v>
      </c>
      <c r="P150" s="128">
        <v>325.86</v>
      </c>
      <c r="Q150" s="128">
        <v>2241.5</v>
      </c>
      <c r="R150" s="128">
        <v>35.78</v>
      </c>
      <c r="S150" s="128" t="s">
        <v>29</v>
      </c>
      <c r="T150" s="128" t="s">
        <v>29</v>
      </c>
      <c r="U150" s="128">
        <v>203.6</v>
      </c>
      <c r="V150" s="128">
        <v>1.06</v>
      </c>
      <c r="W150" s="128">
        <v>42.52</v>
      </c>
      <c r="X150" s="128">
        <v>355.14</v>
      </c>
      <c r="Y150" s="128">
        <v>65.56</v>
      </c>
      <c r="Z150" s="128">
        <v>208.55</v>
      </c>
      <c r="AA150" s="128">
        <v>290.07</v>
      </c>
      <c r="AB150" s="128">
        <v>19.579999999999998</v>
      </c>
      <c r="AC150" s="128">
        <v>24.57</v>
      </c>
      <c r="AD150" s="128">
        <v>237.21</v>
      </c>
      <c r="AE150" s="128">
        <v>53.25</v>
      </c>
      <c r="AF150" s="128">
        <v>52.84</v>
      </c>
      <c r="AG150" s="128">
        <v>8.1300000000000008</v>
      </c>
      <c r="AH150" s="128">
        <v>59.91</v>
      </c>
      <c r="AI150" s="128">
        <v>25.02</v>
      </c>
      <c r="AJ150" s="128">
        <v>7.36</v>
      </c>
      <c r="AK150" s="128">
        <v>14.28</v>
      </c>
      <c r="AL150" s="128">
        <v>7.09</v>
      </c>
      <c r="AM150" s="128">
        <v>27.58</v>
      </c>
      <c r="AN150" s="128">
        <v>5.94</v>
      </c>
      <c r="AO150" s="128">
        <v>14.3</v>
      </c>
      <c r="AP150" s="128">
        <v>6.79</v>
      </c>
      <c r="AQ150" s="128">
        <v>14.63</v>
      </c>
      <c r="AR150" s="128">
        <v>10.67</v>
      </c>
      <c r="AS150" s="128">
        <v>24.3</v>
      </c>
      <c r="AT150" s="128">
        <v>24.47</v>
      </c>
      <c r="AU150" s="128">
        <v>144.66999999999999</v>
      </c>
      <c r="AV150" s="130">
        <v>70.760000000000005</v>
      </c>
      <c r="AW150" s="130">
        <v>27.91</v>
      </c>
      <c r="AX150" s="135"/>
      <c r="AY150" s="128"/>
      <c r="AZ150" s="132">
        <v>11.77</v>
      </c>
      <c r="BA150" s="133">
        <v>37892.74</v>
      </c>
      <c r="BB150" s="133">
        <v>4738.9399999999996</v>
      </c>
      <c r="BC150" s="132">
        <v>5.44</v>
      </c>
      <c r="BD150" s="133">
        <v>3988.33</v>
      </c>
      <c r="BE150" s="133">
        <v>1268.97</v>
      </c>
      <c r="BF150" s="132">
        <v>0.52</v>
      </c>
      <c r="BG150" s="134">
        <v>28.87</v>
      </c>
      <c r="BH150" s="134">
        <v>127.74</v>
      </c>
      <c r="BI150" s="132">
        <v>1.67</v>
      </c>
      <c r="BJ150" s="132">
        <v>0.34</v>
      </c>
      <c r="BK150" s="132">
        <v>0.6</v>
      </c>
      <c r="BL150" s="132">
        <v>41.58</v>
      </c>
      <c r="BM150" s="134">
        <v>0.56000000000000005</v>
      </c>
      <c r="BN150" s="134">
        <v>1.79</v>
      </c>
      <c r="BO150" s="134">
        <v>12.75</v>
      </c>
      <c r="BP150" s="134">
        <v>2.4</v>
      </c>
      <c r="BQ150" s="134">
        <v>8.14</v>
      </c>
      <c r="BR150" s="134">
        <v>11.03</v>
      </c>
      <c r="BS150" s="134">
        <v>0.92</v>
      </c>
      <c r="BT150" s="134">
        <v>0.9</v>
      </c>
      <c r="BU150" s="134">
        <v>9.56</v>
      </c>
      <c r="BV150" s="134">
        <v>1.79</v>
      </c>
      <c r="BW150" s="134">
        <v>1.93</v>
      </c>
      <c r="BX150" s="134">
        <v>0.3</v>
      </c>
      <c r="BY150" s="134">
        <v>2.83</v>
      </c>
      <c r="BZ150" s="134">
        <v>1.18</v>
      </c>
      <c r="CA150" s="134">
        <v>0.26</v>
      </c>
      <c r="CB150" s="134">
        <v>0.56000000000000005</v>
      </c>
      <c r="CC150" s="134">
        <v>0.25</v>
      </c>
      <c r="CD150" s="134">
        <v>1.03</v>
      </c>
      <c r="CE150" s="134">
        <v>0.21</v>
      </c>
      <c r="CF150" s="134">
        <v>0.51</v>
      </c>
      <c r="CG150" s="134">
        <v>0.24</v>
      </c>
      <c r="CH150" s="134">
        <v>0.56999999999999995</v>
      </c>
      <c r="CI150" s="134">
        <v>0.35</v>
      </c>
      <c r="CJ150" s="134">
        <v>0.95</v>
      </c>
      <c r="CK150" s="134">
        <v>0.87</v>
      </c>
      <c r="CL150" s="134">
        <v>5.03</v>
      </c>
      <c r="CM150" s="134">
        <v>2.4700000000000002</v>
      </c>
      <c r="CN150" s="134">
        <v>0.97</v>
      </c>
      <c r="CO150" s="135"/>
      <c r="CQ150" s="130">
        <v>1.47</v>
      </c>
      <c r="CR150" s="130">
        <v>98.02</v>
      </c>
      <c r="CS150" s="130">
        <v>79.430000000000007</v>
      </c>
      <c r="CT150" s="130">
        <v>0.121</v>
      </c>
      <c r="CU150" s="130">
        <v>9.98</v>
      </c>
      <c r="CV150" s="130">
        <v>1.9</v>
      </c>
      <c r="CW150" s="130">
        <v>9.0499999999999997E-2</v>
      </c>
      <c r="CX150" s="130">
        <v>0.871</v>
      </c>
      <c r="CY150" s="130">
        <v>0.433</v>
      </c>
      <c r="CZ150" s="130">
        <v>0.193</v>
      </c>
      <c r="DA150" s="130">
        <v>0.93600000000000005</v>
      </c>
      <c r="DB150" s="130">
        <v>1.62</v>
      </c>
      <c r="DC150" s="130">
        <v>1.63</v>
      </c>
      <c r="DD150" s="130">
        <v>0.78800000000000003</v>
      </c>
      <c r="DE150" s="130">
        <v>0.19900000000000001</v>
      </c>
      <c r="DF150" s="130">
        <v>4.8300000000000003E-2</v>
      </c>
      <c r="DG150" s="130">
        <v>1.5299999999999999E-2</v>
      </c>
      <c r="DH150" s="130">
        <v>5.0599999999999999E-2</v>
      </c>
      <c r="DI150" s="130">
        <v>1.4999999999999999E-2</v>
      </c>
      <c r="DJ150" s="130">
        <v>0.25900000000000001</v>
      </c>
      <c r="DK150" s="130">
        <v>7.6999999999999999E-2</v>
      </c>
      <c r="DL150" s="130">
        <v>8.6900000000000005E-2</v>
      </c>
      <c r="DM150" s="130">
        <f>AVERAGE(DM151:DM156,DM149)</f>
        <v>3.2142857142857142E-3</v>
      </c>
      <c r="DN150" s="130">
        <v>8.7799999999999996E-3</v>
      </c>
      <c r="DO150" s="130">
        <v>5.3400000000000001E-3</v>
      </c>
      <c r="DP150" s="130">
        <v>4.9500000000000002E-2</v>
      </c>
      <c r="DQ150" s="130">
        <v>3.4299999999999997E-2</v>
      </c>
      <c r="DR150" s="130">
        <v>5.62E-3</v>
      </c>
      <c r="DS150" s="130">
        <v>6.2E-2</v>
      </c>
      <c r="DT150" s="130">
        <v>3.8899999999999998E-3</v>
      </c>
      <c r="DU150" s="130">
        <v>2.2950000000000002E-2</v>
      </c>
      <c r="DV150" s="130">
        <v>4.96E-3</v>
      </c>
      <c r="DW150" s="130">
        <v>1.7100000000000001E-2</v>
      </c>
      <c r="DX150" s="130">
        <v>3.32E-3</v>
      </c>
      <c r="DY150" s="130">
        <v>1.7000000000000001E-2</v>
      </c>
      <c r="DZ150" s="130">
        <f>AVERAGE(DZ149,DZ151:DZ156)</f>
        <v>2.4342857142857144E-3</v>
      </c>
      <c r="EA150" s="130">
        <v>1.9800000000000002E-2</v>
      </c>
      <c r="EB150" s="130">
        <v>8.5100000000000002E-3</v>
      </c>
      <c r="EC150" s="130">
        <v>2.2100000000000002E-2</v>
      </c>
      <c r="ED150" s="130">
        <v>2.9399999999999999E-3</v>
      </c>
      <c r="EE150" s="130">
        <v>3.7599999999999999E-3</v>
      </c>
    </row>
    <row r="151" spans="1:1022" x14ac:dyDescent="0.2">
      <c r="A151" s="128" t="s">
        <v>193</v>
      </c>
      <c r="B151" s="135" t="s">
        <v>364</v>
      </c>
      <c r="C151" s="128" t="s">
        <v>37</v>
      </c>
      <c r="D151" s="128" t="s">
        <v>451</v>
      </c>
      <c r="F151" s="128">
        <v>1310</v>
      </c>
      <c r="G151" s="128">
        <v>1.5</v>
      </c>
      <c r="H151" s="128" t="s">
        <v>433</v>
      </c>
      <c r="I151" s="129">
        <v>131.06</v>
      </c>
      <c r="J151" s="128">
        <v>216369.03</v>
      </c>
      <c r="K151" s="128">
        <v>149503.26999999999</v>
      </c>
      <c r="L151" s="128">
        <v>114.54</v>
      </c>
      <c r="M151" s="128">
        <v>16691.28</v>
      </c>
      <c r="N151" s="128">
        <v>16471.23</v>
      </c>
      <c r="O151" s="128">
        <v>8.85</v>
      </c>
      <c r="P151" s="128">
        <v>325.83999999999997</v>
      </c>
      <c r="Q151" s="128">
        <v>2230.88</v>
      </c>
      <c r="R151" s="128">
        <v>35.049999999999997</v>
      </c>
      <c r="S151" s="128" t="s">
        <v>29</v>
      </c>
      <c r="T151" s="128" t="s">
        <v>29</v>
      </c>
      <c r="U151" s="128">
        <v>200.1</v>
      </c>
      <c r="V151" s="128">
        <v>2.08</v>
      </c>
      <c r="W151" s="128">
        <v>42.09</v>
      </c>
      <c r="X151" s="128">
        <v>353.07</v>
      </c>
      <c r="Y151" s="128">
        <v>65.58</v>
      </c>
      <c r="Z151" s="128">
        <v>204.87</v>
      </c>
      <c r="AA151" s="128">
        <v>285.08</v>
      </c>
      <c r="AB151" s="128">
        <v>19.100000000000001</v>
      </c>
      <c r="AC151" s="128">
        <v>24.67</v>
      </c>
      <c r="AD151" s="128">
        <v>237.27</v>
      </c>
      <c r="AE151" s="128">
        <v>52.34</v>
      </c>
      <c r="AF151" s="128">
        <v>52.3</v>
      </c>
      <c r="AG151" s="128">
        <v>7.87</v>
      </c>
      <c r="AH151" s="128">
        <v>59.24</v>
      </c>
      <c r="AI151" s="128">
        <v>23.99</v>
      </c>
      <c r="AJ151" s="128">
        <v>7.33</v>
      </c>
      <c r="AK151" s="128">
        <v>14.08</v>
      </c>
      <c r="AL151" s="128">
        <v>6.91</v>
      </c>
      <c r="AM151" s="128">
        <v>27.13</v>
      </c>
      <c r="AN151" s="128">
        <v>5.77</v>
      </c>
      <c r="AO151" s="128">
        <v>13.99</v>
      </c>
      <c r="AP151" s="128">
        <v>6.6</v>
      </c>
      <c r="AQ151" s="128">
        <v>14.47</v>
      </c>
      <c r="AR151" s="128">
        <v>10.47</v>
      </c>
      <c r="AS151" s="128">
        <v>23.18</v>
      </c>
      <c r="AT151" s="128">
        <v>23.86</v>
      </c>
      <c r="AU151" s="128">
        <v>140.78</v>
      </c>
      <c r="AV151" s="130">
        <v>68.97</v>
      </c>
      <c r="AW151" s="130">
        <v>27.16</v>
      </c>
      <c r="AX151" s="135"/>
      <c r="AY151" s="128"/>
      <c r="AZ151" s="132">
        <v>11.68</v>
      </c>
      <c r="BA151" s="133">
        <v>37956.43</v>
      </c>
      <c r="BB151" s="133">
        <v>4738.26</v>
      </c>
      <c r="BC151" s="132">
        <v>5.5</v>
      </c>
      <c r="BD151" s="133">
        <v>3986.88</v>
      </c>
      <c r="BE151" s="133">
        <v>1270.5999999999999</v>
      </c>
      <c r="BF151" s="132">
        <v>0.5</v>
      </c>
      <c r="BG151" s="134">
        <v>28.95</v>
      </c>
      <c r="BH151" s="134">
        <v>127.22</v>
      </c>
      <c r="BI151" s="132">
        <v>1.64</v>
      </c>
      <c r="BJ151" s="132">
        <v>0.35</v>
      </c>
      <c r="BK151" s="132">
        <v>0.6</v>
      </c>
      <c r="BL151" s="132">
        <v>40.89</v>
      </c>
      <c r="BM151" s="134">
        <v>0.94</v>
      </c>
      <c r="BN151" s="134">
        <v>1.78</v>
      </c>
      <c r="BO151" s="134">
        <v>12.69</v>
      </c>
      <c r="BP151" s="134">
        <v>2.4</v>
      </c>
      <c r="BQ151" s="134">
        <v>8.01</v>
      </c>
      <c r="BR151" s="134">
        <v>10.84</v>
      </c>
      <c r="BS151" s="134">
        <v>0.9</v>
      </c>
      <c r="BT151" s="134">
        <v>0.9</v>
      </c>
      <c r="BU151" s="134">
        <v>9.57</v>
      </c>
      <c r="BV151" s="134">
        <v>1.76</v>
      </c>
      <c r="BW151" s="134">
        <v>1.91</v>
      </c>
      <c r="BX151" s="134">
        <v>0.28999999999999998</v>
      </c>
      <c r="BY151" s="134">
        <v>2.8</v>
      </c>
      <c r="BZ151" s="134">
        <v>1.1299999999999999</v>
      </c>
      <c r="CA151" s="134">
        <v>0.26</v>
      </c>
      <c r="CB151" s="134">
        <v>0.55000000000000004</v>
      </c>
      <c r="CC151" s="134">
        <v>0.24</v>
      </c>
      <c r="CD151" s="134">
        <v>1.01</v>
      </c>
      <c r="CE151" s="134">
        <v>0.2</v>
      </c>
      <c r="CF151" s="134">
        <v>0.5</v>
      </c>
      <c r="CG151" s="134">
        <v>0.23</v>
      </c>
      <c r="CH151" s="134">
        <v>0.56999999999999995</v>
      </c>
      <c r="CI151" s="134">
        <v>0.34</v>
      </c>
      <c r="CJ151" s="134">
        <v>0.9</v>
      </c>
      <c r="CK151" s="134">
        <v>0.85</v>
      </c>
      <c r="CL151" s="134">
        <v>4.9000000000000004</v>
      </c>
      <c r="CM151" s="134">
        <v>2.41</v>
      </c>
      <c r="CN151" s="134">
        <v>0.94</v>
      </c>
      <c r="CO151" s="135"/>
      <c r="CQ151" s="130">
        <v>1.5</v>
      </c>
      <c r="CR151" s="130">
        <v>98.32</v>
      </c>
      <c r="CS151" s="130">
        <v>77.03</v>
      </c>
      <c r="CT151" s="130">
        <v>0.106</v>
      </c>
      <c r="CU151" s="130">
        <v>10.29</v>
      </c>
      <c r="CV151" s="130">
        <v>1.95</v>
      </c>
      <c r="CW151" s="130">
        <v>9.6199999999999994E-2</v>
      </c>
      <c r="CX151" s="130">
        <v>0.70199999999999996</v>
      </c>
      <c r="CY151" s="130">
        <v>0.41099999999999998</v>
      </c>
      <c r="CZ151" s="130">
        <v>0.20100000000000001</v>
      </c>
      <c r="DA151" s="130">
        <v>0.95299999999999996</v>
      </c>
      <c r="DB151" s="130">
        <v>1.64</v>
      </c>
      <c r="DC151" s="130">
        <v>1.65</v>
      </c>
      <c r="DD151" s="130">
        <v>0.63800000000000001</v>
      </c>
      <c r="DE151" s="130">
        <v>0.19800000000000001</v>
      </c>
      <c r="DF151" s="130">
        <v>5.0299999999999997E-2</v>
      </c>
      <c r="DG151" s="130">
        <v>1.15E-2</v>
      </c>
      <c r="DH151" s="130">
        <v>4.3499999999999997E-2</v>
      </c>
      <c r="DI151" s="130">
        <v>1.35E-2</v>
      </c>
      <c r="DJ151" s="130">
        <v>0.23100000000000001</v>
      </c>
      <c r="DK151" s="130">
        <v>8.0199999999999994E-2</v>
      </c>
      <c r="DL151" s="130">
        <v>0.14799999999999999</v>
      </c>
      <c r="DM151" s="130">
        <v>2.0999999999999999E-3</v>
      </c>
      <c r="DN151" s="130">
        <v>1.21E-2</v>
      </c>
      <c r="DO151" s="130">
        <v>5.3800000000000002E-3</v>
      </c>
      <c r="DP151" s="130">
        <v>3.9820000000000001E-2</v>
      </c>
      <c r="DQ151" s="130">
        <v>3.4299999999999997E-2</v>
      </c>
      <c r="DR151" s="130">
        <v>5.62E-3</v>
      </c>
      <c r="DS151" s="130">
        <v>5.57E-2</v>
      </c>
      <c r="DT151" s="130">
        <v>4.79E-3</v>
      </c>
      <c r="DU151" s="130">
        <v>3.1800000000000002E-2</v>
      </c>
      <c r="DV151" s="130">
        <v>3.5300000000000002E-3</v>
      </c>
      <c r="DW151" s="130">
        <v>1.12E-2</v>
      </c>
      <c r="DX151" s="130">
        <v>3.32E-3</v>
      </c>
      <c r="DY151" s="130">
        <v>2.7699999999999999E-2</v>
      </c>
      <c r="DZ151" s="130">
        <v>2.3800000000000002E-3</v>
      </c>
      <c r="EA151" s="130">
        <v>1.9800000000000002E-2</v>
      </c>
      <c r="EB151" s="130">
        <v>5.7099999999999998E-3</v>
      </c>
      <c r="EC151" s="130">
        <v>1.44E-2</v>
      </c>
      <c r="ED151" s="130">
        <v>2.9399999999999999E-3</v>
      </c>
      <c r="EE151" s="130">
        <v>3.7599999999999999E-3</v>
      </c>
    </row>
    <row r="152" spans="1:1022" x14ac:dyDescent="0.2">
      <c r="A152" s="128" t="s">
        <v>193</v>
      </c>
      <c r="B152" s="135" t="s">
        <v>364</v>
      </c>
      <c r="C152" s="128" t="s">
        <v>37</v>
      </c>
      <c r="D152" s="128" t="s">
        <v>452</v>
      </c>
      <c r="F152" s="128">
        <v>1310</v>
      </c>
      <c r="G152" s="128">
        <v>1.5</v>
      </c>
      <c r="H152" s="128" t="s">
        <v>433</v>
      </c>
      <c r="I152" s="129">
        <v>132.15</v>
      </c>
      <c r="J152" s="128">
        <v>217488.34</v>
      </c>
      <c r="K152" s="128">
        <v>149503.26999999999</v>
      </c>
      <c r="L152" s="128">
        <v>114.82</v>
      </c>
      <c r="M152" s="128">
        <v>16550.5</v>
      </c>
      <c r="N152" s="128">
        <v>16306.21</v>
      </c>
      <c r="O152" s="128">
        <v>9.18</v>
      </c>
      <c r="P152" s="128">
        <v>327.85</v>
      </c>
      <c r="Q152" s="128">
        <v>2202.21</v>
      </c>
      <c r="R152" s="128">
        <v>34.07</v>
      </c>
      <c r="S152" s="128" t="s">
        <v>29</v>
      </c>
      <c r="T152" s="128" t="s">
        <v>29</v>
      </c>
      <c r="U152" s="128">
        <v>194.57</v>
      </c>
      <c r="V152" s="128">
        <v>1.24</v>
      </c>
      <c r="W152" s="128">
        <v>42.38</v>
      </c>
      <c r="X152" s="128">
        <v>353.86</v>
      </c>
      <c r="Y152" s="128">
        <v>65.17</v>
      </c>
      <c r="Z152" s="128">
        <v>205.54</v>
      </c>
      <c r="AA152" s="128">
        <v>286.49</v>
      </c>
      <c r="AB152" s="128">
        <v>18.36</v>
      </c>
      <c r="AC152" s="128">
        <v>24.31</v>
      </c>
      <c r="AD152" s="128">
        <v>239.6</v>
      </c>
      <c r="AE152" s="128">
        <v>52.38</v>
      </c>
      <c r="AF152" s="128">
        <v>51.71</v>
      </c>
      <c r="AG152" s="128">
        <v>7.97</v>
      </c>
      <c r="AH152" s="128">
        <v>59.57</v>
      </c>
      <c r="AI152" s="128">
        <v>23.56</v>
      </c>
      <c r="AJ152" s="128">
        <v>7.46</v>
      </c>
      <c r="AK152" s="128">
        <v>14.07</v>
      </c>
      <c r="AL152" s="128">
        <v>6.97</v>
      </c>
      <c r="AM152" s="128">
        <v>27.49</v>
      </c>
      <c r="AN152" s="128">
        <v>5.84</v>
      </c>
      <c r="AO152" s="128">
        <v>14.4</v>
      </c>
      <c r="AP152" s="128">
        <v>6.69</v>
      </c>
      <c r="AQ152" s="128">
        <v>14.04</v>
      </c>
      <c r="AR152" s="128">
        <v>10.53</v>
      </c>
      <c r="AS152" s="128">
        <v>23.95</v>
      </c>
      <c r="AT152" s="128">
        <v>23.92</v>
      </c>
      <c r="AU152" s="128">
        <v>137.35</v>
      </c>
      <c r="AV152" s="130">
        <v>69.56</v>
      </c>
      <c r="AW152" s="130">
        <v>27.44</v>
      </c>
      <c r="AX152" s="135"/>
      <c r="AY152" s="128"/>
      <c r="AZ152" s="132">
        <v>11.78</v>
      </c>
      <c r="BA152" s="133">
        <v>38153.97</v>
      </c>
      <c r="BB152" s="133">
        <v>4738.18</v>
      </c>
      <c r="BC152" s="132">
        <v>5.52</v>
      </c>
      <c r="BD152" s="133">
        <v>3967.54</v>
      </c>
      <c r="BE152" s="133">
        <v>1261.5999999999999</v>
      </c>
      <c r="BF152" s="132">
        <v>0.52</v>
      </c>
      <c r="BG152" s="134">
        <v>29.23</v>
      </c>
      <c r="BH152" s="134">
        <v>125.67</v>
      </c>
      <c r="BI152" s="132">
        <v>1.59</v>
      </c>
      <c r="BJ152" s="132">
        <v>0.34</v>
      </c>
      <c r="BK152" s="132">
        <v>0.63</v>
      </c>
      <c r="BL152" s="132">
        <v>39.799999999999997</v>
      </c>
      <c r="BM152" s="134">
        <v>0.6</v>
      </c>
      <c r="BN152" s="134">
        <v>1.79</v>
      </c>
      <c r="BO152" s="134">
        <v>12.72</v>
      </c>
      <c r="BP152" s="134">
        <v>2.39</v>
      </c>
      <c r="BQ152" s="134">
        <v>8.0399999999999991</v>
      </c>
      <c r="BR152" s="134">
        <v>10.91</v>
      </c>
      <c r="BS152" s="134">
        <v>0.86</v>
      </c>
      <c r="BT152" s="134">
        <v>0.89</v>
      </c>
      <c r="BU152" s="134">
        <v>9.68</v>
      </c>
      <c r="BV152" s="134">
        <v>1.76</v>
      </c>
      <c r="BW152" s="134">
        <v>1.89</v>
      </c>
      <c r="BX152" s="134">
        <v>0.3</v>
      </c>
      <c r="BY152" s="134">
        <v>2.82</v>
      </c>
      <c r="BZ152" s="134">
        <v>1.1100000000000001</v>
      </c>
      <c r="CA152" s="134">
        <v>0.26</v>
      </c>
      <c r="CB152" s="134">
        <v>0.55000000000000004</v>
      </c>
      <c r="CC152" s="134">
        <v>0.25</v>
      </c>
      <c r="CD152" s="134">
        <v>1.03</v>
      </c>
      <c r="CE152" s="134">
        <v>0.2</v>
      </c>
      <c r="CF152" s="134">
        <v>0.51</v>
      </c>
      <c r="CG152" s="134">
        <v>0.24</v>
      </c>
      <c r="CH152" s="134">
        <v>0.55000000000000004</v>
      </c>
      <c r="CI152" s="134">
        <v>0.35</v>
      </c>
      <c r="CJ152" s="134">
        <v>0.93</v>
      </c>
      <c r="CK152" s="134">
        <v>0.86</v>
      </c>
      <c r="CL152" s="134">
        <v>4.79</v>
      </c>
      <c r="CM152" s="134">
        <v>2.44</v>
      </c>
      <c r="CN152" s="134">
        <v>0.96</v>
      </c>
      <c r="CO152" s="135"/>
      <c r="CQ152" s="130">
        <v>1.44</v>
      </c>
      <c r="CR152" s="130">
        <v>95.14</v>
      </c>
      <c r="CS152" s="130">
        <v>78.760000000000005</v>
      </c>
      <c r="CT152" s="130">
        <v>0.10100000000000001</v>
      </c>
      <c r="CU152" s="130">
        <v>10.199999999999999</v>
      </c>
      <c r="CV152" s="130">
        <v>1.74</v>
      </c>
      <c r="CW152" s="130">
        <v>0.10299999999999999</v>
      </c>
      <c r="CX152" s="130">
        <v>0.85699999999999998</v>
      </c>
      <c r="CY152" s="130">
        <v>0.41299999999999998</v>
      </c>
      <c r="CZ152" s="130">
        <v>0.191</v>
      </c>
      <c r="DA152" s="130">
        <v>0.93899999999999995</v>
      </c>
      <c r="DB152" s="130">
        <v>1.7</v>
      </c>
      <c r="DC152" s="130">
        <v>2.08</v>
      </c>
      <c r="DD152" s="130">
        <v>0.66400000000000003</v>
      </c>
      <c r="DE152" s="130">
        <v>0.19400000000000001</v>
      </c>
      <c r="DF152" s="130">
        <v>5.04E-2</v>
      </c>
      <c r="DG152" s="130">
        <f>AVERAGE(DG153:DG156)</f>
        <v>1.02825E-2</v>
      </c>
      <c r="DH152" s="130">
        <v>3.3000000000000002E-2</v>
      </c>
      <c r="DI152" s="130">
        <v>7.0699999999999999E-3</v>
      </c>
      <c r="DJ152" s="130">
        <v>0.189</v>
      </c>
      <c r="DK152" s="130">
        <v>7.7399999999999997E-2</v>
      </c>
      <c r="DL152" s="130">
        <v>9.4600000000000004E-2</v>
      </c>
      <c r="DM152" s="130">
        <v>4.3499999999999997E-3</v>
      </c>
      <c r="DN152" s="130">
        <v>8.9800000000000001E-3</v>
      </c>
      <c r="DO152" s="130">
        <f>AVERAGE(DO149:DO151,DO156)</f>
        <v>6.1050000000000002E-3</v>
      </c>
      <c r="DP152" s="130">
        <v>2.8500000000000001E-2</v>
      </c>
      <c r="DQ152" s="130">
        <v>3.4299999999999997E-2</v>
      </c>
      <c r="DR152" s="130">
        <v>5.62E-3</v>
      </c>
      <c r="DS152" s="130">
        <v>4.1000000000000002E-2</v>
      </c>
      <c r="DT152" s="130">
        <f>AVERAGE(DT150,DT151,DT154,DT155)</f>
        <v>4.045E-3</v>
      </c>
      <c r="DU152" s="130">
        <v>2.2950000000000002E-2</v>
      </c>
      <c r="DV152" s="130">
        <v>4.2449999999999996E-3</v>
      </c>
      <c r="DW152" s="130">
        <f>AVERAGE(DW150:DW151,DW156,DW155)</f>
        <v>1.525E-2</v>
      </c>
      <c r="DX152" s="130">
        <v>3.32E-3</v>
      </c>
      <c r="DY152" s="130">
        <v>2.5600000000000001E-2</v>
      </c>
      <c r="DZ152" s="130">
        <v>1.82E-3</v>
      </c>
      <c r="EA152" s="130">
        <v>1.9800000000000002E-2</v>
      </c>
      <c r="EB152" s="130">
        <v>7.9900000000000006E-3</v>
      </c>
      <c r="EC152" s="130">
        <v>1.72E-2</v>
      </c>
      <c r="ED152" s="130">
        <v>2.9399999999999999E-3</v>
      </c>
      <c r="EE152" s="130">
        <v>3.7599999999999999E-3</v>
      </c>
    </row>
    <row r="153" spans="1:1022" x14ac:dyDescent="0.2">
      <c r="A153" s="128" t="s">
        <v>193</v>
      </c>
      <c r="B153" s="135" t="s">
        <v>364</v>
      </c>
      <c r="C153" s="128" t="s">
        <v>37</v>
      </c>
      <c r="D153" s="128" t="s">
        <v>453</v>
      </c>
      <c r="F153" s="128">
        <v>1310</v>
      </c>
      <c r="G153" s="128">
        <v>1.5</v>
      </c>
      <c r="H153" s="128" t="s">
        <v>433</v>
      </c>
      <c r="I153" s="129">
        <v>130.69999999999999</v>
      </c>
      <c r="J153" s="128">
        <v>217128.95</v>
      </c>
      <c r="K153" s="128">
        <v>149503.26999999999</v>
      </c>
      <c r="L153" s="128">
        <v>115.24</v>
      </c>
      <c r="M153" s="128">
        <v>16696.03</v>
      </c>
      <c r="N153" s="128">
        <v>16438.04</v>
      </c>
      <c r="O153" s="128">
        <v>8.91</v>
      </c>
      <c r="P153" s="128">
        <v>336.31</v>
      </c>
      <c r="Q153" s="128">
        <v>2239.4499999999998</v>
      </c>
      <c r="R153" s="128">
        <v>34.53</v>
      </c>
      <c r="S153" s="128" t="s">
        <v>29</v>
      </c>
      <c r="T153" s="128" t="s">
        <v>29</v>
      </c>
      <c r="U153" s="128">
        <v>196.54</v>
      </c>
      <c r="V153" s="128">
        <v>1.24</v>
      </c>
      <c r="W153" s="128">
        <v>43.35</v>
      </c>
      <c r="X153" s="128">
        <v>353.82</v>
      </c>
      <c r="Y153" s="128">
        <v>65.790000000000006</v>
      </c>
      <c r="Z153" s="128">
        <v>209.42</v>
      </c>
      <c r="AA153" s="128">
        <v>285.43</v>
      </c>
      <c r="AB153" s="128">
        <v>19.010000000000002</v>
      </c>
      <c r="AC153" s="128">
        <v>24.34</v>
      </c>
      <c r="AD153" s="128">
        <v>234.42</v>
      </c>
      <c r="AE153" s="128">
        <v>52.82</v>
      </c>
      <c r="AF153" s="128">
        <v>52.13</v>
      </c>
      <c r="AG153" s="128">
        <v>7.91</v>
      </c>
      <c r="AH153" s="128">
        <v>60.24</v>
      </c>
      <c r="AI153" s="128">
        <v>24.05</v>
      </c>
      <c r="AJ153" s="128">
        <v>7.46</v>
      </c>
      <c r="AK153" s="128">
        <v>14.1</v>
      </c>
      <c r="AL153" s="128">
        <v>6.92</v>
      </c>
      <c r="AM153" s="128">
        <v>27.05</v>
      </c>
      <c r="AN153" s="128">
        <v>5.88</v>
      </c>
      <c r="AO153" s="128">
        <v>14.37</v>
      </c>
      <c r="AP153" s="128">
        <v>6.83</v>
      </c>
      <c r="AQ153" s="128">
        <v>14.67</v>
      </c>
      <c r="AR153" s="128">
        <v>10.48</v>
      </c>
      <c r="AS153" s="128">
        <v>23.71</v>
      </c>
      <c r="AT153" s="128">
        <v>23.71</v>
      </c>
      <c r="AU153" s="128">
        <v>136.86000000000001</v>
      </c>
      <c r="AV153" s="130">
        <v>69.540000000000006</v>
      </c>
      <c r="AW153" s="130">
        <v>27.4</v>
      </c>
      <c r="AX153" s="135"/>
      <c r="AY153" s="128"/>
      <c r="AZ153" s="132">
        <v>11.67</v>
      </c>
      <c r="BA153" s="133">
        <v>38092.43</v>
      </c>
      <c r="BB153" s="133">
        <v>4739.7299999999996</v>
      </c>
      <c r="BC153" s="132">
        <v>5.55</v>
      </c>
      <c r="BD153" s="133">
        <v>4017.17</v>
      </c>
      <c r="BE153" s="133">
        <v>1275.71</v>
      </c>
      <c r="BF153" s="132">
        <v>0.5</v>
      </c>
      <c r="BG153" s="134">
        <v>30.09</v>
      </c>
      <c r="BH153" s="134">
        <v>127.9</v>
      </c>
      <c r="BI153" s="132">
        <v>1.62</v>
      </c>
      <c r="BJ153" s="132">
        <v>0.36</v>
      </c>
      <c r="BK153" s="132">
        <v>0.61</v>
      </c>
      <c r="BL153" s="132">
        <v>40.25</v>
      </c>
      <c r="BM153" s="134">
        <v>0.6</v>
      </c>
      <c r="BN153" s="134">
        <v>1.84</v>
      </c>
      <c r="BO153" s="134">
        <v>12.73</v>
      </c>
      <c r="BP153" s="134">
        <v>2.42</v>
      </c>
      <c r="BQ153" s="134">
        <v>8.2100000000000009</v>
      </c>
      <c r="BR153" s="134">
        <v>10.88</v>
      </c>
      <c r="BS153" s="134">
        <v>0.9</v>
      </c>
      <c r="BT153" s="134">
        <v>0.89</v>
      </c>
      <c r="BU153" s="134">
        <v>9.5</v>
      </c>
      <c r="BV153" s="134">
        <v>1.78</v>
      </c>
      <c r="BW153" s="134">
        <v>1.91</v>
      </c>
      <c r="BX153" s="134">
        <v>0.28999999999999998</v>
      </c>
      <c r="BY153" s="134">
        <v>2.86</v>
      </c>
      <c r="BZ153" s="134">
        <v>1.1399999999999999</v>
      </c>
      <c r="CA153" s="134">
        <v>0.26</v>
      </c>
      <c r="CB153" s="134">
        <v>0.56000000000000005</v>
      </c>
      <c r="CC153" s="134">
        <v>0.25</v>
      </c>
      <c r="CD153" s="134">
        <v>1.02</v>
      </c>
      <c r="CE153" s="134">
        <v>0.21</v>
      </c>
      <c r="CF153" s="134">
        <v>0.52</v>
      </c>
      <c r="CG153" s="134">
        <v>0.24</v>
      </c>
      <c r="CH153" s="134">
        <v>0.57999999999999996</v>
      </c>
      <c r="CI153" s="134">
        <v>0.35</v>
      </c>
      <c r="CJ153" s="134">
        <v>0.93</v>
      </c>
      <c r="CK153" s="134">
        <v>0.85</v>
      </c>
      <c r="CL153" s="134">
        <v>4.78</v>
      </c>
      <c r="CM153" s="134">
        <v>2.44</v>
      </c>
      <c r="CN153" s="134">
        <v>0.96</v>
      </c>
      <c r="CO153" s="135"/>
      <c r="CQ153" s="130">
        <v>1.47</v>
      </c>
      <c r="CR153" s="130">
        <v>94.85</v>
      </c>
      <c r="CS153" s="130">
        <v>78.599999999999994</v>
      </c>
      <c r="CT153" s="130">
        <v>0.121</v>
      </c>
      <c r="CU153" s="130">
        <v>10.14</v>
      </c>
      <c r="CV153" s="130">
        <v>1.66</v>
      </c>
      <c r="CW153" s="130">
        <v>9.7699999999999995E-2</v>
      </c>
      <c r="CX153" s="130">
        <v>0.74399999999999999</v>
      </c>
      <c r="CY153" s="130">
        <v>0.40899999999999997</v>
      </c>
      <c r="CZ153" s="130">
        <v>0.192</v>
      </c>
      <c r="DA153" s="130">
        <v>0.95299999999999996</v>
      </c>
      <c r="DB153" s="130">
        <v>1.64</v>
      </c>
      <c r="DC153" s="130">
        <v>1.45</v>
      </c>
      <c r="DD153" s="130">
        <v>0.59</v>
      </c>
      <c r="DE153" s="130">
        <v>0.19600000000000001</v>
      </c>
      <c r="DF153" s="130">
        <v>5.2400000000000002E-2</v>
      </c>
      <c r="DG153" s="130">
        <v>1.43E-2</v>
      </c>
      <c r="DH153" s="130">
        <v>5.1299999999999998E-2</v>
      </c>
      <c r="DI153" s="130">
        <v>7.0499999999999998E-3</v>
      </c>
      <c r="DJ153" s="130">
        <v>0.22900000000000001</v>
      </c>
      <c r="DK153" s="130">
        <v>8.2199999999999995E-2</v>
      </c>
      <c r="DL153" s="130">
        <v>0.12</v>
      </c>
      <c r="DM153" s="130">
        <v>2.5400000000000002E-3</v>
      </c>
      <c r="DN153" s="130">
        <f>AVERAGE(DN149:DN152,DN156)</f>
        <v>9.0840000000000001E-3</v>
      </c>
      <c r="DO153" s="130">
        <v>6.1050000000000002E-3</v>
      </c>
      <c r="DP153" s="130">
        <v>4.7500000000000001E-2</v>
      </c>
      <c r="DQ153" s="130">
        <v>3.4299999999999997E-2</v>
      </c>
      <c r="DR153" s="130">
        <v>5.62E-3</v>
      </c>
      <c r="DS153" s="130">
        <v>2.87E-2</v>
      </c>
      <c r="DT153" s="130">
        <v>4.045E-3</v>
      </c>
      <c r="DU153" s="130">
        <f>AVERAGE(DU149,DU151)</f>
        <v>2.2950000000000002E-2</v>
      </c>
      <c r="DV153" s="130">
        <v>4.2449999999999996E-3</v>
      </c>
      <c r="DW153" s="130">
        <v>1.525E-2</v>
      </c>
      <c r="DX153" s="130">
        <v>3.32E-3</v>
      </c>
      <c r="DY153" s="130">
        <v>2.7699999999999999E-2</v>
      </c>
      <c r="DZ153" s="130">
        <v>2.8800000000000002E-3</v>
      </c>
      <c r="EA153" s="130">
        <v>1.9800000000000002E-2</v>
      </c>
      <c r="EB153" s="130">
        <f>AVERAGE(EB149:EB152,EB156)</f>
        <v>7.724E-3</v>
      </c>
      <c r="EC153" s="130">
        <v>2.4299999999999999E-2</v>
      </c>
      <c r="ED153" s="130">
        <v>2.9399999999999999E-3</v>
      </c>
      <c r="EE153" s="130">
        <v>3.7599999999999999E-3</v>
      </c>
    </row>
    <row r="154" spans="1:1022" x14ac:dyDescent="0.2">
      <c r="A154" s="128" t="s">
        <v>193</v>
      </c>
      <c r="B154" s="135" t="s">
        <v>364</v>
      </c>
      <c r="C154" s="128" t="s">
        <v>37</v>
      </c>
      <c r="D154" s="128" t="s">
        <v>454</v>
      </c>
      <c r="F154" s="128">
        <v>1310</v>
      </c>
      <c r="G154" s="128">
        <v>1.5</v>
      </c>
      <c r="H154" s="128" t="s">
        <v>433</v>
      </c>
      <c r="I154" s="129">
        <v>131.75</v>
      </c>
      <c r="J154" s="128">
        <v>214907.27</v>
      </c>
      <c r="K154" s="128">
        <v>149503.26999999999</v>
      </c>
      <c r="L154" s="128">
        <v>115.69</v>
      </c>
      <c r="M154" s="128">
        <v>16441.68</v>
      </c>
      <c r="N154" s="128">
        <v>16361.32</v>
      </c>
      <c r="O154" s="128">
        <v>9.26</v>
      </c>
      <c r="P154" s="128">
        <v>330.77</v>
      </c>
      <c r="Q154" s="128">
        <v>2213.15</v>
      </c>
      <c r="R154" s="128">
        <v>34.67</v>
      </c>
      <c r="S154" s="128" t="s">
        <v>29</v>
      </c>
      <c r="T154" s="128" t="s">
        <v>29</v>
      </c>
      <c r="U154" s="128">
        <v>200.01</v>
      </c>
      <c r="V154" s="128">
        <v>1.71</v>
      </c>
      <c r="W154" s="128">
        <v>43.09</v>
      </c>
      <c r="X154" s="128">
        <v>353.43</v>
      </c>
      <c r="Y154" s="128">
        <v>65.47</v>
      </c>
      <c r="Z154" s="128">
        <v>205.61</v>
      </c>
      <c r="AA154" s="128">
        <v>287.39999999999998</v>
      </c>
      <c r="AB154" s="128">
        <v>18.309999999999999</v>
      </c>
      <c r="AC154" s="128">
        <v>24.68</v>
      </c>
      <c r="AD154" s="128">
        <v>239.39</v>
      </c>
      <c r="AE154" s="128">
        <v>52.55</v>
      </c>
      <c r="AF154" s="128">
        <v>51.95</v>
      </c>
      <c r="AG154" s="128">
        <v>8.06</v>
      </c>
      <c r="AH154" s="128">
        <v>60.19</v>
      </c>
      <c r="AI154" s="128">
        <v>24.15</v>
      </c>
      <c r="AJ154" s="128">
        <v>7.36</v>
      </c>
      <c r="AK154" s="128">
        <v>14.32</v>
      </c>
      <c r="AL154" s="128">
        <v>6.98</v>
      </c>
      <c r="AM154" s="128">
        <v>27.27</v>
      </c>
      <c r="AN154" s="128">
        <v>5.81</v>
      </c>
      <c r="AO154" s="128">
        <v>13.97</v>
      </c>
      <c r="AP154" s="128">
        <v>6.7</v>
      </c>
      <c r="AQ154" s="128">
        <v>14.37</v>
      </c>
      <c r="AR154" s="128">
        <v>10.51</v>
      </c>
      <c r="AS154" s="128">
        <v>23.67</v>
      </c>
      <c r="AT154" s="128">
        <v>24</v>
      </c>
      <c r="AU154" s="128">
        <v>137.91999999999999</v>
      </c>
      <c r="AV154" s="130">
        <v>69.489999999999995</v>
      </c>
      <c r="AW154" s="130">
        <v>27.23</v>
      </c>
      <c r="AX154" s="135"/>
      <c r="AY154" s="128"/>
      <c r="AZ154" s="132">
        <v>11.77</v>
      </c>
      <c r="BA154" s="133">
        <v>37703.93</v>
      </c>
      <c r="BB154" s="133">
        <v>4739.93</v>
      </c>
      <c r="BC154" s="132">
        <v>5.57</v>
      </c>
      <c r="BD154" s="133">
        <v>3970.8</v>
      </c>
      <c r="BE154" s="133">
        <v>1273.67</v>
      </c>
      <c r="BF154" s="132">
        <v>0.52</v>
      </c>
      <c r="BG154" s="134">
        <v>29.7</v>
      </c>
      <c r="BH154" s="134">
        <v>126.49</v>
      </c>
      <c r="BI154" s="132">
        <v>1.62</v>
      </c>
      <c r="BJ154" s="132">
        <v>0.36</v>
      </c>
      <c r="BK154" s="132">
        <v>0.6</v>
      </c>
      <c r="BL154" s="132">
        <v>41</v>
      </c>
      <c r="BM154" s="134">
        <v>0.8</v>
      </c>
      <c r="BN154" s="134">
        <v>1.83</v>
      </c>
      <c r="BO154" s="134">
        <v>12.73</v>
      </c>
      <c r="BP154" s="134">
        <v>2.41</v>
      </c>
      <c r="BQ154" s="134">
        <v>8.07</v>
      </c>
      <c r="BR154" s="134">
        <v>10.96</v>
      </c>
      <c r="BS154" s="134">
        <v>0.87</v>
      </c>
      <c r="BT154" s="134">
        <v>0.9</v>
      </c>
      <c r="BU154" s="134">
        <v>9.7100000000000009</v>
      </c>
      <c r="BV154" s="134">
        <v>1.77</v>
      </c>
      <c r="BW154" s="134">
        <v>1.91</v>
      </c>
      <c r="BX154" s="134">
        <v>0.3</v>
      </c>
      <c r="BY154" s="134">
        <v>2.87</v>
      </c>
      <c r="BZ154" s="134">
        <v>1.1499999999999999</v>
      </c>
      <c r="CA154" s="134">
        <v>0.26</v>
      </c>
      <c r="CB154" s="134">
        <v>0.56999999999999995</v>
      </c>
      <c r="CC154" s="134">
        <v>0.25</v>
      </c>
      <c r="CD154" s="134">
        <v>1.03</v>
      </c>
      <c r="CE154" s="134">
        <v>0.2</v>
      </c>
      <c r="CF154" s="134">
        <v>0.5</v>
      </c>
      <c r="CG154" s="134">
        <v>0.24</v>
      </c>
      <c r="CH154" s="134">
        <v>0.56999999999999995</v>
      </c>
      <c r="CI154" s="134">
        <v>0.35</v>
      </c>
      <c r="CJ154" s="134">
        <v>0.93</v>
      </c>
      <c r="CK154" s="134">
        <v>0.86</v>
      </c>
      <c r="CL154" s="134">
        <v>4.82</v>
      </c>
      <c r="CM154" s="134">
        <v>2.44</v>
      </c>
      <c r="CN154" s="134">
        <v>0.95</v>
      </c>
      <c r="CO154" s="135"/>
      <c r="CQ154" s="130">
        <v>1.46</v>
      </c>
      <c r="CR154" s="130">
        <v>97.52</v>
      </c>
      <c r="CS154" s="130">
        <v>77.56</v>
      </c>
      <c r="CT154" s="130">
        <v>9.9900000000000003E-2</v>
      </c>
      <c r="CU154" s="130">
        <v>10.32</v>
      </c>
      <c r="CV154" s="130">
        <v>1.71</v>
      </c>
      <c r="CW154" s="130">
        <v>9.9099999999999994E-2</v>
      </c>
      <c r="CX154" s="130">
        <v>0.76200000000000001</v>
      </c>
      <c r="CY154" s="130">
        <v>0.39900000000000002</v>
      </c>
      <c r="CZ154" s="130">
        <v>0.188</v>
      </c>
      <c r="DA154" s="130">
        <v>0.96799999999999997</v>
      </c>
      <c r="DB154" s="130">
        <v>1.61</v>
      </c>
      <c r="DC154" s="130">
        <v>1.65</v>
      </c>
      <c r="DD154" s="130">
        <v>0.746</v>
      </c>
      <c r="DE154" s="130">
        <v>0.19500000000000001</v>
      </c>
      <c r="DF154" s="130">
        <v>4.5199999999999997E-2</v>
      </c>
      <c r="DG154" s="130">
        <v>8.2100000000000003E-3</v>
      </c>
      <c r="DH154" s="130">
        <v>4.6100000000000002E-2</v>
      </c>
      <c r="DI154" s="130">
        <v>7.1700000000000002E-3</v>
      </c>
      <c r="DJ154" s="130">
        <v>0.17100000000000001</v>
      </c>
      <c r="DK154" s="130">
        <v>7.6700000000000004E-2</v>
      </c>
      <c r="DL154" s="130">
        <v>8.8900000000000007E-2</v>
      </c>
      <c r="DM154" s="130">
        <v>3.14E-3</v>
      </c>
      <c r="DN154" s="130">
        <v>5.2500000000000003E-3</v>
      </c>
      <c r="DO154" s="130">
        <v>6.1050000000000002E-3</v>
      </c>
      <c r="DP154" s="130">
        <f>AVERAGE(DP153,DP152,DP149:DP150,DP149)</f>
        <v>3.9820000000000001E-2</v>
      </c>
      <c r="DQ154" s="130">
        <v>3.4299999999999997E-2</v>
      </c>
      <c r="DR154" s="130">
        <v>5.62E-3</v>
      </c>
      <c r="DS154" s="130">
        <v>3.0099999999999998E-2</v>
      </c>
      <c r="DT154" s="130">
        <v>4.5599999999999998E-3</v>
      </c>
      <c r="DU154" s="130">
        <v>2.2950000000000002E-2</v>
      </c>
      <c r="DV154" s="130">
        <v>5.0099999999999997E-3</v>
      </c>
      <c r="DW154" s="130">
        <v>1.525E-2</v>
      </c>
      <c r="DX154" s="130">
        <v>3.32E-3</v>
      </c>
      <c r="DY154" s="130">
        <v>3.1800000000000002E-2</v>
      </c>
      <c r="DZ154" s="130">
        <v>1.7899999999999999E-3</v>
      </c>
      <c r="EA154" s="130">
        <v>1.9800000000000002E-2</v>
      </c>
      <c r="EB154" s="130">
        <v>7.724E-3</v>
      </c>
      <c r="EC154" s="130">
        <v>1.9300000000000001E-2</v>
      </c>
      <c r="ED154" s="130">
        <v>2.9399999999999999E-3</v>
      </c>
      <c r="EE154" s="130">
        <v>3.7599999999999999E-3</v>
      </c>
    </row>
    <row r="155" spans="1:1022" x14ac:dyDescent="0.2">
      <c r="A155" s="128" t="s">
        <v>193</v>
      </c>
      <c r="B155" s="135" t="s">
        <v>364</v>
      </c>
      <c r="C155" s="128" t="s">
        <v>37</v>
      </c>
      <c r="D155" s="128" t="s">
        <v>455</v>
      </c>
      <c r="F155" s="128">
        <v>1310</v>
      </c>
      <c r="G155" s="128">
        <v>1.5</v>
      </c>
      <c r="H155" s="128" t="s">
        <v>433</v>
      </c>
      <c r="I155" s="129">
        <v>133.13</v>
      </c>
      <c r="J155" s="128">
        <v>215174.69</v>
      </c>
      <c r="K155" s="128">
        <v>149503.26999999999</v>
      </c>
      <c r="L155" s="128">
        <v>116.27</v>
      </c>
      <c r="M155" s="128">
        <v>16586.330000000002</v>
      </c>
      <c r="N155" s="128">
        <v>16493.79</v>
      </c>
      <c r="O155" s="128">
        <v>9.11</v>
      </c>
      <c r="P155" s="128">
        <v>339.09</v>
      </c>
      <c r="Q155" s="128">
        <v>2215.77</v>
      </c>
      <c r="R155" s="128">
        <v>34.85</v>
      </c>
      <c r="S155" s="128" t="s">
        <v>29</v>
      </c>
      <c r="T155" s="128" t="s">
        <v>29</v>
      </c>
      <c r="U155" s="128">
        <v>200.25</v>
      </c>
      <c r="V155" s="128">
        <v>1.42</v>
      </c>
      <c r="W155" s="128">
        <v>42.4</v>
      </c>
      <c r="X155" s="128">
        <v>355.92</v>
      </c>
      <c r="Y155" s="128">
        <v>66.52</v>
      </c>
      <c r="Z155" s="128">
        <v>207.25</v>
      </c>
      <c r="AA155" s="128">
        <v>287.29000000000002</v>
      </c>
      <c r="AB155" s="128">
        <v>19.420000000000002</v>
      </c>
      <c r="AC155" s="128">
        <v>24.35</v>
      </c>
      <c r="AD155" s="128">
        <v>236.83</v>
      </c>
      <c r="AE155" s="128">
        <v>52.99</v>
      </c>
      <c r="AF155" s="128">
        <v>52.81</v>
      </c>
      <c r="AG155" s="128">
        <v>7.97</v>
      </c>
      <c r="AH155" s="128">
        <v>59.07</v>
      </c>
      <c r="AI155" s="128">
        <v>24.29</v>
      </c>
      <c r="AJ155" s="128">
        <v>7.49</v>
      </c>
      <c r="AK155" s="128">
        <v>14.53</v>
      </c>
      <c r="AL155" s="128">
        <v>7.18</v>
      </c>
      <c r="AM155" s="128">
        <v>28.08</v>
      </c>
      <c r="AN155" s="128">
        <v>5.91</v>
      </c>
      <c r="AO155" s="128">
        <v>14.29</v>
      </c>
      <c r="AP155" s="128">
        <v>6.77</v>
      </c>
      <c r="AQ155" s="128">
        <v>14.7</v>
      </c>
      <c r="AR155" s="128">
        <v>10.66</v>
      </c>
      <c r="AS155" s="128">
        <v>23.55</v>
      </c>
      <c r="AT155" s="128">
        <v>24.04</v>
      </c>
      <c r="AU155" s="128">
        <v>138.21</v>
      </c>
      <c r="AV155" s="130">
        <v>69.739999999999995</v>
      </c>
      <c r="AW155" s="130">
        <v>27.69</v>
      </c>
      <c r="AX155" s="135"/>
      <c r="AY155" s="128"/>
      <c r="AZ155" s="132">
        <v>11.89</v>
      </c>
      <c r="BA155" s="133">
        <v>37751.879999999997</v>
      </c>
      <c r="BB155" s="133">
        <v>4738.6899999999996</v>
      </c>
      <c r="BC155" s="132">
        <v>5.6</v>
      </c>
      <c r="BD155" s="133">
        <v>4020.99</v>
      </c>
      <c r="BE155" s="133">
        <v>1287.96</v>
      </c>
      <c r="BF155" s="132">
        <v>0.51</v>
      </c>
      <c r="BG155" s="134">
        <v>30.54</v>
      </c>
      <c r="BH155" s="134">
        <v>126.73</v>
      </c>
      <c r="BI155" s="132">
        <v>1.63</v>
      </c>
      <c r="BJ155" s="132">
        <v>0.35</v>
      </c>
      <c r="BK155" s="132">
        <v>0.56000000000000005</v>
      </c>
      <c r="BL155" s="132">
        <v>41.08</v>
      </c>
      <c r="BM155" s="134">
        <v>0.66</v>
      </c>
      <c r="BN155" s="134">
        <v>1.8</v>
      </c>
      <c r="BO155" s="134">
        <v>12.82</v>
      </c>
      <c r="BP155" s="134">
        <v>2.4500000000000002</v>
      </c>
      <c r="BQ155" s="134">
        <v>8.14</v>
      </c>
      <c r="BR155" s="134">
        <v>10.96</v>
      </c>
      <c r="BS155" s="134">
        <v>0.92</v>
      </c>
      <c r="BT155" s="134">
        <v>0.89</v>
      </c>
      <c r="BU155" s="134">
        <v>9.6199999999999992</v>
      </c>
      <c r="BV155" s="134">
        <v>1.78</v>
      </c>
      <c r="BW155" s="134">
        <v>1.94</v>
      </c>
      <c r="BX155" s="134">
        <v>0.3</v>
      </c>
      <c r="BY155" s="134">
        <v>2.82</v>
      </c>
      <c r="BZ155" s="134">
        <v>1.1599999999999999</v>
      </c>
      <c r="CA155" s="134">
        <v>0.27</v>
      </c>
      <c r="CB155" s="134">
        <v>0.57999999999999996</v>
      </c>
      <c r="CC155" s="134">
        <v>0.25</v>
      </c>
      <c r="CD155" s="134">
        <v>1.05</v>
      </c>
      <c r="CE155" s="134">
        <v>0.21</v>
      </c>
      <c r="CF155" s="134">
        <v>0.51</v>
      </c>
      <c r="CG155" s="134">
        <v>0.24</v>
      </c>
      <c r="CH155" s="134">
        <v>0.57999999999999996</v>
      </c>
      <c r="CI155" s="134">
        <v>0.35</v>
      </c>
      <c r="CJ155" s="134">
        <v>0.92</v>
      </c>
      <c r="CK155" s="134">
        <v>0.86</v>
      </c>
      <c r="CL155" s="134">
        <v>4.83</v>
      </c>
      <c r="CM155" s="134">
        <v>2.4500000000000002</v>
      </c>
      <c r="CN155" s="134">
        <v>0.97</v>
      </c>
      <c r="CO155" s="135"/>
      <c r="CQ155" s="130">
        <v>1.42</v>
      </c>
      <c r="CR155" s="130">
        <v>91.72</v>
      </c>
      <c r="CS155" s="130">
        <v>73.260000000000005</v>
      </c>
      <c r="CT155" s="130">
        <v>8.7400000000000005E-2</v>
      </c>
      <c r="CU155" s="130">
        <v>9.86</v>
      </c>
      <c r="CV155" s="130">
        <v>1.93</v>
      </c>
      <c r="CW155" s="130">
        <v>8.6300000000000002E-2</v>
      </c>
      <c r="CX155" s="130">
        <v>0.65300000000000002</v>
      </c>
      <c r="CY155" s="130">
        <v>0.41899999999999998</v>
      </c>
      <c r="CZ155" s="130">
        <v>0.182</v>
      </c>
      <c r="DA155" s="130">
        <v>0.93899999999999995</v>
      </c>
      <c r="DB155" s="130">
        <v>1.54</v>
      </c>
      <c r="DC155" s="130">
        <v>1.63</v>
      </c>
      <c r="DD155" s="130">
        <v>0.55800000000000005</v>
      </c>
      <c r="DE155" s="130">
        <v>0.189</v>
      </c>
      <c r="DF155" s="130">
        <v>4.9000000000000002E-2</v>
      </c>
      <c r="DG155" s="130">
        <v>5.9199999999999999E-3</v>
      </c>
      <c r="DH155" s="130">
        <v>3.6499999999999998E-2</v>
      </c>
      <c r="DI155" s="130">
        <v>1.0500000000000001E-2</v>
      </c>
      <c r="DJ155" s="130">
        <v>0.22</v>
      </c>
      <c r="DK155" s="130">
        <v>7.3999999999999996E-2</v>
      </c>
      <c r="DL155" s="130">
        <v>0.10299999999999999</v>
      </c>
      <c r="DM155" s="130">
        <v>4.4000000000000003E-3</v>
      </c>
      <c r="DN155" s="130">
        <v>8.5900000000000004E-3</v>
      </c>
      <c r="DO155" s="130">
        <v>6.1050000000000002E-3</v>
      </c>
      <c r="DP155" s="130">
        <v>3.9820000000000001E-2</v>
      </c>
      <c r="DQ155" s="130">
        <v>3.4299999999999997E-2</v>
      </c>
      <c r="DR155" s="130">
        <v>5.62E-3</v>
      </c>
      <c r="DS155" s="130">
        <v>6.0900000000000003E-2</v>
      </c>
      <c r="DT155" s="130">
        <v>2.9399999999999999E-3</v>
      </c>
      <c r="DU155" s="130">
        <v>2.2950000000000002E-2</v>
      </c>
      <c r="DV155" s="130">
        <v>3.4299999999999999E-3</v>
      </c>
      <c r="DW155" s="130">
        <v>1.55E-2</v>
      </c>
      <c r="DX155" s="130">
        <v>3.32E-3</v>
      </c>
      <c r="DY155" s="130">
        <v>3.6400000000000002E-2</v>
      </c>
      <c r="DZ155" s="130">
        <v>2.3700000000000001E-3</v>
      </c>
      <c r="EA155" s="130">
        <v>2.1899999999999999E-2</v>
      </c>
      <c r="EB155" s="130">
        <v>0.01</v>
      </c>
      <c r="EC155" s="130">
        <v>1.61E-2</v>
      </c>
      <c r="ED155" s="130">
        <v>2.9399999999999999E-3</v>
      </c>
      <c r="EE155" s="130">
        <v>3.7599999999999999E-3</v>
      </c>
    </row>
    <row r="156" spans="1:1022" x14ac:dyDescent="0.2">
      <c r="A156" s="128" t="s">
        <v>193</v>
      </c>
      <c r="B156" s="135" t="s">
        <v>364</v>
      </c>
      <c r="C156" s="128" t="s">
        <v>37</v>
      </c>
      <c r="D156" s="128" t="s">
        <v>456</v>
      </c>
      <c r="F156" s="128">
        <v>1310</v>
      </c>
      <c r="G156" s="128">
        <v>1.5</v>
      </c>
      <c r="H156" s="128" t="s">
        <v>433</v>
      </c>
      <c r="I156" s="129">
        <v>134.53</v>
      </c>
      <c r="J156" s="128">
        <v>214393.53</v>
      </c>
      <c r="K156" s="128">
        <v>149503.26999999999</v>
      </c>
      <c r="L156" s="128">
        <v>114.43</v>
      </c>
      <c r="M156" s="128">
        <v>16773.39</v>
      </c>
      <c r="N156" s="128">
        <v>16763.18</v>
      </c>
      <c r="O156" s="128">
        <v>9.18</v>
      </c>
      <c r="P156" s="128">
        <v>325.01</v>
      </c>
      <c r="Q156" s="128">
        <v>2231.9699999999998</v>
      </c>
      <c r="R156" s="128">
        <v>35.5</v>
      </c>
      <c r="S156" s="128" t="s">
        <v>29</v>
      </c>
      <c r="T156" s="128" t="s">
        <v>29</v>
      </c>
      <c r="U156" s="128">
        <v>197.35</v>
      </c>
      <c r="V156" s="128">
        <v>1.73</v>
      </c>
      <c r="W156" s="128">
        <v>42.66</v>
      </c>
      <c r="X156" s="128">
        <v>353.69</v>
      </c>
      <c r="Y156" s="128">
        <v>66.53</v>
      </c>
      <c r="Z156" s="128">
        <v>211</v>
      </c>
      <c r="AA156" s="128">
        <v>291.76</v>
      </c>
      <c r="AB156" s="128">
        <v>20.079999999999998</v>
      </c>
      <c r="AC156" s="128">
        <v>24.48</v>
      </c>
      <c r="AD156" s="128">
        <v>239.27</v>
      </c>
      <c r="AE156" s="128">
        <v>53.42</v>
      </c>
      <c r="AF156" s="128">
        <v>53.21</v>
      </c>
      <c r="AG156" s="128">
        <v>8.0399999999999991</v>
      </c>
      <c r="AH156" s="128">
        <v>59.3</v>
      </c>
      <c r="AI156" s="128">
        <v>24.36</v>
      </c>
      <c r="AJ156" s="128">
        <v>7.43</v>
      </c>
      <c r="AK156" s="128">
        <v>14.28</v>
      </c>
      <c r="AL156" s="128">
        <v>7.17</v>
      </c>
      <c r="AM156" s="128">
        <v>27.72</v>
      </c>
      <c r="AN156" s="128">
        <v>5.94</v>
      </c>
      <c r="AO156" s="128">
        <v>14.09</v>
      </c>
      <c r="AP156" s="128">
        <v>6.74</v>
      </c>
      <c r="AQ156" s="128">
        <v>14.66</v>
      </c>
      <c r="AR156" s="128">
        <v>10.62</v>
      </c>
      <c r="AS156" s="128">
        <v>24.23</v>
      </c>
      <c r="AT156" s="128">
        <v>24.38</v>
      </c>
      <c r="AU156" s="128">
        <v>145.41</v>
      </c>
      <c r="AV156" s="130">
        <v>70.89</v>
      </c>
      <c r="AW156" s="130">
        <v>27.88</v>
      </c>
      <c r="AX156" s="135"/>
      <c r="AY156" s="128"/>
      <c r="AZ156" s="132">
        <v>12.03</v>
      </c>
      <c r="BA156" s="133">
        <v>37616.18</v>
      </c>
      <c r="BB156" s="133">
        <v>4739.16</v>
      </c>
      <c r="BC156" s="132">
        <v>5.52</v>
      </c>
      <c r="BD156" s="133">
        <v>4082.09</v>
      </c>
      <c r="BE156" s="133">
        <v>1313.18</v>
      </c>
      <c r="BF156" s="132">
        <v>0.52</v>
      </c>
      <c r="BG156" s="134">
        <v>29.38</v>
      </c>
      <c r="BH156" s="134">
        <v>127.75</v>
      </c>
      <c r="BI156" s="132">
        <v>1.66</v>
      </c>
      <c r="BJ156" s="132">
        <v>0.36</v>
      </c>
      <c r="BK156" s="132">
        <v>0.61</v>
      </c>
      <c r="BL156" s="132">
        <v>40.53</v>
      </c>
      <c r="BM156" s="134">
        <v>0.8</v>
      </c>
      <c r="BN156" s="134">
        <v>1.82</v>
      </c>
      <c r="BO156" s="134">
        <v>12.75</v>
      </c>
      <c r="BP156" s="134">
        <v>2.4500000000000002</v>
      </c>
      <c r="BQ156" s="134">
        <v>8.3000000000000007</v>
      </c>
      <c r="BR156" s="134">
        <v>11.15</v>
      </c>
      <c r="BS156" s="134">
        <v>0.95</v>
      </c>
      <c r="BT156" s="134">
        <v>0.9</v>
      </c>
      <c r="BU156" s="134">
        <v>9.74</v>
      </c>
      <c r="BV156" s="134">
        <v>1.8</v>
      </c>
      <c r="BW156" s="134">
        <v>1.96</v>
      </c>
      <c r="BX156" s="134">
        <v>0.3</v>
      </c>
      <c r="BY156" s="134">
        <v>2.84</v>
      </c>
      <c r="BZ156" s="134">
        <v>1.1599999999999999</v>
      </c>
      <c r="CA156" s="134">
        <v>0.26</v>
      </c>
      <c r="CB156" s="134">
        <v>0.56999999999999995</v>
      </c>
      <c r="CC156" s="134">
        <v>0.25</v>
      </c>
      <c r="CD156" s="134">
        <v>1.04</v>
      </c>
      <c r="CE156" s="134">
        <v>0.21</v>
      </c>
      <c r="CF156" s="134">
        <v>0.51</v>
      </c>
      <c r="CG156" s="134">
        <v>0.24</v>
      </c>
      <c r="CH156" s="134">
        <v>0.57999999999999996</v>
      </c>
      <c r="CI156" s="134">
        <v>0.35</v>
      </c>
      <c r="CJ156" s="134">
        <v>0.95</v>
      </c>
      <c r="CK156" s="134">
        <v>0.88</v>
      </c>
      <c r="CL156" s="134">
        <v>5.09</v>
      </c>
      <c r="CM156" s="134">
        <v>2.5</v>
      </c>
      <c r="CN156" s="134">
        <v>0.97</v>
      </c>
      <c r="CO156" s="135"/>
      <c r="CQ156" s="130">
        <v>1.45</v>
      </c>
      <c r="CR156" s="130">
        <v>96.04</v>
      </c>
      <c r="CS156" s="130">
        <v>78.38</v>
      </c>
      <c r="CT156" s="130">
        <v>0.11700000000000001</v>
      </c>
      <c r="CU156" s="130">
        <v>10.199999999999999</v>
      </c>
      <c r="CV156" s="130">
        <v>2.33</v>
      </c>
      <c r="CW156" s="130">
        <v>9.6500000000000002E-2</v>
      </c>
      <c r="CX156" s="130">
        <v>0.91400000000000003</v>
      </c>
      <c r="CY156" s="130">
        <v>0.42599999999999999</v>
      </c>
      <c r="CZ156" s="130">
        <v>0.19800000000000001</v>
      </c>
      <c r="DA156" s="130">
        <v>0.97099999999999997</v>
      </c>
      <c r="DB156" s="130">
        <v>1.62</v>
      </c>
      <c r="DC156" s="130">
        <v>1.76</v>
      </c>
      <c r="DD156" s="130">
        <v>0.70499999999999996</v>
      </c>
      <c r="DE156" s="130">
        <v>0.20100000000000001</v>
      </c>
      <c r="DF156" s="130">
        <v>4.9799999999999997E-2</v>
      </c>
      <c r="DG156" s="130">
        <v>1.2699999999999999E-2</v>
      </c>
      <c r="DH156" s="130">
        <v>4.9099999999999998E-2</v>
      </c>
      <c r="DI156" s="130">
        <v>1.2500000000000001E-2</v>
      </c>
      <c r="DJ156" s="130">
        <v>0.186</v>
      </c>
      <c r="DK156" s="130">
        <v>7.46E-2</v>
      </c>
      <c r="DL156" s="130">
        <v>5.0700000000000002E-2</v>
      </c>
      <c r="DM156" s="130">
        <v>3.9699999999999996E-3</v>
      </c>
      <c r="DN156" s="130">
        <v>5.5799999999999999E-3</v>
      </c>
      <c r="DO156" s="130">
        <v>6.4400000000000004E-3</v>
      </c>
      <c r="DP156" s="130">
        <v>3.9820000000000001E-2</v>
      </c>
      <c r="DQ156" s="130">
        <v>3.4299999999999997E-2</v>
      </c>
      <c r="DR156" s="130">
        <v>5.62E-3</v>
      </c>
      <c r="DS156" s="130">
        <v>6.1100000000000002E-2</v>
      </c>
      <c r="DT156" s="130">
        <v>4.045E-3</v>
      </c>
      <c r="DU156" s="130">
        <v>2.2950000000000002E-2</v>
      </c>
      <c r="DV156" s="130">
        <f>AVERAGE(DV150:DV151)</f>
        <v>4.2450000000000005E-3</v>
      </c>
      <c r="DW156" s="130">
        <v>1.72E-2</v>
      </c>
      <c r="DX156" s="130">
        <v>3.32E-3</v>
      </c>
      <c r="DY156" s="130">
        <f>AVERAGE(DY154:DY155,DY152,DY150)</f>
        <v>2.7700000000000002E-2</v>
      </c>
      <c r="DZ156" s="130">
        <v>3.5200000000000001E-3</v>
      </c>
      <c r="EA156" s="130">
        <v>1.77E-2</v>
      </c>
      <c r="EB156" s="130">
        <v>6.96E-3</v>
      </c>
      <c r="EC156" s="130">
        <v>1.95E-2</v>
      </c>
      <c r="ED156" s="130">
        <v>2.9399999999999999E-3</v>
      </c>
      <c r="EE156" s="130">
        <v>3.7599999999999999E-3</v>
      </c>
    </row>
    <row r="157" spans="1:1022" x14ac:dyDescent="0.2">
      <c r="A157" s="135"/>
      <c r="B157" s="135"/>
      <c r="D157" s="135" t="s">
        <v>34</v>
      </c>
      <c r="I157" s="144">
        <f t="shared" ref="I157:R157" si="85">AVERAGE(I149:I156)</f>
        <v>132.53</v>
      </c>
      <c r="J157" s="135">
        <f t="shared" si="85"/>
        <v>215743.4375</v>
      </c>
      <c r="K157" s="135">
        <f t="shared" si="85"/>
        <v>149503.26999999999</v>
      </c>
      <c r="L157" s="135">
        <f t="shared" si="85"/>
        <v>114.85249999999999</v>
      </c>
      <c r="M157" s="135">
        <f t="shared" si="85"/>
        <v>16619.768749999999</v>
      </c>
      <c r="N157" s="135">
        <f t="shared" si="85"/>
        <v>16462.993750000001</v>
      </c>
      <c r="O157" s="135">
        <f t="shared" si="85"/>
        <v>9.1362500000000004</v>
      </c>
      <c r="P157" s="135">
        <f t="shared" si="85"/>
        <v>332.88499999999999</v>
      </c>
      <c r="Q157" s="135">
        <f t="shared" si="85"/>
        <v>2224.9025000000001</v>
      </c>
      <c r="R157" s="135">
        <f t="shared" si="85"/>
        <v>34.978750000000005</v>
      </c>
      <c r="S157" s="135"/>
      <c r="T157" s="135"/>
      <c r="U157" s="135">
        <f t="shared" ref="U157:AW157" si="86">AVERAGE(U149:U156)</f>
        <v>200.14874999999998</v>
      </c>
      <c r="V157" s="135">
        <f t="shared" si="86"/>
        <v>1.5075000000000001</v>
      </c>
      <c r="W157" s="135">
        <f t="shared" si="86"/>
        <v>42.666249999999991</v>
      </c>
      <c r="X157" s="135">
        <f t="shared" si="86"/>
        <v>354.66750000000002</v>
      </c>
      <c r="Y157" s="135">
        <f t="shared" si="86"/>
        <v>65.788749999999993</v>
      </c>
      <c r="Z157" s="135">
        <f t="shared" si="86"/>
        <v>207.57499999999999</v>
      </c>
      <c r="AA157" s="135">
        <f t="shared" si="86"/>
        <v>288.04875000000004</v>
      </c>
      <c r="AB157" s="135">
        <f t="shared" si="86"/>
        <v>19.077500000000001</v>
      </c>
      <c r="AC157" s="135">
        <f t="shared" si="86"/>
        <v>24.467499999999998</v>
      </c>
      <c r="AD157" s="135">
        <f t="shared" si="86"/>
        <v>237.68874999999997</v>
      </c>
      <c r="AE157" s="135">
        <f t="shared" si="86"/>
        <v>52.855000000000004</v>
      </c>
      <c r="AF157" s="135">
        <f t="shared" si="86"/>
        <v>52.402500000000003</v>
      </c>
      <c r="AG157" s="135">
        <f t="shared" si="86"/>
        <v>7.9862500000000001</v>
      </c>
      <c r="AH157" s="135">
        <f t="shared" si="86"/>
        <v>59.626249999999999</v>
      </c>
      <c r="AI157" s="135">
        <f t="shared" si="86"/>
        <v>24.28</v>
      </c>
      <c r="AJ157" s="135">
        <f t="shared" si="86"/>
        <v>7.4262500000000005</v>
      </c>
      <c r="AK157" s="135">
        <f t="shared" si="86"/>
        <v>14.196249999999999</v>
      </c>
      <c r="AL157" s="135">
        <f t="shared" si="86"/>
        <v>7.0375000000000005</v>
      </c>
      <c r="AM157" s="135">
        <f t="shared" si="86"/>
        <v>27.491249999999997</v>
      </c>
      <c r="AN157" s="135">
        <f t="shared" si="86"/>
        <v>5.8825000000000003</v>
      </c>
      <c r="AO157" s="135">
        <f t="shared" si="86"/>
        <v>14.266249999999999</v>
      </c>
      <c r="AP157" s="135">
        <f t="shared" si="86"/>
        <v>6.7525000000000004</v>
      </c>
      <c r="AQ157" s="135">
        <f t="shared" si="86"/>
        <v>14.50375</v>
      </c>
      <c r="AR157" s="135">
        <f t="shared" si="86"/>
        <v>10.572500000000002</v>
      </c>
      <c r="AS157" s="135">
        <f t="shared" si="86"/>
        <v>23.81625</v>
      </c>
      <c r="AT157" s="135">
        <f t="shared" si="86"/>
        <v>24.111249999999998</v>
      </c>
      <c r="AU157" s="135">
        <f t="shared" si="86"/>
        <v>141.02250000000001</v>
      </c>
      <c r="AV157" s="145">
        <f t="shared" si="86"/>
        <v>69.981250000000017</v>
      </c>
      <c r="AW157" s="145">
        <f t="shared" si="86"/>
        <v>27.614999999999998</v>
      </c>
      <c r="AX157" s="135"/>
      <c r="AY157" s="135"/>
      <c r="AZ157" s="146"/>
      <c r="BA157" s="147"/>
      <c r="BB157" s="147"/>
      <c r="BC157" s="146"/>
      <c r="BD157" s="147"/>
      <c r="BE157" s="147"/>
      <c r="BF157" s="146"/>
      <c r="BG157" s="148"/>
      <c r="BH157" s="148"/>
      <c r="BI157" s="146"/>
      <c r="BJ157" s="146"/>
      <c r="BK157" s="146"/>
      <c r="BL157" s="146"/>
      <c r="BM157" s="148"/>
      <c r="BN157" s="148"/>
      <c r="BO157" s="148"/>
      <c r="BP157" s="148"/>
      <c r="BQ157" s="148"/>
      <c r="BR157" s="148"/>
      <c r="BS157" s="148"/>
      <c r="BT157" s="148"/>
      <c r="BU157" s="148"/>
      <c r="BV157" s="148"/>
      <c r="BW157" s="148"/>
      <c r="BX157" s="148"/>
      <c r="BY157" s="148"/>
      <c r="BZ157" s="148"/>
      <c r="CA157" s="148"/>
      <c r="CB157" s="148"/>
      <c r="CC157" s="148"/>
      <c r="CD157" s="148"/>
      <c r="CE157" s="148"/>
      <c r="CF157" s="148"/>
      <c r="CG157" s="148"/>
      <c r="CH157" s="148"/>
      <c r="CI157" s="148"/>
      <c r="CJ157" s="148"/>
      <c r="CK157" s="148"/>
      <c r="CL157" s="148"/>
      <c r="CM157" s="148"/>
      <c r="CN157" s="148"/>
      <c r="CO157" s="135"/>
      <c r="CP157" s="135"/>
      <c r="CQ157" s="145"/>
      <c r="CR157" s="145"/>
      <c r="CS157" s="145"/>
      <c r="CT157" s="145"/>
      <c r="CU157" s="145"/>
      <c r="CV157" s="145"/>
      <c r="CW157" s="145"/>
      <c r="CX157" s="145"/>
      <c r="CY157" s="145"/>
      <c r="CZ157" s="145"/>
      <c r="DA157" s="145"/>
      <c r="DB157" s="145"/>
      <c r="DC157" s="145"/>
      <c r="DD157" s="145"/>
      <c r="DE157" s="145"/>
      <c r="DF157" s="145"/>
      <c r="DG157" s="145"/>
      <c r="DH157" s="145"/>
      <c r="DI157" s="145"/>
      <c r="DJ157" s="145"/>
      <c r="DK157" s="145"/>
      <c r="DL157" s="145"/>
      <c r="DM157" s="145"/>
      <c r="DN157" s="145"/>
      <c r="DO157" s="145"/>
      <c r="DP157" s="145"/>
      <c r="DQ157" s="145"/>
      <c r="DR157" s="145"/>
      <c r="DS157" s="145"/>
      <c r="DT157" s="145"/>
      <c r="DU157" s="145"/>
      <c r="DV157" s="145"/>
      <c r="DW157" s="145"/>
      <c r="DX157" s="145"/>
      <c r="DY157" s="145"/>
      <c r="DZ157" s="145"/>
      <c r="EA157" s="145"/>
      <c r="EB157" s="145"/>
      <c r="EC157" s="145"/>
      <c r="ED157" s="145"/>
      <c r="EE157" s="145"/>
      <c r="AMG157" s="135"/>
      <c r="AMH157" s="135"/>
    </row>
    <row r="158" spans="1:1022" x14ac:dyDescent="0.2">
      <c r="D158" s="128" t="s">
        <v>380</v>
      </c>
      <c r="I158" s="144">
        <f t="shared" ref="I158:R158" si="87">MEDIAN(I149:I156)</f>
        <v>132.16</v>
      </c>
      <c r="J158" s="135">
        <f t="shared" si="87"/>
        <v>215593.345</v>
      </c>
      <c r="K158" s="135">
        <f t="shared" si="87"/>
        <v>149503.26999999999</v>
      </c>
      <c r="L158" s="135">
        <f t="shared" si="87"/>
        <v>114.68</v>
      </c>
      <c r="M158" s="135">
        <f t="shared" si="87"/>
        <v>16638.805</v>
      </c>
      <c r="N158" s="135">
        <f t="shared" si="87"/>
        <v>16454.635000000002</v>
      </c>
      <c r="O158" s="135">
        <f t="shared" si="87"/>
        <v>9.18</v>
      </c>
      <c r="P158" s="135">
        <f t="shared" si="87"/>
        <v>329.31</v>
      </c>
      <c r="Q158" s="135">
        <f t="shared" si="87"/>
        <v>2227.585</v>
      </c>
      <c r="R158" s="135">
        <f t="shared" si="87"/>
        <v>34.950000000000003</v>
      </c>
      <c r="S158" s="135"/>
      <c r="T158" s="135"/>
      <c r="U158" s="135">
        <f t="shared" ref="U158:AW158" si="88">MEDIAN(U149:U156)</f>
        <v>200.05500000000001</v>
      </c>
      <c r="V158" s="135">
        <f t="shared" si="88"/>
        <v>1.5</v>
      </c>
      <c r="W158" s="135">
        <f t="shared" si="88"/>
        <v>42.59</v>
      </c>
      <c r="X158" s="135">
        <f t="shared" si="88"/>
        <v>353.84000000000003</v>
      </c>
      <c r="Y158" s="135">
        <f t="shared" si="88"/>
        <v>65.634999999999991</v>
      </c>
      <c r="Z158" s="135">
        <f t="shared" si="88"/>
        <v>207.80500000000001</v>
      </c>
      <c r="AA158" s="135">
        <f t="shared" si="88"/>
        <v>287.34500000000003</v>
      </c>
      <c r="AB158" s="135">
        <f t="shared" si="88"/>
        <v>19.055</v>
      </c>
      <c r="AC158" s="135">
        <f t="shared" si="88"/>
        <v>24.414999999999999</v>
      </c>
      <c r="AD158" s="135">
        <f t="shared" si="88"/>
        <v>237.39500000000001</v>
      </c>
      <c r="AE158" s="135">
        <f t="shared" si="88"/>
        <v>52.905000000000001</v>
      </c>
      <c r="AF158" s="135">
        <f t="shared" si="88"/>
        <v>52.284999999999997</v>
      </c>
      <c r="AG158" s="135">
        <f t="shared" si="88"/>
        <v>7.97</v>
      </c>
      <c r="AH158" s="135">
        <f t="shared" si="88"/>
        <v>59.53</v>
      </c>
      <c r="AI158" s="135">
        <f t="shared" si="88"/>
        <v>24.22</v>
      </c>
      <c r="AJ158" s="135">
        <f t="shared" si="88"/>
        <v>7.4450000000000003</v>
      </c>
      <c r="AK158" s="135">
        <f t="shared" si="88"/>
        <v>14.19</v>
      </c>
      <c r="AL158" s="135">
        <f t="shared" si="88"/>
        <v>7.03</v>
      </c>
      <c r="AM158" s="135">
        <f t="shared" si="88"/>
        <v>27.534999999999997</v>
      </c>
      <c r="AN158" s="135">
        <f t="shared" si="88"/>
        <v>5.8949999999999996</v>
      </c>
      <c r="AO158" s="135">
        <f t="shared" si="88"/>
        <v>14.295</v>
      </c>
      <c r="AP158" s="135">
        <f t="shared" si="88"/>
        <v>6.7549999999999999</v>
      </c>
      <c r="AQ158" s="135">
        <f t="shared" si="88"/>
        <v>14.56</v>
      </c>
      <c r="AR158" s="135">
        <f t="shared" si="88"/>
        <v>10.574999999999999</v>
      </c>
      <c r="AS158" s="135">
        <f t="shared" si="88"/>
        <v>23.825000000000003</v>
      </c>
      <c r="AT158" s="135">
        <f t="shared" si="88"/>
        <v>24.02</v>
      </c>
      <c r="AU158" s="135">
        <f t="shared" si="88"/>
        <v>139.495</v>
      </c>
      <c r="AV158" s="145">
        <f t="shared" si="88"/>
        <v>69.650000000000006</v>
      </c>
      <c r="AW158" s="145">
        <f t="shared" si="88"/>
        <v>27.565000000000001</v>
      </c>
    </row>
    <row r="159" spans="1:1022" x14ac:dyDescent="0.2">
      <c r="A159" s="135"/>
      <c r="B159" s="135"/>
      <c r="D159" s="135" t="s">
        <v>35</v>
      </c>
      <c r="I159" s="144">
        <f t="shared" ref="I159:R159" si="89">STDEV(I149:I156)</f>
        <v>1.4966915895687125</v>
      </c>
      <c r="J159" s="135">
        <f t="shared" si="89"/>
        <v>1188.3349812567901</v>
      </c>
      <c r="K159" s="135"/>
      <c r="L159" s="135">
        <f t="shared" si="89"/>
        <v>0.8966564878161829</v>
      </c>
      <c r="M159" s="135">
        <f t="shared" si="89"/>
        <v>128.48340297902826</v>
      </c>
      <c r="N159" s="135">
        <f t="shared" si="89"/>
        <v>139.4064731984958</v>
      </c>
      <c r="O159" s="135">
        <f t="shared" si="89"/>
        <v>0.17253881550869316</v>
      </c>
      <c r="P159" s="135">
        <f t="shared" si="89"/>
        <v>9.4107962316844258</v>
      </c>
      <c r="Q159" s="135">
        <f t="shared" si="89"/>
        <v>13.678112599540656</v>
      </c>
      <c r="R159" s="135">
        <f t="shared" si="89"/>
        <v>0.56301325790022805</v>
      </c>
      <c r="S159" s="135"/>
      <c r="T159" s="135"/>
      <c r="U159" s="135">
        <f t="shared" ref="U159:AW159" si="90">STDEV(U149:U156)</f>
        <v>4.4440568258550224</v>
      </c>
      <c r="V159" s="135">
        <f t="shared" si="90"/>
        <v>0.33264094756959744</v>
      </c>
      <c r="W159" s="135">
        <f t="shared" si="90"/>
        <v>0.41119816216932276</v>
      </c>
      <c r="X159" s="135">
        <f t="shared" si="90"/>
        <v>1.7811533181781891</v>
      </c>
      <c r="Y159" s="135">
        <f t="shared" si="90"/>
        <v>0.4890643399098199</v>
      </c>
      <c r="Z159" s="135">
        <f t="shared" si="90"/>
        <v>2.1423151695570564</v>
      </c>
      <c r="AA159" s="135">
        <f t="shared" si="90"/>
        <v>2.5330920546128701</v>
      </c>
      <c r="AB159" s="135">
        <f t="shared" si="90"/>
        <v>0.60763593423317896</v>
      </c>
      <c r="AC159" s="135">
        <f t="shared" si="90"/>
        <v>0.15489627866045477</v>
      </c>
      <c r="AD159" s="135">
        <f t="shared" si="90"/>
        <v>1.7280330477990617</v>
      </c>
      <c r="AE159" s="135">
        <f t="shared" si="90"/>
        <v>0.40245674124237074</v>
      </c>
      <c r="AF159" s="135">
        <f t="shared" si="90"/>
        <v>0.50654995522935076</v>
      </c>
      <c r="AG159" s="135">
        <f t="shared" si="90"/>
        <v>8.5345934709443488E-2</v>
      </c>
      <c r="AH159" s="135">
        <f t="shared" si="90"/>
        <v>0.44106810293714399</v>
      </c>
      <c r="AI159" s="135">
        <f t="shared" si="90"/>
        <v>0.46567922742714557</v>
      </c>
      <c r="AJ159" s="135">
        <f t="shared" si="90"/>
        <v>6.8855438627398249E-2</v>
      </c>
      <c r="AK159" s="135">
        <f t="shared" si="90"/>
        <v>0.19323837980217939</v>
      </c>
      <c r="AL159" s="135">
        <f t="shared" si="90"/>
        <v>0.10713809513227034</v>
      </c>
      <c r="AM159" s="135">
        <f t="shared" si="90"/>
        <v>0.33702214848794165</v>
      </c>
      <c r="AN159" s="135">
        <f t="shared" si="90"/>
        <v>7.0457687403758476E-2</v>
      </c>
      <c r="AO159" s="135">
        <f t="shared" si="90"/>
        <v>0.24824742841424507</v>
      </c>
      <c r="AP159" s="135">
        <f t="shared" si="90"/>
        <v>9.2234174019952472E-2</v>
      </c>
      <c r="AQ159" s="135">
        <f t="shared" si="90"/>
        <v>0.22064434860523555</v>
      </c>
      <c r="AR159" s="135">
        <f t="shared" si="90"/>
        <v>8.3452296039627921E-2</v>
      </c>
      <c r="AS159" s="135">
        <f t="shared" si="90"/>
        <v>0.36777079430381254</v>
      </c>
      <c r="AT159" s="135">
        <f t="shared" si="90"/>
        <v>0.30191945472734449</v>
      </c>
      <c r="AU159" s="135">
        <f t="shared" si="90"/>
        <v>4.0787664451750203</v>
      </c>
      <c r="AV159" s="145">
        <f t="shared" si="90"/>
        <v>0.75315408212966251</v>
      </c>
      <c r="AW159" s="145">
        <f t="shared" si="90"/>
        <v>0.36820025607192164</v>
      </c>
      <c r="AX159" s="135"/>
      <c r="AY159" s="135"/>
      <c r="AZ159" s="146"/>
      <c r="BA159" s="147"/>
      <c r="BB159" s="147"/>
      <c r="BC159" s="146"/>
      <c r="BD159" s="147"/>
      <c r="BE159" s="147"/>
      <c r="BF159" s="146"/>
      <c r="BG159" s="148"/>
      <c r="BH159" s="148"/>
      <c r="BI159" s="146"/>
      <c r="BJ159" s="146"/>
      <c r="BK159" s="146"/>
      <c r="BL159" s="146"/>
      <c r="BM159" s="148"/>
      <c r="BN159" s="148"/>
      <c r="BO159" s="148"/>
      <c r="BP159" s="148"/>
      <c r="BQ159" s="148"/>
      <c r="BR159" s="148"/>
      <c r="BS159" s="148"/>
      <c r="BT159" s="148"/>
      <c r="BU159" s="148"/>
      <c r="BV159" s="148"/>
      <c r="BW159" s="148"/>
      <c r="BX159" s="148"/>
      <c r="BY159" s="148"/>
      <c r="BZ159" s="148"/>
      <c r="CA159" s="148"/>
      <c r="CB159" s="148"/>
      <c r="CC159" s="148"/>
      <c r="CD159" s="148"/>
      <c r="CE159" s="148"/>
      <c r="CF159" s="148"/>
      <c r="CG159" s="148"/>
      <c r="CH159" s="148"/>
      <c r="CI159" s="148"/>
      <c r="CJ159" s="148"/>
      <c r="CK159" s="148"/>
      <c r="CL159" s="148"/>
      <c r="CM159" s="148"/>
      <c r="CN159" s="148"/>
      <c r="CO159" s="135"/>
      <c r="CP159" s="135"/>
      <c r="CQ159" s="145"/>
      <c r="CR159" s="145"/>
      <c r="CS159" s="145"/>
      <c r="CT159" s="145"/>
      <c r="CU159" s="145"/>
      <c r="CV159" s="145"/>
      <c r="CW159" s="145"/>
      <c r="CX159" s="145"/>
      <c r="CY159" s="145"/>
      <c r="CZ159" s="145"/>
      <c r="DA159" s="145"/>
      <c r="DB159" s="145"/>
      <c r="DC159" s="145"/>
      <c r="DD159" s="145"/>
      <c r="DE159" s="145"/>
      <c r="DF159" s="145"/>
      <c r="DG159" s="145"/>
      <c r="DH159" s="145"/>
      <c r="DI159" s="145"/>
      <c r="DJ159" s="145"/>
      <c r="DK159" s="145"/>
      <c r="DL159" s="145"/>
      <c r="DM159" s="145"/>
      <c r="DN159" s="145"/>
      <c r="DO159" s="145"/>
      <c r="DP159" s="145"/>
      <c r="DQ159" s="145"/>
      <c r="DR159" s="145"/>
      <c r="DS159" s="145"/>
      <c r="DT159" s="145"/>
      <c r="DU159" s="145"/>
      <c r="DV159" s="145"/>
      <c r="DW159" s="145"/>
      <c r="DX159" s="145"/>
      <c r="DY159" s="145"/>
      <c r="DZ159" s="145"/>
      <c r="EA159" s="145"/>
      <c r="EB159" s="145"/>
      <c r="EC159" s="145"/>
      <c r="ED159" s="145"/>
      <c r="EE159" s="145"/>
      <c r="AMG159" s="135"/>
      <c r="AMH159" s="135"/>
    </row>
    <row r="160" spans="1:1022" x14ac:dyDescent="0.2">
      <c r="A160" s="135"/>
      <c r="B160" s="135"/>
      <c r="D160" s="128" t="s">
        <v>381</v>
      </c>
      <c r="I160" s="129">
        <f t="shared" ref="I160:AW160" si="91">I159/I157</f>
        <v>1.1293228624226307E-2</v>
      </c>
      <c r="J160" s="128">
        <f t="shared" si="91"/>
        <v>5.5080932937150873E-3</v>
      </c>
      <c r="L160" s="128">
        <f t="shared" si="91"/>
        <v>7.8070262973481894E-3</v>
      </c>
      <c r="M160" s="128">
        <f t="shared" si="91"/>
        <v>7.7307575641826099E-3</v>
      </c>
      <c r="N160" s="128">
        <f t="shared" si="91"/>
        <v>8.4678689256318159E-3</v>
      </c>
      <c r="O160" s="128">
        <f t="shared" si="91"/>
        <v>1.8885080367622729E-2</v>
      </c>
      <c r="P160" s="128">
        <f t="shared" si="91"/>
        <v>2.8270412399730917E-2</v>
      </c>
      <c r="Q160" s="128">
        <f t="shared" si="91"/>
        <v>6.147735732033496E-3</v>
      </c>
      <c r="R160" s="128">
        <f t="shared" si="91"/>
        <v>1.6095865572675637E-2</v>
      </c>
      <c r="U160" s="128">
        <f t="shared" si="91"/>
        <v>2.2203770075281622E-2</v>
      </c>
      <c r="V160" s="128">
        <f t="shared" si="91"/>
        <v>0.22065734498812434</v>
      </c>
      <c r="W160" s="128">
        <f t="shared" si="91"/>
        <v>9.6375510425529033E-3</v>
      </c>
      <c r="X160" s="128">
        <f t="shared" si="91"/>
        <v>5.0220370295507456E-3</v>
      </c>
      <c r="Y160" s="128">
        <f t="shared" si="91"/>
        <v>7.4338597390863929E-3</v>
      </c>
      <c r="Z160" s="128">
        <f t="shared" si="91"/>
        <v>1.0320680089399285E-2</v>
      </c>
      <c r="AA160" s="128">
        <f t="shared" si="91"/>
        <v>8.7939699603378583E-3</v>
      </c>
      <c r="AB160" s="128">
        <f t="shared" si="91"/>
        <v>3.1850920415839548E-2</v>
      </c>
      <c r="AC160" s="128">
        <f t="shared" si="91"/>
        <v>6.3306949488282326E-3</v>
      </c>
      <c r="AD160" s="128">
        <f t="shared" si="91"/>
        <v>7.2701507656507177E-3</v>
      </c>
      <c r="AE160" s="128">
        <f t="shared" si="91"/>
        <v>7.6143551460102297E-3</v>
      </c>
      <c r="AF160" s="128">
        <f t="shared" si="91"/>
        <v>9.6665226893631172E-3</v>
      </c>
      <c r="AG160" s="128">
        <f t="shared" si="91"/>
        <v>1.0686609448670338E-2</v>
      </c>
      <c r="AH160" s="128">
        <f t="shared" si="91"/>
        <v>7.3972135248677219E-3</v>
      </c>
      <c r="AI160" s="128">
        <f t="shared" si="91"/>
        <v>1.9179539844610606E-2</v>
      </c>
      <c r="AJ160" s="128">
        <f t="shared" si="91"/>
        <v>9.2718988220701227E-3</v>
      </c>
      <c r="AK160" s="128">
        <f t="shared" si="91"/>
        <v>1.3611931305956108E-2</v>
      </c>
      <c r="AL160" s="128">
        <f t="shared" si="91"/>
        <v>1.5223885631583705E-2</v>
      </c>
      <c r="AM160" s="128">
        <f t="shared" si="91"/>
        <v>1.2259251525046758E-2</v>
      </c>
      <c r="AN160" s="128">
        <f t="shared" si="91"/>
        <v>1.1977507420953416E-2</v>
      </c>
      <c r="AO160" s="128">
        <f t="shared" si="91"/>
        <v>1.7401028890860953E-2</v>
      </c>
      <c r="AP160" s="128">
        <f t="shared" si="91"/>
        <v>1.3659263090700107E-2</v>
      </c>
      <c r="AQ160" s="128">
        <f t="shared" si="91"/>
        <v>1.5212917252795694E-2</v>
      </c>
      <c r="AR160" s="128">
        <f t="shared" si="91"/>
        <v>7.8933361115751163E-3</v>
      </c>
      <c r="AS160" s="128">
        <f t="shared" si="91"/>
        <v>1.5442010992654702E-2</v>
      </c>
      <c r="AT160" s="128">
        <f t="shared" si="91"/>
        <v>1.2521932903824751E-2</v>
      </c>
      <c r="AU160" s="128">
        <f t="shared" si="91"/>
        <v>2.8922806255562199E-2</v>
      </c>
      <c r="AV160" s="130">
        <f t="shared" si="91"/>
        <v>1.0762226769737071E-2</v>
      </c>
      <c r="AW160" s="130">
        <f t="shared" si="91"/>
        <v>1.3333342606261874E-2</v>
      </c>
      <c r="AX160" s="135"/>
      <c r="AY160" s="135"/>
      <c r="AZ160" s="146"/>
      <c r="BA160" s="147"/>
      <c r="BB160" s="147"/>
      <c r="BC160" s="146"/>
      <c r="BD160" s="147"/>
      <c r="BE160" s="147"/>
      <c r="BF160" s="146"/>
      <c r="BG160" s="148"/>
      <c r="BH160" s="148"/>
      <c r="BI160" s="146"/>
      <c r="BJ160" s="146"/>
      <c r="BK160" s="146"/>
      <c r="BL160" s="146"/>
      <c r="BM160" s="148"/>
      <c r="BN160" s="148"/>
      <c r="BO160" s="148"/>
      <c r="BP160" s="148"/>
      <c r="BQ160" s="148"/>
      <c r="BR160" s="148"/>
      <c r="BS160" s="148"/>
      <c r="BT160" s="148"/>
      <c r="BU160" s="148"/>
      <c r="BV160" s="148"/>
      <c r="BW160" s="148"/>
      <c r="BX160" s="148"/>
      <c r="BY160" s="148"/>
      <c r="BZ160" s="148"/>
      <c r="CA160" s="148"/>
      <c r="CB160" s="148"/>
      <c r="CC160" s="148"/>
      <c r="CD160" s="148"/>
      <c r="CE160" s="148"/>
      <c r="CF160" s="148"/>
      <c r="CG160" s="148"/>
      <c r="CH160" s="148"/>
      <c r="CI160" s="148"/>
      <c r="CJ160" s="148"/>
      <c r="CK160" s="148"/>
      <c r="CL160" s="148"/>
      <c r="CM160" s="148"/>
      <c r="CN160" s="148"/>
      <c r="CO160" s="135"/>
      <c r="CP160" s="13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c r="DK160" s="145"/>
      <c r="DL160" s="145"/>
      <c r="DM160" s="145"/>
      <c r="DN160" s="145"/>
      <c r="DO160" s="145"/>
      <c r="DP160" s="145"/>
      <c r="DQ160" s="145"/>
      <c r="DR160" s="145"/>
      <c r="DS160" s="145"/>
      <c r="DT160" s="145"/>
      <c r="DU160" s="145"/>
      <c r="DV160" s="145"/>
      <c r="DW160" s="145"/>
      <c r="DX160" s="145"/>
      <c r="DY160" s="145"/>
      <c r="DZ160" s="145"/>
      <c r="EA160" s="145"/>
      <c r="EB160" s="145"/>
      <c r="EC160" s="145"/>
      <c r="ED160" s="145"/>
      <c r="EE160" s="145"/>
      <c r="AMG160" s="135"/>
      <c r="AMH160" s="135"/>
    </row>
    <row r="161" spans="1:1024" x14ac:dyDescent="0.2">
      <c r="A161" s="135"/>
      <c r="B161" s="135"/>
      <c r="D161" s="128" t="s">
        <v>382</v>
      </c>
      <c r="I161" s="129">
        <f t="shared" ref="I161:AW161" si="92">I160*100</f>
        <v>1.1293228624226306</v>
      </c>
      <c r="J161" s="128">
        <f t="shared" si="92"/>
        <v>0.55080932937150873</v>
      </c>
      <c r="L161" s="128">
        <f t="shared" si="92"/>
        <v>0.78070262973481896</v>
      </c>
      <c r="M161" s="128">
        <f t="shared" si="92"/>
        <v>0.77307575641826098</v>
      </c>
      <c r="N161" s="128">
        <f t="shared" si="92"/>
        <v>0.84678689256318163</v>
      </c>
      <c r="O161" s="128">
        <f t="shared" si="92"/>
        <v>1.8885080367622729</v>
      </c>
      <c r="P161" s="128">
        <f t="shared" si="92"/>
        <v>2.8270412399730915</v>
      </c>
      <c r="Q161" s="128">
        <f t="shared" si="92"/>
        <v>0.61477357320334958</v>
      </c>
      <c r="R161" s="128">
        <f t="shared" si="92"/>
        <v>1.6095865572675636</v>
      </c>
      <c r="U161" s="128">
        <f t="shared" si="92"/>
        <v>2.2203770075281621</v>
      </c>
      <c r="V161" s="128">
        <f t="shared" si="92"/>
        <v>22.065734498812432</v>
      </c>
      <c r="W161" s="128">
        <f t="shared" si="92"/>
        <v>0.96375510425529032</v>
      </c>
      <c r="X161" s="128">
        <f t="shared" si="92"/>
        <v>0.50220370295507455</v>
      </c>
      <c r="Y161" s="128">
        <f t="shared" si="92"/>
        <v>0.74338597390863925</v>
      </c>
      <c r="Z161" s="128">
        <f t="shared" si="92"/>
        <v>1.0320680089399286</v>
      </c>
      <c r="AA161" s="128">
        <f t="shared" si="92"/>
        <v>0.87939699603378585</v>
      </c>
      <c r="AB161" s="128">
        <f t="shared" si="92"/>
        <v>3.185092041583955</v>
      </c>
      <c r="AC161" s="128">
        <f t="shared" si="92"/>
        <v>0.63306949488282327</v>
      </c>
      <c r="AD161" s="128">
        <f t="shared" si="92"/>
        <v>0.7270150765650718</v>
      </c>
      <c r="AE161" s="128">
        <f t="shared" si="92"/>
        <v>0.76143551460102299</v>
      </c>
      <c r="AF161" s="128">
        <f t="shared" si="92"/>
        <v>0.96665226893631173</v>
      </c>
      <c r="AG161" s="128">
        <f t="shared" si="92"/>
        <v>1.0686609448670339</v>
      </c>
      <c r="AH161" s="128">
        <f t="shared" si="92"/>
        <v>0.73972135248677218</v>
      </c>
      <c r="AI161" s="128">
        <f t="shared" si="92"/>
        <v>1.9179539844610607</v>
      </c>
      <c r="AJ161" s="128">
        <f t="shared" si="92"/>
        <v>0.92718988220701226</v>
      </c>
      <c r="AK161" s="128">
        <f t="shared" si="92"/>
        <v>1.3611931305956109</v>
      </c>
      <c r="AL161" s="128">
        <f t="shared" si="92"/>
        <v>1.5223885631583705</v>
      </c>
      <c r="AM161" s="128">
        <f t="shared" si="92"/>
        <v>1.2259251525046759</v>
      </c>
      <c r="AN161" s="128">
        <f t="shared" si="92"/>
        <v>1.1977507420953417</v>
      </c>
      <c r="AO161" s="128">
        <f t="shared" si="92"/>
        <v>1.7401028890860952</v>
      </c>
      <c r="AP161" s="128">
        <f t="shared" si="92"/>
        <v>1.3659263090700107</v>
      </c>
      <c r="AQ161" s="128">
        <f t="shared" si="92"/>
        <v>1.5212917252795695</v>
      </c>
      <c r="AR161" s="128">
        <f t="shared" si="92"/>
        <v>0.78933361115751166</v>
      </c>
      <c r="AS161" s="128">
        <f t="shared" si="92"/>
        <v>1.5442010992654702</v>
      </c>
      <c r="AT161" s="128">
        <f t="shared" si="92"/>
        <v>1.2521932903824751</v>
      </c>
      <c r="AU161" s="128">
        <f t="shared" si="92"/>
        <v>2.8922806255562197</v>
      </c>
      <c r="AV161" s="130">
        <f t="shared" si="92"/>
        <v>1.0762226769737071</v>
      </c>
      <c r="AW161" s="130">
        <f t="shared" si="92"/>
        <v>1.3333342606261873</v>
      </c>
      <c r="AX161" s="135"/>
      <c r="AY161" s="135"/>
      <c r="AZ161" s="146"/>
      <c r="BA161" s="147"/>
      <c r="BB161" s="147"/>
      <c r="BC161" s="146"/>
      <c r="BD161" s="147"/>
      <c r="BE161" s="147"/>
      <c r="BF161" s="146"/>
      <c r="BG161" s="148"/>
      <c r="BH161" s="148"/>
      <c r="BI161" s="146"/>
      <c r="BJ161" s="146"/>
      <c r="BK161" s="146"/>
      <c r="BL161" s="146"/>
      <c r="BM161" s="148"/>
      <c r="BN161" s="148"/>
      <c r="BO161" s="148"/>
      <c r="BP161" s="148"/>
      <c r="BQ161" s="148"/>
      <c r="BR161" s="148"/>
      <c r="BS161" s="148"/>
      <c r="BT161" s="148"/>
      <c r="BU161" s="148"/>
      <c r="BV161" s="148"/>
      <c r="BW161" s="148"/>
      <c r="BX161" s="148"/>
      <c r="BY161" s="148"/>
      <c r="BZ161" s="148"/>
      <c r="CA161" s="148"/>
      <c r="CB161" s="148"/>
      <c r="CC161" s="148"/>
      <c r="CD161" s="148"/>
      <c r="CE161" s="148"/>
      <c r="CF161" s="148"/>
      <c r="CG161" s="148"/>
      <c r="CH161" s="148"/>
      <c r="CI161" s="148"/>
      <c r="CJ161" s="148"/>
      <c r="CK161" s="148"/>
      <c r="CL161" s="148"/>
      <c r="CM161" s="148"/>
      <c r="CN161" s="148"/>
      <c r="CO161" s="135"/>
      <c r="CP161" s="135"/>
      <c r="CQ161" s="145"/>
      <c r="CR161" s="145"/>
      <c r="CS161" s="145"/>
      <c r="CT161" s="145"/>
      <c r="CU161" s="145"/>
      <c r="CV161" s="145"/>
      <c r="CW161" s="145"/>
      <c r="CX161" s="145"/>
      <c r="CY161" s="145"/>
      <c r="CZ161" s="145"/>
      <c r="DA161" s="145"/>
      <c r="DB161" s="145"/>
      <c r="DC161" s="145"/>
      <c r="DD161" s="145"/>
      <c r="DE161" s="145"/>
      <c r="DF161" s="145"/>
      <c r="DG161" s="145"/>
      <c r="DH161" s="145"/>
      <c r="DI161" s="145"/>
      <c r="DJ161" s="145"/>
      <c r="DK161" s="145"/>
      <c r="DL161" s="145"/>
      <c r="DM161" s="145"/>
      <c r="DN161" s="145"/>
      <c r="DO161" s="145"/>
      <c r="DP161" s="145"/>
      <c r="DQ161" s="145"/>
      <c r="DR161" s="145"/>
      <c r="DS161" s="145"/>
      <c r="DT161" s="145"/>
      <c r="DU161" s="145"/>
      <c r="DV161" s="145"/>
      <c r="DW161" s="145"/>
      <c r="DX161" s="145"/>
      <c r="DY161" s="145"/>
      <c r="DZ161" s="145"/>
      <c r="EA161" s="145"/>
      <c r="EB161" s="145"/>
      <c r="EC161" s="145"/>
      <c r="ED161" s="145"/>
      <c r="EE161" s="145"/>
      <c r="AMG161" s="135"/>
      <c r="AMH161" s="135"/>
    </row>
    <row r="162" spans="1:1024" x14ac:dyDescent="0.2">
      <c r="B162" s="135"/>
      <c r="AX162" s="135"/>
      <c r="AY162" s="128"/>
      <c r="CO162" s="135"/>
      <c r="AMI162" s="128"/>
      <c r="AMJ162" s="128"/>
    </row>
    <row r="164" spans="1:1024" x14ac:dyDescent="0.2">
      <c r="A164" s="135" t="s">
        <v>804</v>
      </c>
      <c r="B164" s="135" t="s">
        <v>364</v>
      </c>
      <c r="C164" s="128" t="s">
        <v>365</v>
      </c>
      <c r="D164" s="135" t="s">
        <v>457</v>
      </c>
      <c r="F164" s="128">
        <v>1240</v>
      </c>
      <c r="G164" s="128">
        <v>1E-4</v>
      </c>
      <c r="H164" s="128" t="s">
        <v>458</v>
      </c>
      <c r="I164" s="144">
        <v>9.39</v>
      </c>
      <c r="J164" s="135">
        <v>250578.19</v>
      </c>
      <c r="K164" s="135">
        <v>165810.59</v>
      </c>
      <c r="L164" s="135">
        <v>201.86</v>
      </c>
      <c r="M164" s="135">
        <v>3723.52</v>
      </c>
      <c r="N164" s="135">
        <v>3569.04</v>
      </c>
      <c r="O164" s="135">
        <v>25.24</v>
      </c>
      <c r="P164" s="135">
        <v>3333.39</v>
      </c>
      <c r="Q164" s="135">
        <v>732.05</v>
      </c>
      <c r="R164" s="135">
        <v>110.29</v>
      </c>
      <c r="S164" s="135">
        <v>98.98</v>
      </c>
      <c r="T164" s="128" t="s">
        <v>29</v>
      </c>
      <c r="U164" s="128" t="s">
        <v>29</v>
      </c>
      <c r="V164" s="128" t="s">
        <v>29</v>
      </c>
      <c r="W164" s="128" t="s">
        <v>459</v>
      </c>
      <c r="X164" s="135">
        <v>25.78</v>
      </c>
      <c r="Y164" s="135">
        <v>10.130000000000001</v>
      </c>
      <c r="Z164" s="135">
        <v>10.02</v>
      </c>
      <c r="AA164" s="135">
        <v>0.433</v>
      </c>
      <c r="AB164" s="135">
        <v>0.96</v>
      </c>
      <c r="AC164" s="128" t="s">
        <v>29</v>
      </c>
      <c r="AD164" s="128" t="s">
        <v>29</v>
      </c>
      <c r="AE164" s="135">
        <v>1.1140000000000001</v>
      </c>
      <c r="AF164" s="135">
        <v>2.4500000000000002</v>
      </c>
      <c r="AG164" s="135">
        <v>0.59199999999999997</v>
      </c>
      <c r="AH164" s="135">
        <v>5.27</v>
      </c>
      <c r="AI164" s="135">
        <v>3.41</v>
      </c>
      <c r="AJ164" s="135">
        <v>0.76300000000000001</v>
      </c>
      <c r="AK164" s="135">
        <v>2.25</v>
      </c>
      <c r="AL164" s="135">
        <v>1.1100000000000001</v>
      </c>
      <c r="AM164" s="135">
        <v>4.7</v>
      </c>
      <c r="AN164" s="135">
        <v>0.91400000000000003</v>
      </c>
      <c r="AO164" s="135">
        <v>2.19</v>
      </c>
      <c r="AP164" s="135">
        <v>0.94</v>
      </c>
      <c r="AQ164" s="135">
        <v>2.29</v>
      </c>
      <c r="AR164" s="135">
        <v>1.5069999999999999</v>
      </c>
      <c r="AS164" s="135">
        <v>3.08</v>
      </c>
      <c r="AT164" s="135">
        <v>7.8E-2</v>
      </c>
      <c r="AU164" s="128" t="s">
        <v>29</v>
      </c>
      <c r="AV164" s="145">
        <v>0.14699999999999999</v>
      </c>
      <c r="AW164" s="145">
        <v>6.3E-2</v>
      </c>
      <c r="AX164" s="135"/>
      <c r="AY164" s="135"/>
      <c r="AZ164" s="146">
        <v>1.94</v>
      </c>
      <c r="BA164" s="147">
        <v>46270</v>
      </c>
      <c r="BB164" s="147">
        <v>5282.3</v>
      </c>
      <c r="BC164" s="146">
        <v>12.94</v>
      </c>
      <c r="BD164" s="147">
        <v>2657.44</v>
      </c>
      <c r="BE164" s="147">
        <v>724.47</v>
      </c>
      <c r="BF164" s="146">
        <v>1.62</v>
      </c>
      <c r="BG164" s="148">
        <v>518.55999999999995</v>
      </c>
      <c r="BH164" s="148">
        <v>77.55</v>
      </c>
      <c r="BI164" s="146">
        <v>7.58</v>
      </c>
      <c r="BJ164" s="146">
        <v>15.43</v>
      </c>
      <c r="BK164" s="146">
        <v>1.25</v>
      </c>
      <c r="BL164" s="146">
        <v>1.39</v>
      </c>
      <c r="BM164" s="148">
        <v>0.49</v>
      </c>
      <c r="BN164" s="148">
        <v>0.16</v>
      </c>
      <c r="BO164" s="148">
        <v>1.39</v>
      </c>
      <c r="BP164" s="148">
        <v>0.57999999999999996</v>
      </c>
      <c r="BQ164" s="148">
        <v>0.69</v>
      </c>
      <c r="BR164" s="148">
        <v>4.3999999999999997E-2</v>
      </c>
      <c r="BS164" s="148">
        <v>0.22</v>
      </c>
      <c r="BT164" s="148">
        <v>6.2E-2</v>
      </c>
      <c r="BU164" s="148">
        <v>0.12</v>
      </c>
      <c r="BV164" s="148">
        <v>6.4000000000000001E-2</v>
      </c>
      <c r="BW164" s="148">
        <v>0.14000000000000001</v>
      </c>
      <c r="BX164" s="148">
        <v>5.2999999999999999E-2</v>
      </c>
      <c r="BY164" s="148">
        <v>0.42</v>
      </c>
      <c r="BZ164" s="148">
        <v>0.37</v>
      </c>
      <c r="CA164" s="148">
        <v>6.0999999999999999E-2</v>
      </c>
      <c r="CB164" s="148">
        <v>0.25</v>
      </c>
      <c r="CC164" s="148">
        <v>7.2999999999999995E-2</v>
      </c>
      <c r="CD164" s="148">
        <v>0.36</v>
      </c>
      <c r="CE164" s="148">
        <v>5.8000000000000003E-2</v>
      </c>
      <c r="CF164" s="148">
        <v>0.17</v>
      </c>
      <c r="CG164" s="148">
        <v>6.2E-2</v>
      </c>
      <c r="CH164" s="148">
        <v>0.19</v>
      </c>
      <c r="CI164" s="148">
        <v>7.2999999999999995E-2</v>
      </c>
      <c r="CJ164" s="148">
        <v>0.23</v>
      </c>
      <c r="CK164" s="148">
        <v>1.4E-2</v>
      </c>
      <c r="CL164" s="148">
        <v>1.2999999999999999E-2</v>
      </c>
      <c r="CM164" s="148">
        <v>1.4999999999999999E-2</v>
      </c>
      <c r="CN164" s="148">
        <v>9.1999999999999998E-3</v>
      </c>
      <c r="CO164" s="135"/>
      <c r="CP164" s="135"/>
      <c r="CQ164" s="145">
        <v>3.55</v>
      </c>
      <c r="CR164" s="145">
        <v>226.99</v>
      </c>
      <c r="CS164" s="145">
        <v>169.92</v>
      </c>
      <c r="CT164" s="145">
        <v>0.26800000000000002</v>
      </c>
      <c r="CU164" s="145">
        <v>21.43</v>
      </c>
      <c r="CV164" s="145">
        <v>3.65</v>
      </c>
      <c r="CW164" s="145">
        <v>0.223</v>
      </c>
      <c r="CX164" s="145">
        <v>1.21</v>
      </c>
      <c r="CY164" s="145">
        <v>0.94499999999999995</v>
      </c>
      <c r="CZ164" s="145">
        <v>0.38400000000000001</v>
      </c>
      <c r="DA164" s="145">
        <v>2.5499999999999998</v>
      </c>
      <c r="DB164" s="145">
        <v>3.13</v>
      </c>
      <c r="DC164" s="145">
        <v>3.56</v>
      </c>
      <c r="DD164" s="145">
        <v>1.22</v>
      </c>
      <c r="DE164" s="145">
        <v>0.40699999999999997</v>
      </c>
      <c r="DF164" s="145">
        <v>0.11799999999999999</v>
      </c>
      <c r="DG164" s="145">
        <v>2.4E-2</v>
      </c>
      <c r="DH164" s="145">
        <v>0.128</v>
      </c>
      <c r="DI164" s="145">
        <v>2.7699999999999999E-2</v>
      </c>
      <c r="DJ164" s="145">
        <v>0.36799999999999999</v>
      </c>
      <c r="DK164" s="145">
        <v>0.155</v>
      </c>
      <c r="DL164" s="145">
        <v>0.309</v>
      </c>
      <c r="DM164" s="145">
        <v>4.0400000000000002E-3</v>
      </c>
      <c r="DN164" s="145">
        <f>AVERAGE(DN170,DN167)</f>
        <v>1.515E-2</v>
      </c>
      <c r="DO164" s="145">
        <v>1.6199999999999999E-2</v>
      </c>
      <c r="DP164" s="145">
        <v>0.11045000000000001</v>
      </c>
      <c r="DQ164" s="145">
        <v>0.14499999999999999</v>
      </c>
      <c r="DR164" s="145">
        <v>2.52E-2</v>
      </c>
      <c r="DS164" s="145">
        <v>0.158</v>
      </c>
      <c r="DT164" s="145">
        <v>1.1599999999999999E-2</v>
      </c>
      <c r="DU164" s="145">
        <v>4.9233333333333303E-2</v>
      </c>
      <c r="DV164" s="145">
        <v>8.9633333333333405E-3</v>
      </c>
      <c r="DW164" s="145">
        <f>AVERAGE(DW169,DW170)</f>
        <v>3.27E-2</v>
      </c>
      <c r="DX164" s="145">
        <v>1.3599999999999999E-2</v>
      </c>
      <c r="DY164" s="145">
        <v>4.0500000000000001E-2</v>
      </c>
      <c r="DZ164" s="145">
        <v>6.8100000000000001E-3</v>
      </c>
      <c r="EA164" s="145">
        <v>6.1499999999999999E-2</v>
      </c>
      <c r="EB164" s="145">
        <v>1.8200000000000001E-2</v>
      </c>
      <c r="EC164" s="145">
        <v>3.0300000000000001E-2</v>
      </c>
      <c r="ED164" s="145">
        <v>7.5900000000000004E-3</v>
      </c>
      <c r="EE164" s="145">
        <v>1.2800000000000001E-2</v>
      </c>
    </row>
    <row r="165" spans="1:1024" x14ac:dyDescent="0.2">
      <c r="A165" s="135" t="s">
        <v>804</v>
      </c>
      <c r="B165" s="135" t="s">
        <v>364</v>
      </c>
      <c r="C165" s="128" t="s">
        <v>365</v>
      </c>
      <c r="D165" s="135" t="s">
        <v>460</v>
      </c>
      <c r="F165" s="128">
        <v>1240</v>
      </c>
      <c r="G165" s="128">
        <v>1E-4</v>
      </c>
      <c r="H165" s="128" t="s">
        <v>458</v>
      </c>
      <c r="I165" s="144">
        <v>11.02</v>
      </c>
      <c r="J165" s="135">
        <v>245529.98</v>
      </c>
      <c r="K165" s="135">
        <v>162737.38</v>
      </c>
      <c r="L165" s="135">
        <v>190.94</v>
      </c>
      <c r="M165" s="135">
        <v>3662.1</v>
      </c>
      <c r="N165" s="135">
        <v>3400.69</v>
      </c>
      <c r="O165" s="135">
        <v>23.74</v>
      </c>
      <c r="P165" s="135">
        <v>3261.69</v>
      </c>
      <c r="Q165" s="135">
        <v>703.83</v>
      </c>
      <c r="R165" s="135">
        <v>107.08</v>
      </c>
      <c r="S165" s="135">
        <v>91.54</v>
      </c>
      <c r="T165" s="128" t="s">
        <v>29</v>
      </c>
      <c r="U165" s="128" t="s">
        <v>29</v>
      </c>
      <c r="V165" s="128" t="s">
        <v>29</v>
      </c>
      <c r="W165" s="128" t="s">
        <v>29</v>
      </c>
      <c r="X165" s="135">
        <v>25.68</v>
      </c>
      <c r="Y165" s="135">
        <v>9.25</v>
      </c>
      <c r="Z165" s="135">
        <v>9.4</v>
      </c>
      <c r="AA165" s="135">
        <v>0.33700000000000002</v>
      </c>
      <c r="AB165" s="135">
        <v>0.71</v>
      </c>
      <c r="AC165" s="128" t="s">
        <v>29</v>
      </c>
      <c r="AD165" s="128" t="s">
        <v>29</v>
      </c>
      <c r="AE165" s="135">
        <v>1.054</v>
      </c>
      <c r="AF165" s="135">
        <v>2.52</v>
      </c>
      <c r="AG165" s="135">
        <v>0.55600000000000005</v>
      </c>
      <c r="AH165" s="135">
        <v>4.92</v>
      </c>
      <c r="AI165" s="135">
        <v>2.83</v>
      </c>
      <c r="AJ165" s="135">
        <v>0.98099999999999998</v>
      </c>
      <c r="AK165" s="135">
        <v>2.4700000000000002</v>
      </c>
      <c r="AL165" s="135">
        <v>1.1220000000000001</v>
      </c>
      <c r="AM165" s="135">
        <v>4.26</v>
      </c>
      <c r="AN165" s="135">
        <v>0.84499999999999997</v>
      </c>
      <c r="AO165" s="135">
        <v>1.89</v>
      </c>
      <c r="AP165" s="135">
        <v>0.93700000000000006</v>
      </c>
      <c r="AQ165" s="135">
        <v>1.94</v>
      </c>
      <c r="AR165" s="135">
        <v>1.4650000000000001</v>
      </c>
      <c r="AS165" s="135">
        <v>3.17</v>
      </c>
      <c r="AT165" s="135">
        <v>0.04</v>
      </c>
      <c r="AU165" s="128" t="s">
        <v>29</v>
      </c>
      <c r="AV165" s="145">
        <v>0.187</v>
      </c>
      <c r="AW165" s="145">
        <v>6.4799999999999996E-2</v>
      </c>
      <c r="AX165" s="135"/>
      <c r="AY165" s="135"/>
      <c r="AZ165" s="146">
        <v>2.1</v>
      </c>
      <c r="BA165" s="147">
        <v>45343.519999999997</v>
      </c>
      <c r="BB165" s="147">
        <v>5189.28</v>
      </c>
      <c r="BC165" s="146">
        <v>12.28</v>
      </c>
      <c r="BD165" s="147">
        <v>2624.49</v>
      </c>
      <c r="BE165" s="147">
        <v>692.94</v>
      </c>
      <c r="BF165" s="146">
        <v>1.53</v>
      </c>
      <c r="BG165" s="148">
        <v>509.24</v>
      </c>
      <c r="BH165" s="148">
        <v>74.8</v>
      </c>
      <c r="BI165" s="146">
        <v>7.39</v>
      </c>
      <c r="BJ165" s="146">
        <v>14.35</v>
      </c>
      <c r="BK165" s="146">
        <v>1.27</v>
      </c>
      <c r="BL165" s="146">
        <v>1.32</v>
      </c>
      <c r="BM165" s="148">
        <v>0.45</v>
      </c>
      <c r="BN165" s="148">
        <v>0.17</v>
      </c>
      <c r="BO165" s="148">
        <v>1.39</v>
      </c>
      <c r="BP165" s="148">
        <v>0.54</v>
      </c>
      <c r="BQ165" s="148">
        <v>0.65</v>
      </c>
      <c r="BR165" s="148">
        <v>4.1000000000000002E-2</v>
      </c>
      <c r="BS165" s="148">
        <v>0.24</v>
      </c>
      <c r="BT165" s="148">
        <v>6.5000000000000002E-2</v>
      </c>
      <c r="BU165" s="148">
        <v>0.1</v>
      </c>
      <c r="BV165" s="148">
        <v>6.2E-2</v>
      </c>
      <c r="BW165" s="148">
        <v>0.15</v>
      </c>
      <c r="BX165" s="148">
        <v>5.0999999999999997E-2</v>
      </c>
      <c r="BY165" s="148">
        <v>0.4</v>
      </c>
      <c r="BZ165" s="148">
        <v>0.32</v>
      </c>
      <c r="CA165" s="148">
        <v>7.4999999999999997E-2</v>
      </c>
      <c r="CB165" s="148">
        <v>0.27</v>
      </c>
      <c r="CC165" s="148">
        <v>7.4999999999999997E-2</v>
      </c>
      <c r="CD165" s="148">
        <v>0.34</v>
      </c>
      <c r="CE165" s="148">
        <v>5.6000000000000001E-2</v>
      </c>
      <c r="CF165" s="148">
        <v>0.16</v>
      </c>
      <c r="CG165" s="148">
        <v>6.3E-2</v>
      </c>
      <c r="CH165" s="148">
        <v>0.17</v>
      </c>
      <c r="CI165" s="148">
        <v>7.1999999999999995E-2</v>
      </c>
      <c r="CJ165" s="148">
        <v>0.23</v>
      </c>
      <c r="CK165" s="148">
        <v>1.2E-2</v>
      </c>
      <c r="CL165" s="148">
        <v>2.1000000000000001E-2</v>
      </c>
      <c r="CM165" s="148">
        <v>1.9E-2</v>
      </c>
      <c r="CN165" s="148">
        <v>9.7000000000000003E-3</v>
      </c>
      <c r="CO165" s="135"/>
      <c r="CP165" s="135"/>
      <c r="CQ165" s="145">
        <v>3.4</v>
      </c>
      <c r="CR165" s="145">
        <v>225.95</v>
      </c>
      <c r="CS165" s="145">
        <v>165.66</v>
      </c>
      <c r="CT165" s="145">
        <v>0.27600000000000002</v>
      </c>
      <c r="CU165" s="145">
        <v>21.65</v>
      </c>
      <c r="CV165" s="145">
        <v>3.36</v>
      </c>
      <c r="CW165" s="145">
        <v>0.21199999999999999</v>
      </c>
      <c r="CX165" s="145">
        <v>1.9</v>
      </c>
      <c r="CY165" s="145">
        <v>0.97099999999999997</v>
      </c>
      <c r="CZ165" s="145">
        <v>0.39800000000000002</v>
      </c>
      <c r="DA165" s="145">
        <v>2.56</v>
      </c>
      <c r="DB165" s="145">
        <v>3.07</v>
      </c>
      <c r="DC165" s="145">
        <v>3.34</v>
      </c>
      <c r="DD165" s="145">
        <v>1.1599999999999999</v>
      </c>
      <c r="DE165" s="145">
        <v>0.42799999999999999</v>
      </c>
      <c r="DF165" s="145">
        <v>0.10199999999999999</v>
      </c>
      <c r="DG165" s="145">
        <v>1.7000000000000001E-2</v>
      </c>
      <c r="DH165" s="145">
        <v>0.11799999999999999</v>
      </c>
      <c r="DI165" s="145">
        <v>3.9600000000000003E-2</v>
      </c>
      <c r="DJ165" s="145">
        <v>0.47</v>
      </c>
      <c r="DK165" s="145">
        <v>0.16</v>
      </c>
      <c r="DL165" s="145">
        <v>0.251</v>
      </c>
      <c r="DM165" s="145">
        <v>1.2E-2</v>
      </c>
      <c r="DN165" s="145">
        <v>1.515E-2</v>
      </c>
      <c r="DO165" s="145">
        <f>AVERAGE(DO164,DO166,DO168,DO170)</f>
        <v>1.4999999999999999E-2</v>
      </c>
      <c r="DP165" s="145">
        <v>6.8900000000000003E-2</v>
      </c>
      <c r="DQ165" s="145">
        <v>0.14499999999999999</v>
      </c>
      <c r="DR165" s="145">
        <v>2.58E-2</v>
      </c>
      <c r="DS165" s="145">
        <v>6.0999999999999999E-2</v>
      </c>
      <c r="DT165" s="145">
        <f>AVERAGE(DT170,DT164)</f>
        <v>1.2149999999999999E-2</v>
      </c>
      <c r="DU165" s="145">
        <v>5.4699999999999999E-2</v>
      </c>
      <c r="DV165" s="145">
        <v>8.5299999999999994E-3</v>
      </c>
      <c r="DW165" s="145">
        <v>3.27E-2</v>
      </c>
      <c r="DX165" s="145">
        <v>8.3499999999999998E-3</v>
      </c>
      <c r="DY165" s="145">
        <v>4.0500000000000001E-2</v>
      </c>
      <c r="DZ165" s="145">
        <v>5.4599999999999996E-3</v>
      </c>
      <c r="EA165" s="145">
        <v>6.1499999999999999E-2</v>
      </c>
      <c r="EB165" s="145">
        <v>2.0299999999999999E-2</v>
      </c>
      <c r="EC165" s="145">
        <v>5.1200000000000002E-2</v>
      </c>
      <c r="ED165" s="145">
        <v>7.5900000000000004E-3</v>
      </c>
      <c r="EE165" s="145">
        <v>1.2800000000000001E-2</v>
      </c>
    </row>
    <row r="166" spans="1:1024" x14ac:dyDescent="0.2">
      <c r="A166" s="135" t="s">
        <v>804</v>
      </c>
      <c r="B166" s="135" t="s">
        <v>364</v>
      </c>
      <c r="C166" s="128" t="s">
        <v>365</v>
      </c>
      <c r="D166" s="135" t="s">
        <v>461</v>
      </c>
      <c r="F166" s="128">
        <v>1240</v>
      </c>
      <c r="G166" s="128">
        <v>1E-4</v>
      </c>
      <c r="H166" s="128" t="s">
        <v>458</v>
      </c>
      <c r="I166" s="144">
        <v>11.32</v>
      </c>
      <c r="J166" s="135">
        <v>252639.23</v>
      </c>
      <c r="K166" s="135">
        <v>166525.31</v>
      </c>
      <c r="L166" s="135">
        <v>246.69</v>
      </c>
      <c r="M166" s="135">
        <v>4064.04</v>
      </c>
      <c r="N166" s="135">
        <v>3763</v>
      </c>
      <c r="O166" s="135">
        <v>27.97</v>
      </c>
      <c r="P166" s="135">
        <v>3769.75</v>
      </c>
      <c r="Q166" s="135">
        <v>793.63</v>
      </c>
      <c r="R166" s="135">
        <v>112.67</v>
      </c>
      <c r="S166" s="135">
        <v>88.72</v>
      </c>
      <c r="T166" s="128" t="s">
        <v>29</v>
      </c>
      <c r="U166" s="128" t="s">
        <v>29</v>
      </c>
      <c r="V166" s="128" t="s">
        <v>29</v>
      </c>
      <c r="W166" s="128" t="s">
        <v>29</v>
      </c>
      <c r="X166" s="135">
        <v>24.05</v>
      </c>
      <c r="Y166" s="135">
        <v>12.93</v>
      </c>
      <c r="Z166" s="135">
        <v>14.58</v>
      </c>
      <c r="AA166" s="135">
        <v>0.502</v>
      </c>
      <c r="AB166" s="135">
        <v>1.21</v>
      </c>
      <c r="AC166" s="128" t="s">
        <v>29</v>
      </c>
      <c r="AD166" s="128" t="s">
        <v>29</v>
      </c>
      <c r="AE166" s="135">
        <v>1.2749999999999999</v>
      </c>
      <c r="AF166" s="135">
        <v>2.99</v>
      </c>
      <c r="AG166" s="135">
        <v>0.71799999999999997</v>
      </c>
      <c r="AH166" s="135">
        <v>6.68</v>
      </c>
      <c r="AI166" s="135">
        <v>4.63</v>
      </c>
      <c r="AJ166" s="135">
        <v>1.048</v>
      </c>
      <c r="AK166" s="135">
        <v>2.8</v>
      </c>
      <c r="AL166" s="135">
        <v>1.399</v>
      </c>
      <c r="AM166" s="135">
        <v>6.04</v>
      </c>
      <c r="AN166" s="135">
        <v>1.1919999999999999</v>
      </c>
      <c r="AO166" s="135">
        <v>3.17</v>
      </c>
      <c r="AP166" s="135">
        <v>1.33</v>
      </c>
      <c r="AQ166" s="135">
        <v>2.83</v>
      </c>
      <c r="AR166" s="135">
        <v>2.0640000000000001</v>
      </c>
      <c r="AS166" s="135">
        <v>4.6399999999999997</v>
      </c>
      <c r="AT166" s="135">
        <v>7.9000000000000001E-2</v>
      </c>
      <c r="AU166" s="135">
        <v>5.0999999999999997E-2</v>
      </c>
      <c r="AV166" s="145">
        <v>0.20300000000000001</v>
      </c>
      <c r="AW166" s="145">
        <v>0.105</v>
      </c>
      <c r="AX166" s="135"/>
      <c r="AY166" s="135"/>
      <c r="AZ166" s="146">
        <v>2.19</v>
      </c>
      <c r="BA166" s="147">
        <v>46661.32</v>
      </c>
      <c r="BB166" s="147">
        <v>5309.69</v>
      </c>
      <c r="BC166" s="146">
        <v>15.88</v>
      </c>
      <c r="BD166" s="147">
        <v>2924.68</v>
      </c>
      <c r="BE166" s="147">
        <v>769.63</v>
      </c>
      <c r="BF166" s="146">
        <v>1.8</v>
      </c>
      <c r="BG166" s="148">
        <v>590.61</v>
      </c>
      <c r="BH166" s="148">
        <v>84.59</v>
      </c>
      <c r="BI166" s="146">
        <v>7.79</v>
      </c>
      <c r="BJ166" s="146">
        <v>13.96</v>
      </c>
      <c r="BK166" s="146">
        <v>1.31</v>
      </c>
      <c r="BL166" s="146">
        <v>1.48</v>
      </c>
      <c r="BM166" s="148">
        <v>0.56000000000000005</v>
      </c>
      <c r="BN166" s="148">
        <v>0.17</v>
      </c>
      <c r="BO166" s="148">
        <v>1.31</v>
      </c>
      <c r="BP166" s="148">
        <v>0.74</v>
      </c>
      <c r="BQ166" s="148">
        <v>0.99</v>
      </c>
      <c r="BR166" s="148">
        <v>0.05</v>
      </c>
      <c r="BS166" s="148">
        <v>0.26</v>
      </c>
      <c r="BT166" s="148">
        <v>6.8000000000000005E-2</v>
      </c>
      <c r="BU166" s="148">
        <v>7.9000000000000001E-2</v>
      </c>
      <c r="BV166" s="148">
        <v>7.2999999999999995E-2</v>
      </c>
      <c r="BW166" s="148">
        <v>0.17</v>
      </c>
      <c r="BX166" s="148">
        <v>6.3E-2</v>
      </c>
      <c r="BY166" s="148">
        <v>0.52</v>
      </c>
      <c r="BZ166" s="148">
        <v>0.49</v>
      </c>
      <c r="CA166" s="148">
        <v>7.9000000000000001E-2</v>
      </c>
      <c r="CB166" s="148">
        <v>0.3</v>
      </c>
      <c r="CC166" s="148">
        <v>9.0999999999999998E-2</v>
      </c>
      <c r="CD166" s="148">
        <v>0.46</v>
      </c>
      <c r="CE166" s="148">
        <v>7.3999999999999996E-2</v>
      </c>
      <c r="CF166" s="148">
        <v>0.24</v>
      </c>
      <c r="CG166" s="148">
        <v>8.5000000000000006E-2</v>
      </c>
      <c r="CH166" s="148">
        <v>0.24</v>
      </c>
      <c r="CI166" s="148">
        <v>0.1</v>
      </c>
      <c r="CJ166" s="148">
        <v>0.33</v>
      </c>
      <c r="CK166" s="148">
        <v>1.4999999999999999E-2</v>
      </c>
      <c r="CL166" s="148">
        <v>1.4999999999999999E-2</v>
      </c>
      <c r="CM166" s="148">
        <v>0.02</v>
      </c>
      <c r="CN166" s="148">
        <v>1.2999999999999999E-2</v>
      </c>
      <c r="CO166" s="135"/>
      <c r="CP166" s="135"/>
      <c r="CQ166" s="145">
        <v>3.62</v>
      </c>
      <c r="CR166" s="145">
        <v>230.27</v>
      </c>
      <c r="CS166" s="145">
        <v>157.71</v>
      </c>
      <c r="CT166" s="145">
        <v>0.26800000000000002</v>
      </c>
      <c r="CU166" s="145">
        <v>21.46</v>
      </c>
      <c r="CV166" s="145">
        <v>4.74</v>
      </c>
      <c r="CW166" s="145">
        <v>0.22</v>
      </c>
      <c r="CX166" s="145">
        <v>1.91</v>
      </c>
      <c r="CY166" s="145">
        <v>0.97</v>
      </c>
      <c r="CZ166" s="145">
        <v>0.439</v>
      </c>
      <c r="DA166" s="145">
        <v>2.4300000000000002</v>
      </c>
      <c r="DB166" s="145">
        <v>3.3</v>
      </c>
      <c r="DC166" s="145">
        <v>3.76</v>
      </c>
      <c r="DD166" s="145">
        <v>1.4</v>
      </c>
      <c r="DE166" s="145">
        <v>0.42399999999999999</v>
      </c>
      <c r="DF166" s="145">
        <v>0.11700000000000001</v>
      </c>
      <c r="DG166" s="145">
        <v>3.7900000000000003E-2</v>
      </c>
      <c r="DH166" s="145">
        <v>7.4999999999999997E-2</v>
      </c>
      <c r="DI166" s="145">
        <v>1.9900000000000001E-2</v>
      </c>
      <c r="DJ166" s="145">
        <v>0.40400000000000003</v>
      </c>
      <c r="DK166" s="145">
        <v>0.17299999999999999</v>
      </c>
      <c r="DL166" s="145">
        <v>0.161</v>
      </c>
      <c r="DM166" s="145">
        <v>8.6599999999999993E-3</v>
      </c>
      <c r="DN166" s="145">
        <v>1.515E-2</v>
      </c>
      <c r="DO166" s="145">
        <v>1.8599999999999998E-2</v>
      </c>
      <c r="DP166" s="145">
        <v>0.11045000000000001</v>
      </c>
      <c r="DQ166" s="145">
        <v>0.14499999999999999</v>
      </c>
      <c r="DR166" s="145">
        <v>2.0500000000000001E-2</v>
      </c>
      <c r="DS166" s="145">
        <v>0.10100000000000001</v>
      </c>
      <c r="DT166" s="145">
        <v>1.2149999999999999E-2</v>
      </c>
      <c r="DU166" s="145">
        <f>AVERAGE(DU165,DU170,DU169)</f>
        <v>4.923333333333333E-2</v>
      </c>
      <c r="DV166" s="145">
        <v>9.2700000000000005E-3</v>
      </c>
      <c r="DW166" s="145">
        <v>2.4400000000000002E-2</v>
      </c>
      <c r="DX166" s="145">
        <v>1.2E-2</v>
      </c>
      <c r="DY166" s="145">
        <v>4.0500000000000001E-2</v>
      </c>
      <c r="DZ166" s="145">
        <v>5.3699999999999998E-3</v>
      </c>
      <c r="EA166" s="145">
        <v>6.1499999999999999E-2</v>
      </c>
      <c r="EB166" s="145">
        <v>1.83E-2</v>
      </c>
      <c r="EC166" s="145">
        <v>2.07E-2</v>
      </c>
      <c r="ED166" s="145">
        <v>7.5900000000000004E-3</v>
      </c>
      <c r="EE166" s="145">
        <v>1.2800000000000001E-2</v>
      </c>
    </row>
    <row r="167" spans="1:1024" x14ac:dyDescent="0.2">
      <c r="A167" s="135" t="s">
        <v>804</v>
      </c>
      <c r="B167" s="135" t="s">
        <v>364</v>
      </c>
      <c r="C167" s="128" t="s">
        <v>365</v>
      </c>
      <c r="D167" s="135" t="s">
        <v>462</v>
      </c>
      <c r="F167" s="128">
        <v>1240</v>
      </c>
      <c r="G167" s="128">
        <v>1E-4</v>
      </c>
      <c r="H167" s="128" t="s">
        <v>458</v>
      </c>
      <c r="I167" s="144">
        <v>8.14</v>
      </c>
      <c r="J167" s="135">
        <v>238933.56</v>
      </c>
      <c r="K167" s="135">
        <v>165524.72</v>
      </c>
      <c r="L167" s="135">
        <v>264.58</v>
      </c>
      <c r="M167" s="135">
        <v>5624.45</v>
      </c>
      <c r="N167" s="135">
        <v>5234.63</v>
      </c>
      <c r="O167" s="135">
        <v>39.909999999999997</v>
      </c>
      <c r="P167" s="135">
        <v>5782.04</v>
      </c>
      <c r="Q167" s="135">
        <v>692.16</v>
      </c>
      <c r="R167" s="135">
        <v>106.95</v>
      </c>
      <c r="S167" s="135">
        <v>87.4</v>
      </c>
      <c r="T167" s="128" t="s">
        <v>29</v>
      </c>
      <c r="U167" s="128" t="s">
        <v>29</v>
      </c>
      <c r="V167" s="128" t="s">
        <v>29</v>
      </c>
      <c r="W167" s="128" t="s">
        <v>29</v>
      </c>
      <c r="X167" s="135">
        <v>28.83</v>
      </c>
      <c r="Y167" s="135">
        <v>14.15</v>
      </c>
      <c r="Z167" s="135">
        <v>24.33</v>
      </c>
      <c r="AA167" s="135">
        <v>1.1619999999999999</v>
      </c>
      <c r="AB167" s="135">
        <v>0.71</v>
      </c>
      <c r="AC167" s="128" t="s">
        <v>29</v>
      </c>
      <c r="AD167" s="128" t="s">
        <v>29</v>
      </c>
      <c r="AE167" s="135">
        <v>1.84</v>
      </c>
      <c r="AF167" s="135">
        <v>3.92</v>
      </c>
      <c r="AG167" s="135">
        <v>0.92100000000000004</v>
      </c>
      <c r="AH167" s="135">
        <v>8.65</v>
      </c>
      <c r="AI167" s="135">
        <v>4.49</v>
      </c>
      <c r="AJ167" s="135">
        <v>1.06</v>
      </c>
      <c r="AK167" s="135">
        <v>2.96</v>
      </c>
      <c r="AL167" s="135">
        <v>1.6</v>
      </c>
      <c r="AM167" s="135">
        <v>6.03</v>
      </c>
      <c r="AN167" s="135">
        <v>1.306</v>
      </c>
      <c r="AO167" s="135">
        <v>2.97</v>
      </c>
      <c r="AP167" s="135">
        <v>1.294</v>
      </c>
      <c r="AQ167" s="135">
        <v>3.02</v>
      </c>
      <c r="AR167" s="135">
        <v>2.2000000000000002</v>
      </c>
      <c r="AS167" s="135">
        <v>7.52</v>
      </c>
      <c r="AT167" s="135">
        <v>0.27</v>
      </c>
      <c r="AU167" s="128" t="s">
        <v>29</v>
      </c>
      <c r="AV167" s="145">
        <v>0.47399999999999998</v>
      </c>
      <c r="AW167" s="145">
        <v>0.17199999999999999</v>
      </c>
      <c r="AX167" s="135"/>
      <c r="AY167" s="135"/>
      <c r="AZ167" s="146">
        <v>1.85</v>
      </c>
      <c r="BA167" s="147">
        <v>44134.91</v>
      </c>
      <c r="BB167" s="147">
        <v>5278.56</v>
      </c>
      <c r="BC167" s="146">
        <v>17.07</v>
      </c>
      <c r="BD167" s="147">
        <v>4064.52</v>
      </c>
      <c r="BE167" s="147">
        <v>1074.55</v>
      </c>
      <c r="BF167" s="146">
        <v>2.5499999999999998</v>
      </c>
      <c r="BG167" s="148">
        <v>908.96</v>
      </c>
      <c r="BH167" s="148">
        <v>74.010000000000005</v>
      </c>
      <c r="BI167" s="146">
        <v>7.41</v>
      </c>
      <c r="BJ167" s="146">
        <v>13.81</v>
      </c>
      <c r="BK167" s="146">
        <v>1.36</v>
      </c>
      <c r="BL167" s="146">
        <v>1.51</v>
      </c>
      <c r="BM167" s="148">
        <v>0.47</v>
      </c>
      <c r="BN167" s="148">
        <v>0.16</v>
      </c>
      <c r="BO167" s="148">
        <v>1.57</v>
      </c>
      <c r="BP167" s="148">
        <v>0.81</v>
      </c>
      <c r="BQ167" s="148">
        <v>1.63</v>
      </c>
      <c r="BR167" s="148">
        <v>8.8999999999999996E-2</v>
      </c>
      <c r="BS167" s="148">
        <v>0.26</v>
      </c>
      <c r="BT167" s="148">
        <v>6.4000000000000001E-2</v>
      </c>
      <c r="BU167" s="148">
        <v>7.4999999999999997E-2</v>
      </c>
      <c r="BV167" s="148">
        <v>0.1</v>
      </c>
      <c r="BW167" s="148">
        <v>0.22</v>
      </c>
      <c r="BX167" s="148">
        <v>7.6999999999999999E-2</v>
      </c>
      <c r="BY167" s="148">
        <v>0.65</v>
      </c>
      <c r="BZ167" s="148">
        <v>0.47</v>
      </c>
      <c r="CA167" s="148">
        <v>0.08</v>
      </c>
      <c r="CB167" s="148">
        <v>0.31</v>
      </c>
      <c r="CC167" s="148">
        <v>0.1</v>
      </c>
      <c r="CD167" s="148">
        <v>0.46</v>
      </c>
      <c r="CE167" s="148">
        <v>0.08</v>
      </c>
      <c r="CF167" s="148">
        <v>0.23</v>
      </c>
      <c r="CG167" s="148">
        <v>8.3000000000000004E-2</v>
      </c>
      <c r="CH167" s="148">
        <v>0.25</v>
      </c>
      <c r="CI167" s="148">
        <v>0.11</v>
      </c>
      <c r="CJ167" s="148">
        <v>0.5</v>
      </c>
      <c r="CK167" s="148">
        <v>0.03</v>
      </c>
      <c r="CL167" s="148">
        <v>1.2E-2</v>
      </c>
      <c r="CM167" s="148">
        <v>3.6999999999999998E-2</v>
      </c>
      <c r="CN167" s="148">
        <v>1.7999999999999999E-2</v>
      </c>
      <c r="CO167" s="135"/>
      <c r="CP167" s="135"/>
      <c r="CQ167" s="145">
        <v>3.54</v>
      </c>
      <c r="CR167" s="145">
        <v>231.19</v>
      </c>
      <c r="CS167" s="145">
        <v>156.86000000000001</v>
      </c>
      <c r="CT167" s="145">
        <v>0.253</v>
      </c>
      <c r="CU167" s="145">
        <v>21.86</v>
      </c>
      <c r="CV167" s="145">
        <v>4.34</v>
      </c>
      <c r="CW167" s="145">
        <v>0.2</v>
      </c>
      <c r="CX167" s="145">
        <v>1.78</v>
      </c>
      <c r="CY167" s="145">
        <v>0.97499999999999998</v>
      </c>
      <c r="CZ167" s="145">
        <v>0.42699999999999999</v>
      </c>
      <c r="DA167" s="145">
        <v>2.5099999999999998</v>
      </c>
      <c r="DB167" s="145">
        <v>3.39</v>
      </c>
      <c r="DC167" s="145">
        <v>3.85</v>
      </c>
      <c r="DD167" s="145">
        <v>0.875</v>
      </c>
      <c r="DE167" s="145">
        <v>0.41899999999999998</v>
      </c>
      <c r="DF167" s="145">
        <v>0.105</v>
      </c>
      <c r="DG167" s="145">
        <v>2.6599999999999999E-2</v>
      </c>
      <c r="DH167" s="145">
        <v>0.112</v>
      </c>
      <c r="DI167" s="145">
        <v>1.77E-2</v>
      </c>
      <c r="DJ167" s="145">
        <v>0.54800000000000004</v>
      </c>
      <c r="DK167" s="145">
        <v>0.158</v>
      </c>
      <c r="DL167" s="145">
        <v>0.20399999999999999</v>
      </c>
      <c r="DM167" s="145">
        <v>7.62E-3</v>
      </c>
      <c r="DN167" s="145">
        <v>1.54E-2</v>
      </c>
      <c r="DO167" s="145">
        <v>1.4999999999999999E-2</v>
      </c>
      <c r="DP167" s="145">
        <v>0.152</v>
      </c>
      <c r="DQ167" s="145">
        <v>0.14499999999999999</v>
      </c>
      <c r="DR167" s="145">
        <v>1.5599999999999999E-2</v>
      </c>
      <c r="DS167" s="145">
        <v>0.115</v>
      </c>
      <c r="DT167" s="145">
        <v>1.2149999999999999E-2</v>
      </c>
      <c r="DU167" s="145">
        <v>4.9233333333333303E-2</v>
      </c>
      <c r="DV167" s="145">
        <v>8.9633333333333405E-3</v>
      </c>
      <c r="DW167" s="145">
        <v>3.27E-2</v>
      </c>
      <c r="DX167" s="145">
        <v>1.0512499999999999E-2</v>
      </c>
      <c r="DY167" s="145">
        <v>4.0500000000000001E-2</v>
      </c>
      <c r="DZ167" s="145">
        <v>6.2899999999999996E-3</v>
      </c>
      <c r="EA167" s="145">
        <v>6.1499999999999999E-2</v>
      </c>
      <c r="EB167" s="145">
        <v>3.6499999999999998E-2</v>
      </c>
      <c r="EC167" s="145">
        <v>2.9899999999999999E-2</v>
      </c>
      <c r="ED167" s="145">
        <v>7.5900000000000004E-3</v>
      </c>
      <c r="EE167" s="145">
        <v>1.2800000000000001E-2</v>
      </c>
    </row>
    <row r="168" spans="1:1024" x14ac:dyDescent="0.2">
      <c r="A168" s="135" t="s">
        <v>804</v>
      </c>
      <c r="B168" s="135" t="s">
        <v>364</v>
      </c>
      <c r="C168" s="128" t="s">
        <v>365</v>
      </c>
      <c r="D168" s="135" t="s">
        <v>463</v>
      </c>
      <c r="F168" s="128">
        <v>1240</v>
      </c>
      <c r="G168" s="128">
        <v>1E-4</v>
      </c>
      <c r="H168" s="128" t="s">
        <v>458</v>
      </c>
      <c r="I168" s="144">
        <v>4.4000000000000004</v>
      </c>
      <c r="J168" s="135">
        <v>243083.08</v>
      </c>
      <c r="K168" s="135">
        <v>165310.29999999999</v>
      </c>
      <c r="L168" s="135">
        <v>231.66</v>
      </c>
      <c r="M168" s="135">
        <v>4824.8900000000003</v>
      </c>
      <c r="N168" s="135">
        <v>4513.95</v>
      </c>
      <c r="O168" s="135">
        <v>34.26</v>
      </c>
      <c r="P168" s="135">
        <v>4694.0600000000004</v>
      </c>
      <c r="Q168" s="135">
        <v>682.96</v>
      </c>
      <c r="R168" s="135">
        <v>104.75</v>
      </c>
      <c r="S168" s="135">
        <v>87.29</v>
      </c>
      <c r="T168" s="128" t="s">
        <v>29</v>
      </c>
      <c r="U168" s="128" t="s">
        <v>29</v>
      </c>
      <c r="V168" s="128" t="s">
        <v>29</v>
      </c>
      <c r="W168" s="128" t="s">
        <v>29</v>
      </c>
      <c r="X168" s="135">
        <v>28.54</v>
      </c>
      <c r="Y168" s="135">
        <v>12.21</v>
      </c>
      <c r="Z168" s="135">
        <v>16.329999999999998</v>
      </c>
      <c r="AA168" s="135">
        <v>0.82899999999999996</v>
      </c>
      <c r="AB168" s="135">
        <v>1.2</v>
      </c>
      <c r="AC168" s="128" t="s">
        <v>29</v>
      </c>
      <c r="AD168" s="128" t="s">
        <v>29</v>
      </c>
      <c r="AE168" s="135">
        <v>1.512</v>
      </c>
      <c r="AF168" s="135">
        <v>3.67</v>
      </c>
      <c r="AG168" s="135">
        <v>0.79100000000000004</v>
      </c>
      <c r="AH168" s="135">
        <v>6.83</v>
      </c>
      <c r="AI168" s="135">
        <v>3.78</v>
      </c>
      <c r="AJ168" s="135">
        <v>0.96099999999999997</v>
      </c>
      <c r="AK168" s="135">
        <v>2.52</v>
      </c>
      <c r="AL168" s="135">
        <v>1.38</v>
      </c>
      <c r="AM168" s="135">
        <v>5.32</v>
      </c>
      <c r="AN168" s="135">
        <v>1.181</v>
      </c>
      <c r="AO168" s="135">
        <v>2.68</v>
      </c>
      <c r="AP168" s="135">
        <v>1.1619999999999999</v>
      </c>
      <c r="AQ168" s="135">
        <v>2.63</v>
      </c>
      <c r="AR168" s="135">
        <v>1.9319999999999999</v>
      </c>
      <c r="AS168" s="135">
        <v>5.14</v>
      </c>
      <c r="AT168" s="135">
        <v>0.16300000000000001</v>
      </c>
      <c r="AU168" s="128" t="s">
        <v>29</v>
      </c>
      <c r="AV168" s="145">
        <v>0.28799999999999998</v>
      </c>
      <c r="AW168" s="145">
        <v>0.13700000000000001</v>
      </c>
      <c r="AX168" s="135"/>
      <c r="AY168" s="135"/>
      <c r="AZ168" s="146">
        <v>1.6</v>
      </c>
      <c r="BA168" s="147">
        <v>44907.17</v>
      </c>
      <c r="BB168" s="147">
        <v>5277.36</v>
      </c>
      <c r="BC168" s="146">
        <v>14.99</v>
      </c>
      <c r="BD168" s="147">
        <v>3501.36</v>
      </c>
      <c r="BE168" s="147">
        <v>930.22</v>
      </c>
      <c r="BF168" s="146">
        <v>2.21</v>
      </c>
      <c r="BG168" s="148">
        <v>740.65</v>
      </c>
      <c r="BH168" s="148">
        <v>73.260000000000005</v>
      </c>
      <c r="BI168" s="146">
        <v>7.29</v>
      </c>
      <c r="BJ168" s="146">
        <v>13.86</v>
      </c>
      <c r="BK168" s="146">
        <v>1.39</v>
      </c>
      <c r="BL168" s="146">
        <v>1.56</v>
      </c>
      <c r="BM168" s="148">
        <v>0.73</v>
      </c>
      <c r="BN168" s="148">
        <v>0.17</v>
      </c>
      <c r="BO168" s="148">
        <v>1.56</v>
      </c>
      <c r="BP168" s="148">
        <v>0.71</v>
      </c>
      <c r="BQ168" s="148">
        <v>1.1200000000000001</v>
      </c>
      <c r="BR168" s="148">
        <v>7.1999999999999995E-2</v>
      </c>
      <c r="BS168" s="148">
        <v>0.27</v>
      </c>
      <c r="BT168" s="148">
        <v>7.1999999999999995E-2</v>
      </c>
      <c r="BU168" s="148">
        <v>0.14000000000000001</v>
      </c>
      <c r="BV168" s="148">
        <v>8.6999999999999994E-2</v>
      </c>
      <c r="BW168" s="148">
        <v>0.21</v>
      </c>
      <c r="BX168" s="148">
        <v>7.0000000000000007E-2</v>
      </c>
      <c r="BY168" s="148">
        <v>0.54</v>
      </c>
      <c r="BZ168" s="148">
        <v>0.42</v>
      </c>
      <c r="CA168" s="148">
        <v>7.5999999999999998E-2</v>
      </c>
      <c r="CB168" s="148">
        <v>0.28000000000000003</v>
      </c>
      <c r="CC168" s="148">
        <v>9.1999999999999998E-2</v>
      </c>
      <c r="CD168" s="148">
        <v>0.42</v>
      </c>
      <c r="CE168" s="148">
        <v>7.4999999999999997E-2</v>
      </c>
      <c r="CF168" s="148">
        <v>0.22</v>
      </c>
      <c r="CG168" s="148">
        <v>7.8E-2</v>
      </c>
      <c r="CH168" s="148">
        <v>0.23</v>
      </c>
      <c r="CI168" s="148">
        <v>9.5000000000000001E-2</v>
      </c>
      <c r="CJ168" s="148">
        <v>0.36</v>
      </c>
      <c r="CK168" s="148">
        <v>2.1000000000000001E-2</v>
      </c>
      <c r="CL168" s="148">
        <v>1.7000000000000001E-2</v>
      </c>
      <c r="CM168" s="148">
        <v>2.5999999999999999E-2</v>
      </c>
      <c r="CN168" s="148">
        <v>1.6E-2</v>
      </c>
      <c r="CO168" s="135"/>
      <c r="CP168" s="135"/>
      <c r="CQ168" s="145">
        <v>3.56</v>
      </c>
      <c r="CR168" s="145">
        <v>247.62</v>
      </c>
      <c r="CS168" s="145">
        <v>171.73</v>
      </c>
      <c r="CT168" s="145">
        <v>0.25900000000000001</v>
      </c>
      <c r="CU168" s="145">
        <v>21.78</v>
      </c>
      <c r="CV168" s="145">
        <v>4.82</v>
      </c>
      <c r="CW168" s="145">
        <v>0.217</v>
      </c>
      <c r="CX168" s="145">
        <v>1.91</v>
      </c>
      <c r="CY168" s="145">
        <v>0.89900000000000002</v>
      </c>
      <c r="CZ168" s="145">
        <v>0.44400000000000001</v>
      </c>
      <c r="DA168" s="145">
        <v>2.42</v>
      </c>
      <c r="DB168" s="145">
        <v>3.38</v>
      </c>
      <c r="DC168" s="145">
        <v>3.28</v>
      </c>
      <c r="DD168" s="145">
        <v>1.56</v>
      </c>
      <c r="DE168" s="145">
        <v>0.41699999999999998</v>
      </c>
      <c r="DF168" s="145">
        <v>0.114</v>
      </c>
      <c r="DG168" s="145">
        <v>2.7E-2</v>
      </c>
      <c r="DH168" s="145">
        <v>9.2600000000000002E-2</v>
      </c>
      <c r="DI168" s="145">
        <v>2.1700000000000001E-2</v>
      </c>
      <c r="DJ168" s="145">
        <v>0.41299999999999998</v>
      </c>
      <c r="DK168" s="145">
        <v>0.18099999999999999</v>
      </c>
      <c r="DL168" s="145">
        <v>0.34499999999999997</v>
      </c>
      <c r="DM168" s="145">
        <v>9.1500000000000001E-3</v>
      </c>
      <c r="DN168" s="145">
        <v>1.515E-2</v>
      </c>
      <c r="DO168" s="145">
        <v>1.44E-2</v>
      </c>
      <c r="DP168" s="145">
        <v>0.11045000000000001</v>
      </c>
      <c r="DQ168" s="145">
        <v>0.14499999999999999</v>
      </c>
      <c r="DR168" s="145">
        <v>2.2159999999999999E-2</v>
      </c>
      <c r="DS168" s="145">
        <v>9.2299999999999993E-2</v>
      </c>
      <c r="DT168" s="145">
        <v>1.2149999999999999E-2</v>
      </c>
      <c r="DU168" s="145">
        <v>4.9233333333333303E-2</v>
      </c>
      <c r="DV168" s="145">
        <v>8.9633333333333405E-3</v>
      </c>
      <c r="DW168" s="145">
        <v>3.27E-2</v>
      </c>
      <c r="DX168" s="145">
        <v>8.0999999999999996E-3</v>
      </c>
      <c r="DY168" s="145">
        <v>4.0500000000000001E-2</v>
      </c>
      <c r="DZ168" s="145">
        <v>6.0699999999999999E-3</v>
      </c>
      <c r="EA168" s="145">
        <v>6.1499999999999999E-2</v>
      </c>
      <c r="EB168" s="145">
        <v>1.49E-2</v>
      </c>
      <c r="EC168" s="145">
        <v>4.7500000000000001E-2</v>
      </c>
      <c r="ED168" s="145">
        <v>7.5900000000000004E-3</v>
      </c>
      <c r="EE168" s="145">
        <v>1.2800000000000001E-2</v>
      </c>
    </row>
    <row r="169" spans="1:1024" x14ac:dyDescent="0.2">
      <c r="A169" s="135" t="s">
        <v>804</v>
      </c>
      <c r="B169" s="135" t="s">
        <v>364</v>
      </c>
      <c r="C169" s="128" t="s">
        <v>365</v>
      </c>
      <c r="D169" s="135" t="s">
        <v>464</v>
      </c>
      <c r="F169" s="128">
        <v>1240</v>
      </c>
      <c r="G169" s="128">
        <v>1E-4</v>
      </c>
      <c r="H169" s="128" t="s">
        <v>458</v>
      </c>
      <c r="I169" s="144">
        <v>7.07</v>
      </c>
      <c r="J169" s="135">
        <v>241700.42</v>
      </c>
      <c r="K169" s="135">
        <v>164952.97</v>
      </c>
      <c r="L169" s="135">
        <v>243.36</v>
      </c>
      <c r="M169" s="135">
        <v>5108.34</v>
      </c>
      <c r="N169" s="135">
        <v>4631.78</v>
      </c>
      <c r="O169" s="135">
        <v>36.869999999999997</v>
      </c>
      <c r="P169" s="135">
        <v>4914.8999999999996</v>
      </c>
      <c r="Q169" s="135">
        <v>672.07</v>
      </c>
      <c r="R169" s="135">
        <v>103.09</v>
      </c>
      <c r="S169" s="135">
        <v>83.62</v>
      </c>
      <c r="T169" s="128" t="s">
        <v>29</v>
      </c>
      <c r="U169" s="128" t="s">
        <v>29</v>
      </c>
      <c r="V169" s="128" t="s">
        <v>29</v>
      </c>
      <c r="W169" s="128" t="s">
        <v>29</v>
      </c>
      <c r="X169" s="135">
        <v>27.62</v>
      </c>
      <c r="Y169" s="135">
        <v>12.66</v>
      </c>
      <c r="Z169" s="135">
        <v>19.239999999999998</v>
      </c>
      <c r="AA169" s="135">
        <v>0.78</v>
      </c>
      <c r="AB169" s="135">
        <v>0.53</v>
      </c>
      <c r="AC169" s="128" t="s">
        <v>29</v>
      </c>
      <c r="AD169" s="135">
        <v>0.17899999999999999</v>
      </c>
      <c r="AE169" s="135">
        <v>1.528</v>
      </c>
      <c r="AF169" s="135">
        <v>3.53</v>
      </c>
      <c r="AG169" s="135">
        <v>0.71399999999999997</v>
      </c>
      <c r="AH169" s="135">
        <v>8.69</v>
      </c>
      <c r="AI169" s="135">
        <v>5.33</v>
      </c>
      <c r="AJ169" s="135">
        <v>1.107</v>
      </c>
      <c r="AK169" s="135">
        <v>2.96</v>
      </c>
      <c r="AL169" s="135">
        <v>1.359</v>
      </c>
      <c r="AM169" s="135">
        <v>5.33</v>
      </c>
      <c r="AN169" s="135">
        <v>1.202</v>
      </c>
      <c r="AO169" s="135">
        <v>2.7</v>
      </c>
      <c r="AP169" s="135">
        <v>1.169</v>
      </c>
      <c r="AQ169" s="135">
        <v>2.54</v>
      </c>
      <c r="AR169" s="135">
        <v>2.0139999999999998</v>
      </c>
      <c r="AS169" s="135">
        <v>6.36</v>
      </c>
      <c r="AT169" s="135">
        <v>0.189</v>
      </c>
      <c r="AU169" s="128" t="s">
        <v>29</v>
      </c>
      <c r="AV169" s="145">
        <v>0.30599999999999999</v>
      </c>
      <c r="AW169" s="145">
        <v>0.13300000000000001</v>
      </c>
      <c r="AX169" s="135"/>
      <c r="AY169" s="135"/>
      <c r="AZ169" s="146">
        <v>1.74</v>
      </c>
      <c r="BA169" s="147">
        <v>44655.360000000001</v>
      </c>
      <c r="BB169" s="147">
        <v>5259.12</v>
      </c>
      <c r="BC169" s="146">
        <v>15.77</v>
      </c>
      <c r="BD169" s="147">
        <v>3722.59</v>
      </c>
      <c r="BE169" s="147">
        <v>958.06</v>
      </c>
      <c r="BF169" s="146">
        <v>2.37</v>
      </c>
      <c r="BG169" s="148">
        <v>778.19</v>
      </c>
      <c r="BH169" s="148">
        <v>72.3</v>
      </c>
      <c r="BI169" s="146">
        <v>7.18</v>
      </c>
      <c r="BJ169" s="146">
        <v>13.31</v>
      </c>
      <c r="BK169" s="146">
        <v>1.25</v>
      </c>
      <c r="BL169" s="146">
        <v>1.45</v>
      </c>
      <c r="BM169" s="148">
        <v>0.55000000000000004</v>
      </c>
      <c r="BN169" s="148">
        <v>0.16</v>
      </c>
      <c r="BO169" s="148">
        <v>1.51</v>
      </c>
      <c r="BP169" s="148">
        <v>0.73</v>
      </c>
      <c r="BQ169" s="148">
        <v>1.3</v>
      </c>
      <c r="BR169" s="148">
        <v>6.6000000000000003E-2</v>
      </c>
      <c r="BS169" s="148">
        <v>0.23</v>
      </c>
      <c r="BT169" s="148">
        <v>6.4000000000000001E-2</v>
      </c>
      <c r="BU169" s="148">
        <v>8.4000000000000005E-2</v>
      </c>
      <c r="BV169" s="148">
        <v>8.6999999999999994E-2</v>
      </c>
      <c r="BW169" s="148">
        <v>0.2</v>
      </c>
      <c r="BX169" s="148">
        <v>6.3E-2</v>
      </c>
      <c r="BY169" s="148">
        <v>0.65</v>
      </c>
      <c r="BZ169" s="148">
        <v>0.55000000000000004</v>
      </c>
      <c r="CA169" s="148">
        <v>8.2000000000000003E-2</v>
      </c>
      <c r="CB169" s="148">
        <v>0.31</v>
      </c>
      <c r="CC169" s="148">
        <v>8.8999999999999996E-2</v>
      </c>
      <c r="CD169" s="148">
        <v>0.42</v>
      </c>
      <c r="CE169" s="148">
        <v>7.3999999999999996E-2</v>
      </c>
      <c r="CF169" s="148">
        <v>0.21</v>
      </c>
      <c r="CG169" s="148">
        <v>7.5999999999999998E-2</v>
      </c>
      <c r="CH169" s="148">
        <v>0.22</v>
      </c>
      <c r="CI169" s="148">
        <v>9.8000000000000004E-2</v>
      </c>
      <c r="CJ169" s="148">
        <v>0.43</v>
      </c>
      <c r="CK169" s="148">
        <v>2.4E-2</v>
      </c>
      <c r="CL169" s="148">
        <v>8.9999999999999993E-3</v>
      </c>
      <c r="CM169" s="148">
        <v>2.5999999999999999E-2</v>
      </c>
      <c r="CN169" s="148">
        <v>1.4999999999999999E-2</v>
      </c>
      <c r="CO169" s="135"/>
      <c r="CP169" s="135"/>
      <c r="CQ169" s="145">
        <v>3.46</v>
      </c>
      <c r="CR169" s="145">
        <v>229.43</v>
      </c>
      <c r="CS169" s="145">
        <v>154.79</v>
      </c>
      <c r="CT169" s="145">
        <v>0.24299999999999999</v>
      </c>
      <c r="CU169" s="145">
        <v>21.54</v>
      </c>
      <c r="CV169" s="145">
        <v>4.5599999999999996</v>
      </c>
      <c r="CW169" s="145">
        <v>0.188</v>
      </c>
      <c r="CX169" s="145">
        <v>1.95</v>
      </c>
      <c r="CY169" s="145">
        <v>0.93300000000000005</v>
      </c>
      <c r="CZ169" s="145">
        <v>0.42099999999999999</v>
      </c>
      <c r="DA169" s="145">
        <v>2.38</v>
      </c>
      <c r="DB169" s="145">
        <v>3.14</v>
      </c>
      <c r="DC169" s="145">
        <v>3.68</v>
      </c>
      <c r="DD169" s="145">
        <v>1.23</v>
      </c>
      <c r="DE169" s="145">
        <v>0.39300000000000002</v>
      </c>
      <c r="DF169" s="145">
        <v>0.125</v>
      </c>
      <c r="DG169" s="145">
        <v>4.2799999999999998E-2</v>
      </c>
      <c r="DH169" s="145">
        <v>0.121</v>
      </c>
      <c r="DI169" s="145">
        <f>AVERAGE(DI170,DI167,DI164:DI168)</f>
        <v>2.5385714285714286E-2</v>
      </c>
      <c r="DJ169" s="145">
        <v>0.502</v>
      </c>
      <c r="DK169" s="145">
        <v>0.16400000000000001</v>
      </c>
      <c r="DL169" s="145">
        <v>0.14099999999999999</v>
      </c>
      <c r="DM169" s="145">
        <v>7.1000000000000004E-3</v>
      </c>
      <c r="DN169" s="145">
        <v>1.515E-2</v>
      </c>
      <c r="DO169" s="145">
        <v>1.4999999999999999E-2</v>
      </c>
      <c r="DP169" s="145">
        <v>0.11045000000000001</v>
      </c>
      <c r="DQ169" s="145">
        <v>0.14499999999999999</v>
      </c>
      <c r="DR169" s="145">
        <v>2.3699999999999999E-2</v>
      </c>
      <c r="DS169" s="145">
        <v>0.13</v>
      </c>
      <c r="DT169" s="145">
        <v>1.2149999999999999E-2</v>
      </c>
      <c r="DU169" s="145">
        <v>5.45E-2</v>
      </c>
      <c r="DV169" s="145">
        <v>9.0900000000000009E-3</v>
      </c>
      <c r="DW169" s="145">
        <v>2.7099999999999999E-2</v>
      </c>
      <c r="DX169" s="145">
        <v>1.0512499999999999E-2</v>
      </c>
      <c r="DY169" s="145">
        <v>4.0500000000000001E-2</v>
      </c>
      <c r="DZ169" s="145">
        <v>5.0600000000000003E-3</v>
      </c>
      <c r="EA169" s="145">
        <v>6.1499999999999999E-2</v>
      </c>
      <c r="EB169" s="145">
        <v>2.5999999999999999E-2</v>
      </c>
      <c r="EC169" s="145">
        <v>1.6E-2</v>
      </c>
      <c r="ED169" s="145">
        <v>7.5900000000000004E-3</v>
      </c>
      <c r="EE169" s="145">
        <v>1.2800000000000001E-2</v>
      </c>
    </row>
    <row r="170" spans="1:1024" x14ac:dyDescent="0.2">
      <c r="A170" s="135" t="s">
        <v>804</v>
      </c>
      <c r="B170" s="135" t="s">
        <v>364</v>
      </c>
      <c r="C170" s="128" t="s">
        <v>365</v>
      </c>
      <c r="D170" s="135" t="s">
        <v>465</v>
      </c>
      <c r="F170" s="128">
        <v>1240</v>
      </c>
      <c r="G170" s="128">
        <v>1E-4</v>
      </c>
      <c r="H170" s="128" t="s">
        <v>458</v>
      </c>
      <c r="I170" s="144">
        <v>6.69</v>
      </c>
      <c r="J170" s="135">
        <v>246110.23</v>
      </c>
      <c r="K170" s="135">
        <v>166882.66</v>
      </c>
      <c r="L170" s="135">
        <v>200.95</v>
      </c>
      <c r="M170" s="135">
        <v>4189.99</v>
      </c>
      <c r="N170" s="135">
        <v>3838.27</v>
      </c>
      <c r="O170" s="135">
        <v>29.26</v>
      </c>
      <c r="P170" s="135">
        <v>3850.31</v>
      </c>
      <c r="Q170" s="135">
        <v>683.33</v>
      </c>
      <c r="R170" s="135">
        <v>104.82</v>
      </c>
      <c r="S170" s="135">
        <v>85.21</v>
      </c>
      <c r="T170" s="128" t="s">
        <v>29</v>
      </c>
      <c r="U170" s="128" t="s">
        <v>29</v>
      </c>
      <c r="V170" s="128" t="s">
        <v>29</v>
      </c>
      <c r="W170" s="128" t="s">
        <v>29</v>
      </c>
      <c r="X170" s="135">
        <v>27.91</v>
      </c>
      <c r="Y170" s="135">
        <v>10.78</v>
      </c>
      <c r="Z170" s="135">
        <v>11.32</v>
      </c>
      <c r="AA170" s="135">
        <v>0.52100000000000002</v>
      </c>
      <c r="AB170" s="135">
        <v>0.56000000000000005</v>
      </c>
      <c r="AC170" s="135">
        <v>0.19500000000000001</v>
      </c>
      <c r="AD170" s="128" t="s">
        <v>29</v>
      </c>
      <c r="AE170" s="135">
        <v>1.357</v>
      </c>
      <c r="AF170" s="135">
        <v>3.17</v>
      </c>
      <c r="AG170" s="135">
        <v>0.68799999999999994</v>
      </c>
      <c r="AH170" s="135">
        <v>6.1</v>
      </c>
      <c r="AI170" s="135">
        <v>4.05</v>
      </c>
      <c r="AJ170" s="135">
        <v>1.1359999999999999</v>
      </c>
      <c r="AK170" s="135">
        <v>2.61</v>
      </c>
      <c r="AL170" s="135">
        <v>1.256</v>
      </c>
      <c r="AM170" s="135">
        <v>4.7</v>
      </c>
      <c r="AN170" s="135">
        <v>1.016</v>
      </c>
      <c r="AO170" s="135">
        <v>2.35</v>
      </c>
      <c r="AP170" s="135">
        <v>1.0289999999999999</v>
      </c>
      <c r="AQ170" s="135">
        <v>2.09</v>
      </c>
      <c r="AR170" s="135">
        <v>1.6180000000000001</v>
      </c>
      <c r="AS170" s="135">
        <v>3.84</v>
      </c>
      <c r="AT170" s="135">
        <v>0.1</v>
      </c>
      <c r="AU170" s="128" t="s">
        <v>29</v>
      </c>
      <c r="AV170" s="145">
        <v>0.28699999999999998</v>
      </c>
      <c r="AW170" s="145">
        <v>8.2000000000000003E-2</v>
      </c>
      <c r="AX170" s="135"/>
      <c r="AY170" s="135"/>
      <c r="AZ170" s="146">
        <v>1.7</v>
      </c>
      <c r="BA170" s="147">
        <v>45474.93</v>
      </c>
      <c r="BB170" s="147">
        <v>5320.15</v>
      </c>
      <c r="BC170" s="146">
        <v>13.06</v>
      </c>
      <c r="BD170" s="147">
        <v>3066.23</v>
      </c>
      <c r="BE170" s="147">
        <v>797</v>
      </c>
      <c r="BF170" s="146">
        <v>1.89</v>
      </c>
      <c r="BG170" s="148">
        <v>611.87</v>
      </c>
      <c r="BH170" s="148">
        <v>73.739999999999995</v>
      </c>
      <c r="BI170" s="146">
        <v>7.32</v>
      </c>
      <c r="BJ170" s="146">
        <v>13.61</v>
      </c>
      <c r="BK170" s="146">
        <v>1.24</v>
      </c>
      <c r="BL170" s="146">
        <v>1.23</v>
      </c>
      <c r="BM170" s="148">
        <v>0.41</v>
      </c>
      <c r="BN170" s="148">
        <v>0.16</v>
      </c>
      <c r="BO170" s="148">
        <v>1.53</v>
      </c>
      <c r="BP170" s="148">
        <v>0.63</v>
      </c>
      <c r="BQ170" s="148">
        <v>0.79</v>
      </c>
      <c r="BR170" s="148">
        <v>5.1999999999999998E-2</v>
      </c>
      <c r="BS170" s="148">
        <v>0.21</v>
      </c>
      <c r="BT170" s="148">
        <v>6.3E-2</v>
      </c>
      <c r="BU170" s="148">
        <v>0.13</v>
      </c>
      <c r="BV170" s="148">
        <v>7.8E-2</v>
      </c>
      <c r="BW170" s="148">
        <v>0.18</v>
      </c>
      <c r="BX170" s="148">
        <v>6.0999999999999999E-2</v>
      </c>
      <c r="BY170" s="148">
        <v>0.48</v>
      </c>
      <c r="BZ170" s="148">
        <v>0.43</v>
      </c>
      <c r="CA170" s="148">
        <v>8.4000000000000005E-2</v>
      </c>
      <c r="CB170" s="148">
        <v>0.28999999999999998</v>
      </c>
      <c r="CC170" s="148">
        <v>8.3000000000000004E-2</v>
      </c>
      <c r="CD170" s="148">
        <v>0.37</v>
      </c>
      <c r="CE170" s="148">
        <v>6.5000000000000002E-2</v>
      </c>
      <c r="CF170" s="148">
        <v>0.19</v>
      </c>
      <c r="CG170" s="148">
        <v>6.9000000000000006E-2</v>
      </c>
      <c r="CH170" s="148">
        <v>0.19</v>
      </c>
      <c r="CI170" s="148">
        <v>0.08</v>
      </c>
      <c r="CJ170" s="148">
        <v>0.28000000000000003</v>
      </c>
      <c r="CK170" s="148">
        <v>1.6E-2</v>
      </c>
      <c r="CL170" s="148">
        <v>1.6E-2</v>
      </c>
      <c r="CM170" s="148">
        <v>2.5000000000000001E-2</v>
      </c>
      <c r="CN170" s="148">
        <v>1.0999999999999999E-2</v>
      </c>
      <c r="CO170" s="135"/>
      <c r="CP170" s="135"/>
      <c r="CQ170" s="145">
        <v>3.45</v>
      </c>
      <c r="CR170" s="145">
        <v>229.12</v>
      </c>
      <c r="CS170" s="145">
        <v>159.38</v>
      </c>
      <c r="CT170" s="145">
        <v>0.25800000000000001</v>
      </c>
      <c r="CU170" s="145">
        <v>20.87</v>
      </c>
      <c r="CV170" s="145">
        <v>4.1100000000000003</v>
      </c>
      <c r="CW170" s="145">
        <v>0.21</v>
      </c>
      <c r="CX170" s="145">
        <v>1.76</v>
      </c>
      <c r="CY170" s="145">
        <v>0.93899999999999995</v>
      </c>
      <c r="CZ170" s="145">
        <v>0.36899999999999999</v>
      </c>
      <c r="DA170" s="145">
        <v>2.4300000000000002</v>
      </c>
      <c r="DB170" s="145">
        <v>3.03</v>
      </c>
      <c r="DC170" s="145">
        <v>3.14</v>
      </c>
      <c r="DD170" s="145">
        <v>0.97799999999999998</v>
      </c>
      <c r="DE170" s="145">
        <v>0.40400000000000003</v>
      </c>
      <c r="DF170" s="145">
        <v>0.13300000000000001</v>
      </c>
      <c r="DG170" s="145">
        <v>2.7400000000000001E-2</v>
      </c>
      <c r="DH170" s="145">
        <v>9.9599999999999994E-2</v>
      </c>
      <c r="DI170" s="145">
        <v>3.3399999999999999E-2</v>
      </c>
      <c r="DJ170" s="145">
        <v>0.44</v>
      </c>
      <c r="DK170" s="145">
        <v>0.14599999999999999</v>
      </c>
      <c r="DL170" s="145">
        <v>0.29499999999999998</v>
      </c>
      <c r="DM170" s="145">
        <v>8.2799999999999992E-3</v>
      </c>
      <c r="DN170" s="145">
        <v>1.49E-2</v>
      </c>
      <c r="DO170" s="145">
        <v>1.0800000000000001E-2</v>
      </c>
      <c r="DP170" s="145">
        <f>AVERAGE(DP167,DP165)</f>
        <v>0.11044999999999999</v>
      </c>
      <c r="DQ170" s="145">
        <v>0.14499999999999999</v>
      </c>
      <c r="DR170" s="145">
        <f>AVERAGE(DR169,DR164:DR167)</f>
        <v>2.2160000000000003E-2</v>
      </c>
      <c r="DS170" s="145">
        <v>0.16500000000000001</v>
      </c>
      <c r="DT170" s="145">
        <v>1.2699999999999999E-2</v>
      </c>
      <c r="DU170" s="145">
        <v>3.85E-2</v>
      </c>
      <c r="DV170" s="145">
        <f>AVERAGE(DV169,DV165,DV166)</f>
        <v>8.9633333333333336E-3</v>
      </c>
      <c r="DW170" s="145">
        <v>3.8300000000000001E-2</v>
      </c>
      <c r="DX170" s="145">
        <f>AVERAGE(DX164:DX166,DX168)</f>
        <v>1.0512499999999998E-2</v>
      </c>
      <c r="DY170" s="145">
        <v>4.0500000000000001E-2</v>
      </c>
      <c r="DZ170" s="145">
        <v>5.0200000000000002E-3</v>
      </c>
      <c r="EA170" s="145">
        <v>6.1499999999999999E-2</v>
      </c>
      <c r="EB170" s="145">
        <v>1.9199999999999998E-2</v>
      </c>
      <c r="EC170" s="145">
        <v>4.5499999999999999E-2</v>
      </c>
      <c r="ED170" s="145">
        <v>7.5900000000000004E-3</v>
      </c>
      <c r="EE170" s="145">
        <v>1.2800000000000001E-2</v>
      </c>
    </row>
    <row r="171" spans="1:1024" x14ac:dyDescent="0.2">
      <c r="A171" s="135"/>
      <c r="B171" s="135"/>
      <c r="D171" s="135" t="s">
        <v>34</v>
      </c>
      <c r="I171" s="144">
        <f t="shared" ref="I171:S171" si="93">AVERAGE(I164:I170)</f>
        <v>8.2900000000000009</v>
      </c>
      <c r="J171" s="135">
        <f t="shared" si="93"/>
        <v>245510.66999999998</v>
      </c>
      <c r="K171" s="135">
        <f t="shared" si="93"/>
        <v>165391.99</v>
      </c>
      <c r="L171" s="135">
        <f t="shared" si="93"/>
        <v>225.72000000000003</v>
      </c>
      <c r="M171" s="135">
        <f t="shared" si="93"/>
        <v>4456.761428571429</v>
      </c>
      <c r="N171" s="135">
        <f t="shared" si="93"/>
        <v>4135.9085714285711</v>
      </c>
      <c r="O171" s="135">
        <f t="shared" si="93"/>
        <v>31.035714285714281</v>
      </c>
      <c r="P171" s="135">
        <f t="shared" si="93"/>
        <v>4229.448571428572</v>
      </c>
      <c r="Q171" s="135">
        <f t="shared" si="93"/>
        <v>708.5757142857143</v>
      </c>
      <c r="R171" s="135">
        <f t="shared" si="93"/>
        <v>107.09285714285716</v>
      </c>
      <c r="S171" s="135">
        <f t="shared" si="93"/>
        <v>88.965714285714284</v>
      </c>
      <c r="T171" s="135"/>
      <c r="U171" s="135"/>
      <c r="V171" s="135"/>
      <c r="W171" s="135"/>
      <c r="X171" s="135">
        <f t="shared" ref="X171:AW171" si="94">AVERAGE(X164:X170)</f>
        <v>26.915714285714284</v>
      </c>
      <c r="Y171" s="135">
        <f t="shared" si="94"/>
        <v>11.73</v>
      </c>
      <c r="Z171" s="135">
        <f t="shared" si="94"/>
        <v>15.031428571428572</v>
      </c>
      <c r="AA171" s="135">
        <f t="shared" si="94"/>
        <v>0.65200000000000002</v>
      </c>
      <c r="AB171" s="135">
        <f t="shared" si="94"/>
        <v>0.84000000000000008</v>
      </c>
      <c r="AC171" s="135">
        <f t="shared" si="94"/>
        <v>0.19500000000000001</v>
      </c>
      <c r="AD171" s="135">
        <f t="shared" si="94"/>
        <v>0.17899999999999999</v>
      </c>
      <c r="AE171" s="135">
        <f t="shared" si="94"/>
        <v>1.3828571428571428</v>
      </c>
      <c r="AF171" s="135">
        <f t="shared" si="94"/>
        <v>3.1785714285714284</v>
      </c>
      <c r="AG171" s="135">
        <f t="shared" si="94"/>
        <v>0.71142857142857141</v>
      </c>
      <c r="AH171" s="135">
        <f t="shared" si="94"/>
        <v>6.7342857142857131</v>
      </c>
      <c r="AI171" s="135">
        <f t="shared" si="94"/>
        <v>4.0742857142857138</v>
      </c>
      <c r="AJ171" s="135">
        <f t="shared" si="94"/>
        <v>1.008</v>
      </c>
      <c r="AK171" s="135">
        <f t="shared" si="94"/>
        <v>2.652857142857143</v>
      </c>
      <c r="AL171" s="135">
        <f t="shared" si="94"/>
        <v>1.3179999999999998</v>
      </c>
      <c r="AM171" s="135">
        <f t="shared" si="94"/>
        <v>5.1971428571428575</v>
      </c>
      <c r="AN171" s="135">
        <f t="shared" si="94"/>
        <v>1.0937142857142856</v>
      </c>
      <c r="AO171" s="135">
        <f t="shared" si="94"/>
        <v>2.5642857142857145</v>
      </c>
      <c r="AP171" s="135">
        <f t="shared" si="94"/>
        <v>1.1229999999999998</v>
      </c>
      <c r="AQ171" s="135">
        <f t="shared" si="94"/>
        <v>2.4771428571428573</v>
      </c>
      <c r="AR171" s="135">
        <f t="shared" si="94"/>
        <v>1.8285714285714285</v>
      </c>
      <c r="AS171" s="135">
        <f t="shared" si="94"/>
        <v>4.8214285714285712</v>
      </c>
      <c r="AT171" s="135">
        <f t="shared" si="94"/>
        <v>0.13128571428571428</v>
      </c>
      <c r="AU171" s="135">
        <f t="shared" si="94"/>
        <v>5.0999999999999997E-2</v>
      </c>
      <c r="AV171" s="145">
        <f t="shared" si="94"/>
        <v>0.2702857142857143</v>
      </c>
      <c r="AW171" s="145">
        <f t="shared" si="94"/>
        <v>0.10811428571428572</v>
      </c>
      <c r="AX171" s="135"/>
      <c r="AY171" s="135"/>
      <c r="AZ171" s="146"/>
      <c r="BA171" s="147"/>
      <c r="BB171" s="147"/>
      <c r="BC171" s="146"/>
      <c r="BD171" s="147"/>
      <c r="BE171" s="147"/>
      <c r="BF171" s="146"/>
      <c r="BG171" s="148"/>
      <c r="BH171" s="148"/>
      <c r="BI171" s="146"/>
      <c r="BJ171" s="146"/>
      <c r="BK171" s="146"/>
      <c r="BL171" s="146"/>
      <c r="BM171" s="148"/>
      <c r="BN171" s="148"/>
      <c r="BO171" s="148"/>
      <c r="BP171" s="148"/>
      <c r="BQ171" s="148"/>
      <c r="BR171" s="148"/>
      <c r="BS171" s="148"/>
      <c r="BT171" s="148"/>
      <c r="BU171" s="148"/>
      <c r="BV171" s="148"/>
      <c r="BW171" s="148"/>
      <c r="BX171" s="148"/>
      <c r="BY171" s="148"/>
      <c r="BZ171" s="148"/>
      <c r="CA171" s="148"/>
      <c r="CB171" s="148"/>
      <c r="CC171" s="148"/>
      <c r="CD171" s="148"/>
      <c r="CE171" s="148"/>
      <c r="CF171" s="148"/>
      <c r="CG171" s="148"/>
      <c r="CH171" s="148"/>
      <c r="CI171" s="148"/>
      <c r="CJ171" s="148"/>
      <c r="CK171" s="148"/>
      <c r="CL171" s="148"/>
      <c r="CM171" s="148"/>
      <c r="CN171" s="148"/>
      <c r="CO171" s="135"/>
      <c r="CP171" s="135"/>
      <c r="CQ171" s="145"/>
      <c r="CR171" s="145"/>
      <c r="CS171" s="145"/>
      <c r="CT171" s="145"/>
      <c r="CU171" s="145"/>
      <c r="CV171" s="145"/>
      <c r="CW171" s="145"/>
      <c r="CX171" s="145"/>
      <c r="CY171" s="145"/>
      <c r="CZ171" s="145"/>
      <c r="DA171" s="145"/>
      <c r="DB171" s="145"/>
      <c r="DC171" s="145"/>
      <c r="DD171" s="145"/>
      <c r="DE171" s="145"/>
      <c r="DF171" s="145"/>
      <c r="DG171" s="145"/>
      <c r="DH171" s="145"/>
      <c r="DI171" s="145"/>
      <c r="DJ171" s="145"/>
      <c r="DK171" s="145"/>
      <c r="DL171" s="145"/>
      <c r="DM171" s="145"/>
      <c r="DN171" s="145"/>
      <c r="DO171" s="145"/>
      <c r="DP171" s="145"/>
      <c r="DQ171" s="145"/>
      <c r="DR171" s="145"/>
      <c r="DS171" s="145"/>
      <c r="DT171" s="145"/>
      <c r="DU171" s="145"/>
      <c r="DV171" s="145"/>
      <c r="DW171" s="145"/>
      <c r="DX171" s="145"/>
      <c r="DY171" s="145"/>
      <c r="DZ171" s="145"/>
      <c r="EA171" s="145"/>
      <c r="EB171" s="145"/>
      <c r="EC171" s="145"/>
      <c r="ED171" s="145"/>
      <c r="EE171" s="145"/>
      <c r="AMG171" s="135"/>
      <c r="AMH171" s="135"/>
    </row>
    <row r="172" spans="1:1024" x14ac:dyDescent="0.2">
      <c r="D172" s="128" t="s">
        <v>380</v>
      </c>
      <c r="I172" s="144">
        <f t="shared" ref="I172:S172" si="95">MEDIAN(I164:I170)</f>
        <v>8.14</v>
      </c>
      <c r="J172" s="135">
        <f t="shared" si="95"/>
        <v>245529.98</v>
      </c>
      <c r="K172" s="135">
        <f t="shared" si="95"/>
        <v>165524.72</v>
      </c>
      <c r="L172" s="135">
        <f t="shared" si="95"/>
        <v>231.66</v>
      </c>
      <c r="M172" s="135">
        <f t="shared" si="95"/>
        <v>4189.99</v>
      </c>
      <c r="N172" s="135">
        <f t="shared" si="95"/>
        <v>3838.27</v>
      </c>
      <c r="O172" s="135">
        <f t="shared" si="95"/>
        <v>29.26</v>
      </c>
      <c r="P172" s="135">
        <f t="shared" si="95"/>
        <v>3850.31</v>
      </c>
      <c r="Q172" s="135">
        <f t="shared" si="95"/>
        <v>692.16</v>
      </c>
      <c r="R172" s="135">
        <f t="shared" si="95"/>
        <v>106.95</v>
      </c>
      <c r="S172" s="135">
        <f t="shared" si="95"/>
        <v>87.4</v>
      </c>
      <c r="T172" s="135"/>
      <c r="U172" s="135"/>
      <c r="V172" s="135"/>
      <c r="W172" s="135"/>
      <c r="X172" s="135">
        <f t="shared" ref="X172:AW172" si="96">MEDIAN(X164:X170)</f>
        <v>27.62</v>
      </c>
      <c r="Y172" s="135">
        <f t="shared" si="96"/>
        <v>12.21</v>
      </c>
      <c r="Z172" s="135">
        <f t="shared" si="96"/>
        <v>14.58</v>
      </c>
      <c r="AA172" s="135">
        <f t="shared" si="96"/>
        <v>0.52100000000000002</v>
      </c>
      <c r="AB172" s="135">
        <f t="shared" si="96"/>
        <v>0.71</v>
      </c>
      <c r="AC172" s="135">
        <f t="shared" si="96"/>
        <v>0.19500000000000001</v>
      </c>
      <c r="AD172" s="135">
        <f t="shared" si="96"/>
        <v>0.17899999999999999</v>
      </c>
      <c r="AE172" s="135">
        <f t="shared" si="96"/>
        <v>1.357</v>
      </c>
      <c r="AF172" s="135">
        <f t="shared" si="96"/>
        <v>3.17</v>
      </c>
      <c r="AG172" s="135">
        <f t="shared" si="96"/>
        <v>0.71399999999999997</v>
      </c>
      <c r="AH172" s="135">
        <f t="shared" si="96"/>
        <v>6.68</v>
      </c>
      <c r="AI172" s="135">
        <f t="shared" si="96"/>
        <v>4.05</v>
      </c>
      <c r="AJ172" s="135">
        <f t="shared" si="96"/>
        <v>1.048</v>
      </c>
      <c r="AK172" s="135">
        <f t="shared" si="96"/>
        <v>2.61</v>
      </c>
      <c r="AL172" s="135">
        <f t="shared" si="96"/>
        <v>1.359</v>
      </c>
      <c r="AM172" s="135">
        <f t="shared" si="96"/>
        <v>5.32</v>
      </c>
      <c r="AN172" s="135">
        <f t="shared" si="96"/>
        <v>1.181</v>
      </c>
      <c r="AO172" s="135">
        <f t="shared" si="96"/>
        <v>2.68</v>
      </c>
      <c r="AP172" s="135">
        <f t="shared" si="96"/>
        <v>1.1619999999999999</v>
      </c>
      <c r="AQ172" s="135">
        <f t="shared" si="96"/>
        <v>2.54</v>
      </c>
      <c r="AR172" s="135">
        <f t="shared" si="96"/>
        <v>1.9319999999999999</v>
      </c>
      <c r="AS172" s="135">
        <f t="shared" si="96"/>
        <v>4.6399999999999997</v>
      </c>
      <c r="AT172" s="135">
        <f t="shared" si="96"/>
        <v>0.1</v>
      </c>
      <c r="AU172" s="135">
        <f t="shared" si="96"/>
        <v>5.0999999999999997E-2</v>
      </c>
      <c r="AV172" s="145">
        <f t="shared" si="96"/>
        <v>0.28699999999999998</v>
      </c>
      <c r="AW172" s="145">
        <f t="shared" si="96"/>
        <v>0.105</v>
      </c>
    </row>
    <row r="173" spans="1:1024" ht="16.899999999999999" customHeight="1" x14ac:dyDescent="0.2">
      <c r="A173" s="135"/>
      <c r="B173" s="135"/>
      <c r="D173" s="135" t="s">
        <v>35</v>
      </c>
      <c r="I173" s="144">
        <f t="shared" ref="I173:S173" si="97">STDEV(I164:I170)</f>
        <v>2.4848474131557192</v>
      </c>
      <c r="J173" s="135">
        <f t="shared" si="97"/>
        <v>4839.5169510396418</v>
      </c>
      <c r="K173" s="135">
        <f t="shared" si="97"/>
        <v>1350.6616004018165</v>
      </c>
      <c r="L173" s="135">
        <f t="shared" si="97"/>
        <v>27.954709203757623</v>
      </c>
      <c r="M173" s="135">
        <f t="shared" si="97"/>
        <v>743.65054224477615</v>
      </c>
      <c r="N173" s="135">
        <f t="shared" si="97"/>
        <v>669.02023136894127</v>
      </c>
      <c r="O173" s="135">
        <f t="shared" si="97"/>
        <v>6.0903936849842051</v>
      </c>
      <c r="P173" s="135">
        <f t="shared" si="97"/>
        <v>930.12490500700096</v>
      </c>
      <c r="Q173" s="135">
        <f t="shared" si="97"/>
        <v>42.236337379537233</v>
      </c>
      <c r="R173" s="135">
        <f t="shared" si="97"/>
        <v>3.3671091175552688</v>
      </c>
      <c r="S173" s="135">
        <f t="shared" si="97"/>
        <v>5.0812526577044546</v>
      </c>
      <c r="T173" s="135"/>
      <c r="U173" s="135"/>
      <c r="V173" s="135"/>
      <c r="W173" s="135"/>
      <c r="X173" s="135">
        <f>STDEV(X164:X170)</f>
        <v>1.7709023796062944</v>
      </c>
      <c r="Y173" s="135">
        <f>STDEV(Y164:Y170)</f>
        <v>1.7322721110341366</v>
      </c>
      <c r="Z173" s="135">
        <f>STDEV(Z164:Z170)</f>
        <v>5.426289181910068</v>
      </c>
      <c r="AA173" s="135">
        <f>STDEV(AA164:AA170)</f>
        <v>0.28712947137717032</v>
      </c>
      <c r="AB173" s="135">
        <f>STDEV(AB164:AB170)</f>
        <v>0.28554042329122697</v>
      </c>
      <c r="AC173" s="135"/>
      <c r="AD173" s="135"/>
      <c r="AE173" s="135">
        <f t="shared" ref="AE173:AT173" si="98">STDEV(AE164:AE170)</f>
        <v>0.27063408788216231</v>
      </c>
      <c r="AF173" s="135">
        <f t="shared" si="98"/>
        <v>0.5649315171307222</v>
      </c>
      <c r="AG173" s="135">
        <f t="shared" si="98"/>
        <v>0.12197794492292086</v>
      </c>
      <c r="AH173" s="135">
        <f t="shared" si="98"/>
        <v>1.4913624323959347</v>
      </c>
      <c r="AI173" s="135">
        <f t="shared" si="98"/>
        <v>0.83017783522281385</v>
      </c>
      <c r="AJ173" s="135">
        <f t="shared" si="98"/>
        <v>0.12480117520814196</v>
      </c>
      <c r="AK173" s="135">
        <f t="shared" si="98"/>
        <v>0.26631524463276507</v>
      </c>
      <c r="AL173" s="135">
        <f t="shared" si="98"/>
        <v>0.17182064291968449</v>
      </c>
      <c r="AM173" s="135">
        <f t="shared" si="98"/>
        <v>0.68426881378870508</v>
      </c>
      <c r="AN173" s="135">
        <f t="shared" si="98"/>
        <v>0.17042370168271251</v>
      </c>
      <c r="AO173" s="135">
        <f t="shared" si="98"/>
        <v>0.44795301624378236</v>
      </c>
      <c r="AP173" s="135">
        <f t="shared" si="98"/>
        <v>0.15950339599310667</v>
      </c>
      <c r="AQ173" s="135">
        <f t="shared" si="98"/>
        <v>0.39156584315260379</v>
      </c>
      <c r="AR173" s="135">
        <f t="shared" si="98"/>
        <v>0.29393868813232715</v>
      </c>
      <c r="AS173" s="135">
        <f t="shared" si="98"/>
        <v>1.6586583792474023</v>
      </c>
      <c r="AT173" s="135">
        <f t="shared" si="98"/>
        <v>8.0066044167121417E-2</v>
      </c>
      <c r="AU173" s="135"/>
      <c r="AV173" s="145">
        <f>STDEV(AV164:AV170)</f>
        <v>0.10803658992167771</v>
      </c>
      <c r="AW173" s="145">
        <f>STDEV(AW164:AW170)</f>
        <v>4.1105856378032449E-2</v>
      </c>
      <c r="AX173" s="135"/>
      <c r="AY173" s="135"/>
      <c r="AZ173" s="146"/>
      <c r="BA173" s="147"/>
      <c r="BB173" s="147"/>
      <c r="BC173" s="146"/>
      <c r="BD173" s="147"/>
      <c r="BE173" s="147"/>
      <c r="BF173" s="146"/>
      <c r="BG173" s="148"/>
      <c r="BH173" s="148"/>
      <c r="BI173" s="146"/>
      <c r="BJ173" s="146"/>
      <c r="BK173" s="146"/>
      <c r="BL173" s="146"/>
      <c r="BM173" s="148"/>
      <c r="BN173" s="148"/>
      <c r="BO173" s="148"/>
      <c r="BP173" s="148"/>
      <c r="BQ173" s="148"/>
      <c r="BR173" s="148"/>
      <c r="BS173" s="148"/>
      <c r="BT173" s="148"/>
      <c r="BU173" s="148"/>
      <c r="BV173" s="148"/>
      <c r="BW173" s="148"/>
      <c r="BX173" s="148"/>
      <c r="BY173" s="148"/>
      <c r="BZ173" s="148"/>
      <c r="CA173" s="148"/>
      <c r="CB173" s="148"/>
      <c r="CC173" s="148"/>
      <c r="CD173" s="148"/>
      <c r="CE173" s="148"/>
      <c r="CF173" s="148"/>
      <c r="CG173" s="148"/>
      <c r="CH173" s="148"/>
      <c r="CI173" s="148"/>
      <c r="CJ173" s="148"/>
      <c r="CK173" s="148"/>
      <c r="CL173" s="148"/>
      <c r="CM173" s="148"/>
      <c r="CN173" s="148"/>
      <c r="CO173" s="135"/>
      <c r="CP173" s="135"/>
      <c r="CQ173" s="145"/>
      <c r="CR173" s="145"/>
      <c r="CS173" s="145"/>
      <c r="CT173" s="145"/>
      <c r="CU173" s="145"/>
      <c r="CV173" s="145"/>
      <c r="CW173" s="145"/>
      <c r="CX173" s="145"/>
      <c r="CY173" s="145"/>
      <c r="CZ173" s="145"/>
      <c r="DA173" s="145"/>
      <c r="DB173" s="145"/>
      <c r="DC173" s="145"/>
      <c r="DD173" s="145"/>
      <c r="DE173" s="145"/>
      <c r="DF173" s="145"/>
      <c r="DG173" s="145"/>
      <c r="DH173" s="145"/>
      <c r="DI173" s="145"/>
      <c r="DJ173" s="145"/>
      <c r="DK173" s="145"/>
      <c r="DL173" s="145"/>
      <c r="DM173" s="145"/>
      <c r="DN173" s="145"/>
      <c r="DO173" s="145"/>
      <c r="DP173" s="145"/>
      <c r="DQ173" s="145"/>
      <c r="DR173" s="145"/>
      <c r="DS173" s="145"/>
      <c r="DT173" s="145"/>
      <c r="DU173" s="145"/>
      <c r="DV173" s="145"/>
      <c r="DW173" s="145"/>
      <c r="DX173" s="145"/>
      <c r="DY173" s="145"/>
      <c r="DZ173" s="145"/>
      <c r="EA173" s="145"/>
      <c r="EB173" s="145"/>
      <c r="EC173" s="145"/>
      <c r="ED173" s="145"/>
      <c r="EE173" s="145"/>
      <c r="AMG173" s="135"/>
      <c r="AMH173" s="135"/>
    </row>
    <row r="174" spans="1:1024" x14ac:dyDescent="0.2">
      <c r="A174" s="135"/>
      <c r="B174" s="135"/>
      <c r="D174" s="128" t="s">
        <v>381</v>
      </c>
      <c r="I174" s="129">
        <f t="shared" ref="I174:AB174" si="99">I173/I171</f>
        <v>0.29974033934327127</v>
      </c>
      <c r="J174" s="128">
        <f t="shared" si="99"/>
        <v>1.9712043273066877E-2</v>
      </c>
      <c r="K174" s="128">
        <f t="shared" si="99"/>
        <v>8.1664269255229145E-3</v>
      </c>
      <c r="L174" s="128">
        <f t="shared" si="99"/>
        <v>0.12384684212191042</v>
      </c>
      <c r="M174" s="128">
        <f t="shared" si="99"/>
        <v>0.16685895221525152</v>
      </c>
      <c r="N174" s="128">
        <f t="shared" si="99"/>
        <v>0.16175895086042899</v>
      </c>
      <c r="O174" s="128">
        <f t="shared" si="99"/>
        <v>0.19623823150697095</v>
      </c>
      <c r="P174" s="128">
        <f t="shared" si="99"/>
        <v>0.21991635299464929</v>
      </c>
      <c r="Q174" s="128">
        <f t="shared" si="99"/>
        <v>5.9607373676522246E-2</v>
      </c>
      <c r="R174" s="128">
        <f t="shared" si="99"/>
        <v>3.1441024241828694E-2</v>
      </c>
      <c r="S174" s="128">
        <f t="shared" si="99"/>
        <v>5.7114728954864122E-2</v>
      </c>
      <c r="X174" s="128">
        <f t="shared" si="99"/>
        <v>6.5794366844881172E-2</v>
      </c>
      <c r="Y174" s="128">
        <f t="shared" si="99"/>
        <v>0.14767878184434241</v>
      </c>
      <c r="Z174" s="128">
        <f t="shared" si="99"/>
        <v>0.36099623905503209</v>
      </c>
      <c r="AA174" s="128">
        <f t="shared" si="99"/>
        <v>0.44038262481161089</v>
      </c>
      <c r="AB174" s="128">
        <f t="shared" si="99"/>
        <v>0.33992907534669875</v>
      </c>
      <c r="AE174" s="128">
        <f t="shared" ref="AE174:AW174" si="100">AE173/AE171</f>
        <v>0.19570646850982812</v>
      </c>
      <c r="AF174" s="128">
        <f t="shared" si="100"/>
        <v>0.177731263816407</v>
      </c>
      <c r="AG174" s="128">
        <f t="shared" si="100"/>
        <v>0.17145494266274017</v>
      </c>
      <c r="AH174" s="128">
        <f t="shared" si="100"/>
        <v>0.22145814651615495</v>
      </c>
      <c r="AI174" s="128">
        <f t="shared" si="100"/>
        <v>0.20376033823841858</v>
      </c>
      <c r="AJ174" s="128">
        <f t="shared" si="100"/>
        <v>0.12381068969061702</v>
      </c>
      <c r="AK174" s="128">
        <f t="shared" si="100"/>
        <v>0.10038808359878058</v>
      </c>
      <c r="AL174" s="128">
        <f t="shared" si="100"/>
        <v>0.13036467596334181</v>
      </c>
      <c r="AM174" s="128">
        <f t="shared" si="100"/>
        <v>0.13166249852998724</v>
      </c>
      <c r="AN174" s="128">
        <f t="shared" si="100"/>
        <v>0.15582104385827947</v>
      </c>
      <c r="AO174" s="128">
        <f t="shared" si="100"/>
        <v>0.17468919853517972</v>
      </c>
      <c r="AP174" s="128">
        <f t="shared" si="100"/>
        <v>0.1420333000829089</v>
      </c>
      <c r="AQ174" s="128">
        <f t="shared" si="100"/>
        <v>0.15807156297971317</v>
      </c>
      <c r="AR174" s="128">
        <f t="shared" si="100"/>
        <v>0.16074772007236643</v>
      </c>
      <c r="AS174" s="128">
        <f t="shared" si="100"/>
        <v>0.34401803421427607</v>
      </c>
      <c r="AT174" s="128">
        <f t="shared" si="100"/>
        <v>0.60986105459178452</v>
      </c>
      <c r="AV174" s="130">
        <f t="shared" si="100"/>
        <v>0.39971254199352219</v>
      </c>
      <c r="AW174" s="130">
        <f t="shared" si="100"/>
        <v>0.38020744535706547</v>
      </c>
      <c r="AX174" s="135"/>
      <c r="AY174" s="135"/>
      <c r="AZ174" s="146"/>
      <c r="BA174" s="147"/>
      <c r="BB174" s="147"/>
      <c r="BC174" s="146"/>
      <c r="BD174" s="147"/>
      <c r="BE174" s="147"/>
      <c r="BF174" s="146"/>
      <c r="BG174" s="148"/>
      <c r="BH174" s="148"/>
      <c r="BI174" s="146"/>
      <c r="BJ174" s="146"/>
      <c r="BK174" s="146"/>
      <c r="BL174" s="146"/>
      <c r="BM174" s="148"/>
      <c r="BN174" s="148"/>
      <c r="BO174" s="148"/>
      <c r="BP174" s="148"/>
      <c r="BQ174" s="148"/>
      <c r="BR174" s="148"/>
      <c r="BS174" s="148"/>
      <c r="BT174" s="148"/>
      <c r="BU174" s="148"/>
      <c r="BV174" s="148"/>
      <c r="BW174" s="148"/>
      <c r="BX174" s="148"/>
      <c r="BY174" s="148"/>
      <c r="BZ174" s="148"/>
      <c r="CA174" s="148"/>
      <c r="CB174" s="148"/>
      <c r="CC174" s="148"/>
      <c r="CD174" s="148"/>
      <c r="CE174" s="148"/>
      <c r="CF174" s="148"/>
      <c r="CG174" s="148"/>
      <c r="CH174" s="148"/>
      <c r="CI174" s="148"/>
      <c r="CJ174" s="148"/>
      <c r="CK174" s="148"/>
      <c r="CL174" s="148"/>
      <c r="CM174" s="148"/>
      <c r="CN174" s="148"/>
      <c r="CO174" s="135"/>
      <c r="CP174" s="135"/>
      <c r="CQ174" s="145"/>
      <c r="CR174" s="145"/>
      <c r="CS174" s="145"/>
      <c r="CT174" s="145"/>
      <c r="CU174" s="145"/>
      <c r="CV174" s="145"/>
      <c r="CW174" s="145"/>
      <c r="CX174" s="145"/>
      <c r="CY174" s="145"/>
      <c r="CZ174" s="145"/>
      <c r="DA174" s="145"/>
      <c r="DB174" s="145"/>
      <c r="DC174" s="145"/>
      <c r="DD174" s="145"/>
      <c r="DE174" s="145"/>
      <c r="DF174" s="145"/>
      <c r="DG174" s="145"/>
      <c r="DH174" s="145"/>
      <c r="DI174" s="145"/>
      <c r="DJ174" s="145"/>
      <c r="DK174" s="145"/>
      <c r="DL174" s="145"/>
      <c r="DM174" s="145"/>
      <c r="DN174" s="145"/>
      <c r="DO174" s="145"/>
      <c r="DP174" s="145"/>
      <c r="DQ174" s="145"/>
      <c r="DR174" s="145"/>
      <c r="DS174" s="145"/>
      <c r="DT174" s="145"/>
      <c r="DU174" s="145"/>
      <c r="DV174" s="145"/>
      <c r="DW174" s="145"/>
      <c r="DX174" s="145"/>
      <c r="DY174" s="145"/>
      <c r="DZ174" s="145"/>
      <c r="EA174" s="145"/>
      <c r="EB174" s="145"/>
      <c r="EC174" s="145"/>
      <c r="ED174" s="145"/>
      <c r="EE174" s="145"/>
      <c r="AMG174" s="135"/>
      <c r="AMH174" s="135"/>
    </row>
    <row r="175" spans="1:1024" x14ac:dyDescent="0.2">
      <c r="A175" s="135"/>
      <c r="B175" s="135"/>
      <c r="D175" s="128" t="s">
        <v>382</v>
      </c>
      <c r="I175" s="129">
        <f t="shared" ref="I175:AB175" si="101">I174*100</f>
        <v>29.974033934327128</v>
      </c>
      <c r="J175" s="128">
        <f t="shared" si="101"/>
        <v>1.9712043273066877</v>
      </c>
      <c r="K175" s="128">
        <f t="shared" si="101"/>
        <v>0.81664269255229149</v>
      </c>
      <c r="L175" s="128">
        <f t="shared" si="101"/>
        <v>12.384684212191042</v>
      </c>
      <c r="M175" s="128">
        <f t="shared" si="101"/>
        <v>16.685895221525151</v>
      </c>
      <c r="N175" s="128">
        <f t="shared" si="101"/>
        <v>16.1758950860429</v>
      </c>
      <c r="O175" s="128">
        <f t="shared" si="101"/>
        <v>19.623823150697095</v>
      </c>
      <c r="P175" s="128">
        <f t="shared" si="101"/>
        <v>21.991635299464928</v>
      </c>
      <c r="Q175" s="128">
        <f t="shared" si="101"/>
        <v>5.9607373676522251</v>
      </c>
      <c r="R175" s="128">
        <f t="shared" si="101"/>
        <v>3.1441024241828694</v>
      </c>
      <c r="S175" s="128">
        <f t="shared" si="101"/>
        <v>5.7114728954864118</v>
      </c>
      <c r="X175" s="128">
        <f t="shared" si="101"/>
        <v>6.5794366844881171</v>
      </c>
      <c r="Y175" s="128">
        <f t="shared" si="101"/>
        <v>14.767878184434242</v>
      </c>
      <c r="Z175" s="128">
        <f t="shared" si="101"/>
        <v>36.099623905503208</v>
      </c>
      <c r="AA175" s="128">
        <f t="shared" si="101"/>
        <v>44.038262481161091</v>
      </c>
      <c r="AB175" s="128">
        <f t="shared" si="101"/>
        <v>33.992907534669875</v>
      </c>
      <c r="AE175" s="128">
        <f t="shared" ref="AE175:AW175" si="102">AE174*100</f>
        <v>19.570646850982811</v>
      </c>
      <c r="AF175" s="128">
        <f t="shared" si="102"/>
        <v>17.773126381640701</v>
      </c>
      <c r="AG175" s="128">
        <f t="shared" si="102"/>
        <v>17.145494266274017</v>
      </c>
      <c r="AH175" s="128">
        <f t="shared" si="102"/>
        <v>22.145814651615495</v>
      </c>
      <c r="AI175" s="128">
        <f t="shared" si="102"/>
        <v>20.376033823841858</v>
      </c>
      <c r="AJ175" s="128">
        <f t="shared" si="102"/>
        <v>12.381068969061703</v>
      </c>
      <c r="AK175" s="128">
        <f t="shared" si="102"/>
        <v>10.038808359878058</v>
      </c>
      <c r="AL175" s="128">
        <f t="shared" si="102"/>
        <v>13.03646759633418</v>
      </c>
      <c r="AM175" s="128">
        <f t="shared" si="102"/>
        <v>13.166249852998725</v>
      </c>
      <c r="AN175" s="128">
        <f t="shared" si="102"/>
        <v>15.582104385827947</v>
      </c>
      <c r="AO175" s="128">
        <f t="shared" si="102"/>
        <v>17.468919853517974</v>
      </c>
      <c r="AP175" s="128">
        <f t="shared" si="102"/>
        <v>14.203330008290891</v>
      </c>
      <c r="AQ175" s="128">
        <f t="shared" si="102"/>
        <v>15.807156297971318</v>
      </c>
      <c r="AR175" s="128">
        <f t="shared" si="102"/>
        <v>16.074772007236643</v>
      </c>
      <c r="AS175" s="128">
        <f t="shared" si="102"/>
        <v>34.401803421427608</v>
      </c>
      <c r="AT175" s="128">
        <f t="shared" si="102"/>
        <v>60.986105459178454</v>
      </c>
      <c r="AV175" s="130">
        <f t="shared" si="102"/>
        <v>39.971254199352217</v>
      </c>
      <c r="AW175" s="130">
        <f t="shared" si="102"/>
        <v>38.020744535706548</v>
      </c>
      <c r="AX175" s="135"/>
      <c r="AY175" s="135"/>
      <c r="AZ175" s="146"/>
      <c r="BA175" s="147"/>
      <c r="BB175" s="147"/>
      <c r="BC175" s="146"/>
      <c r="BD175" s="147"/>
      <c r="BE175" s="147"/>
      <c r="BF175" s="146"/>
      <c r="BG175" s="148"/>
      <c r="BH175" s="148"/>
      <c r="BI175" s="146"/>
      <c r="BJ175" s="146"/>
      <c r="BK175" s="146"/>
      <c r="BL175" s="146"/>
      <c r="BM175" s="148"/>
      <c r="BN175" s="148"/>
      <c r="BO175" s="148"/>
      <c r="BP175" s="148"/>
      <c r="BQ175" s="148"/>
      <c r="BR175" s="148"/>
      <c r="BS175" s="148"/>
      <c r="BT175" s="148"/>
      <c r="BU175" s="148"/>
      <c r="BV175" s="148"/>
      <c r="BW175" s="148"/>
      <c r="BX175" s="148"/>
      <c r="BY175" s="148"/>
      <c r="BZ175" s="148"/>
      <c r="CA175" s="148"/>
      <c r="CB175" s="148"/>
      <c r="CC175" s="148"/>
      <c r="CD175" s="148"/>
      <c r="CE175" s="148"/>
      <c r="CF175" s="148"/>
      <c r="CG175" s="148"/>
      <c r="CH175" s="148"/>
      <c r="CI175" s="148"/>
      <c r="CJ175" s="148"/>
      <c r="CK175" s="148"/>
      <c r="CL175" s="148"/>
      <c r="CM175" s="148"/>
      <c r="CN175" s="148"/>
      <c r="CO175" s="135"/>
      <c r="CP175" s="135"/>
      <c r="CQ175" s="145"/>
      <c r="CR175" s="145"/>
      <c r="CS175" s="145"/>
      <c r="CT175" s="145"/>
      <c r="CU175" s="145"/>
      <c r="CV175" s="145"/>
      <c r="CW175" s="145"/>
      <c r="CX175" s="145"/>
      <c r="CY175" s="145"/>
      <c r="CZ175" s="145"/>
      <c r="DA175" s="145"/>
      <c r="DB175" s="145"/>
      <c r="DC175" s="145"/>
      <c r="DD175" s="145"/>
      <c r="DE175" s="145"/>
      <c r="DF175" s="145"/>
      <c r="DG175" s="145"/>
      <c r="DH175" s="145"/>
      <c r="DI175" s="145"/>
      <c r="DJ175" s="145"/>
      <c r="DK175" s="145"/>
      <c r="DL175" s="145"/>
      <c r="DM175" s="145"/>
      <c r="DN175" s="145"/>
      <c r="DO175" s="145"/>
      <c r="DP175" s="145"/>
      <c r="DQ175" s="145"/>
      <c r="DR175" s="145"/>
      <c r="DS175" s="145"/>
      <c r="DT175" s="145"/>
      <c r="DU175" s="145"/>
      <c r="DV175" s="145"/>
      <c r="DW175" s="145"/>
      <c r="DX175" s="145"/>
      <c r="DY175" s="145"/>
      <c r="DZ175" s="145"/>
      <c r="EA175" s="145"/>
      <c r="EB175" s="145"/>
      <c r="EC175" s="145"/>
      <c r="ED175" s="145"/>
      <c r="EE175" s="145"/>
      <c r="AMG175" s="135"/>
      <c r="AMH175" s="135"/>
    </row>
    <row r="177" spans="1:1022" x14ac:dyDescent="0.2">
      <c r="A177" s="135" t="s">
        <v>804</v>
      </c>
      <c r="B177" s="135" t="s">
        <v>364</v>
      </c>
      <c r="C177" s="128" t="s">
        <v>37</v>
      </c>
      <c r="D177" s="128" t="s">
        <v>466</v>
      </c>
      <c r="F177" s="128">
        <v>1240</v>
      </c>
      <c r="G177" s="128">
        <v>1E-4</v>
      </c>
      <c r="H177" s="128" t="s">
        <v>458</v>
      </c>
      <c r="I177" s="129">
        <v>76.069999999999993</v>
      </c>
      <c r="J177" s="128">
        <v>209027.98</v>
      </c>
      <c r="K177" s="128">
        <v>146778.14000000001</v>
      </c>
      <c r="L177" s="128">
        <v>113.01</v>
      </c>
      <c r="M177" s="128">
        <v>14027.16</v>
      </c>
      <c r="N177" s="128">
        <v>13969.8</v>
      </c>
      <c r="O177" s="128">
        <v>9.41</v>
      </c>
      <c r="P177" s="128">
        <v>682.3</v>
      </c>
      <c r="Q177" s="128">
        <v>1977.19</v>
      </c>
      <c r="R177" s="128">
        <v>190.19</v>
      </c>
      <c r="S177" s="128">
        <v>57.71</v>
      </c>
      <c r="T177" s="128" t="s">
        <v>29</v>
      </c>
      <c r="U177" s="128" t="s">
        <v>29</v>
      </c>
      <c r="V177" s="128" t="s">
        <v>29</v>
      </c>
      <c r="W177" s="128" t="s">
        <v>29</v>
      </c>
      <c r="X177" s="128">
        <v>297.91000000000003</v>
      </c>
      <c r="Y177" s="128">
        <v>56.32</v>
      </c>
      <c r="Z177" s="128">
        <v>135.57</v>
      </c>
      <c r="AA177" s="128">
        <v>238.95</v>
      </c>
      <c r="AB177" s="128">
        <v>6.67</v>
      </c>
      <c r="AC177" s="128" t="s">
        <v>29</v>
      </c>
      <c r="AD177" s="128">
        <v>194.56</v>
      </c>
      <c r="AE177" s="128">
        <v>31.4</v>
      </c>
      <c r="AF177" s="128">
        <v>43.48</v>
      </c>
      <c r="AG177" s="128">
        <v>6.59</v>
      </c>
      <c r="AH177" s="128">
        <v>48.53</v>
      </c>
      <c r="AI177" s="128">
        <v>21.42</v>
      </c>
      <c r="AJ177" s="128">
        <v>6.42</v>
      </c>
      <c r="AK177" s="128">
        <v>11.95</v>
      </c>
      <c r="AL177" s="128">
        <v>6.03</v>
      </c>
      <c r="AM177" s="128">
        <v>22.94</v>
      </c>
      <c r="AN177" s="128">
        <v>5.05</v>
      </c>
      <c r="AO177" s="128">
        <v>12.19</v>
      </c>
      <c r="AP177" s="128">
        <v>5.68</v>
      </c>
      <c r="AQ177" s="128">
        <v>12.28</v>
      </c>
      <c r="AR177" s="128">
        <v>8.99</v>
      </c>
      <c r="AS177" s="128">
        <v>19.420000000000002</v>
      </c>
      <c r="AT177" s="128">
        <v>19.559999999999999</v>
      </c>
      <c r="AU177" s="128" t="s">
        <v>29</v>
      </c>
      <c r="AV177" s="130">
        <v>57.22</v>
      </c>
      <c r="AW177" s="130">
        <v>22.38</v>
      </c>
      <c r="AX177" s="135"/>
      <c r="AY177" s="128"/>
      <c r="AZ177" s="132">
        <v>7.14</v>
      </c>
      <c r="BA177" s="133">
        <v>36745.519999999997</v>
      </c>
      <c r="BB177" s="133">
        <v>4654.08</v>
      </c>
      <c r="BC177" s="132">
        <v>5.74</v>
      </c>
      <c r="BD177" s="133">
        <v>4170.6899999999996</v>
      </c>
      <c r="BE177" s="133">
        <v>1298.46</v>
      </c>
      <c r="BF177" s="132">
        <v>0.56999999999999995</v>
      </c>
      <c r="BG177" s="134">
        <v>74.14</v>
      </c>
      <c r="BH177" s="134">
        <v>118.92</v>
      </c>
      <c r="BI177" s="132">
        <v>9.16</v>
      </c>
      <c r="BJ177" s="132">
        <v>3.67</v>
      </c>
      <c r="BK177" s="132">
        <v>0.55000000000000004</v>
      </c>
      <c r="BL177" s="132">
        <v>0.72</v>
      </c>
      <c r="BM177" s="134">
        <v>0.27</v>
      </c>
      <c r="BN177" s="134">
        <v>0.08</v>
      </c>
      <c r="BO177" s="134">
        <v>11.25</v>
      </c>
      <c r="BP177" s="134">
        <v>2.19</v>
      </c>
      <c r="BQ177" s="134">
        <v>5.78</v>
      </c>
      <c r="BR177" s="134">
        <v>9.6300000000000008</v>
      </c>
      <c r="BS177" s="134">
        <v>0.39</v>
      </c>
      <c r="BT177" s="134">
        <v>3.1E-2</v>
      </c>
      <c r="BU177" s="134">
        <v>8.77</v>
      </c>
      <c r="BV177" s="134">
        <v>1.1200000000000001</v>
      </c>
      <c r="BW177" s="134">
        <v>1.71</v>
      </c>
      <c r="BX177" s="134">
        <v>0.26</v>
      </c>
      <c r="BY177" s="134">
        <v>2.69</v>
      </c>
      <c r="BZ177" s="134">
        <v>1.18</v>
      </c>
      <c r="CA177" s="134">
        <v>0.24</v>
      </c>
      <c r="CB177" s="134">
        <v>0.52</v>
      </c>
      <c r="CC177" s="134">
        <v>0.23</v>
      </c>
      <c r="CD177" s="134">
        <v>0.94</v>
      </c>
      <c r="CE177" s="134">
        <v>0.19</v>
      </c>
      <c r="CF177" s="134">
        <v>0.47</v>
      </c>
      <c r="CG177" s="134">
        <v>0.22</v>
      </c>
      <c r="CH177" s="134">
        <v>0.53</v>
      </c>
      <c r="CI177" s="134">
        <v>0.31</v>
      </c>
      <c r="CJ177" s="134">
        <v>0.84</v>
      </c>
      <c r="CK177" s="134">
        <v>0.75</v>
      </c>
      <c r="CL177" s="134">
        <v>6.3E-3</v>
      </c>
      <c r="CM177" s="134">
        <v>2.15</v>
      </c>
      <c r="CN177" s="134">
        <v>0.83</v>
      </c>
      <c r="CO177" s="135"/>
      <c r="CQ177" s="130">
        <v>1.61</v>
      </c>
      <c r="CR177" s="130">
        <v>104.15</v>
      </c>
      <c r="CS177" s="130">
        <v>83.99</v>
      </c>
      <c r="CT177" s="130">
        <v>0.13900000000000001</v>
      </c>
      <c r="CU177" s="130">
        <v>10.37</v>
      </c>
      <c r="CV177" s="130">
        <v>1.88</v>
      </c>
      <c r="CW177" s="130">
        <v>0.10100000000000001</v>
      </c>
      <c r="CX177" s="130">
        <v>0.81899999999999995</v>
      </c>
      <c r="CY177" s="130">
        <v>0.42099999999999999</v>
      </c>
      <c r="CZ177" s="130">
        <v>0.192</v>
      </c>
      <c r="DA177" s="130">
        <v>1.04</v>
      </c>
      <c r="DB177" s="130">
        <v>1.44</v>
      </c>
      <c r="DC177" s="130">
        <v>1.66</v>
      </c>
      <c r="DD177" s="130">
        <v>0.74099999999999999</v>
      </c>
      <c r="DE177" s="130">
        <v>0.217</v>
      </c>
      <c r="DF177" s="130">
        <v>5.4899999999999997E-2</v>
      </c>
      <c r="DG177" s="130">
        <f>AVERAGE(DG180:DG184)</f>
        <v>1.1977999999999999E-2</v>
      </c>
      <c r="DH177" s="130">
        <v>5.9299999999999999E-2</v>
      </c>
      <c r="DI177" s="130">
        <v>1.26E-2</v>
      </c>
      <c r="DJ177" s="130">
        <v>0.216</v>
      </c>
      <c r="DK177" s="130">
        <v>8.5699999999999998E-2</v>
      </c>
      <c r="DL177" s="130">
        <v>5.1400000000000001E-2</v>
      </c>
      <c r="DM177" s="130">
        <v>4.9500000000000004E-3</v>
      </c>
      <c r="DN177" s="130">
        <v>6.8799999999999998E-3</v>
      </c>
      <c r="DO177" s="130">
        <f t="shared" ref="DO177:DO184" si="103">AVERAGE(DO149:DO156)</f>
        <v>6.1050000000000002E-3</v>
      </c>
      <c r="DP177" s="130">
        <v>4.895E-2</v>
      </c>
      <c r="DQ177" s="130">
        <v>7.3899999999999993E-2</v>
      </c>
      <c r="DR177" s="130">
        <v>1.24175E-2</v>
      </c>
      <c r="DS177" s="130">
        <v>4.7500000000000001E-2</v>
      </c>
      <c r="DT177" s="130">
        <v>6.6400000000000001E-3</v>
      </c>
      <c r="DU177" s="130">
        <f>AVERAGE(DU181:DU183)</f>
        <v>1.9933333333333334E-2</v>
      </c>
      <c r="DV177" s="130">
        <f>AVERAGE(DV182,DV180)</f>
        <v>5.1000000000000004E-3</v>
      </c>
      <c r="DW177" s="130">
        <f>AVERAGE(DW22:DW28)</f>
        <v>1.24E-2</v>
      </c>
      <c r="DX177" s="130">
        <f>AVERAGE(DX180,DX184)</f>
        <v>6.8500000000000002E-3</v>
      </c>
      <c r="DY177" s="130">
        <v>1.83E-2</v>
      </c>
      <c r="DZ177" s="130">
        <v>2.6800000000000001E-3</v>
      </c>
      <c r="EA177" s="145">
        <v>1.5933333333333299E-2</v>
      </c>
      <c r="EB177" s="130">
        <v>6.2300000000000003E-3</v>
      </c>
      <c r="EC177" s="130">
        <v>1.67E-2</v>
      </c>
      <c r="ED177" s="130">
        <v>2.7066666666666702E-3</v>
      </c>
      <c r="EE177" s="145">
        <v>1.2800000000000001E-2</v>
      </c>
    </row>
    <row r="178" spans="1:1022" x14ac:dyDescent="0.2">
      <c r="A178" s="135" t="s">
        <v>804</v>
      </c>
      <c r="B178" s="135" t="s">
        <v>364</v>
      </c>
      <c r="C178" s="128" t="s">
        <v>37</v>
      </c>
      <c r="D178" s="128" t="s">
        <v>467</v>
      </c>
      <c r="F178" s="128">
        <v>1240</v>
      </c>
      <c r="G178" s="128">
        <v>1E-4</v>
      </c>
      <c r="H178" s="128" t="s">
        <v>458</v>
      </c>
      <c r="I178" s="129">
        <v>79.83</v>
      </c>
      <c r="J178" s="128">
        <v>209122.53</v>
      </c>
      <c r="K178" s="128">
        <v>146778.14000000001</v>
      </c>
      <c r="L178" s="128">
        <v>112.87</v>
      </c>
      <c r="M178" s="128">
        <v>14109.57</v>
      </c>
      <c r="N178" s="128">
        <v>13944.28</v>
      </c>
      <c r="O178" s="128">
        <v>9.09</v>
      </c>
      <c r="P178" s="128">
        <v>708.65</v>
      </c>
      <c r="Q178" s="128">
        <v>1995.56</v>
      </c>
      <c r="R178" s="128">
        <v>190.18</v>
      </c>
      <c r="S178" s="128">
        <v>62.8</v>
      </c>
      <c r="T178" s="128" t="s">
        <v>29</v>
      </c>
      <c r="U178" s="128">
        <v>2.33</v>
      </c>
      <c r="V178" s="128">
        <v>0.91</v>
      </c>
      <c r="W178" s="128" t="s">
        <v>29</v>
      </c>
      <c r="X178" s="128">
        <v>298.04000000000002</v>
      </c>
      <c r="Y178" s="128">
        <v>56.49</v>
      </c>
      <c r="Z178" s="128">
        <v>136.59</v>
      </c>
      <c r="AA178" s="128">
        <v>239.52</v>
      </c>
      <c r="AB178" s="128">
        <v>7.03</v>
      </c>
      <c r="AC178" s="128">
        <v>0.104</v>
      </c>
      <c r="AD178" s="128">
        <v>192.62</v>
      </c>
      <c r="AE178" s="128">
        <v>31.62</v>
      </c>
      <c r="AF178" s="128">
        <v>43.37</v>
      </c>
      <c r="AG178" s="128">
        <v>6.91</v>
      </c>
      <c r="AH178" s="128">
        <v>49.07</v>
      </c>
      <c r="AI178" s="128">
        <v>19.68</v>
      </c>
      <c r="AJ178" s="128">
        <v>6.32</v>
      </c>
      <c r="AK178" s="128">
        <v>11.73</v>
      </c>
      <c r="AL178" s="128">
        <v>6.01</v>
      </c>
      <c r="AM178" s="128">
        <v>23.48</v>
      </c>
      <c r="AN178" s="128">
        <v>5.08</v>
      </c>
      <c r="AO178" s="128">
        <v>12.17</v>
      </c>
      <c r="AP178" s="128">
        <v>5.79</v>
      </c>
      <c r="AQ178" s="128">
        <v>12.42</v>
      </c>
      <c r="AR178" s="128">
        <v>9</v>
      </c>
      <c r="AS178" s="128">
        <v>19.36</v>
      </c>
      <c r="AT178" s="128">
        <v>19.77</v>
      </c>
      <c r="AU178" s="128">
        <v>1.66E-2</v>
      </c>
      <c r="AV178" s="130">
        <v>58.13</v>
      </c>
      <c r="AW178" s="130">
        <v>22.52</v>
      </c>
      <c r="AX178" s="135"/>
      <c r="AY178" s="128"/>
      <c r="AZ178" s="132">
        <v>7.5</v>
      </c>
      <c r="BA178" s="133">
        <v>36764.339999999997</v>
      </c>
      <c r="BB178" s="133">
        <v>4654.96</v>
      </c>
      <c r="BC178" s="132">
        <v>5.74</v>
      </c>
      <c r="BD178" s="133">
        <v>4216.2</v>
      </c>
      <c r="BE178" s="133">
        <v>1301.8900000000001</v>
      </c>
      <c r="BF178" s="132">
        <v>0.56000000000000005</v>
      </c>
      <c r="BG178" s="134">
        <v>77.38</v>
      </c>
      <c r="BH178" s="134">
        <v>120.21</v>
      </c>
      <c r="BI178" s="132">
        <v>9.17</v>
      </c>
      <c r="BJ178" s="132">
        <v>4</v>
      </c>
      <c r="BK178" s="132">
        <v>0.57999999999999996</v>
      </c>
      <c r="BL178" s="132">
        <v>0.77</v>
      </c>
      <c r="BM178" s="134">
        <v>0.47</v>
      </c>
      <c r="BN178" s="134">
        <v>7.4999999999999997E-2</v>
      </c>
      <c r="BO178" s="134">
        <v>11.27</v>
      </c>
      <c r="BP178" s="134">
        <v>2.2000000000000002</v>
      </c>
      <c r="BQ178" s="134">
        <v>5.84</v>
      </c>
      <c r="BR178" s="134">
        <v>9.67</v>
      </c>
      <c r="BS178" s="134">
        <v>0.41</v>
      </c>
      <c r="BT178" s="134">
        <v>2.9000000000000001E-2</v>
      </c>
      <c r="BU178" s="134">
        <v>8.7100000000000009</v>
      </c>
      <c r="BV178" s="134">
        <v>1.1299999999999999</v>
      </c>
      <c r="BW178" s="134">
        <v>1.71</v>
      </c>
      <c r="BX178" s="134">
        <v>0.28000000000000003</v>
      </c>
      <c r="BY178" s="134">
        <v>2.73</v>
      </c>
      <c r="BZ178" s="134">
        <v>1.0900000000000001</v>
      </c>
      <c r="CA178" s="134">
        <v>0.24</v>
      </c>
      <c r="CB178" s="134">
        <v>0.52</v>
      </c>
      <c r="CC178" s="134">
        <v>0.23</v>
      </c>
      <c r="CD178" s="134">
        <v>0.97</v>
      </c>
      <c r="CE178" s="134">
        <v>0.19</v>
      </c>
      <c r="CF178" s="134">
        <v>0.47</v>
      </c>
      <c r="CG178" s="134">
        <v>0.22</v>
      </c>
      <c r="CH178" s="134">
        <v>0.54</v>
      </c>
      <c r="CI178" s="134">
        <v>0.31</v>
      </c>
      <c r="CJ178" s="134">
        <v>0.85</v>
      </c>
      <c r="CK178" s="134">
        <v>0.76</v>
      </c>
      <c r="CL178" s="134">
        <v>6.4999999999999997E-3</v>
      </c>
      <c r="CM178" s="134">
        <v>2.19</v>
      </c>
      <c r="CN178" s="134">
        <v>0.84</v>
      </c>
      <c r="CO178" s="135"/>
      <c r="CQ178" s="130">
        <v>1.55</v>
      </c>
      <c r="CR178" s="130">
        <v>102.67</v>
      </c>
      <c r="CS178" s="130">
        <v>82.14</v>
      </c>
      <c r="CT178" s="130">
        <v>0.124</v>
      </c>
      <c r="CU178" s="130">
        <v>10.02</v>
      </c>
      <c r="CV178" s="130">
        <v>1.69</v>
      </c>
      <c r="CW178" s="130">
        <v>9.0300000000000005E-2</v>
      </c>
      <c r="CX178" s="130">
        <v>0.81399999999999995</v>
      </c>
      <c r="CY178" s="130">
        <v>0.434</v>
      </c>
      <c r="CZ178" s="130">
        <v>0.185</v>
      </c>
      <c r="DA178" s="130">
        <v>1.04</v>
      </c>
      <c r="DB178" s="130">
        <v>1.56</v>
      </c>
      <c r="DC178" s="130">
        <v>1.32</v>
      </c>
      <c r="DD178" s="130">
        <v>0.56000000000000005</v>
      </c>
      <c r="DE178" s="130">
        <v>0.19800000000000001</v>
      </c>
      <c r="DF178" s="130">
        <v>4.5100000000000001E-2</v>
      </c>
      <c r="DG178" s="130">
        <v>1.1978000000000001E-2</v>
      </c>
      <c r="DH178" s="130">
        <v>4.1500000000000002E-2</v>
      </c>
      <c r="DI178" s="130">
        <v>1.9400000000000001E-2</v>
      </c>
      <c r="DJ178" s="130">
        <v>0.17100000000000001</v>
      </c>
      <c r="DK178" s="130">
        <v>7.4099999999999999E-2</v>
      </c>
      <c r="DL178" s="130">
        <v>0.123</v>
      </c>
      <c r="DM178" s="130">
        <v>3.2783333333333302E-3</v>
      </c>
      <c r="DN178" s="130">
        <f>AVERAGE(DN177,DN182,DN184)</f>
        <v>7.4133333333333343E-3</v>
      </c>
      <c r="DO178" s="130">
        <f t="shared" si="103"/>
        <v>5.94E-3</v>
      </c>
      <c r="DP178" s="130">
        <v>4.895E-2</v>
      </c>
      <c r="DQ178" s="130">
        <v>7.3899999999999993E-2</v>
      </c>
      <c r="DR178" s="130">
        <v>7.8700000000000003E-3</v>
      </c>
      <c r="DS178" s="130">
        <v>7.9399999999999998E-2</v>
      </c>
      <c r="DT178" s="130">
        <v>7.0099999999999997E-3</v>
      </c>
      <c r="DU178" s="130">
        <v>1.9933333333333299E-2</v>
      </c>
      <c r="DV178" s="130">
        <v>5.1000000000000004E-3</v>
      </c>
      <c r="DW178" s="130">
        <v>1.24E-2</v>
      </c>
      <c r="DX178" s="130">
        <v>6.8500000000000002E-3</v>
      </c>
      <c r="DY178" s="130">
        <v>1.83E-2</v>
      </c>
      <c r="DZ178" s="130">
        <v>3.2983333333333302E-3</v>
      </c>
      <c r="EA178" s="145">
        <v>1.5933333333333299E-2</v>
      </c>
      <c r="EB178" s="130">
        <v>6.5700000000000003E-3</v>
      </c>
      <c r="EC178" s="130">
        <v>1.3899999999999999E-2</v>
      </c>
      <c r="ED178" s="130">
        <v>2.7066666666666702E-3</v>
      </c>
      <c r="EE178" s="145">
        <v>1.2800000000000001E-2</v>
      </c>
    </row>
    <row r="179" spans="1:1022" x14ac:dyDescent="0.2">
      <c r="A179" s="135" t="s">
        <v>804</v>
      </c>
      <c r="B179" s="135" t="s">
        <v>364</v>
      </c>
      <c r="C179" s="128" t="s">
        <v>37</v>
      </c>
      <c r="D179" s="128" t="s">
        <v>468</v>
      </c>
      <c r="F179" s="128">
        <v>1240</v>
      </c>
      <c r="G179" s="128">
        <v>1E-4</v>
      </c>
      <c r="H179" s="128" t="s">
        <v>458</v>
      </c>
      <c r="I179" s="129">
        <v>79.540000000000006</v>
      </c>
      <c r="J179" s="128">
        <v>209816.56</v>
      </c>
      <c r="K179" s="128">
        <v>146778.14000000001</v>
      </c>
      <c r="L179" s="128">
        <v>112.82</v>
      </c>
      <c r="M179" s="128">
        <v>13878.36</v>
      </c>
      <c r="N179" s="128">
        <v>13965.42</v>
      </c>
      <c r="O179" s="128">
        <v>8.94</v>
      </c>
      <c r="P179" s="128">
        <v>688.53</v>
      </c>
      <c r="Q179" s="128">
        <v>2003.93</v>
      </c>
      <c r="R179" s="128">
        <v>191.34</v>
      </c>
      <c r="S179" s="128">
        <v>59.77</v>
      </c>
      <c r="T179" s="128" t="s">
        <v>29</v>
      </c>
      <c r="U179" s="128" t="s">
        <v>29</v>
      </c>
      <c r="V179" s="128" t="s">
        <v>29</v>
      </c>
      <c r="W179" s="128" t="s">
        <v>29</v>
      </c>
      <c r="X179" s="128">
        <v>300.87</v>
      </c>
      <c r="Y179" s="128">
        <v>57.06</v>
      </c>
      <c r="Z179" s="128">
        <v>137.16999999999999</v>
      </c>
      <c r="AA179" s="128">
        <v>238.92</v>
      </c>
      <c r="AB179" s="128">
        <v>6.53</v>
      </c>
      <c r="AC179" s="128" t="s">
        <v>29</v>
      </c>
      <c r="AD179" s="128">
        <v>192.97</v>
      </c>
      <c r="AE179" s="128">
        <v>31.71</v>
      </c>
      <c r="AF179" s="128">
        <v>44.08</v>
      </c>
      <c r="AG179" s="128">
        <v>6.81</v>
      </c>
      <c r="AH179" s="128">
        <v>48.66</v>
      </c>
      <c r="AI179" s="128">
        <v>20.5</v>
      </c>
      <c r="AJ179" s="128">
        <v>6.23</v>
      </c>
      <c r="AK179" s="128">
        <v>12.1</v>
      </c>
      <c r="AL179" s="128">
        <v>5.98</v>
      </c>
      <c r="AM179" s="128">
        <v>23.62</v>
      </c>
      <c r="AN179" s="128">
        <v>5.09</v>
      </c>
      <c r="AO179" s="128">
        <v>12.32</v>
      </c>
      <c r="AP179" s="128">
        <v>5.79</v>
      </c>
      <c r="AQ179" s="128">
        <v>12.35</v>
      </c>
      <c r="AR179" s="128">
        <v>9.0399999999999991</v>
      </c>
      <c r="AS179" s="128">
        <v>19.53</v>
      </c>
      <c r="AT179" s="128">
        <v>19.98</v>
      </c>
      <c r="AU179" s="128" t="s">
        <v>29</v>
      </c>
      <c r="AV179" s="130">
        <v>57.98</v>
      </c>
      <c r="AW179" s="130">
        <v>22.64</v>
      </c>
      <c r="AX179" s="135"/>
      <c r="AY179" s="128"/>
      <c r="AZ179" s="132">
        <v>7.49</v>
      </c>
      <c r="BA179" s="133">
        <v>36888.42</v>
      </c>
      <c r="BB179" s="133">
        <v>4654.9399999999996</v>
      </c>
      <c r="BC179" s="132">
        <v>5.75</v>
      </c>
      <c r="BD179" s="133">
        <v>4167.8599999999997</v>
      </c>
      <c r="BE179" s="133">
        <v>1309.68</v>
      </c>
      <c r="BF179" s="132">
        <v>0.55000000000000004</v>
      </c>
      <c r="BG179" s="134">
        <v>75.540000000000006</v>
      </c>
      <c r="BH179" s="134">
        <v>120.9</v>
      </c>
      <c r="BI179" s="132">
        <v>9.24</v>
      </c>
      <c r="BJ179" s="132">
        <v>3.82</v>
      </c>
      <c r="BK179" s="132">
        <v>0.57999999999999996</v>
      </c>
      <c r="BL179" s="132">
        <v>0.64</v>
      </c>
      <c r="BM179" s="134">
        <v>0.26</v>
      </c>
      <c r="BN179" s="134">
        <v>7.6999999999999999E-2</v>
      </c>
      <c r="BO179" s="134">
        <v>11.39</v>
      </c>
      <c r="BP179" s="134">
        <v>2.2200000000000002</v>
      </c>
      <c r="BQ179" s="134">
        <v>5.88</v>
      </c>
      <c r="BR179" s="134">
        <v>9.66</v>
      </c>
      <c r="BS179" s="134">
        <v>0.39</v>
      </c>
      <c r="BT179" s="134">
        <v>0.03</v>
      </c>
      <c r="BU179" s="134">
        <v>8.75</v>
      </c>
      <c r="BV179" s="134">
        <v>1.1399999999999999</v>
      </c>
      <c r="BW179" s="134">
        <v>1.74</v>
      </c>
      <c r="BX179" s="134">
        <v>0.27</v>
      </c>
      <c r="BY179" s="134">
        <v>2.72</v>
      </c>
      <c r="BZ179" s="134">
        <v>1.1399999999999999</v>
      </c>
      <c r="CA179" s="134">
        <v>0.24</v>
      </c>
      <c r="CB179" s="134">
        <v>0.54</v>
      </c>
      <c r="CC179" s="134">
        <v>0.23</v>
      </c>
      <c r="CD179" s="134">
        <v>0.98</v>
      </c>
      <c r="CE179" s="134">
        <v>0.19</v>
      </c>
      <c r="CF179" s="134">
        <v>0.48</v>
      </c>
      <c r="CG179" s="134">
        <v>0.22</v>
      </c>
      <c r="CH179" s="134">
        <v>0.54</v>
      </c>
      <c r="CI179" s="134">
        <v>0.31</v>
      </c>
      <c r="CJ179" s="134">
        <v>0.85</v>
      </c>
      <c r="CK179" s="134">
        <v>0.77</v>
      </c>
      <c r="CL179" s="134">
        <v>7.1000000000000004E-3</v>
      </c>
      <c r="CM179" s="134">
        <v>2.19</v>
      </c>
      <c r="CN179" s="134">
        <v>0.85</v>
      </c>
      <c r="CO179" s="135"/>
      <c r="CQ179" s="130">
        <v>1.56</v>
      </c>
      <c r="CR179" s="130">
        <v>102.85</v>
      </c>
      <c r="CS179" s="130">
        <v>82.21</v>
      </c>
      <c r="CT179" s="130">
        <v>0.125</v>
      </c>
      <c r="CU179" s="130">
        <v>10.119999999999999</v>
      </c>
      <c r="CV179" s="130">
        <v>1.99</v>
      </c>
      <c r="CW179" s="130">
        <v>0.11700000000000001</v>
      </c>
      <c r="CX179" s="130">
        <v>0.77400000000000002</v>
      </c>
      <c r="CY179" s="130">
        <v>0.44500000000000001</v>
      </c>
      <c r="CZ179" s="130">
        <v>0.20499999999999999</v>
      </c>
      <c r="DA179" s="130">
        <v>1.03</v>
      </c>
      <c r="DB179" s="130">
        <v>1.55</v>
      </c>
      <c r="DC179" s="130">
        <v>1.6</v>
      </c>
      <c r="DD179" s="130">
        <v>0.55500000000000005</v>
      </c>
      <c r="DE179" s="130">
        <v>0.20499999999999999</v>
      </c>
      <c r="DF179" s="130">
        <v>5.5100000000000003E-2</v>
      </c>
      <c r="DG179" s="130">
        <v>1.1978000000000001E-2</v>
      </c>
      <c r="DH179" s="130">
        <v>5.9400000000000001E-2</v>
      </c>
      <c r="DI179" s="130">
        <v>1.6799999999999999E-2</v>
      </c>
      <c r="DJ179" s="130">
        <v>0.20399999999999999</v>
      </c>
      <c r="DK179" s="130">
        <v>7.9799999999999996E-2</v>
      </c>
      <c r="DL179" s="130">
        <v>0.127</v>
      </c>
      <c r="DM179" s="130">
        <v>1.8400000000000001E-3</v>
      </c>
      <c r="DN179" s="130">
        <v>7.4133333333333299E-3</v>
      </c>
      <c r="DO179" s="130">
        <f t="shared" si="103"/>
        <v>6.0400000000000002E-3</v>
      </c>
      <c r="DP179" s="130">
        <v>4.4200000000000003E-2</v>
      </c>
      <c r="DQ179" s="130">
        <v>7.3899999999999993E-2</v>
      </c>
      <c r="DR179" s="130">
        <v>1.24175E-2</v>
      </c>
      <c r="DS179" s="130">
        <v>3.8600000000000002E-2</v>
      </c>
      <c r="DT179" s="130">
        <v>5.3179999999999998E-3</v>
      </c>
      <c r="DU179" s="130">
        <v>1.9933333333333299E-2</v>
      </c>
      <c r="DV179" s="130">
        <v>5.1000000000000004E-3</v>
      </c>
      <c r="DW179" s="130">
        <v>1.24E-2</v>
      </c>
      <c r="DX179" s="130">
        <v>6.8500000000000002E-3</v>
      </c>
      <c r="DY179" s="130">
        <v>1.83E-2</v>
      </c>
      <c r="DZ179" s="130">
        <v>3.0500000000000002E-3</v>
      </c>
      <c r="EA179" s="145">
        <v>1.5933333333333299E-2</v>
      </c>
      <c r="EB179" s="130">
        <v>1.2699999999999999E-2</v>
      </c>
      <c r="EC179" s="130">
        <v>1.9300000000000001E-2</v>
      </c>
      <c r="ED179" s="130">
        <v>2.7066666666666702E-3</v>
      </c>
      <c r="EE179" s="145">
        <v>1.2800000000000001E-2</v>
      </c>
    </row>
    <row r="180" spans="1:1022" x14ac:dyDescent="0.2">
      <c r="A180" s="135" t="s">
        <v>804</v>
      </c>
      <c r="B180" s="135" t="s">
        <v>364</v>
      </c>
      <c r="C180" s="128" t="s">
        <v>37</v>
      </c>
      <c r="D180" s="128" t="s">
        <v>469</v>
      </c>
      <c r="F180" s="128">
        <v>1240</v>
      </c>
      <c r="G180" s="128">
        <v>1E-4</v>
      </c>
      <c r="H180" s="128" t="s">
        <v>458</v>
      </c>
      <c r="I180" s="129">
        <v>77.89</v>
      </c>
      <c r="J180" s="128">
        <v>208567.2</v>
      </c>
      <c r="K180" s="128">
        <v>146778.14000000001</v>
      </c>
      <c r="L180" s="128">
        <v>113.36</v>
      </c>
      <c r="M180" s="128">
        <v>13911.3</v>
      </c>
      <c r="N180" s="128">
        <v>13997.62</v>
      </c>
      <c r="O180" s="128">
        <v>9.14</v>
      </c>
      <c r="P180" s="128">
        <v>698.1</v>
      </c>
      <c r="Q180" s="128">
        <v>1991.02</v>
      </c>
      <c r="R180" s="128">
        <v>188.77</v>
      </c>
      <c r="S180" s="128">
        <v>56.72</v>
      </c>
      <c r="T180" s="128">
        <v>1.53</v>
      </c>
      <c r="U180" s="128" t="s">
        <v>29</v>
      </c>
      <c r="V180" s="128">
        <v>0.86</v>
      </c>
      <c r="W180" s="128" t="s">
        <v>29</v>
      </c>
      <c r="X180" s="128">
        <v>298.88</v>
      </c>
      <c r="Y180" s="128">
        <v>56.35</v>
      </c>
      <c r="Z180" s="128">
        <v>136.41999999999999</v>
      </c>
      <c r="AA180" s="128">
        <v>239.1</v>
      </c>
      <c r="AB180" s="128">
        <v>6.7</v>
      </c>
      <c r="AC180" s="128" t="s">
        <v>29</v>
      </c>
      <c r="AD180" s="128">
        <v>197.2</v>
      </c>
      <c r="AE180" s="128">
        <v>31.46</v>
      </c>
      <c r="AF180" s="128">
        <v>43.73</v>
      </c>
      <c r="AG180" s="128">
        <v>6.78</v>
      </c>
      <c r="AH180" s="128">
        <v>49.94</v>
      </c>
      <c r="AI180" s="128">
        <v>21.44</v>
      </c>
      <c r="AJ180" s="128">
        <v>6.33</v>
      </c>
      <c r="AK180" s="128">
        <v>12.2</v>
      </c>
      <c r="AL180" s="128">
        <v>5.97</v>
      </c>
      <c r="AM180" s="128">
        <v>22.93</v>
      </c>
      <c r="AN180" s="128">
        <v>5.0599999999999996</v>
      </c>
      <c r="AO180" s="128">
        <v>12.39</v>
      </c>
      <c r="AP180" s="128">
        <v>5.8</v>
      </c>
      <c r="AQ180" s="128">
        <v>12.11</v>
      </c>
      <c r="AR180" s="128">
        <v>9.06</v>
      </c>
      <c r="AS180" s="128">
        <v>19.61</v>
      </c>
      <c r="AT180" s="128">
        <v>20.079999999999998</v>
      </c>
      <c r="AU180" s="128" t="s">
        <v>29</v>
      </c>
      <c r="AV180" s="130">
        <v>57.85</v>
      </c>
      <c r="AW180" s="130">
        <v>22.79</v>
      </c>
      <c r="AX180" s="135"/>
      <c r="AY180" s="128"/>
      <c r="AZ180" s="132">
        <v>7.34</v>
      </c>
      <c r="BA180" s="133">
        <v>36670.959999999999</v>
      </c>
      <c r="BB180" s="133">
        <v>4655.59</v>
      </c>
      <c r="BC180" s="132">
        <v>5.79</v>
      </c>
      <c r="BD180" s="133">
        <v>4198.66</v>
      </c>
      <c r="BE180" s="133">
        <v>1318.59</v>
      </c>
      <c r="BF180" s="132">
        <v>0.56000000000000005</v>
      </c>
      <c r="BG180" s="134">
        <v>76.959999999999994</v>
      </c>
      <c r="BH180" s="134">
        <v>120.3</v>
      </c>
      <c r="BI180" s="132">
        <v>9.1300000000000008</v>
      </c>
      <c r="BJ180" s="132">
        <v>3.64</v>
      </c>
      <c r="BK180" s="132">
        <v>0.56000000000000005</v>
      </c>
      <c r="BL180" s="132">
        <v>0.74</v>
      </c>
      <c r="BM180" s="134">
        <v>0.44</v>
      </c>
      <c r="BN180" s="134">
        <v>7.6999999999999999E-2</v>
      </c>
      <c r="BO180" s="134">
        <v>11.33</v>
      </c>
      <c r="BP180" s="134">
        <v>2.2000000000000002</v>
      </c>
      <c r="BQ180" s="134">
        <v>5.86</v>
      </c>
      <c r="BR180" s="134">
        <v>9.69</v>
      </c>
      <c r="BS180" s="134">
        <v>0.4</v>
      </c>
      <c r="BT180" s="134">
        <v>2.9000000000000001E-2</v>
      </c>
      <c r="BU180" s="134">
        <v>8.9700000000000006</v>
      </c>
      <c r="BV180" s="134">
        <v>1.1299999999999999</v>
      </c>
      <c r="BW180" s="134">
        <v>1.73</v>
      </c>
      <c r="BX180" s="134">
        <v>0.27</v>
      </c>
      <c r="BY180" s="134">
        <v>2.8</v>
      </c>
      <c r="BZ180" s="134">
        <v>1.19</v>
      </c>
      <c r="CA180" s="134">
        <v>0.24</v>
      </c>
      <c r="CB180" s="134">
        <v>0.54</v>
      </c>
      <c r="CC180" s="134">
        <v>0.23</v>
      </c>
      <c r="CD180" s="134">
        <v>0.95</v>
      </c>
      <c r="CE180" s="134">
        <v>0.19</v>
      </c>
      <c r="CF180" s="134">
        <v>0.48</v>
      </c>
      <c r="CG180" s="134">
        <v>0.22</v>
      </c>
      <c r="CH180" s="134">
        <v>0.53</v>
      </c>
      <c r="CI180" s="134">
        <v>0.31</v>
      </c>
      <c r="CJ180" s="134">
        <v>0.86</v>
      </c>
      <c r="CK180" s="134">
        <v>0.77</v>
      </c>
      <c r="CL180" s="134">
        <v>7.3000000000000001E-3</v>
      </c>
      <c r="CM180" s="134">
        <v>2.19</v>
      </c>
      <c r="CN180" s="134">
        <v>0.85</v>
      </c>
      <c r="CO180" s="135"/>
      <c r="CQ180" s="130">
        <v>1.51</v>
      </c>
      <c r="CR180" s="130">
        <v>99.12</v>
      </c>
      <c r="CS180" s="130">
        <v>78.099999999999994</v>
      </c>
      <c r="CT180" s="130">
        <v>0.115</v>
      </c>
      <c r="CU180" s="130">
        <v>9.94</v>
      </c>
      <c r="CV180" s="130">
        <v>1.69</v>
      </c>
      <c r="CW180" s="130">
        <v>0.104</v>
      </c>
      <c r="CX180" s="130">
        <v>0.99399999999999999</v>
      </c>
      <c r="CY180" s="130">
        <v>0.41899999999999998</v>
      </c>
      <c r="CZ180" s="130">
        <v>0.20899999999999999</v>
      </c>
      <c r="DA180" s="130">
        <v>1.06</v>
      </c>
      <c r="DB180" s="130">
        <v>1.39</v>
      </c>
      <c r="DC180" s="130">
        <v>1.64</v>
      </c>
      <c r="DD180" s="130">
        <v>0.51100000000000001</v>
      </c>
      <c r="DE180" s="130">
        <v>0.20100000000000001</v>
      </c>
      <c r="DF180" s="130">
        <v>4.6199999999999998E-2</v>
      </c>
      <c r="DG180" s="130">
        <v>1.5699999999999999E-2</v>
      </c>
      <c r="DH180" s="130">
        <v>2.7300000000000001E-2</v>
      </c>
      <c r="DI180" s="130">
        <v>8.6099999999999996E-3</v>
      </c>
      <c r="DJ180" s="130">
        <v>0.191</v>
      </c>
      <c r="DK180" s="130">
        <v>7.5899999999999995E-2</v>
      </c>
      <c r="DL180" s="130">
        <v>0.10199999999999999</v>
      </c>
      <c r="DM180" s="130">
        <v>2.1099999999999999E-3</v>
      </c>
      <c r="DN180" s="130">
        <v>7.4133333333333299E-3</v>
      </c>
      <c r="DO180" s="130">
        <f t="shared" si="103"/>
        <v>6.1720000000000004E-3</v>
      </c>
      <c r="DP180" s="130">
        <v>4.895E-2</v>
      </c>
      <c r="DQ180" s="130">
        <v>7.3899999999999993E-2</v>
      </c>
      <c r="DR180" s="130">
        <f>AVERAGE(DR181,DR183,DR184,DR178)</f>
        <v>1.2417500000000001E-2</v>
      </c>
      <c r="DS180" s="130">
        <v>4.7500000000000001E-2</v>
      </c>
      <c r="DT180" s="130">
        <v>5.3179999999999998E-3</v>
      </c>
      <c r="DU180" s="130">
        <v>1.9933333333333299E-2</v>
      </c>
      <c r="DV180" s="130">
        <v>6.6E-3</v>
      </c>
      <c r="DW180" s="130">
        <v>1.24E-2</v>
      </c>
      <c r="DX180" s="130">
        <v>8.4700000000000001E-3</v>
      </c>
      <c r="DY180" s="130">
        <v>1.83E-2</v>
      </c>
      <c r="DZ180" s="130">
        <v>2.6099999999999999E-3</v>
      </c>
      <c r="EA180" s="145">
        <v>1.5933333333333299E-2</v>
      </c>
      <c r="EB180" s="130" t="s">
        <v>419</v>
      </c>
      <c r="EC180" s="130">
        <v>1.89E-2</v>
      </c>
      <c r="ED180" s="130">
        <v>2.7066666666666702E-3</v>
      </c>
      <c r="EE180" s="145">
        <v>1.2800000000000001E-2</v>
      </c>
    </row>
    <row r="181" spans="1:1022" x14ac:dyDescent="0.2">
      <c r="A181" s="135" t="s">
        <v>804</v>
      </c>
      <c r="B181" s="135" t="s">
        <v>364</v>
      </c>
      <c r="C181" s="128" t="s">
        <v>37</v>
      </c>
      <c r="D181" s="128" t="s">
        <v>470</v>
      </c>
      <c r="F181" s="128">
        <v>1240</v>
      </c>
      <c r="G181" s="128">
        <v>1E-4</v>
      </c>
      <c r="H181" s="128" t="s">
        <v>458</v>
      </c>
      <c r="I181" s="129">
        <v>78.23</v>
      </c>
      <c r="J181" s="128">
        <v>209791.28</v>
      </c>
      <c r="K181" s="128">
        <v>146778.14000000001</v>
      </c>
      <c r="L181" s="128">
        <v>112.95</v>
      </c>
      <c r="M181" s="128">
        <v>13892.02</v>
      </c>
      <c r="N181" s="128">
        <v>13862.09</v>
      </c>
      <c r="O181" s="128">
        <v>9.08</v>
      </c>
      <c r="P181" s="128">
        <v>699.71</v>
      </c>
      <c r="Q181" s="128">
        <v>1995.35</v>
      </c>
      <c r="R181" s="128">
        <v>188.86</v>
      </c>
      <c r="S181" s="128">
        <v>59.29</v>
      </c>
      <c r="T181" s="128">
        <v>4.51</v>
      </c>
      <c r="U181" s="128" t="s">
        <v>29</v>
      </c>
      <c r="V181" s="128">
        <v>0.73</v>
      </c>
      <c r="W181" s="128" t="s">
        <v>29</v>
      </c>
      <c r="X181" s="128">
        <v>297.60000000000002</v>
      </c>
      <c r="Y181" s="128">
        <v>56.17</v>
      </c>
      <c r="Z181" s="128">
        <v>137.18</v>
      </c>
      <c r="AA181" s="128">
        <v>236.81</v>
      </c>
      <c r="AB181" s="128">
        <v>7.2</v>
      </c>
      <c r="AC181" s="128" t="s">
        <v>29</v>
      </c>
      <c r="AD181" s="128">
        <v>194.18</v>
      </c>
      <c r="AE181" s="128">
        <v>31.32</v>
      </c>
      <c r="AF181" s="128">
        <v>43.87</v>
      </c>
      <c r="AG181" s="128">
        <v>6.67</v>
      </c>
      <c r="AH181" s="128">
        <v>49.61</v>
      </c>
      <c r="AI181" s="128">
        <v>21.23</v>
      </c>
      <c r="AJ181" s="128">
        <v>6.37</v>
      </c>
      <c r="AK181" s="128">
        <v>11.9</v>
      </c>
      <c r="AL181" s="128">
        <v>6</v>
      </c>
      <c r="AM181" s="128">
        <v>23.14</v>
      </c>
      <c r="AN181" s="128">
        <v>5.03</v>
      </c>
      <c r="AO181" s="128">
        <v>11.96</v>
      </c>
      <c r="AP181" s="128">
        <v>5.8</v>
      </c>
      <c r="AQ181" s="128">
        <v>12.15</v>
      </c>
      <c r="AR181" s="128">
        <v>8.93</v>
      </c>
      <c r="AS181" s="128">
        <v>19.399999999999999</v>
      </c>
      <c r="AT181" s="128">
        <v>19.78</v>
      </c>
      <c r="AU181" s="128" t="s">
        <v>29</v>
      </c>
      <c r="AV181" s="130">
        <v>57.71</v>
      </c>
      <c r="AW181" s="130">
        <v>22.69</v>
      </c>
      <c r="AX181" s="135"/>
      <c r="AY181" s="128"/>
      <c r="AZ181" s="132">
        <v>7.38</v>
      </c>
      <c r="BA181" s="133">
        <v>36887.97</v>
      </c>
      <c r="BB181" s="133">
        <v>4653.82</v>
      </c>
      <c r="BC181" s="132">
        <v>5.77</v>
      </c>
      <c r="BD181" s="133">
        <v>4213.79</v>
      </c>
      <c r="BE181" s="133">
        <v>1311.61</v>
      </c>
      <c r="BF181" s="132">
        <v>0.56000000000000005</v>
      </c>
      <c r="BG181" s="134">
        <v>77.489999999999995</v>
      </c>
      <c r="BH181" s="134">
        <v>120.74</v>
      </c>
      <c r="BI181" s="132">
        <v>9.14</v>
      </c>
      <c r="BJ181" s="132">
        <v>3.8</v>
      </c>
      <c r="BK181" s="132">
        <v>0.7</v>
      </c>
      <c r="BL181" s="132">
        <v>0.65</v>
      </c>
      <c r="BM181" s="134">
        <v>0.39</v>
      </c>
      <c r="BN181" s="134">
        <v>7.4999999999999997E-2</v>
      </c>
      <c r="BO181" s="134">
        <v>11.3</v>
      </c>
      <c r="BP181" s="134">
        <v>2.19</v>
      </c>
      <c r="BQ181" s="134">
        <v>5.9</v>
      </c>
      <c r="BR181" s="134">
        <v>9.61</v>
      </c>
      <c r="BS181" s="134">
        <v>0.42</v>
      </c>
      <c r="BT181" s="134">
        <v>0.03</v>
      </c>
      <c r="BU181" s="134">
        <v>8.85</v>
      </c>
      <c r="BV181" s="134">
        <v>1.1299999999999999</v>
      </c>
      <c r="BW181" s="134">
        <v>1.74</v>
      </c>
      <c r="BX181" s="134">
        <v>0.27</v>
      </c>
      <c r="BY181" s="134">
        <v>2.79</v>
      </c>
      <c r="BZ181" s="134">
        <v>1.18</v>
      </c>
      <c r="CA181" s="134">
        <v>0.24</v>
      </c>
      <c r="CB181" s="134">
        <v>0.53</v>
      </c>
      <c r="CC181" s="134">
        <v>0.23</v>
      </c>
      <c r="CD181" s="134">
        <v>0.96</v>
      </c>
      <c r="CE181" s="134">
        <v>0.19</v>
      </c>
      <c r="CF181" s="134">
        <v>0.46</v>
      </c>
      <c r="CG181" s="134">
        <v>0.22</v>
      </c>
      <c r="CH181" s="134">
        <v>0.53</v>
      </c>
      <c r="CI181" s="134">
        <v>0.31</v>
      </c>
      <c r="CJ181" s="134">
        <v>0.85</v>
      </c>
      <c r="CK181" s="134">
        <v>0.76</v>
      </c>
      <c r="CL181" s="134">
        <v>6.4999999999999997E-3</v>
      </c>
      <c r="CM181" s="134">
        <v>2.19</v>
      </c>
      <c r="CN181" s="134">
        <v>0.85</v>
      </c>
      <c r="CO181" s="135"/>
      <c r="CQ181" s="130">
        <v>1.53</v>
      </c>
      <c r="CR181" s="130">
        <v>101.35</v>
      </c>
      <c r="CS181" s="130">
        <v>80.06</v>
      </c>
      <c r="CT181" s="130">
        <v>0.122</v>
      </c>
      <c r="CU181" s="130">
        <v>10.38</v>
      </c>
      <c r="CV181" s="130">
        <v>1.49</v>
      </c>
      <c r="CW181" s="130">
        <v>0.11</v>
      </c>
      <c r="CX181" s="130">
        <v>0.95399999999999996</v>
      </c>
      <c r="CY181" s="130">
        <v>0.40799999999999997</v>
      </c>
      <c r="CZ181" s="130">
        <v>0.21099999999999999</v>
      </c>
      <c r="DA181" s="130">
        <v>1.02</v>
      </c>
      <c r="DB181" s="130">
        <v>1.43</v>
      </c>
      <c r="DC181" s="130">
        <v>1.52</v>
      </c>
      <c r="DD181" s="130">
        <v>0.52300000000000002</v>
      </c>
      <c r="DE181" s="130">
        <v>0.20399999999999999</v>
      </c>
      <c r="DF181" s="130">
        <v>4.6699999999999998E-2</v>
      </c>
      <c r="DG181" s="130">
        <v>9.3500000000000007E-3</v>
      </c>
      <c r="DH181" s="130">
        <v>2.7699999999999999E-2</v>
      </c>
      <c r="DI181" s="130">
        <v>8.7600000000000004E-3</v>
      </c>
      <c r="DJ181" s="130">
        <v>8.4500000000000006E-2</v>
      </c>
      <c r="DK181" s="130">
        <v>8.1500000000000003E-2</v>
      </c>
      <c r="DL181" s="130">
        <v>0.113</v>
      </c>
      <c r="DM181" s="130">
        <v>4.4200000000000003E-3</v>
      </c>
      <c r="DN181" s="130">
        <v>7.4133333333333299E-3</v>
      </c>
      <c r="DO181" s="130">
        <f t="shared" si="103"/>
        <v>6.1887500000000007E-3</v>
      </c>
      <c r="DP181" s="130">
        <v>4.895E-2</v>
      </c>
      <c r="DQ181" s="130">
        <v>7.3899999999999993E-2</v>
      </c>
      <c r="DR181" s="130">
        <v>1.5100000000000001E-2</v>
      </c>
      <c r="DS181" s="130">
        <v>6.0499999999999998E-2</v>
      </c>
      <c r="DT181" s="130">
        <v>3.63E-3</v>
      </c>
      <c r="DU181" s="130">
        <v>2.9700000000000001E-2</v>
      </c>
      <c r="DV181" s="130">
        <v>5.1000000000000004E-3</v>
      </c>
      <c r="DW181" s="130">
        <v>1.24E-2</v>
      </c>
      <c r="DX181" s="130">
        <v>6.8500000000000002E-3</v>
      </c>
      <c r="DY181" s="130">
        <v>1.83E-2</v>
      </c>
      <c r="DZ181" s="130">
        <v>3.7599999999999999E-3</v>
      </c>
      <c r="EA181" s="145">
        <v>1.5933333333333299E-2</v>
      </c>
      <c r="EB181" s="130">
        <v>6.3699999999999998E-3</v>
      </c>
      <c r="EC181" s="130">
        <v>1.7899999999999999E-2</v>
      </c>
      <c r="ED181" s="130">
        <v>2.7066666666666702E-3</v>
      </c>
      <c r="EE181" s="145">
        <v>1.2800000000000001E-2</v>
      </c>
    </row>
    <row r="182" spans="1:1022" x14ac:dyDescent="0.2">
      <c r="A182" s="135" t="s">
        <v>804</v>
      </c>
      <c r="B182" s="135" t="s">
        <v>364</v>
      </c>
      <c r="C182" s="128" t="s">
        <v>37</v>
      </c>
      <c r="D182" s="128" t="s">
        <v>471</v>
      </c>
      <c r="F182" s="128">
        <v>1240</v>
      </c>
      <c r="G182" s="128">
        <v>1E-4</v>
      </c>
      <c r="H182" s="128" t="s">
        <v>458</v>
      </c>
      <c r="I182" s="129">
        <v>77.94</v>
      </c>
      <c r="J182" s="128">
        <v>208866.09</v>
      </c>
      <c r="K182" s="128">
        <v>146778.14000000001</v>
      </c>
      <c r="L182" s="128">
        <v>113.08</v>
      </c>
      <c r="M182" s="128">
        <v>13917.48</v>
      </c>
      <c r="N182" s="128">
        <v>13961.35</v>
      </c>
      <c r="O182" s="128">
        <v>9.2799999999999994</v>
      </c>
      <c r="P182" s="128">
        <v>690.41</v>
      </c>
      <c r="Q182" s="128">
        <v>1984.91</v>
      </c>
      <c r="R182" s="128">
        <v>188.03</v>
      </c>
      <c r="S182" s="128">
        <v>58.06</v>
      </c>
      <c r="T182" s="128" t="s">
        <v>29</v>
      </c>
      <c r="U182" s="128" t="s">
        <v>29</v>
      </c>
      <c r="V182" s="128" t="s">
        <v>29</v>
      </c>
      <c r="W182" s="128" t="s">
        <v>29</v>
      </c>
      <c r="X182" s="128">
        <v>298.99</v>
      </c>
      <c r="Y182" s="128">
        <v>56.31</v>
      </c>
      <c r="Z182" s="128">
        <v>137.63</v>
      </c>
      <c r="AA182" s="128">
        <v>240.41</v>
      </c>
      <c r="AB182" s="128">
        <v>6.89</v>
      </c>
      <c r="AC182" s="128" t="s">
        <v>29</v>
      </c>
      <c r="AD182" s="128">
        <v>195.43</v>
      </c>
      <c r="AE182" s="128">
        <v>31.85</v>
      </c>
      <c r="AF182" s="128">
        <v>43.88</v>
      </c>
      <c r="AG182" s="128">
        <v>6.77</v>
      </c>
      <c r="AH182" s="128">
        <v>50.65</v>
      </c>
      <c r="AI182" s="128">
        <v>21.23</v>
      </c>
      <c r="AJ182" s="128">
        <v>6.37</v>
      </c>
      <c r="AK182" s="128">
        <v>12.03</v>
      </c>
      <c r="AL182" s="128">
        <v>5.9</v>
      </c>
      <c r="AM182" s="128">
        <v>23.87</v>
      </c>
      <c r="AN182" s="128">
        <v>5.07</v>
      </c>
      <c r="AO182" s="128">
        <v>12.31</v>
      </c>
      <c r="AP182" s="128">
        <v>5.79</v>
      </c>
      <c r="AQ182" s="128">
        <v>12.41</v>
      </c>
      <c r="AR182" s="128">
        <v>9.16</v>
      </c>
      <c r="AS182" s="128">
        <v>19.72</v>
      </c>
      <c r="AT182" s="128">
        <v>19.95</v>
      </c>
      <c r="AU182" s="128" t="s">
        <v>29</v>
      </c>
      <c r="AV182" s="130">
        <v>58.38</v>
      </c>
      <c r="AW182" s="130">
        <v>22.71</v>
      </c>
      <c r="AX182" s="135"/>
      <c r="AY182" s="128"/>
      <c r="AZ182" s="132">
        <v>7.36</v>
      </c>
      <c r="BA182" s="133">
        <v>36727.43</v>
      </c>
      <c r="BB182" s="133">
        <v>4653.9399999999996</v>
      </c>
      <c r="BC182" s="132">
        <v>5.79</v>
      </c>
      <c r="BD182" s="133">
        <v>4242.62</v>
      </c>
      <c r="BE182" s="133">
        <v>1326.93</v>
      </c>
      <c r="BF182" s="132">
        <v>0.56999999999999995</v>
      </c>
      <c r="BG182" s="134">
        <v>76.83</v>
      </c>
      <c r="BH182" s="134">
        <v>120.29</v>
      </c>
      <c r="BI182" s="132">
        <v>9.11</v>
      </c>
      <c r="BJ182" s="132">
        <v>3.73</v>
      </c>
      <c r="BK182" s="132">
        <v>0.56000000000000005</v>
      </c>
      <c r="BL182" s="132">
        <v>0.71</v>
      </c>
      <c r="BM182" s="134">
        <v>0.28999999999999998</v>
      </c>
      <c r="BN182" s="134">
        <v>7.3999999999999996E-2</v>
      </c>
      <c r="BO182" s="134">
        <v>11.37</v>
      </c>
      <c r="BP182" s="134">
        <v>2.2000000000000002</v>
      </c>
      <c r="BQ182" s="134">
        <v>5.94</v>
      </c>
      <c r="BR182" s="134">
        <v>9.77</v>
      </c>
      <c r="BS182" s="134">
        <v>0.41</v>
      </c>
      <c r="BT182" s="134">
        <v>0.03</v>
      </c>
      <c r="BU182" s="134">
        <v>8.94</v>
      </c>
      <c r="BV182" s="134">
        <v>1.1499999999999999</v>
      </c>
      <c r="BW182" s="134">
        <v>1.75</v>
      </c>
      <c r="BX182" s="134">
        <v>0.27</v>
      </c>
      <c r="BY182" s="134">
        <v>2.85</v>
      </c>
      <c r="BZ182" s="134">
        <v>1.19</v>
      </c>
      <c r="CA182" s="134">
        <v>0.24</v>
      </c>
      <c r="CB182" s="134">
        <v>0.53</v>
      </c>
      <c r="CC182" s="134">
        <v>0.23</v>
      </c>
      <c r="CD182" s="134">
        <v>0.99</v>
      </c>
      <c r="CE182" s="134">
        <v>0.19</v>
      </c>
      <c r="CF182" s="134">
        <v>0.48</v>
      </c>
      <c r="CG182" s="134">
        <v>0.22</v>
      </c>
      <c r="CH182" s="134">
        <v>0.55000000000000004</v>
      </c>
      <c r="CI182" s="134">
        <v>0.32</v>
      </c>
      <c r="CJ182" s="134">
        <v>0.87</v>
      </c>
      <c r="CK182" s="134">
        <v>0.77</v>
      </c>
      <c r="CL182" s="134">
        <v>6.1999999999999998E-3</v>
      </c>
      <c r="CM182" s="134">
        <v>2.2200000000000002</v>
      </c>
      <c r="CN182" s="134">
        <v>0.85</v>
      </c>
      <c r="CO182" s="135"/>
      <c r="CQ182" s="130">
        <v>1.55</v>
      </c>
      <c r="CR182" s="130">
        <v>100.83</v>
      </c>
      <c r="CS182" s="130">
        <v>83.76</v>
      </c>
      <c r="CT182" s="130">
        <v>0.11700000000000001</v>
      </c>
      <c r="CU182" s="130">
        <v>10.43</v>
      </c>
      <c r="CV182" s="130">
        <v>1.8</v>
      </c>
      <c r="CW182" s="130">
        <v>9.2600000000000002E-2</v>
      </c>
      <c r="CX182" s="130">
        <v>0.63100000000000001</v>
      </c>
      <c r="CY182" s="130">
        <v>0.42799999999999999</v>
      </c>
      <c r="CZ182" s="130">
        <v>0.20599999999999999</v>
      </c>
      <c r="DA182" s="130">
        <v>1.08</v>
      </c>
      <c r="DB182" s="130">
        <v>1.45</v>
      </c>
      <c r="DC182" s="130">
        <v>1.93</v>
      </c>
      <c r="DD182" s="130">
        <v>0.628</v>
      </c>
      <c r="DE182" s="130">
        <v>0.19700000000000001</v>
      </c>
      <c r="DF182" s="130">
        <v>4.0899999999999999E-2</v>
      </c>
      <c r="DG182" s="130">
        <v>8.94E-3</v>
      </c>
      <c r="DH182" s="130">
        <v>5.33E-2</v>
      </c>
      <c r="DI182" s="130">
        <v>7.79E-3</v>
      </c>
      <c r="DJ182" s="130">
        <v>0.22</v>
      </c>
      <c r="DK182" s="130">
        <v>7.9899999999999999E-2</v>
      </c>
      <c r="DL182" s="130">
        <v>0.113</v>
      </c>
      <c r="DM182" s="130">
        <v>2.8300000000000001E-3</v>
      </c>
      <c r="DN182" s="130">
        <v>9.6100000000000005E-3</v>
      </c>
      <c r="DO182" s="130">
        <f t="shared" si="103"/>
        <v>6.2166666666666663E-3</v>
      </c>
      <c r="DP182" s="130">
        <f>AVERAGE(DP183,DP184,DP179)</f>
        <v>4.8949999999999994E-2</v>
      </c>
      <c r="DQ182" s="130">
        <v>7.3899999999999993E-2</v>
      </c>
      <c r="DR182" s="130">
        <v>1.24175E-2</v>
      </c>
      <c r="DS182" s="130">
        <v>4.4900000000000002E-2</v>
      </c>
      <c r="DT182" s="130">
        <v>5.9899999999999997E-3</v>
      </c>
      <c r="DU182" s="130">
        <v>1.6E-2</v>
      </c>
      <c r="DV182" s="130">
        <v>3.5999999999999999E-3</v>
      </c>
      <c r="DW182" s="130">
        <v>1.24E-2</v>
      </c>
      <c r="DX182" s="130">
        <v>6.8500000000000002E-3</v>
      </c>
      <c r="DY182" s="130">
        <v>1.83E-2</v>
      </c>
      <c r="DZ182" s="130">
        <v>4.3099999999999996E-3</v>
      </c>
      <c r="EA182" s="145">
        <v>1.5933333333333299E-2</v>
      </c>
      <c r="EB182" s="130">
        <v>9.2200000000000008E-3</v>
      </c>
      <c r="EC182" s="130">
        <v>1.6299999999999999E-2</v>
      </c>
      <c r="ED182" s="130">
        <v>2.7066666666666702E-3</v>
      </c>
      <c r="EE182" s="145">
        <v>1.2800000000000001E-2</v>
      </c>
    </row>
    <row r="183" spans="1:1022" x14ac:dyDescent="0.2">
      <c r="A183" s="135" t="s">
        <v>804</v>
      </c>
      <c r="B183" s="135" t="s">
        <v>364</v>
      </c>
      <c r="C183" s="128" t="s">
        <v>37</v>
      </c>
      <c r="D183" s="128" t="s">
        <v>472</v>
      </c>
      <c r="F183" s="128">
        <v>1240</v>
      </c>
      <c r="G183" s="128">
        <v>1E-4</v>
      </c>
      <c r="H183" s="128" t="s">
        <v>458</v>
      </c>
      <c r="I183" s="129">
        <v>77.650000000000006</v>
      </c>
      <c r="J183" s="128">
        <v>208657.88</v>
      </c>
      <c r="K183" s="128">
        <v>146778.14000000001</v>
      </c>
      <c r="L183" s="128">
        <v>112.22</v>
      </c>
      <c r="M183" s="128">
        <v>14003.41</v>
      </c>
      <c r="N183" s="128">
        <v>13927.78</v>
      </c>
      <c r="O183" s="128">
        <v>9.34</v>
      </c>
      <c r="P183" s="128">
        <v>693.56</v>
      </c>
      <c r="Q183" s="128">
        <v>1989.83</v>
      </c>
      <c r="R183" s="128">
        <v>188.31</v>
      </c>
      <c r="S183" s="128">
        <v>60.39</v>
      </c>
      <c r="T183" s="128" t="s">
        <v>29</v>
      </c>
      <c r="U183" s="128" t="s">
        <v>29</v>
      </c>
      <c r="V183" s="128" t="s">
        <v>29</v>
      </c>
      <c r="W183" s="128" t="s">
        <v>29</v>
      </c>
      <c r="X183" s="128">
        <v>296.39</v>
      </c>
      <c r="Y183" s="128">
        <v>56.24</v>
      </c>
      <c r="Z183" s="128">
        <v>137.05000000000001</v>
      </c>
      <c r="AA183" s="128">
        <v>238.1</v>
      </c>
      <c r="AB183" s="128">
        <v>6.98</v>
      </c>
      <c r="AC183" s="128" t="s">
        <v>29</v>
      </c>
      <c r="AD183" s="128">
        <v>196.49</v>
      </c>
      <c r="AE183" s="128">
        <v>31.31</v>
      </c>
      <c r="AF183" s="128">
        <v>44.17</v>
      </c>
      <c r="AG183" s="128">
        <v>6.71</v>
      </c>
      <c r="AH183" s="128">
        <v>49.47</v>
      </c>
      <c r="AI183" s="128">
        <v>21.3</v>
      </c>
      <c r="AJ183" s="128">
        <v>6.21</v>
      </c>
      <c r="AK183" s="128">
        <v>12.2</v>
      </c>
      <c r="AL183" s="128">
        <v>6.02</v>
      </c>
      <c r="AM183" s="128">
        <v>22.94</v>
      </c>
      <c r="AN183" s="128">
        <v>5.0999999999999996</v>
      </c>
      <c r="AO183" s="128">
        <v>12.01</v>
      </c>
      <c r="AP183" s="128">
        <v>5.84</v>
      </c>
      <c r="AQ183" s="128">
        <v>12.36</v>
      </c>
      <c r="AR183" s="128">
        <v>9.0399999999999991</v>
      </c>
      <c r="AS183" s="128">
        <v>19.68</v>
      </c>
      <c r="AT183" s="128">
        <v>20.03</v>
      </c>
      <c r="AU183" s="128" t="s">
        <v>29</v>
      </c>
      <c r="AV183" s="130">
        <v>57.88</v>
      </c>
      <c r="AW183" s="130">
        <v>22.62</v>
      </c>
      <c r="AX183" s="135"/>
      <c r="AY183" s="128"/>
      <c r="AZ183" s="132">
        <v>7.35</v>
      </c>
      <c r="BA183" s="133">
        <v>36692.949999999997</v>
      </c>
      <c r="BB183" s="133">
        <v>4653.91</v>
      </c>
      <c r="BC183" s="132">
        <v>5.75</v>
      </c>
      <c r="BD183" s="133">
        <v>4290.1400000000003</v>
      </c>
      <c r="BE183" s="133">
        <v>1329.68</v>
      </c>
      <c r="BF183" s="132">
        <v>0.56999999999999995</v>
      </c>
      <c r="BG183" s="134">
        <v>77.55</v>
      </c>
      <c r="BH183" s="134">
        <v>120.77</v>
      </c>
      <c r="BI183" s="132">
        <v>9.1300000000000008</v>
      </c>
      <c r="BJ183" s="132">
        <v>3.89</v>
      </c>
      <c r="BK183" s="132">
        <v>0.54</v>
      </c>
      <c r="BL183" s="132">
        <v>0.68</v>
      </c>
      <c r="BM183" s="134">
        <v>0.27</v>
      </c>
      <c r="BN183" s="134">
        <v>7.6999999999999999E-2</v>
      </c>
      <c r="BO183" s="134">
        <v>11.28</v>
      </c>
      <c r="BP183" s="134">
        <v>2.2000000000000002</v>
      </c>
      <c r="BQ183" s="134">
        <v>5.93</v>
      </c>
      <c r="BR183" s="134">
        <v>9.69</v>
      </c>
      <c r="BS183" s="134">
        <v>0.41</v>
      </c>
      <c r="BT183" s="134">
        <v>0.03</v>
      </c>
      <c r="BU183" s="134">
        <v>9.01</v>
      </c>
      <c r="BV183" s="134">
        <v>1.1299999999999999</v>
      </c>
      <c r="BW183" s="134">
        <v>1.76</v>
      </c>
      <c r="BX183" s="134">
        <v>0.27</v>
      </c>
      <c r="BY183" s="134">
        <v>2.8</v>
      </c>
      <c r="BZ183" s="134">
        <v>1.19</v>
      </c>
      <c r="CA183" s="134">
        <v>0.24</v>
      </c>
      <c r="CB183" s="134">
        <v>0.54</v>
      </c>
      <c r="CC183" s="134">
        <v>0.23</v>
      </c>
      <c r="CD183" s="134">
        <v>0.96</v>
      </c>
      <c r="CE183" s="134">
        <v>0.19</v>
      </c>
      <c r="CF183" s="134">
        <v>0.47</v>
      </c>
      <c r="CG183" s="134">
        <v>0.22</v>
      </c>
      <c r="CH183" s="134">
        <v>0.55000000000000004</v>
      </c>
      <c r="CI183" s="134">
        <v>0.32</v>
      </c>
      <c r="CJ183" s="134">
        <v>0.87</v>
      </c>
      <c r="CK183" s="134">
        <v>0.78</v>
      </c>
      <c r="CL183" s="134">
        <v>7.4000000000000003E-3</v>
      </c>
      <c r="CM183" s="134">
        <v>2.2000000000000002</v>
      </c>
      <c r="CN183" s="134">
        <v>0.85</v>
      </c>
      <c r="CO183" s="135"/>
      <c r="CQ183" s="130">
        <v>1.54</v>
      </c>
      <c r="CR183" s="130">
        <v>102.17</v>
      </c>
      <c r="CS183" s="130">
        <v>81.47</v>
      </c>
      <c r="CT183" s="130">
        <v>0.115</v>
      </c>
      <c r="CU183" s="130">
        <v>10.119999999999999</v>
      </c>
      <c r="CV183" s="130">
        <v>1.69</v>
      </c>
      <c r="CW183" s="130">
        <v>8.5199999999999998E-2</v>
      </c>
      <c r="CX183" s="130">
        <v>0.64700000000000002</v>
      </c>
      <c r="CY183" s="130">
        <v>0.438</v>
      </c>
      <c r="CZ183" s="130">
        <v>0.19600000000000001</v>
      </c>
      <c r="DA183" s="130">
        <v>1.05</v>
      </c>
      <c r="DB183" s="130">
        <v>1.46</v>
      </c>
      <c r="DC183" s="130">
        <v>1.76</v>
      </c>
      <c r="DD183" s="130">
        <v>0.72199999999999998</v>
      </c>
      <c r="DE183" s="130">
        <v>0.21</v>
      </c>
      <c r="DF183" s="130">
        <v>5.1700000000000003E-2</v>
      </c>
      <c r="DG183" s="130">
        <v>1.11E-2</v>
      </c>
      <c r="DH183" s="130">
        <v>4.0099999999999997E-2</v>
      </c>
      <c r="DI183" s="130">
        <v>1.35E-2</v>
      </c>
      <c r="DJ183" s="130">
        <v>0.20899999999999999</v>
      </c>
      <c r="DK183" s="130">
        <v>8.4000000000000005E-2</v>
      </c>
      <c r="DL183" s="130">
        <v>8.9300000000000004E-2</v>
      </c>
      <c r="DM183" s="130">
        <f>AVERAGE(DM184,DM179:DM182,DM177)</f>
        <v>3.2783333333333332E-3</v>
      </c>
      <c r="DN183" s="130">
        <v>7.4133333333333299E-3</v>
      </c>
      <c r="DO183" s="130">
        <f t="shared" si="103"/>
        <v>6.2725000000000003E-3</v>
      </c>
      <c r="DP183" s="130">
        <v>5.3699999999999998E-2</v>
      </c>
      <c r="DQ183" s="130">
        <v>7.3899999999999993E-2</v>
      </c>
      <c r="DR183" s="130">
        <v>1.09E-2</v>
      </c>
      <c r="DS183" s="130">
        <v>5.3699999999999998E-2</v>
      </c>
      <c r="DT183" s="130">
        <f>AVERAGE(DT184,DT181,DT182,DT177,DT178)</f>
        <v>5.3179999999999998E-3</v>
      </c>
      <c r="DU183" s="130">
        <v>1.41E-2</v>
      </c>
      <c r="DV183" s="130">
        <v>5.1000000000000004E-3</v>
      </c>
      <c r="DW183" s="130">
        <v>1.24E-2</v>
      </c>
      <c r="DX183" s="130">
        <v>6.8500000000000002E-3</v>
      </c>
      <c r="DY183" s="130">
        <v>1.83E-2</v>
      </c>
      <c r="DZ183" s="130">
        <f>AVERAGE(DZ179:DZ182,DZ184,DZ177)</f>
        <v>3.2983333333333337E-3</v>
      </c>
      <c r="EA183" s="145">
        <v>1.5933333333333299E-2</v>
      </c>
      <c r="EB183" s="130">
        <v>1.0500000000000001E-2</v>
      </c>
      <c r="EC183" s="130">
        <v>2.1700000000000001E-2</v>
      </c>
      <c r="ED183" s="130">
        <v>2.7066666666666702E-3</v>
      </c>
      <c r="EE183" s="145">
        <v>1.2800000000000001E-2</v>
      </c>
    </row>
    <row r="184" spans="1:1022" x14ac:dyDescent="0.2">
      <c r="A184" s="135" t="s">
        <v>804</v>
      </c>
      <c r="B184" s="135" t="s">
        <v>364</v>
      </c>
      <c r="C184" s="128" t="s">
        <v>37</v>
      </c>
      <c r="D184" s="128" t="s">
        <v>473</v>
      </c>
      <c r="F184" s="128">
        <v>1240</v>
      </c>
      <c r="G184" s="128">
        <v>1E-4</v>
      </c>
      <c r="H184" s="128" t="s">
        <v>458</v>
      </c>
      <c r="I184" s="129">
        <v>77.62</v>
      </c>
      <c r="J184" s="128">
        <v>208139.92</v>
      </c>
      <c r="K184" s="128">
        <v>146778.14000000001</v>
      </c>
      <c r="L184" s="128">
        <v>111.65</v>
      </c>
      <c r="M184" s="128">
        <v>13871.02</v>
      </c>
      <c r="N184" s="128">
        <v>13920.96</v>
      </c>
      <c r="O184" s="128">
        <v>8.8000000000000007</v>
      </c>
      <c r="P184" s="128">
        <v>686.56</v>
      </c>
      <c r="Q184" s="128">
        <v>1982.88</v>
      </c>
      <c r="R184" s="128">
        <v>189.91</v>
      </c>
      <c r="S184" s="128">
        <v>60.14</v>
      </c>
      <c r="T184" s="128" t="s">
        <v>29</v>
      </c>
      <c r="U184" s="128">
        <v>1.87</v>
      </c>
      <c r="V184" s="128" t="s">
        <v>29</v>
      </c>
      <c r="W184" s="128" t="s">
        <v>29</v>
      </c>
      <c r="X184" s="128">
        <v>292.83</v>
      </c>
      <c r="Y184" s="128">
        <v>55.85</v>
      </c>
      <c r="Z184" s="128">
        <v>136.24</v>
      </c>
      <c r="AA184" s="128">
        <v>238.68</v>
      </c>
      <c r="AB184" s="128">
        <v>7.25</v>
      </c>
      <c r="AC184" s="128" t="s">
        <v>29</v>
      </c>
      <c r="AD184" s="128">
        <v>194.63</v>
      </c>
      <c r="AE184" s="128">
        <v>31.58</v>
      </c>
      <c r="AF184" s="128">
        <v>43.14</v>
      </c>
      <c r="AG184" s="128">
        <v>6.66</v>
      </c>
      <c r="AH184" s="128">
        <v>49.62</v>
      </c>
      <c r="AI184" s="128">
        <v>20.079999999999998</v>
      </c>
      <c r="AJ184" s="128">
        <v>6.33</v>
      </c>
      <c r="AK184" s="128">
        <v>11.99</v>
      </c>
      <c r="AL184" s="128">
        <v>5.83</v>
      </c>
      <c r="AM184" s="128">
        <v>23.48</v>
      </c>
      <c r="AN184" s="128">
        <v>5.0599999999999996</v>
      </c>
      <c r="AO184" s="128">
        <v>11.85</v>
      </c>
      <c r="AP184" s="128">
        <v>5.84</v>
      </c>
      <c r="AQ184" s="128">
        <v>11.86</v>
      </c>
      <c r="AR184" s="128">
        <v>8.9600000000000009</v>
      </c>
      <c r="AS184" s="128">
        <v>19.920000000000002</v>
      </c>
      <c r="AT184" s="128">
        <v>19.75</v>
      </c>
      <c r="AU184" s="128" t="s">
        <v>29</v>
      </c>
      <c r="AV184" s="130">
        <v>57.72</v>
      </c>
      <c r="AW184" s="130">
        <v>22.63</v>
      </c>
      <c r="AX184" s="135"/>
      <c r="AY184" s="128"/>
      <c r="AZ184" s="132">
        <v>7.36</v>
      </c>
      <c r="BA184" s="133">
        <v>36604.21</v>
      </c>
      <c r="BB184" s="133">
        <v>4655.03</v>
      </c>
      <c r="BC184" s="132">
        <v>5.74</v>
      </c>
      <c r="BD184" s="133">
        <v>4270.8100000000004</v>
      </c>
      <c r="BE184" s="133">
        <v>1335.04</v>
      </c>
      <c r="BF184" s="132">
        <v>0.55000000000000004</v>
      </c>
      <c r="BG184" s="134">
        <v>77.150000000000006</v>
      </c>
      <c r="BH184" s="134">
        <v>120.55</v>
      </c>
      <c r="BI184" s="132">
        <v>9.2200000000000006</v>
      </c>
      <c r="BJ184" s="132">
        <v>3.88</v>
      </c>
      <c r="BK184" s="132">
        <v>0.56000000000000005</v>
      </c>
      <c r="BL184" s="132">
        <v>0.76</v>
      </c>
      <c r="BM184" s="134">
        <v>0.35</v>
      </c>
      <c r="BN184" s="134">
        <v>7.9000000000000001E-2</v>
      </c>
      <c r="BO184" s="134">
        <v>11.17</v>
      </c>
      <c r="BP184" s="134">
        <v>2.19</v>
      </c>
      <c r="BQ184" s="134">
        <v>5.91</v>
      </c>
      <c r="BR184" s="134">
        <v>9.73</v>
      </c>
      <c r="BS184" s="134">
        <v>0.43</v>
      </c>
      <c r="BT184" s="134">
        <v>3.1E-2</v>
      </c>
      <c r="BU184" s="134">
        <v>8.9600000000000009</v>
      </c>
      <c r="BV184" s="134">
        <v>1.1399999999999999</v>
      </c>
      <c r="BW184" s="134">
        <v>1.72</v>
      </c>
      <c r="BX184" s="134">
        <v>0.27</v>
      </c>
      <c r="BY184" s="134">
        <v>2.82</v>
      </c>
      <c r="BZ184" s="134">
        <v>1.1399999999999999</v>
      </c>
      <c r="CA184" s="134">
        <v>0.24</v>
      </c>
      <c r="CB184" s="134">
        <v>0.54</v>
      </c>
      <c r="CC184" s="134">
        <v>0.22</v>
      </c>
      <c r="CD184" s="134">
        <v>0.98</v>
      </c>
      <c r="CE184" s="134">
        <v>0.19</v>
      </c>
      <c r="CF184" s="134">
        <v>0.46</v>
      </c>
      <c r="CG184" s="134">
        <v>0.22</v>
      </c>
      <c r="CH184" s="134">
        <v>0.53</v>
      </c>
      <c r="CI184" s="134">
        <v>0.31</v>
      </c>
      <c r="CJ184" s="134">
        <v>0.88</v>
      </c>
      <c r="CK184" s="134">
        <v>0.77</v>
      </c>
      <c r="CL184" s="134">
        <v>7.4999999999999997E-3</v>
      </c>
      <c r="CM184" s="134">
        <v>2.2000000000000002</v>
      </c>
      <c r="CN184" s="134">
        <v>0.85</v>
      </c>
      <c r="CO184" s="135"/>
      <c r="CQ184" s="130">
        <v>1.61</v>
      </c>
      <c r="CR184" s="130">
        <v>104.96</v>
      </c>
      <c r="CS184" s="130">
        <v>81.61</v>
      </c>
      <c r="CT184" s="130">
        <v>0.128</v>
      </c>
      <c r="CU184" s="130">
        <v>10.31</v>
      </c>
      <c r="CV184" s="130">
        <v>2</v>
      </c>
      <c r="CW184" s="130">
        <v>9.6699999999999994E-2</v>
      </c>
      <c r="CX184" s="130">
        <v>0.71699999999999997</v>
      </c>
      <c r="CY184" s="130">
        <v>0.434</v>
      </c>
      <c r="CZ184" s="130">
        <v>0.19700000000000001</v>
      </c>
      <c r="DA184" s="130">
        <v>1.04</v>
      </c>
      <c r="DB184" s="130">
        <v>1.52</v>
      </c>
      <c r="DC184" s="130">
        <v>1.56</v>
      </c>
      <c r="DD184" s="130">
        <v>0.67600000000000005</v>
      </c>
      <c r="DE184" s="130">
        <v>0.215</v>
      </c>
      <c r="DF184" s="130">
        <v>5.2600000000000001E-2</v>
      </c>
      <c r="DG184" s="130">
        <v>1.4800000000000001E-2</v>
      </c>
      <c r="DH184" s="130">
        <v>6.0499999999999998E-2</v>
      </c>
      <c r="DI184" s="130">
        <v>7.8899999999999994E-3</v>
      </c>
      <c r="DJ184" s="130">
        <v>0.151</v>
      </c>
      <c r="DK184" s="130">
        <v>8.4500000000000006E-2</v>
      </c>
      <c r="DL184" s="130">
        <v>4.8399999999999999E-2</v>
      </c>
      <c r="DM184" s="130">
        <v>3.5200000000000001E-3</v>
      </c>
      <c r="DN184" s="130">
        <v>5.7499999999999999E-3</v>
      </c>
      <c r="DO184" s="130">
        <f t="shared" si="103"/>
        <v>6.4400000000000004E-3</v>
      </c>
      <c r="DP184" s="130">
        <f>AVERAGE(DP183,DP179)</f>
        <v>4.895E-2</v>
      </c>
      <c r="DQ184" s="130">
        <v>7.3899999999999993E-2</v>
      </c>
      <c r="DR184" s="130">
        <v>1.5800000000000002E-2</v>
      </c>
      <c r="DS184" s="130">
        <v>3.9300000000000002E-2</v>
      </c>
      <c r="DT184" s="130">
        <v>3.32E-3</v>
      </c>
      <c r="DU184" s="130">
        <v>1.9933333333333299E-2</v>
      </c>
      <c r="DV184" s="130">
        <v>5.1000000000000004E-3</v>
      </c>
      <c r="DW184" s="130">
        <v>1.24E-2</v>
      </c>
      <c r="DX184" s="130">
        <v>5.2300000000000003E-3</v>
      </c>
      <c r="DY184" s="130">
        <v>1.83E-2</v>
      </c>
      <c r="DZ184" s="130">
        <v>3.3800000000000002E-3</v>
      </c>
      <c r="EA184" s="145">
        <v>1.5933333333333299E-2</v>
      </c>
      <c r="EB184" s="130">
        <v>7.2300000000000003E-3</v>
      </c>
      <c r="EC184" s="130">
        <v>2.0500000000000001E-2</v>
      </c>
      <c r="ED184" s="130">
        <v>2.7066666666666702E-3</v>
      </c>
      <c r="EE184" s="145">
        <v>1.2800000000000001E-2</v>
      </c>
    </row>
    <row r="185" spans="1:1022" x14ac:dyDescent="0.2">
      <c r="A185" s="135"/>
      <c r="B185" s="135"/>
      <c r="D185" s="135" t="s">
        <v>34</v>
      </c>
      <c r="I185" s="144">
        <f t="shared" ref="I185:V185" si="104">AVERAGE(I177:I184)</f>
        <v>78.096249999999998</v>
      </c>
      <c r="J185" s="135">
        <f t="shared" si="104"/>
        <v>208998.68</v>
      </c>
      <c r="K185" s="135">
        <f t="shared" si="104"/>
        <v>146778.14000000001</v>
      </c>
      <c r="L185" s="135">
        <f t="shared" si="104"/>
        <v>112.745</v>
      </c>
      <c r="M185" s="135">
        <f t="shared" si="104"/>
        <v>13951.29</v>
      </c>
      <c r="N185" s="135">
        <f t="shared" si="104"/>
        <v>13943.662500000002</v>
      </c>
      <c r="O185" s="135">
        <f t="shared" si="104"/>
        <v>9.1349999999999998</v>
      </c>
      <c r="P185" s="135">
        <f t="shared" si="104"/>
        <v>693.47749999999996</v>
      </c>
      <c r="Q185" s="135">
        <f t="shared" si="104"/>
        <v>1990.0837500000002</v>
      </c>
      <c r="R185" s="135">
        <f t="shared" si="104"/>
        <v>189.44875000000002</v>
      </c>
      <c r="S185" s="135">
        <f t="shared" si="104"/>
        <v>59.36</v>
      </c>
      <c r="T185" s="135">
        <f t="shared" si="104"/>
        <v>3.02</v>
      </c>
      <c r="U185" s="135">
        <f t="shared" si="104"/>
        <v>2.1</v>
      </c>
      <c r="V185" s="135">
        <f t="shared" si="104"/>
        <v>0.83333333333333337</v>
      </c>
      <c r="W185" s="135"/>
      <c r="X185" s="135">
        <f t="shared" ref="X185:AW185" si="105">AVERAGE(X177:X184)</f>
        <v>297.68875000000003</v>
      </c>
      <c r="Y185" s="135">
        <f t="shared" si="105"/>
        <v>56.348750000000003</v>
      </c>
      <c r="Z185" s="135">
        <f t="shared" si="105"/>
        <v>136.73124999999999</v>
      </c>
      <c r="AA185" s="135">
        <f t="shared" si="105"/>
        <v>238.81125</v>
      </c>
      <c r="AB185" s="135">
        <f t="shared" si="105"/>
        <v>6.90625</v>
      </c>
      <c r="AC185" s="135">
        <f t="shared" si="105"/>
        <v>0.104</v>
      </c>
      <c r="AD185" s="135">
        <f t="shared" si="105"/>
        <v>194.76</v>
      </c>
      <c r="AE185" s="135">
        <f t="shared" si="105"/>
        <v>31.53125</v>
      </c>
      <c r="AF185" s="135">
        <f t="shared" si="105"/>
        <v>43.715000000000003</v>
      </c>
      <c r="AG185" s="135">
        <f t="shared" si="105"/>
        <v>6.7375000000000007</v>
      </c>
      <c r="AH185" s="135">
        <f t="shared" si="105"/>
        <v>49.443749999999994</v>
      </c>
      <c r="AI185" s="135">
        <f t="shared" si="105"/>
        <v>20.86</v>
      </c>
      <c r="AJ185" s="135">
        <f t="shared" si="105"/>
        <v>6.3224999999999998</v>
      </c>
      <c r="AK185" s="135">
        <f t="shared" si="105"/>
        <v>12.012499999999999</v>
      </c>
      <c r="AL185" s="135">
        <f t="shared" si="105"/>
        <v>5.9674999999999994</v>
      </c>
      <c r="AM185" s="135">
        <f t="shared" si="105"/>
        <v>23.299999999999997</v>
      </c>
      <c r="AN185" s="135">
        <f t="shared" si="105"/>
        <v>5.0674999999999999</v>
      </c>
      <c r="AO185" s="135">
        <f t="shared" si="105"/>
        <v>12.15</v>
      </c>
      <c r="AP185" s="135">
        <f t="shared" si="105"/>
        <v>5.7912499999999998</v>
      </c>
      <c r="AQ185" s="135">
        <f t="shared" si="105"/>
        <v>12.2425</v>
      </c>
      <c r="AR185" s="135">
        <f t="shared" si="105"/>
        <v>9.0225000000000009</v>
      </c>
      <c r="AS185" s="135">
        <f t="shared" si="105"/>
        <v>19.579999999999998</v>
      </c>
      <c r="AT185" s="135">
        <f t="shared" si="105"/>
        <v>19.862500000000001</v>
      </c>
      <c r="AU185" s="135">
        <f t="shared" si="105"/>
        <v>1.66E-2</v>
      </c>
      <c r="AV185" s="145">
        <f t="shared" si="105"/>
        <v>57.858750000000001</v>
      </c>
      <c r="AW185" s="145">
        <f t="shared" si="105"/>
        <v>22.622499999999999</v>
      </c>
      <c r="AX185" s="135"/>
      <c r="AY185" s="135"/>
      <c r="AZ185" s="146"/>
      <c r="BA185" s="147"/>
      <c r="BB185" s="147"/>
      <c r="BC185" s="146"/>
      <c r="BD185" s="147"/>
      <c r="BE185" s="147"/>
      <c r="BF185" s="146"/>
      <c r="BG185" s="148"/>
      <c r="BH185" s="148"/>
      <c r="BI185" s="146"/>
      <c r="BJ185" s="146"/>
      <c r="BK185" s="146"/>
      <c r="BL185" s="146"/>
      <c r="BM185" s="148"/>
      <c r="BN185" s="148"/>
      <c r="BO185" s="148"/>
      <c r="BP185" s="148"/>
      <c r="BQ185" s="148"/>
      <c r="BR185" s="148"/>
      <c r="BS185" s="148"/>
      <c r="BT185" s="148"/>
      <c r="BU185" s="148"/>
      <c r="BV185" s="148"/>
      <c r="BW185" s="148"/>
      <c r="BX185" s="148"/>
      <c r="BY185" s="148"/>
      <c r="BZ185" s="148"/>
      <c r="CA185" s="148"/>
      <c r="CB185" s="148"/>
      <c r="CC185" s="148"/>
      <c r="CD185" s="148"/>
      <c r="CE185" s="148"/>
      <c r="CF185" s="148"/>
      <c r="CG185" s="148"/>
      <c r="CH185" s="148"/>
      <c r="CI185" s="148"/>
      <c r="CJ185" s="148"/>
      <c r="CK185" s="148"/>
      <c r="CL185" s="148"/>
      <c r="CM185" s="148"/>
      <c r="CN185" s="148"/>
      <c r="CO185" s="135"/>
      <c r="CP185" s="135"/>
      <c r="CQ185" s="145"/>
      <c r="CR185" s="145"/>
      <c r="CS185" s="145"/>
      <c r="CT185" s="145"/>
      <c r="CU185" s="145"/>
      <c r="CV185" s="145"/>
      <c r="CW185" s="145"/>
      <c r="CX185" s="145"/>
      <c r="CY185" s="145"/>
      <c r="CZ185" s="145"/>
      <c r="DA185" s="145"/>
      <c r="DB185" s="145"/>
      <c r="DC185" s="145"/>
      <c r="DD185" s="145"/>
      <c r="DE185" s="145"/>
      <c r="DF185" s="145"/>
      <c r="DG185" s="145"/>
      <c r="DH185" s="145"/>
      <c r="DI185" s="145"/>
      <c r="DJ185" s="145"/>
      <c r="DK185" s="145"/>
      <c r="DL185" s="145"/>
      <c r="DM185" s="145"/>
      <c r="DN185" s="145"/>
      <c r="DO185" s="145"/>
      <c r="DP185" s="145"/>
      <c r="DQ185" s="145"/>
      <c r="DR185" s="145"/>
      <c r="DS185" s="145"/>
      <c r="DT185" s="145"/>
      <c r="DU185" s="145"/>
      <c r="DV185" s="145"/>
      <c r="DW185" s="145"/>
      <c r="DX185" s="145"/>
      <c r="DY185" s="145"/>
      <c r="DZ185" s="145"/>
      <c r="EA185" s="145"/>
      <c r="EB185" s="145"/>
      <c r="EC185" s="145"/>
      <c r="ED185" s="145"/>
      <c r="EE185" s="145"/>
      <c r="AMG185" s="135"/>
      <c r="AMH185" s="135"/>
    </row>
    <row r="186" spans="1:1022" x14ac:dyDescent="0.2">
      <c r="D186" s="128" t="s">
        <v>380</v>
      </c>
      <c r="I186" s="144">
        <f t="shared" ref="I186:V186" si="106">MEDIAN(I177:I184)</f>
        <v>77.914999999999992</v>
      </c>
      <c r="J186" s="135">
        <f t="shared" si="106"/>
        <v>208947.035</v>
      </c>
      <c r="K186" s="135">
        <f t="shared" si="106"/>
        <v>146778.14000000001</v>
      </c>
      <c r="L186" s="135">
        <f t="shared" si="106"/>
        <v>112.91</v>
      </c>
      <c r="M186" s="135">
        <f t="shared" si="106"/>
        <v>13914.39</v>
      </c>
      <c r="N186" s="135">
        <f t="shared" si="106"/>
        <v>13952.815000000001</v>
      </c>
      <c r="O186" s="135">
        <f t="shared" si="106"/>
        <v>9.1150000000000002</v>
      </c>
      <c r="P186" s="135">
        <f t="shared" si="106"/>
        <v>691.9849999999999</v>
      </c>
      <c r="Q186" s="135">
        <f t="shared" si="106"/>
        <v>1990.425</v>
      </c>
      <c r="R186" s="135">
        <f t="shared" si="106"/>
        <v>189.38499999999999</v>
      </c>
      <c r="S186" s="135">
        <f t="shared" si="106"/>
        <v>59.53</v>
      </c>
      <c r="T186" s="135">
        <f t="shared" si="106"/>
        <v>3.0199999999999996</v>
      </c>
      <c r="U186" s="135">
        <f t="shared" si="106"/>
        <v>2.1</v>
      </c>
      <c r="V186" s="135">
        <f t="shared" si="106"/>
        <v>0.86</v>
      </c>
      <c r="W186" s="135"/>
      <c r="X186" s="135">
        <f t="shared" ref="X186:AW186" si="107">MEDIAN(X177:X184)</f>
        <v>297.97500000000002</v>
      </c>
      <c r="Y186" s="135">
        <f t="shared" si="107"/>
        <v>56.314999999999998</v>
      </c>
      <c r="Z186" s="135">
        <f t="shared" si="107"/>
        <v>136.82</v>
      </c>
      <c r="AA186" s="135">
        <f t="shared" si="107"/>
        <v>238.935</v>
      </c>
      <c r="AB186" s="135">
        <f t="shared" si="107"/>
        <v>6.9350000000000005</v>
      </c>
      <c r="AC186" s="135">
        <f t="shared" si="107"/>
        <v>0.104</v>
      </c>
      <c r="AD186" s="135">
        <f t="shared" si="107"/>
        <v>194.595</v>
      </c>
      <c r="AE186" s="135">
        <f t="shared" si="107"/>
        <v>31.52</v>
      </c>
      <c r="AF186" s="135">
        <f t="shared" si="107"/>
        <v>43.8</v>
      </c>
      <c r="AG186" s="135">
        <f t="shared" si="107"/>
        <v>6.74</v>
      </c>
      <c r="AH186" s="135">
        <f t="shared" si="107"/>
        <v>49.54</v>
      </c>
      <c r="AI186" s="135">
        <f t="shared" si="107"/>
        <v>21.23</v>
      </c>
      <c r="AJ186" s="135">
        <f t="shared" si="107"/>
        <v>6.33</v>
      </c>
      <c r="AK186" s="135">
        <f t="shared" si="107"/>
        <v>12.01</v>
      </c>
      <c r="AL186" s="135">
        <f t="shared" si="107"/>
        <v>5.99</v>
      </c>
      <c r="AM186" s="135">
        <f t="shared" si="107"/>
        <v>23.310000000000002</v>
      </c>
      <c r="AN186" s="135">
        <f t="shared" si="107"/>
        <v>5.0649999999999995</v>
      </c>
      <c r="AO186" s="135">
        <f t="shared" si="107"/>
        <v>12.18</v>
      </c>
      <c r="AP186" s="135">
        <f t="shared" si="107"/>
        <v>5.7949999999999999</v>
      </c>
      <c r="AQ186" s="135">
        <f t="shared" si="107"/>
        <v>12.315</v>
      </c>
      <c r="AR186" s="135">
        <f t="shared" si="107"/>
        <v>9.02</v>
      </c>
      <c r="AS186" s="135">
        <f t="shared" si="107"/>
        <v>19.57</v>
      </c>
      <c r="AT186" s="135">
        <f t="shared" si="107"/>
        <v>19.865000000000002</v>
      </c>
      <c r="AU186" s="135">
        <f t="shared" si="107"/>
        <v>1.66E-2</v>
      </c>
      <c r="AV186" s="145">
        <f t="shared" si="107"/>
        <v>57.865000000000002</v>
      </c>
      <c r="AW186" s="145">
        <f t="shared" si="107"/>
        <v>22.634999999999998</v>
      </c>
    </row>
    <row r="187" spans="1:1022" x14ac:dyDescent="0.2">
      <c r="A187" s="135"/>
      <c r="B187" s="135"/>
      <c r="D187" s="135" t="s">
        <v>35</v>
      </c>
      <c r="I187" s="144">
        <f t="shared" ref="I187:V187" si="108">STDEV(I177:I184)</f>
        <v>1.1775754449594444</v>
      </c>
      <c r="J187" s="135">
        <f t="shared" si="108"/>
        <v>581.95584552683329</v>
      </c>
      <c r="K187" s="135"/>
      <c r="L187" s="135">
        <f t="shared" si="108"/>
        <v>0.54753995288015167</v>
      </c>
      <c r="M187" s="135">
        <f t="shared" si="108"/>
        <v>85.809270727917891</v>
      </c>
      <c r="N187" s="135">
        <f t="shared" si="108"/>
        <v>41.062545585971755</v>
      </c>
      <c r="O187" s="135">
        <f t="shared" si="108"/>
        <v>0.20493901531919181</v>
      </c>
      <c r="P187" s="135">
        <f t="shared" si="108"/>
        <v>8.4269868365185818</v>
      </c>
      <c r="Q187" s="135">
        <f t="shared" si="108"/>
        <v>8.4116652631925071</v>
      </c>
      <c r="R187" s="135">
        <f t="shared" si="108"/>
        <v>1.1333066348395855</v>
      </c>
      <c r="S187" s="135">
        <f t="shared" si="108"/>
        <v>1.8920132889898749</v>
      </c>
      <c r="T187" s="135">
        <f t="shared" si="108"/>
        <v>2.1071782079359118</v>
      </c>
      <c r="U187" s="135">
        <f t="shared" si="108"/>
        <v>0.32526911934581237</v>
      </c>
      <c r="V187" s="135">
        <f t="shared" si="108"/>
        <v>9.2915732431775713E-2</v>
      </c>
      <c r="W187" s="135"/>
      <c r="X187" s="135">
        <f>STDEV(X177:X184)</f>
        <v>2.3515067358124799</v>
      </c>
      <c r="Y187" s="135">
        <f>STDEV(Y177:Y184)</f>
        <v>0.34240483558000695</v>
      </c>
      <c r="Z187" s="135">
        <f>STDEV(Z177:Z184)</f>
        <v>0.65573159796629421</v>
      </c>
      <c r="AA187" s="135">
        <f>STDEV(AA177:AA184)</f>
        <v>1.0488692891463094</v>
      </c>
      <c r="AB187" s="135">
        <f>STDEV(AB177:AB184)</f>
        <v>0.25784477611816875</v>
      </c>
      <c r="AC187" s="135"/>
      <c r="AD187" s="135">
        <f t="shared" ref="AD187:AT187" si="109">STDEV(AD177:AD184)</f>
        <v>1.5844061528354565</v>
      </c>
      <c r="AE187" s="135">
        <f t="shared" si="109"/>
        <v>0.19260896730348398</v>
      </c>
      <c r="AF187" s="135">
        <f t="shared" si="109"/>
        <v>0.35789064570859447</v>
      </c>
      <c r="AG187" s="135">
        <f t="shared" si="109"/>
        <v>0.10067628462410742</v>
      </c>
      <c r="AH187" s="135">
        <f t="shared" si="109"/>
        <v>0.69174597938838756</v>
      </c>
      <c r="AI187" s="135">
        <f t="shared" si="109"/>
        <v>0.68115448216350283</v>
      </c>
      <c r="AJ187" s="135">
        <f t="shared" si="109"/>
        <v>7.1063352017759415E-2</v>
      </c>
      <c r="AK187" s="135">
        <f t="shared" si="109"/>
        <v>0.15818163158669354</v>
      </c>
      <c r="AL187" s="135">
        <f t="shared" si="109"/>
        <v>6.8816526254340052E-2</v>
      </c>
      <c r="AM187" s="135">
        <f t="shared" si="109"/>
        <v>0.36130715069433261</v>
      </c>
      <c r="AN187" s="135">
        <f t="shared" si="109"/>
        <v>2.2519832529191978E-2</v>
      </c>
      <c r="AO187" s="135">
        <f t="shared" si="109"/>
        <v>0.19265068313994055</v>
      </c>
      <c r="AP187" s="135">
        <f t="shared" si="109"/>
        <v>4.9695501377316452E-2</v>
      </c>
      <c r="AQ187" s="135">
        <f t="shared" si="109"/>
        <v>0.19226098333849681</v>
      </c>
      <c r="AR187" s="135">
        <f t="shared" si="109"/>
        <v>7.0660152440092688E-2</v>
      </c>
      <c r="AS187" s="135">
        <f t="shared" si="109"/>
        <v>0.19086270308410586</v>
      </c>
      <c r="AT187" s="135">
        <f t="shared" si="109"/>
        <v>0.17580427428576045</v>
      </c>
      <c r="AU187" s="135"/>
      <c r="AV187" s="145">
        <f>STDEV(AV177:AV184)</f>
        <v>0.34014440210845009</v>
      </c>
      <c r="AW187" s="145">
        <f>STDEV(AW177:AW184)</f>
        <v>0.12532814072323478</v>
      </c>
      <c r="AX187" s="135"/>
      <c r="AY187" s="135"/>
      <c r="AZ187" s="146"/>
      <c r="BA187" s="147"/>
      <c r="BB187" s="147"/>
      <c r="BC187" s="146"/>
      <c r="BD187" s="147"/>
      <c r="BE187" s="147"/>
      <c r="BF187" s="146"/>
      <c r="BG187" s="148"/>
      <c r="BH187" s="148"/>
      <c r="BI187" s="146"/>
      <c r="BJ187" s="146"/>
      <c r="BK187" s="146"/>
      <c r="BL187" s="146"/>
      <c r="BM187" s="148"/>
      <c r="BN187" s="148"/>
      <c r="BO187" s="148"/>
      <c r="BP187" s="148"/>
      <c r="BQ187" s="148"/>
      <c r="BR187" s="148"/>
      <c r="BS187" s="148"/>
      <c r="BT187" s="148"/>
      <c r="BU187" s="148"/>
      <c r="BV187" s="148"/>
      <c r="BW187" s="148"/>
      <c r="BX187" s="148"/>
      <c r="BY187" s="148"/>
      <c r="BZ187" s="148"/>
      <c r="CA187" s="148"/>
      <c r="CB187" s="148"/>
      <c r="CC187" s="148"/>
      <c r="CD187" s="148"/>
      <c r="CE187" s="148"/>
      <c r="CF187" s="148"/>
      <c r="CG187" s="148"/>
      <c r="CH187" s="148"/>
      <c r="CI187" s="148"/>
      <c r="CJ187" s="148"/>
      <c r="CK187" s="148"/>
      <c r="CL187" s="148"/>
      <c r="CM187" s="148"/>
      <c r="CN187" s="148"/>
      <c r="CO187" s="135"/>
      <c r="CP187" s="135"/>
      <c r="CQ187" s="145"/>
      <c r="CR187" s="145"/>
      <c r="CS187" s="145"/>
      <c r="CT187" s="145"/>
      <c r="CU187" s="145"/>
      <c r="CV187" s="145"/>
      <c r="CW187" s="145"/>
      <c r="CX187" s="145"/>
      <c r="CY187" s="145"/>
      <c r="CZ187" s="145"/>
      <c r="DA187" s="145"/>
      <c r="DB187" s="145"/>
      <c r="DC187" s="145"/>
      <c r="DD187" s="145"/>
      <c r="DE187" s="145"/>
      <c r="DF187" s="145"/>
      <c r="DG187" s="145"/>
      <c r="DH187" s="145"/>
      <c r="DI187" s="145"/>
      <c r="DJ187" s="145"/>
      <c r="DK187" s="145"/>
      <c r="DL187" s="145"/>
      <c r="DM187" s="145"/>
      <c r="DN187" s="145"/>
      <c r="DO187" s="145"/>
      <c r="DP187" s="145"/>
      <c r="DQ187" s="145"/>
      <c r="DR187" s="145"/>
      <c r="DS187" s="145"/>
      <c r="DT187" s="145"/>
      <c r="DU187" s="145"/>
      <c r="DV187" s="145"/>
      <c r="DW187" s="145"/>
      <c r="DX187" s="145"/>
      <c r="DY187" s="145"/>
      <c r="DZ187" s="145"/>
      <c r="EA187" s="145"/>
      <c r="EB187" s="145"/>
      <c r="EC187" s="145"/>
      <c r="ED187" s="145"/>
      <c r="EE187" s="145"/>
      <c r="AMG187" s="135"/>
      <c r="AMH187" s="135"/>
    </row>
    <row r="188" spans="1:1022" x14ac:dyDescent="0.2">
      <c r="A188" s="135"/>
      <c r="B188" s="135"/>
      <c r="D188" s="128" t="s">
        <v>381</v>
      </c>
      <c r="I188" s="129">
        <f t="shared" ref="I188:AW188" si="110">I187/I185</f>
        <v>1.5078514588849587E-2</v>
      </c>
      <c r="J188" s="128">
        <f t="shared" si="110"/>
        <v>2.7844953160796678E-3</v>
      </c>
      <c r="L188" s="128">
        <f t="shared" si="110"/>
        <v>4.856445544193992E-3</v>
      </c>
      <c r="M188" s="128">
        <f t="shared" si="110"/>
        <v>6.1506334344650481E-3</v>
      </c>
      <c r="N188" s="128">
        <f t="shared" si="110"/>
        <v>2.944889521384482E-3</v>
      </c>
      <c r="O188" s="128">
        <f t="shared" si="110"/>
        <v>2.2434484435598447E-2</v>
      </c>
      <c r="P188" s="128">
        <f t="shared" si="110"/>
        <v>1.2151781184708346E-2</v>
      </c>
      <c r="Q188" s="128">
        <f t="shared" si="110"/>
        <v>4.2267895826959574E-3</v>
      </c>
      <c r="R188" s="128">
        <f t="shared" si="110"/>
        <v>5.9821278041664854E-3</v>
      </c>
      <c r="S188" s="128">
        <f t="shared" si="110"/>
        <v>3.1873539235004633E-2</v>
      </c>
      <c r="T188" s="128">
        <f t="shared" si="110"/>
        <v>0.69774112845559999</v>
      </c>
      <c r="U188" s="128">
        <f t="shared" si="110"/>
        <v>0.15489005683133922</v>
      </c>
      <c r="V188" s="128">
        <f t="shared" si="110"/>
        <v>0.11149887891813084</v>
      </c>
      <c r="X188" s="128">
        <f t="shared" si="110"/>
        <v>7.8992126367304089E-3</v>
      </c>
      <c r="Y188" s="128">
        <f t="shared" si="110"/>
        <v>6.0765293920451999E-3</v>
      </c>
      <c r="Z188" s="128">
        <f t="shared" si="110"/>
        <v>4.7957697890298979E-3</v>
      </c>
      <c r="AA188" s="128">
        <f t="shared" si="110"/>
        <v>4.3920430429735171E-3</v>
      </c>
      <c r="AB188" s="128">
        <f t="shared" si="110"/>
        <v>3.7334990207155659E-2</v>
      </c>
      <c r="AD188" s="128">
        <f t="shared" si="110"/>
        <v>8.1351722778571396E-3</v>
      </c>
      <c r="AE188" s="128">
        <f t="shared" si="110"/>
        <v>6.108510360467282E-3</v>
      </c>
      <c r="AF188" s="128">
        <f t="shared" si="110"/>
        <v>8.1869071419099718E-3</v>
      </c>
      <c r="AG188" s="128">
        <f t="shared" si="110"/>
        <v>1.4942676753114273E-2</v>
      </c>
      <c r="AH188" s="128">
        <f t="shared" si="110"/>
        <v>1.3990564619155862E-2</v>
      </c>
      <c r="AI188" s="128">
        <f t="shared" si="110"/>
        <v>3.265361851215258E-2</v>
      </c>
      <c r="AJ188" s="128">
        <f t="shared" si="110"/>
        <v>1.1239755162951273E-2</v>
      </c>
      <c r="AK188" s="128">
        <f t="shared" si="110"/>
        <v>1.3168085876103521E-2</v>
      </c>
      <c r="AL188" s="128">
        <f t="shared" si="110"/>
        <v>1.1531885421757865E-2</v>
      </c>
      <c r="AM188" s="128">
        <f t="shared" si="110"/>
        <v>1.5506744664992817E-2</v>
      </c>
      <c r="AN188" s="128">
        <f t="shared" si="110"/>
        <v>4.443972872065511E-3</v>
      </c>
      <c r="AO188" s="128">
        <f t="shared" si="110"/>
        <v>1.5856023303698809E-2</v>
      </c>
      <c r="AP188" s="128">
        <f t="shared" si="110"/>
        <v>8.5811355713043738E-3</v>
      </c>
      <c r="AQ188" s="128">
        <f t="shared" si="110"/>
        <v>1.5704389082172497E-2</v>
      </c>
      <c r="AR188" s="128">
        <f t="shared" si="110"/>
        <v>7.831549175959289E-3</v>
      </c>
      <c r="AS188" s="128">
        <f t="shared" si="110"/>
        <v>9.7478397897909023E-3</v>
      </c>
      <c r="AT188" s="128">
        <f t="shared" si="110"/>
        <v>8.8510647846827169E-3</v>
      </c>
      <c r="AV188" s="130">
        <f t="shared" si="110"/>
        <v>5.8788757466839521E-3</v>
      </c>
      <c r="AW188" s="130">
        <f t="shared" si="110"/>
        <v>5.5399774880422054E-3</v>
      </c>
      <c r="AX188" s="135"/>
      <c r="AY188" s="135"/>
      <c r="AZ188" s="146"/>
      <c r="BA188" s="147"/>
      <c r="BB188" s="147"/>
      <c r="BC188" s="146"/>
      <c r="BD188" s="147"/>
      <c r="BE188" s="147"/>
      <c r="BF188" s="146"/>
      <c r="BG188" s="148"/>
      <c r="BH188" s="148"/>
      <c r="BI188" s="146"/>
      <c r="BJ188" s="146"/>
      <c r="BK188" s="146"/>
      <c r="BL188" s="146"/>
      <c r="BM188" s="148"/>
      <c r="BN188" s="148"/>
      <c r="BO188" s="148"/>
      <c r="BP188" s="148"/>
      <c r="BQ188" s="148"/>
      <c r="BR188" s="148"/>
      <c r="BS188" s="148"/>
      <c r="BT188" s="148"/>
      <c r="BU188" s="148"/>
      <c r="BV188" s="148"/>
      <c r="BW188" s="148"/>
      <c r="BX188" s="148"/>
      <c r="BY188" s="148"/>
      <c r="BZ188" s="148"/>
      <c r="CA188" s="148"/>
      <c r="CB188" s="148"/>
      <c r="CC188" s="148"/>
      <c r="CD188" s="148"/>
      <c r="CE188" s="148"/>
      <c r="CF188" s="148"/>
      <c r="CG188" s="148"/>
      <c r="CH188" s="148"/>
      <c r="CI188" s="148"/>
      <c r="CJ188" s="148"/>
      <c r="CK188" s="148"/>
      <c r="CL188" s="148"/>
      <c r="CM188" s="148"/>
      <c r="CN188" s="148"/>
      <c r="CO188" s="135"/>
      <c r="CP188" s="13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c r="DK188" s="145"/>
      <c r="DL188" s="145"/>
      <c r="DM188" s="145"/>
      <c r="DN188" s="145"/>
      <c r="DO188" s="145"/>
      <c r="DP188" s="145"/>
      <c r="DQ188" s="145"/>
      <c r="DR188" s="145"/>
      <c r="DS188" s="145"/>
      <c r="DT188" s="145"/>
      <c r="DU188" s="145"/>
      <c r="DV188" s="145"/>
      <c r="DW188" s="145"/>
      <c r="DX188" s="145"/>
      <c r="DY188" s="145"/>
      <c r="DZ188" s="145"/>
      <c r="EA188" s="145"/>
      <c r="EB188" s="145"/>
      <c r="EC188" s="145"/>
      <c r="ED188" s="145"/>
      <c r="EE188" s="145"/>
      <c r="AMG188" s="135"/>
      <c r="AMH188" s="135"/>
    </row>
    <row r="189" spans="1:1022" x14ac:dyDescent="0.2">
      <c r="A189" s="135"/>
      <c r="B189" s="135"/>
      <c r="D189" s="128" t="s">
        <v>382</v>
      </c>
      <c r="I189" s="129">
        <f t="shared" ref="I189:AW189" si="111">I188*100</f>
        <v>1.5078514588849588</v>
      </c>
      <c r="J189" s="128">
        <f t="shared" si="111"/>
        <v>0.27844953160796676</v>
      </c>
      <c r="L189" s="128">
        <f t="shared" si="111"/>
        <v>0.48564455441939919</v>
      </c>
      <c r="M189" s="128">
        <f t="shared" si="111"/>
        <v>0.61506334344650482</v>
      </c>
      <c r="N189" s="128">
        <f t="shared" si="111"/>
        <v>0.29448895213844822</v>
      </c>
      <c r="O189" s="128">
        <f t="shared" si="111"/>
        <v>2.2434484435598447</v>
      </c>
      <c r="P189" s="128">
        <f t="shared" si="111"/>
        <v>1.2151781184708346</v>
      </c>
      <c r="Q189" s="128">
        <f t="shared" si="111"/>
        <v>0.42267895826959573</v>
      </c>
      <c r="R189" s="128">
        <f t="shared" si="111"/>
        <v>0.59821278041664849</v>
      </c>
      <c r="S189" s="128">
        <f t="shared" si="111"/>
        <v>3.1873539235004635</v>
      </c>
      <c r="T189" s="128">
        <f t="shared" si="111"/>
        <v>69.774112845559998</v>
      </c>
      <c r="U189" s="128">
        <f t="shared" si="111"/>
        <v>15.489005683133922</v>
      </c>
      <c r="V189" s="128">
        <f t="shared" si="111"/>
        <v>11.149887891813085</v>
      </c>
      <c r="X189" s="128">
        <f t="shared" si="111"/>
        <v>0.78992126367304094</v>
      </c>
      <c r="Y189" s="128">
        <f t="shared" si="111"/>
        <v>0.60765293920452002</v>
      </c>
      <c r="Z189" s="128">
        <f t="shared" si="111"/>
        <v>0.47957697890298978</v>
      </c>
      <c r="AA189" s="128">
        <f t="shared" si="111"/>
        <v>0.43920430429735169</v>
      </c>
      <c r="AB189" s="128">
        <f t="shared" si="111"/>
        <v>3.7334990207155658</v>
      </c>
      <c r="AD189" s="128">
        <f t="shared" si="111"/>
        <v>0.813517227785714</v>
      </c>
      <c r="AE189" s="128">
        <f t="shared" si="111"/>
        <v>0.61085103604672819</v>
      </c>
      <c r="AF189" s="128">
        <f t="shared" si="111"/>
        <v>0.81869071419099715</v>
      </c>
      <c r="AG189" s="128">
        <f t="shared" si="111"/>
        <v>1.4942676753114272</v>
      </c>
      <c r="AH189" s="128">
        <f t="shared" si="111"/>
        <v>1.3990564619155863</v>
      </c>
      <c r="AI189" s="128">
        <f t="shared" si="111"/>
        <v>3.2653618512152578</v>
      </c>
      <c r="AJ189" s="128">
        <f t="shared" si="111"/>
        <v>1.1239755162951273</v>
      </c>
      <c r="AK189" s="128">
        <f t="shared" si="111"/>
        <v>1.3168085876103521</v>
      </c>
      <c r="AL189" s="128">
        <f t="shared" si="111"/>
        <v>1.1531885421757866</v>
      </c>
      <c r="AM189" s="128">
        <f t="shared" si="111"/>
        <v>1.5506744664992818</v>
      </c>
      <c r="AN189" s="128">
        <f t="shared" si="111"/>
        <v>0.44439728720655108</v>
      </c>
      <c r="AO189" s="128">
        <f t="shared" si="111"/>
        <v>1.585602330369881</v>
      </c>
      <c r="AP189" s="128">
        <f t="shared" si="111"/>
        <v>0.85811355713043735</v>
      </c>
      <c r="AQ189" s="128">
        <f t="shared" si="111"/>
        <v>1.5704389082172496</v>
      </c>
      <c r="AR189" s="128">
        <f t="shared" si="111"/>
        <v>0.78315491759592892</v>
      </c>
      <c r="AS189" s="128">
        <f t="shared" si="111"/>
        <v>0.97478397897909019</v>
      </c>
      <c r="AT189" s="128">
        <f t="shared" si="111"/>
        <v>0.88510647846827173</v>
      </c>
      <c r="AV189" s="130">
        <f t="shared" si="111"/>
        <v>0.58788757466839525</v>
      </c>
      <c r="AW189" s="130">
        <f t="shared" si="111"/>
        <v>0.55399774880422048</v>
      </c>
      <c r="AX189" s="135"/>
      <c r="AY189" s="135"/>
      <c r="AZ189" s="146"/>
      <c r="BA189" s="147"/>
      <c r="BB189" s="147"/>
      <c r="BC189" s="146"/>
      <c r="BD189" s="147"/>
      <c r="BE189" s="147"/>
      <c r="BF189" s="146"/>
      <c r="BG189" s="148"/>
      <c r="BH189" s="148"/>
      <c r="BI189" s="146"/>
      <c r="BJ189" s="146"/>
      <c r="BK189" s="146"/>
      <c r="BL189" s="146"/>
      <c r="BM189" s="148"/>
      <c r="BN189" s="148"/>
      <c r="BO189" s="148"/>
      <c r="BP189" s="148"/>
      <c r="BQ189" s="148"/>
      <c r="BR189" s="148"/>
      <c r="BS189" s="148"/>
      <c r="BT189" s="148"/>
      <c r="BU189" s="148"/>
      <c r="BV189" s="148"/>
      <c r="BW189" s="148"/>
      <c r="BX189" s="148"/>
      <c r="BY189" s="148"/>
      <c r="BZ189" s="148"/>
      <c r="CA189" s="148"/>
      <c r="CB189" s="148"/>
      <c r="CC189" s="148"/>
      <c r="CD189" s="148"/>
      <c r="CE189" s="148"/>
      <c r="CF189" s="148"/>
      <c r="CG189" s="148"/>
      <c r="CH189" s="148"/>
      <c r="CI189" s="148"/>
      <c r="CJ189" s="148"/>
      <c r="CK189" s="148"/>
      <c r="CL189" s="148"/>
      <c r="CM189" s="148"/>
      <c r="CN189" s="148"/>
      <c r="CO189" s="135"/>
      <c r="CP189" s="135"/>
      <c r="CQ189" s="145"/>
      <c r="CR189" s="145"/>
      <c r="CS189" s="145"/>
      <c r="CT189" s="145"/>
      <c r="CU189" s="145"/>
      <c r="CV189" s="145"/>
      <c r="CW189" s="145"/>
      <c r="CX189" s="145"/>
      <c r="CY189" s="145"/>
      <c r="CZ189" s="145"/>
      <c r="DA189" s="145"/>
      <c r="DB189" s="145"/>
      <c r="DC189" s="145"/>
      <c r="DD189" s="145"/>
      <c r="DE189" s="145"/>
      <c r="DF189" s="145"/>
      <c r="DG189" s="145"/>
      <c r="DH189" s="145"/>
      <c r="DI189" s="145"/>
      <c r="DJ189" s="145"/>
      <c r="DK189" s="145"/>
      <c r="DL189" s="145"/>
      <c r="DM189" s="145"/>
      <c r="DN189" s="145"/>
      <c r="DO189" s="145"/>
      <c r="DP189" s="145"/>
      <c r="DQ189" s="145"/>
      <c r="DR189" s="145"/>
      <c r="DS189" s="145"/>
      <c r="DT189" s="145"/>
      <c r="DU189" s="145"/>
      <c r="DV189" s="145"/>
      <c r="DW189" s="145"/>
      <c r="DX189" s="145"/>
      <c r="DY189" s="145"/>
      <c r="DZ189" s="145"/>
      <c r="EA189" s="145"/>
      <c r="EB189" s="145"/>
      <c r="EC189" s="145"/>
      <c r="ED189" s="145"/>
      <c r="EE189" s="145"/>
      <c r="AMG189" s="135"/>
      <c r="AMH189" s="135"/>
    </row>
    <row r="190" spans="1:1022" x14ac:dyDescent="0.2">
      <c r="A190" s="135"/>
      <c r="B190" s="135"/>
      <c r="D190" s="135"/>
      <c r="I190" s="144"/>
      <c r="J190" s="146"/>
      <c r="K190" s="146"/>
      <c r="L190" s="146"/>
      <c r="M190" s="146"/>
      <c r="N190" s="146"/>
      <c r="O190" s="146"/>
      <c r="P190" s="146"/>
      <c r="Q190" s="146"/>
      <c r="R190" s="146"/>
      <c r="S190" s="146"/>
      <c r="T190" s="146"/>
      <c r="U190" s="146"/>
      <c r="V190" s="146"/>
      <c r="W190" s="146"/>
      <c r="X190" s="146"/>
      <c r="Y190" s="146"/>
      <c r="Z190" s="146"/>
      <c r="AA190" s="146"/>
      <c r="AB190" s="146"/>
      <c r="AC190" s="146"/>
      <c r="AD190" s="146"/>
      <c r="AE190" s="146"/>
      <c r="AF190" s="146"/>
      <c r="AG190" s="146"/>
      <c r="AH190" s="146"/>
      <c r="AI190" s="146"/>
      <c r="AJ190" s="146"/>
      <c r="AK190" s="146"/>
      <c r="AL190" s="146"/>
      <c r="AM190" s="146"/>
      <c r="AN190" s="146"/>
      <c r="AO190" s="146"/>
      <c r="AP190" s="146"/>
      <c r="AQ190" s="146"/>
      <c r="AR190" s="146"/>
      <c r="AS190" s="146"/>
      <c r="AT190" s="146"/>
      <c r="AU190" s="146"/>
      <c r="AV190" s="145"/>
      <c r="AW190" s="145"/>
      <c r="AX190" s="135"/>
      <c r="AY190" s="135"/>
      <c r="AZ190" s="146"/>
      <c r="BA190" s="147"/>
      <c r="BB190" s="147"/>
      <c r="BC190" s="146"/>
      <c r="BD190" s="147"/>
      <c r="BE190" s="147"/>
      <c r="BF190" s="146"/>
      <c r="BG190" s="148"/>
      <c r="BH190" s="148"/>
      <c r="BI190" s="146"/>
      <c r="BJ190" s="146"/>
      <c r="BK190" s="146"/>
      <c r="BL190" s="146"/>
      <c r="BM190" s="148"/>
      <c r="BN190" s="148"/>
      <c r="BO190" s="148"/>
      <c r="BP190" s="148"/>
      <c r="BQ190" s="148"/>
      <c r="BR190" s="148"/>
      <c r="BS190" s="148"/>
      <c r="BT190" s="148"/>
      <c r="BU190" s="148"/>
      <c r="BV190" s="148"/>
      <c r="BW190" s="148"/>
      <c r="BX190" s="148"/>
      <c r="BY190" s="148"/>
      <c r="BZ190" s="148"/>
      <c r="CA190" s="148"/>
      <c r="CB190" s="148"/>
      <c r="CC190" s="148"/>
      <c r="CD190" s="148"/>
      <c r="CE190" s="148"/>
      <c r="CF190" s="148"/>
      <c r="CG190" s="148"/>
      <c r="CH190" s="148"/>
      <c r="CI190" s="148"/>
      <c r="CJ190" s="148"/>
      <c r="CK190" s="148"/>
      <c r="CL190" s="148"/>
      <c r="CM190" s="148"/>
      <c r="CN190" s="148"/>
      <c r="CO190" s="135"/>
      <c r="CP190" s="13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c r="DK190" s="145"/>
      <c r="DL190" s="145"/>
      <c r="DM190" s="145"/>
      <c r="DN190" s="145"/>
      <c r="DO190" s="145"/>
      <c r="DP190" s="145"/>
      <c r="DQ190" s="145"/>
      <c r="DR190" s="145"/>
      <c r="DS190" s="145"/>
      <c r="DT190" s="145"/>
      <c r="DU190" s="145"/>
      <c r="DV190" s="145"/>
      <c r="DW190" s="145"/>
      <c r="DX190" s="145"/>
      <c r="DY190" s="145"/>
      <c r="DZ190" s="145"/>
      <c r="EA190" s="145"/>
      <c r="EB190" s="145"/>
      <c r="EC190" s="145"/>
      <c r="ED190" s="145"/>
      <c r="EE190" s="145"/>
      <c r="AMG190" s="135"/>
      <c r="AMH190" s="135"/>
    </row>
    <row r="191" spans="1:1022" x14ac:dyDescent="0.2">
      <c r="A191" s="135" t="s">
        <v>802</v>
      </c>
      <c r="B191" s="135" t="s">
        <v>474</v>
      </c>
      <c r="C191" s="128" t="s">
        <v>365</v>
      </c>
      <c r="D191" s="128" t="s">
        <v>475</v>
      </c>
      <c r="F191" s="128">
        <v>1200</v>
      </c>
      <c r="G191" s="128">
        <v>1E-4</v>
      </c>
      <c r="H191" s="128" t="s">
        <v>367</v>
      </c>
      <c r="I191" s="144">
        <v>27.39</v>
      </c>
      <c r="J191" s="146">
        <v>251782.86</v>
      </c>
      <c r="K191" s="146">
        <v>114209.2</v>
      </c>
      <c r="L191" s="146">
        <v>119.32</v>
      </c>
      <c r="M191" s="146">
        <v>973.6</v>
      </c>
      <c r="N191" s="146">
        <v>954.43</v>
      </c>
      <c r="O191" s="146">
        <v>23.79</v>
      </c>
      <c r="P191" s="146">
        <v>5366.75</v>
      </c>
      <c r="Q191" s="146">
        <v>1963.87</v>
      </c>
      <c r="R191" s="146">
        <v>75.56</v>
      </c>
      <c r="S191" s="146">
        <v>4.3</v>
      </c>
      <c r="T191" s="128" t="s">
        <v>29</v>
      </c>
      <c r="U191" s="128" t="s">
        <v>29</v>
      </c>
      <c r="V191" s="128" t="s">
        <v>29</v>
      </c>
      <c r="W191" s="128" t="s">
        <v>29</v>
      </c>
      <c r="X191" s="146">
        <v>12.36</v>
      </c>
      <c r="Y191" s="146">
        <v>11.34</v>
      </c>
      <c r="Z191" s="146">
        <v>3.14</v>
      </c>
      <c r="AA191" s="146">
        <v>0.34799999999999998</v>
      </c>
      <c r="AB191" s="128" t="s">
        <v>29</v>
      </c>
      <c r="AC191" s="128" t="s">
        <v>29</v>
      </c>
      <c r="AD191" s="128" t="s">
        <v>29</v>
      </c>
      <c r="AE191" s="146">
        <v>0.60299999999999998</v>
      </c>
      <c r="AF191" s="146">
        <v>1.4670000000000001</v>
      </c>
      <c r="AG191" s="146">
        <v>0.42499999999999999</v>
      </c>
      <c r="AH191" s="146">
        <v>3.65</v>
      </c>
      <c r="AI191" s="146">
        <v>1.95</v>
      </c>
      <c r="AJ191" s="146">
        <v>0.38400000000000001</v>
      </c>
      <c r="AK191" s="146">
        <v>2.0299999999999998</v>
      </c>
      <c r="AL191" s="146">
        <v>1.0529999999999999</v>
      </c>
      <c r="AM191" s="146">
        <v>4.83</v>
      </c>
      <c r="AN191" s="146">
        <v>1.196</v>
      </c>
      <c r="AO191" s="146">
        <v>2.44</v>
      </c>
      <c r="AP191" s="146">
        <v>1.1830000000000001</v>
      </c>
      <c r="AQ191" s="146">
        <v>2.4700000000000002</v>
      </c>
      <c r="AR191" s="146">
        <v>1.867</v>
      </c>
      <c r="AS191" s="146">
        <v>0.79500000000000004</v>
      </c>
      <c r="AT191" s="146">
        <v>2.6200000000000001E-2</v>
      </c>
      <c r="AU191" s="128" t="s">
        <v>29</v>
      </c>
      <c r="AV191" s="145">
        <v>0.14399999999999999</v>
      </c>
      <c r="AW191" s="145">
        <v>6.1499999999999999E-2</v>
      </c>
      <c r="AY191" s="135"/>
      <c r="AZ191" s="132">
        <v>3.6</v>
      </c>
      <c r="BA191" s="133">
        <v>46170.23</v>
      </c>
      <c r="BB191" s="133">
        <v>3647.36</v>
      </c>
      <c r="BC191" s="132">
        <v>6.85</v>
      </c>
      <c r="BD191" s="133">
        <v>543.46</v>
      </c>
      <c r="BE191" s="133">
        <v>156.59</v>
      </c>
      <c r="BF191" s="132">
        <v>1.41</v>
      </c>
      <c r="BG191" s="134">
        <v>685.24</v>
      </c>
      <c r="BH191" s="134">
        <v>176.31</v>
      </c>
      <c r="BI191" s="132">
        <v>4.59</v>
      </c>
      <c r="BJ191" s="132">
        <v>1.04</v>
      </c>
      <c r="BK191" s="132">
        <v>1.1200000000000001</v>
      </c>
      <c r="BL191" s="132">
        <v>1.18</v>
      </c>
      <c r="BM191" s="134">
        <v>0.6</v>
      </c>
      <c r="BN191" s="134">
        <v>0.16</v>
      </c>
      <c r="BO191" s="134">
        <v>0.61</v>
      </c>
      <c r="BP191" s="134">
        <v>0.56999999999999995</v>
      </c>
      <c r="BQ191" s="134">
        <v>0.22</v>
      </c>
      <c r="BR191" s="134">
        <v>3.5000000000000003E-2</v>
      </c>
      <c r="BS191" s="134">
        <v>0.17</v>
      </c>
      <c r="BT191" s="134">
        <v>5.8999999999999997E-2</v>
      </c>
      <c r="BU191" s="134">
        <v>0.13</v>
      </c>
      <c r="BV191" s="134">
        <v>3.4000000000000002E-2</v>
      </c>
      <c r="BW191" s="134">
        <v>8.5999999999999993E-2</v>
      </c>
      <c r="BX191" s="134">
        <v>3.6999999999999998E-2</v>
      </c>
      <c r="BY191" s="134">
        <v>0.28000000000000003</v>
      </c>
      <c r="BZ191" s="134">
        <v>0.21</v>
      </c>
      <c r="CA191" s="134">
        <v>3.5999999999999997E-2</v>
      </c>
      <c r="CB191" s="134">
        <v>0.2</v>
      </c>
      <c r="CC191" s="134">
        <v>6.2E-2</v>
      </c>
      <c r="CD191" s="134">
        <v>0.32</v>
      </c>
      <c r="CE191" s="134">
        <v>6.6000000000000003E-2</v>
      </c>
      <c r="CF191" s="134">
        <v>0.17</v>
      </c>
      <c r="CG191" s="134">
        <v>6.7000000000000004E-2</v>
      </c>
      <c r="CH191" s="134">
        <v>0.18</v>
      </c>
      <c r="CI191" s="134">
        <v>8.1000000000000003E-2</v>
      </c>
      <c r="CJ191" s="134">
        <v>7.4999999999999997E-2</v>
      </c>
      <c r="CK191" s="134">
        <v>6.4999999999999997E-3</v>
      </c>
      <c r="CL191" s="134">
        <v>1.2E-2</v>
      </c>
      <c r="CM191" s="134">
        <v>1.4E-2</v>
      </c>
      <c r="CN191" s="134">
        <v>8.6E-3</v>
      </c>
      <c r="CP191" s="135"/>
      <c r="CQ191" s="145">
        <v>3.12</v>
      </c>
      <c r="CR191" s="145">
        <v>211.63</v>
      </c>
      <c r="CS191" s="145">
        <v>156.55000000000001</v>
      </c>
      <c r="CT191" s="145">
        <v>0.24</v>
      </c>
      <c r="CU191" s="145">
        <v>19.75</v>
      </c>
      <c r="CV191" s="145">
        <v>4.51</v>
      </c>
      <c r="CW191" s="145">
        <v>0.221</v>
      </c>
      <c r="CX191" s="145">
        <v>1.67</v>
      </c>
      <c r="CY191" s="145">
        <v>0.85799999999999998</v>
      </c>
      <c r="CZ191" s="145">
        <v>0.42299999999999999</v>
      </c>
      <c r="DA191" s="145">
        <v>2.14</v>
      </c>
      <c r="DB191" s="145">
        <v>2.84</v>
      </c>
      <c r="DC191" s="145">
        <v>2.92</v>
      </c>
      <c r="DD191" s="145">
        <v>1.49</v>
      </c>
      <c r="DE191" s="145">
        <v>0.41599999999999998</v>
      </c>
      <c r="DF191" s="145">
        <v>0.11700000000000001</v>
      </c>
      <c r="DG191" s="145">
        <v>4.4499999999999998E-2</v>
      </c>
      <c r="DH191" s="145">
        <v>9.7199999999999995E-2</v>
      </c>
      <c r="DI191" s="145">
        <f>AVERAGE(DI192,DI194,DI195,DI197)</f>
        <v>2.4750000000000001E-2</v>
      </c>
      <c r="DJ191" s="145">
        <v>0.438</v>
      </c>
      <c r="DK191" s="145">
        <v>0.14899999999999999</v>
      </c>
      <c r="DL191" s="145">
        <v>0.33900000000000002</v>
      </c>
      <c r="DM191" s="145">
        <v>9.6699999999999998E-3</v>
      </c>
      <c r="DN191" s="145">
        <v>1.78E-2</v>
      </c>
      <c r="DO191" s="145">
        <v>1.1299999999999999E-2</v>
      </c>
      <c r="DP191" s="145">
        <f>AVERAGE(DP4:DP15)</f>
        <v>4.9316666666666668E-2</v>
      </c>
      <c r="DQ191" s="145">
        <v>0.112433333333333</v>
      </c>
      <c r="DR191" s="145">
        <v>3.0099999999999998E-2</v>
      </c>
      <c r="DS191" s="145">
        <v>0.122</v>
      </c>
      <c r="DT191" s="145">
        <v>1.2200000000000001E-2</v>
      </c>
      <c r="DU191" s="145">
        <f>AVERAGE(DU194,DU197)</f>
        <v>5.0350000000000006E-2</v>
      </c>
      <c r="DV191" s="145">
        <v>8.3899999999999999E-3</v>
      </c>
      <c r="DW191" s="145">
        <v>2.06E-2</v>
      </c>
      <c r="DX191" s="145">
        <f>AVERAGE(DX193,DX194,DX196,DX197)</f>
        <v>7.5525000000000002E-3</v>
      </c>
      <c r="DY191" s="145">
        <v>5.9049999999999998E-2</v>
      </c>
      <c r="DZ191" s="145">
        <v>7.4700000000000001E-3</v>
      </c>
      <c r="EA191" s="145">
        <v>4.5100000000000001E-2</v>
      </c>
      <c r="EB191" s="145">
        <f>AVERAGE(EB192:EB197)</f>
        <v>1.5416666666666667E-2</v>
      </c>
      <c r="EC191" s="130">
        <v>2.98E-2</v>
      </c>
      <c r="ED191" s="145">
        <v>7.5900000000000004E-3</v>
      </c>
      <c r="EE191" s="145">
        <v>1.2800000000000001E-2</v>
      </c>
      <c r="AMD191" s="135"/>
      <c r="AME191" s="135"/>
    </row>
    <row r="192" spans="1:1022" x14ac:dyDescent="0.2">
      <c r="A192" s="135" t="s">
        <v>802</v>
      </c>
      <c r="B192" s="135" t="s">
        <v>474</v>
      </c>
      <c r="C192" s="128" t="s">
        <v>365</v>
      </c>
      <c r="D192" s="128" t="s">
        <v>476</v>
      </c>
      <c r="F192" s="128">
        <v>1200</v>
      </c>
      <c r="G192" s="128">
        <v>1E-4</v>
      </c>
      <c r="H192" s="128" t="s">
        <v>367</v>
      </c>
      <c r="I192" s="144">
        <v>26.59</v>
      </c>
      <c r="J192" s="146">
        <v>263189.06</v>
      </c>
      <c r="K192" s="146">
        <v>117139.47</v>
      </c>
      <c r="L192" s="146">
        <v>123.91</v>
      </c>
      <c r="M192" s="146">
        <v>990.67</v>
      </c>
      <c r="N192" s="146">
        <v>948.08</v>
      </c>
      <c r="O192" s="146">
        <v>26.38</v>
      </c>
      <c r="P192" s="146">
        <v>5767.46</v>
      </c>
      <c r="Q192" s="146">
        <v>2055.44</v>
      </c>
      <c r="R192" s="146">
        <v>82.98</v>
      </c>
      <c r="S192" s="146">
        <v>2.86</v>
      </c>
      <c r="T192" s="128" t="s">
        <v>29</v>
      </c>
      <c r="U192" s="128" t="s">
        <v>29</v>
      </c>
      <c r="V192" s="128" t="s">
        <v>29</v>
      </c>
      <c r="W192" s="128" t="s">
        <v>29</v>
      </c>
      <c r="X192" s="146">
        <v>12.78</v>
      </c>
      <c r="Y192" s="146">
        <v>11.93</v>
      </c>
      <c r="Z192" s="146">
        <v>3.15</v>
      </c>
      <c r="AA192" s="146">
        <v>0.54700000000000004</v>
      </c>
      <c r="AB192" s="146">
        <v>0.61</v>
      </c>
      <c r="AC192" s="128" t="s">
        <v>29</v>
      </c>
      <c r="AD192" s="146">
        <v>0.16600000000000001</v>
      </c>
      <c r="AE192" s="146">
        <v>0.627</v>
      </c>
      <c r="AF192" s="146">
        <v>1.4450000000000001</v>
      </c>
      <c r="AG192" s="146">
        <v>0.39400000000000002</v>
      </c>
      <c r="AH192" s="146">
        <v>4.2</v>
      </c>
      <c r="AI192" s="146">
        <v>2.0499999999999998</v>
      </c>
      <c r="AJ192" s="146">
        <v>0.41399999999999998</v>
      </c>
      <c r="AK192" s="146">
        <v>1.88</v>
      </c>
      <c r="AL192" s="146">
        <v>1.069</v>
      </c>
      <c r="AM192" s="146">
        <v>4.8899999999999997</v>
      </c>
      <c r="AN192" s="146">
        <v>1.22</v>
      </c>
      <c r="AO192" s="146">
        <v>2.56</v>
      </c>
      <c r="AP192" s="146">
        <v>1.2350000000000001</v>
      </c>
      <c r="AQ192" s="146">
        <v>2.4</v>
      </c>
      <c r="AR192" s="146">
        <v>2.0019999999999998</v>
      </c>
      <c r="AS192" s="146">
        <v>0.77700000000000002</v>
      </c>
      <c r="AT192" s="146">
        <v>4.2999999999999997E-2</v>
      </c>
      <c r="AU192" s="128" t="s">
        <v>29</v>
      </c>
      <c r="AV192" s="145">
        <v>0.14599999999999999</v>
      </c>
      <c r="AW192" s="145">
        <v>5.8000000000000003E-2</v>
      </c>
      <c r="AY192" s="135"/>
      <c r="AZ192" s="132">
        <v>3.53</v>
      </c>
      <c r="BA192" s="133">
        <v>48265.1</v>
      </c>
      <c r="BB192" s="133">
        <v>3741.72</v>
      </c>
      <c r="BC192" s="132">
        <v>7.12</v>
      </c>
      <c r="BD192" s="133">
        <v>553.6</v>
      </c>
      <c r="BE192" s="133">
        <v>155.68</v>
      </c>
      <c r="BF192" s="132">
        <v>1.56</v>
      </c>
      <c r="BG192" s="134">
        <v>736.88</v>
      </c>
      <c r="BH192" s="134">
        <v>184.64</v>
      </c>
      <c r="BI192" s="132">
        <v>5.05</v>
      </c>
      <c r="BJ192" s="132">
        <v>0.98</v>
      </c>
      <c r="BK192" s="132">
        <v>1.08</v>
      </c>
      <c r="BL192" s="132">
        <v>1.29</v>
      </c>
      <c r="BM192" s="134">
        <v>0.42</v>
      </c>
      <c r="BN192" s="134">
        <v>0.16</v>
      </c>
      <c r="BO192" s="134">
        <v>0.63</v>
      </c>
      <c r="BP192" s="134">
        <v>0.6</v>
      </c>
      <c r="BQ192" s="134">
        <v>0.22</v>
      </c>
      <c r="BR192" s="134">
        <v>4.9000000000000002E-2</v>
      </c>
      <c r="BS192" s="134">
        <v>0.22</v>
      </c>
      <c r="BT192" s="134">
        <v>6.5000000000000002E-2</v>
      </c>
      <c r="BU192" s="134">
        <v>0.08</v>
      </c>
      <c r="BV192" s="134">
        <v>3.5000000000000003E-2</v>
      </c>
      <c r="BW192" s="134">
        <v>8.5999999999999993E-2</v>
      </c>
      <c r="BX192" s="134">
        <v>3.5000000000000003E-2</v>
      </c>
      <c r="BY192" s="134">
        <v>0.32</v>
      </c>
      <c r="BZ192" s="134">
        <v>0.23</v>
      </c>
      <c r="CA192" s="134">
        <v>3.7999999999999999E-2</v>
      </c>
      <c r="CB192" s="134">
        <v>0.19</v>
      </c>
      <c r="CC192" s="134">
        <v>6.3E-2</v>
      </c>
      <c r="CD192" s="134">
        <v>0.33</v>
      </c>
      <c r="CE192" s="134">
        <v>6.7000000000000004E-2</v>
      </c>
      <c r="CF192" s="134">
        <v>0.18</v>
      </c>
      <c r="CG192" s="134">
        <v>7.0000000000000007E-2</v>
      </c>
      <c r="CH192" s="134">
        <v>0.18</v>
      </c>
      <c r="CI192" s="134">
        <v>8.5999999999999993E-2</v>
      </c>
      <c r="CJ192" s="134">
        <v>7.6999999999999999E-2</v>
      </c>
      <c r="CK192" s="134">
        <v>1.4E-2</v>
      </c>
      <c r="CL192" s="134">
        <v>1.4999999999999999E-2</v>
      </c>
      <c r="CM192" s="134">
        <v>1.4999999999999999E-2</v>
      </c>
      <c r="CN192" s="134">
        <v>8.5000000000000006E-3</v>
      </c>
      <c r="CP192" s="135"/>
      <c r="CQ192" s="145">
        <v>3.29</v>
      </c>
      <c r="CR192" s="145">
        <v>224.3</v>
      </c>
      <c r="CS192" s="145">
        <v>168.62</v>
      </c>
      <c r="CT192" s="145">
        <v>0.28499999999999998</v>
      </c>
      <c r="CU192" s="145">
        <v>21.18</v>
      </c>
      <c r="CV192" s="145">
        <v>3.94</v>
      </c>
      <c r="CW192" s="145">
        <v>0.21</v>
      </c>
      <c r="CX192" s="145">
        <v>1.73</v>
      </c>
      <c r="CY192" s="145">
        <v>0.90600000000000003</v>
      </c>
      <c r="CZ192" s="145">
        <v>0.40899999999999997</v>
      </c>
      <c r="DA192" s="145">
        <v>2.2400000000000002</v>
      </c>
      <c r="DB192" s="145">
        <v>2.79</v>
      </c>
      <c r="DC192" s="145">
        <v>3.24</v>
      </c>
      <c r="DD192" s="145">
        <v>1.06</v>
      </c>
      <c r="DE192" s="145">
        <v>0.41699999999999998</v>
      </c>
      <c r="DF192" s="145">
        <v>9.1200000000000003E-2</v>
      </c>
      <c r="DG192" s="145">
        <v>2.0400000000000001E-2</v>
      </c>
      <c r="DH192" s="145">
        <v>7.7499999999999999E-2</v>
      </c>
      <c r="DI192" s="145">
        <v>3.2599999999999997E-2</v>
      </c>
      <c r="DJ192" s="145">
        <v>0.48499999999999999</v>
      </c>
      <c r="DK192" s="145">
        <v>0.16900000000000001</v>
      </c>
      <c r="DL192" s="145">
        <v>0.14899999999999999</v>
      </c>
      <c r="DM192" s="145">
        <v>5.8100000000000001E-3</v>
      </c>
      <c r="DN192" s="145">
        <v>1.78E-2</v>
      </c>
      <c r="DO192" s="145">
        <v>1.1299999999999999E-2</v>
      </c>
      <c r="DP192" s="145">
        <v>4.9316666666666703E-2</v>
      </c>
      <c r="DQ192" s="145">
        <v>8.0299999999999996E-2</v>
      </c>
      <c r="DR192" s="145">
        <v>1.9199999999999998E-2</v>
      </c>
      <c r="DS192" s="145">
        <v>8.1500000000000003E-2</v>
      </c>
      <c r="DT192" s="145">
        <f>AVERAGE(DT191,DT193:DT197)</f>
        <v>1.0485000000000001E-2</v>
      </c>
      <c r="DU192" s="145">
        <v>5.0349999999999999E-2</v>
      </c>
      <c r="DV192" s="145">
        <v>8.2000000000000007E-3</v>
      </c>
      <c r="DW192" s="145">
        <v>2.06E-2</v>
      </c>
      <c r="DX192" s="145">
        <v>7.5525000000000002E-3</v>
      </c>
      <c r="DY192" s="145">
        <v>4.5100000000000001E-2</v>
      </c>
      <c r="DZ192" s="145">
        <v>4.4799999999999996E-3</v>
      </c>
      <c r="EA192" s="145">
        <v>4.5100000000000001E-2</v>
      </c>
      <c r="EB192" s="145">
        <v>2.9000000000000001E-2</v>
      </c>
      <c r="EC192" s="130">
        <v>4.0800000000000003E-2</v>
      </c>
      <c r="ED192" s="145">
        <v>7.5900000000000004E-3</v>
      </c>
      <c r="EE192" s="145">
        <v>1.2800000000000001E-2</v>
      </c>
      <c r="AMD192" s="135"/>
      <c r="AME192" s="135"/>
    </row>
    <row r="193" spans="1:1022" x14ac:dyDescent="0.2">
      <c r="A193" s="135" t="s">
        <v>802</v>
      </c>
      <c r="B193" s="135" t="s">
        <v>474</v>
      </c>
      <c r="C193" s="128" t="s">
        <v>365</v>
      </c>
      <c r="D193" s="128" t="s">
        <v>477</v>
      </c>
      <c r="F193" s="128">
        <v>1200</v>
      </c>
      <c r="G193" s="128">
        <v>1E-4</v>
      </c>
      <c r="H193" s="128" t="s">
        <v>367</v>
      </c>
      <c r="I193" s="144">
        <v>27.46</v>
      </c>
      <c r="J193" s="146">
        <v>255224.89</v>
      </c>
      <c r="K193" s="146">
        <v>122571.2</v>
      </c>
      <c r="L193" s="146">
        <v>132.38</v>
      </c>
      <c r="M193" s="146">
        <v>1069.95</v>
      </c>
      <c r="N193" s="146">
        <v>1009.74</v>
      </c>
      <c r="O193" s="146">
        <v>25.14</v>
      </c>
      <c r="P193" s="146">
        <v>5442.77</v>
      </c>
      <c r="Q193" s="146">
        <v>1953.71</v>
      </c>
      <c r="R193" s="146">
        <v>75.510000000000005</v>
      </c>
      <c r="S193" s="146">
        <v>4.75</v>
      </c>
      <c r="T193" s="128" t="s">
        <v>29</v>
      </c>
      <c r="U193" s="128" t="s">
        <v>29</v>
      </c>
      <c r="V193" s="128" t="s">
        <v>29</v>
      </c>
      <c r="W193" s="128" t="s">
        <v>29</v>
      </c>
      <c r="X193" s="146">
        <v>13.53</v>
      </c>
      <c r="Y193" s="146">
        <v>12.62</v>
      </c>
      <c r="Z193" s="146">
        <v>3.82</v>
      </c>
      <c r="AA193" s="146">
        <v>0.315</v>
      </c>
      <c r="AB193" s="128" t="s">
        <v>29</v>
      </c>
      <c r="AC193" s="128" t="s">
        <v>29</v>
      </c>
      <c r="AD193" s="146">
        <v>0.22700000000000001</v>
      </c>
      <c r="AE193" s="146">
        <v>0.71699999999999997</v>
      </c>
      <c r="AF193" s="146">
        <v>1.7</v>
      </c>
      <c r="AG193" s="146">
        <v>0.41199999999999998</v>
      </c>
      <c r="AH193" s="146">
        <v>5.05</v>
      </c>
      <c r="AI193" s="146">
        <v>2.54</v>
      </c>
      <c r="AJ193" s="146">
        <v>0.38</v>
      </c>
      <c r="AK193" s="146">
        <v>2.4900000000000002</v>
      </c>
      <c r="AL193" s="146">
        <v>1.2250000000000001</v>
      </c>
      <c r="AM193" s="146">
        <v>5.23</v>
      </c>
      <c r="AN193" s="146">
        <v>1.397</v>
      </c>
      <c r="AO193" s="146">
        <v>2.9</v>
      </c>
      <c r="AP193" s="146">
        <v>1.23</v>
      </c>
      <c r="AQ193" s="146">
        <v>2.68</v>
      </c>
      <c r="AR193" s="146">
        <v>1.956</v>
      </c>
      <c r="AS193" s="146">
        <v>0.63500000000000001</v>
      </c>
      <c r="AT193" s="146">
        <v>4.3999999999999997E-2</v>
      </c>
      <c r="AU193" s="128" t="s">
        <v>29</v>
      </c>
      <c r="AV193" s="145">
        <v>0.14799999999999999</v>
      </c>
      <c r="AW193" s="145">
        <v>7.0000000000000007E-2</v>
      </c>
      <c r="AY193" s="135"/>
      <c r="AZ193" s="132">
        <v>3.63</v>
      </c>
      <c r="BA193" s="133">
        <v>46808.83</v>
      </c>
      <c r="BB193" s="133">
        <v>3919.73</v>
      </c>
      <c r="BC193" s="132">
        <v>7.61</v>
      </c>
      <c r="BD193" s="133">
        <v>598.6</v>
      </c>
      <c r="BE193" s="133">
        <v>165.98</v>
      </c>
      <c r="BF193" s="132">
        <v>1.5</v>
      </c>
      <c r="BG193" s="134">
        <v>695.99</v>
      </c>
      <c r="BH193" s="134">
        <v>175.63</v>
      </c>
      <c r="BI193" s="132">
        <v>4.6100000000000003</v>
      </c>
      <c r="BJ193" s="132">
        <v>1.0900000000000001</v>
      </c>
      <c r="BK193" s="132">
        <v>1.0900000000000001</v>
      </c>
      <c r="BL193" s="132">
        <v>1.54</v>
      </c>
      <c r="BM193" s="134">
        <v>0.65</v>
      </c>
      <c r="BN193" s="134">
        <v>0.16</v>
      </c>
      <c r="BO193" s="134">
        <v>0.67</v>
      </c>
      <c r="BP193" s="134">
        <v>0.64</v>
      </c>
      <c r="BQ193" s="134">
        <v>0.26</v>
      </c>
      <c r="BR193" s="134">
        <v>3.5999999999999997E-2</v>
      </c>
      <c r="BS193" s="134">
        <v>0.15</v>
      </c>
      <c r="BT193" s="134">
        <v>6.8000000000000005E-2</v>
      </c>
      <c r="BU193" s="134">
        <v>7.0000000000000007E-2</v>
      </c>
      <c r="BV193" s="134">
        <v>0.04</v>
      </c>
      <c r="BW193" s="134">
        <v>0.1</v>
      </c>
      <c r="BX193" s="134">
        <v>3.9E-2</v>
      </c>
      <c r="BY193" s="134">
        <v>0.38</v>
      </c>
      <c r="BZ193" s="134">
        <v>0.28000000000000003</v>
      </c>
      <c r="CA193" s="134">
        <v>3.7999999999999999E-2</v>
      </c>
      <c r="CB193" s="134">
        <v>0.24</v>
      </c>
      <c r="CC193" s="134">
        <v>7.2999999999999995E-2</v>
      </c>
      <c r="CD193" s="134">
        <v>0.35</v>
      </c>
      <c r="CE193" s="134">
        <v>7.6999999999999999E-2</v>
      </c>
      <c r="CF193" s="134">
        <v>0.2</v>
      </c>
      <c r="CG193" s="134">
        <v>7.1999999999999995E-2</v>
      </c>
      <c r="CH193" s="134">
        <v>0.21</v>
      </c>
      <c r="CI193" s="134">
        <v>8.5999999999999993E-2</v>
      </c>
      <c r="CJ193" s="134">
        <v>7.0000000000000007E-2</v>
      </c>
      <c r="CK193" s="134">
        <v>0.01</v>
      </c>
      <c r="CL193" s="134">
        <v>9.5999999999999992E-3</v>
      </c>
      <c r="CM193" s="134">
        <v>1.6E-2</v>
      </c>
      <c r="CN193" s="134">
        <v>0.01</v>
      </c>
      <c r="CP193" s="135"/>
      <c r="CQ193" s="145">
        <v>3.05</v>
      </c>
      <c r="CR193" s="145">
        <v>208.17</v>
      </c>
      <c r="CS193" s="145">
        <v>159.56</v>
      </c>
      <c r="CT193" s="145">
        <v>0.23899999999999999</v>
      </c>
      <c r="CU193" s="145">
        <v>19.21</v>
      </c>
      <c r="CV193" s="145">
        <v>3.34</v>
      </c>
      <c r="CW193" s="145">
        <v>0.19800000000000001</v>
      </c>
      <c r="CX193" s="145">
        <v>1.9</v>
      </c>
      <c r="CY193" s="145">
        <v>0.81699999999999995</v>
      </c>
      <c r="CZ193" s="145">
        <v>0.39700000000000002</v>
      </c>
      <c r="DA193" s="145">
        <v>2.06</v>
      </c>
      <c r="DB193" s="145">
        <v>2.63</v>
      </c>
      <c r="DC193" s="145">
        <v>3.67</v>
      </c>
      <c r="DD193" s="145">
        <v>1.43</v>
      </c>
      <c r="DE193" s="145">
        <v>0.41</v>
      </c>
      <c r="DF193" s="145">
        <v>0.10100000000000001</v>
      </c>
      <c r="DG193" s="145">
        <v>3.3099999999999997E-2</v>
      </c>
      <c r="DH193" s="145">
        <v>0.112</v>
      </c>
      <c r="DI193" s="145">
        <v>2.4750000000000001E-2</v>
      </c>
      <c r="DJ193" s="145">
        <v>0.32800000000000001</v>
      </c>
      <c r="DK193" s="145">
        <v>0.17</v>
      </c>
      <c r="DL193" s="145">
        <f>AVERAGE(DL194:DL197,DL191:DL192)</f>
        <v>0.21650000000000003</v>
      </c>
      <c r="DM193" s="145">
        <v>6.4400000000000004E-3</v>
      </c>
      <c r="DN193" s="145">
        <v>1.78E-2</v>
      </c>
      <c r="DO193" s="145">
        <v>1.1599999999999999E-2</v>
      </c>
      <c r="DP193" s="145">
        <v>4.9316666666666703E-2</v>
      </c>
      <c r="DQ193" s="145">
        <v>0.14299999999999999</v>
      </c>
      <c r="DR193" s="145">
        <v>1.4500000000000001E-2</v>
      </c>
      <c r="DS193" s="145">
        <v>0.14699999999999999</v>
      </c>
      <c r="DT193" s="145">
        <v>7.4099999999999999E-3</v>
      </c>
      <c r="DU193" s="145">
        <v>5.0349999999999999E-2</v>
      </c>
      <c r="DV193" s="145">
        <v>7.9633333333333292E-3</v>
      </c>
      <c r="DW193" s="145">
        <v>2.06E-2</v>
      </c>
      <c r="DX193" s="145">
        <v>7.4999999999999997E-3</v>
      </c>
      <c r="DY193" s="145">
        <v>5.9049999999999998E-2</v>
      </c>
      <c r="DZ193" s="145">
        <v>4.5399999999999998E-3</v>
      </c>
      <c r="EA193" s="145">
        <v>4.5100000000000001E-2</v>
      </c>
      <c r="EB193" s="145">
        <v>9.2599999999999991E-3</v>
      </c>
      <c r="EC193" s="130">
        <v>0.02</v>
      </c>
      <c r="ED193" s="145">
        <v>7.5900000000000004E-3</v>
      </c>
      <c r="EE193" s="145">
        <v>1.2800000000000001E-2</v>
      </c>
      <c r="AMD193" s="135"/>
      <c r="AME193" s="135"/>
    </row>
    <row r="194" spans="1:1022" x14ac:dyDescent="0.2">
      <c r="A194" s="135" t="s">
        <v>802</v>
      </c>
      <c r="B194" s="135" t="s">
        <v>474</v>
      </c>
      <c r="C194" s="128" t="s">
        <v>365</v>
      </c>
      <c r="D194" s="128" t="s">
        <v>478</v>
      </c>
      <c r="F194" s="128">
        <v>1200</v>
      </c>
      <c r="G194" s="128">
        <v>1E-4</v>
      </c>
      <c r="H194" s="128" t="s">
        <v>367</v>
      </c>
      <c r="I194" s="144">
        <v>24.2</v>
      </c>
      <c r="J194" s="146">
        <v>239156.39</v>
      </c>
      <c r="K194" s="146">
        <v>108920.41</v>
      </c>
      <c r="L194" s="146">
        <v>112.36</v>
      </c>
      <c r="M194" s="146">
        <v>901.22</v>
      </c>
      <c r="N194" s="146">
        <v>885.67</v>
      </c>
      <c r="O194" s="146">
        <v>21.54</v>
      </c>
      <c r="P194" s="146">
        <v>5014.96</v>
      </c>
      <c r="Q194" s="146">
        <v>1884.55</v>
      </c>
      <c r="R194" s="146">
        <v>75.91</v>
      </c>
      <c r="S194" s="146">
        <v>5.62</v>
      </c>
      <c r="T194" s="128" t="s">
        <v>29</v>
      </c>
      <c r="U194" s="128" t="s">
        <v>29</v>
      </c>
      <c r="V194" s="146">
        <v>1.05</v>
      </c>
      <c r="W194" s="128" t="s">
        <v>29</v>
      </c>
      <c r="X194" s="146">
        <v>11.49</v>
      </c>
      <c r="Y194" s="146">
        <v>11.09</v>
      </c>
      <c r="Z194" s="146">
        <v>2.62</v>
      </c>
      <c r="AA194" s="146">
        <v>0.30099999999999999</v>
      </c>
      <c r="AB194" s="128" t="s">
        <v>29</v>
      </c>
      <c r="AC194" s="128" t="s">
        <v>29</v>
      </c>
      <c r="AD194" s="128" t="s">
        <v>29</v>
      </c>
      <c r="AE194" s="146">
        <v>0.58199999999999996</v>
      </c>
      <c r="AF194" s="146">
        <v>1.3120000000000001</v>
      </c>
      <c r="AG194" s="146">
        <v>0.38700000000000001</v>
      </c>
      <c r="AH194" s="146">
        <v>4.38</v>
      </c>
      <c r="AI194" s="146">
        <v>1.96</v>
      </c>
      <c r="AJ194" s="146">
        <v>0.495</v>
      </c>
      <c r="AK194" s="146">
        <v>1.93</v>
      </c>
      <c r="AL194" s="146">
        <v>0.96199999999999997</v>
      </c>
      <c r="AM194" s="146">
        <v>5.01</v>
      </c>
      <c r="AN194" s="146">
        <v>1.1839999999999999</v>
      </c>
      <c r="AO194" s="146">
        <v>2.5</v>
      </c>
      <c r="AP194" s="146">
        <v>1.173</v>
      </c>
      <c r="AQ194" s="146">
        <v>2.4700000000000002</v>
      </c>
      <c r="AR194" s="146">
        <v>1.855</v>
      </c>
      <c r="AS194" s="146">
        <v>0.63500000000000001</v>
      </c>
      <c r="AT194" s="146">
        <v>3.6499999999999998E-2</v>
      </c>
      <c r="AU194" s="128" t="s">
        <v>29</v>
      </c>
      <c r="AV194" s="145">
        <v>0.122</v>
      </c>
      <c r="AW194" s="145">
        <v>6.3399999999999998E-2</v>
      </c>
      <c r="AY194" s="135"/>
      <c r="AZ194" s="132">
        <v>3.22</v>
      </c>
      <c r="BA194" s="133">
        <v>43864.11</v>
      </c>
      <c r="BB194" s="133">
        <v>3481.08</v>
      </c>
      <c r="BC194" s="132">
        <v>6.47</v>
      </c>
      <c r="BD194" s="133">
        <v>504.84</v>
      </c>
      <c r="BE194" s="133">
        <v>145.69999999999999</v>
      </c>
      <c r="BF194" s="132">
        <v>1.28</v>
      </c>
      <c r="BG194" s="134">
        <v>641.74</v>
      </c>
      <c r="BH194" s="134">
        <v>169.51</v>
      </c>
      <c r="BI194" s="132">
        <v>4.62</v>
      </c>
      <c r="BJ194" s="132">
        <v>1.1100000000000001</v>
      </c>
      <c r="BK194" s="132">
        <v>1.01</v>
      </c>
      <c r="BL194" s="132">
        <v>1.45</v>
      </c>
      <c r="BM194" s="134">
        <v>0.62</v>
      </c>
      <c r="BN194" s="134">
        <v>0.15</v>
      </c>
      <c r="BO194" s="134">
        <v>0.56999999999999995</v>
      </c>
      <c r="BP194" s="134">
        <v>0.56000000000000005</v>
      </c>
      <c r="BQ194" s="134">
        <v>0.19</v>
      </c>
      <c r="BR194" s="134">
        <v>3.4000000000000002E-2</v>
      </c>
      <c r="BS194" s="134">
        <v>0.15</v>
      </c>
      <c r="BT194" s="134">
        <v>0.06</v>
      </c>
      <c r="BU194" s="134">
        <v>6.9000000000000006E-2</v>
      </c>
      <c r="BV194" s="134">
        <v>3.3000000000000002E-2</v>
      </c>
      <c r="BW194" s="134">
        <v>7.9000000000000001E-2</v>
      </c>
      <c r="BX194" s="134">
        <v>3.5000000000000003E-2</v>
      </c>
      <c r="BY194" s="134">
        <v>0.33</v>
      </c>
      <c r="BZ194" s="134">
        <v>0.22</v>
      </c>
      <c r="CA194" s="134">
        <v>4.2999999999999997E-2</v>
      </c>
      <c r="CB194" s="134">
        <v>0.19</v>
      </c>
      <c r="CC194" s="134">
        <v>5.8000000000000003E-2</v>
      </c>
      <c r="CD194" s="134">
        <v>0.33</v>
      </c>
      <c r="CE194" s="134">
        <v>6.5000000000000002E-2</v>
      </c>
      <c r="CF194" s="134">
        <v>0.17</v>
      </c>
      <c r="CG194" s="134">
        <v>6.7000000000000004E-2</v>
      </c>
      <c r="CH194" s="134">
        <v>0.19</v>
      </c>
      <c r="CI194" s="134">
        <v>0.08</v>
      </c>
      <c r="CJ194" s="134">
        <v>6.6000000000000003E-2</v>
      </c>
      <c r="CK194" s="134">
        <v>9.1999999999999998E-3</v>
      </c>
      <c r="CL194" s="134">
        <v>1.2999999999999999E-2</v>
      </c>
      <c r="CM194" s="134">
        <v>1.2999999999999999E-2</v>
      </c>
      <c r="CN194" s="134">
        <v>8.8000000000000005E-3</v>
      </c>
      <c r="CP194" s="135"/>
      <c r="CQ194" s="145">
        <v>2.92</v>
      </c>
      <c r="CR194" s="145">
        <v>195</v>
      </c>
      <c r="CS194" s="145">
        <v>145.08000000000001</v>
      </c>
      <c r="CT194" s="145">
        <v>0.25800000000000001</v>
      </c>
      <c r="CU194" s="145">
        <v>19.16</v>
      </c>
      <c r="CV194" s="145">
        <v>2.79</v>
      </c>
      <c r="CW194" s="145">
        <v>0.184</v>
      </c>
      <c r="CX194" s="145">
        <v>1.86</v>
      </c>
      <c r="CY194" s="145">
        <v>0.78</v>
      </c>
      <c r="CZ194" s="145">
        <v>0.34</v>
      </c>
      <c r="DA194" s="145">
        <v>1.95</v>
      </c>
      <c r="DB194" s="145">
        <v>2.52</v>
      </c>
      <c r="DC194" s="145">
        <v>2.89</v>
      </c>
      <c r="DD194" s="145">
        <v>0.91800000000000004</v>
      </c>
      <c r="DE194" s="145">
        <v>0.36299999999999999</v>
      </c>
      <c r="DF194" s="145">
        <v>9.9900000000000003E-2</v>
      </c>
      <c r="DG194" s="145">
        <f>AVERAGE(DG191:DG193,DG196:DG197)</f>
        <v>3.1460000000000002E-2</v>
      </c>
      <c r="DH194" s="145">
        <v>0.11899999999999999</v>
      </c>
      <c r="DI194" s="145">
        <v>2.5499999999999998E-2</v>
      </c>
      <c r="DJ194" s="145">
        <v>0.34799999999999998</v>
      </c>
      <c r="DK194" s="145">
        <v>0.154</v>
      </c>
      <c r="DL194" s="145">
        <v>0.13200000000000001</v>
      </c>
      <c r="DM194" s="145">
        <v>6.7099999999999998E-3</v>
      </c>
      <c r="DN194" s="145">
        <v>1.78E-2</v>
      </c>
      <c r="DO194" s="145">
        <v>1.0999999999999999E-2</v>
      </c>
      <c r="DP194" s="145">
        <v>4.9316666666666703E-2</v>
      </c>
      <c r="DQ194" s="145">
        <v>0.114</v>
      </c>
      <c r="DR194" s="145">
        <v>2.9100000000000001E-2</v>
      </c>
      <c r="DS194" s="145">
        <v>0.11600000000000001</v>
      </c>
      <c r="DT194" s="145">
        <v>6.2500000000000003E-3</v>
      </c>
      <c r="DU194" s="145">
        <v>5.4600000000000003E-2</v>
      </c>
      <c r="DV194" s="145">
        <v>7.9633333333333292E-3</v>
      </c>
      <c r="DW194" s="145">
        <v>2.06E-2</v>
      </c>
      <c r="DX194" s="145">
        <v>7.5700000000000003E-3</v>
      </c>
      <c r="DY194" s="145">
        <v>7.2999999999999995E-2</v>
      </c>
      <c r="DZ194" s="145">
        <v>3.48E-3</v>
      </c>
      <c r="EA194" s="145">
        <v>4.5100000000000001E-2</v>
      </c>
      <c r="EB194" s="145">
        <v>1.2E-2</v>
      </c>
      <c r="EC194" s="130">
        <v>3.2500000000000001E-2</v>
      </c>
      <c r="ED194" s="145">
        <v>7.5900000000000004E-3</v>
      </c>
      <c r="EE194" s="145">
        <v>1.2800000000000001E-2</v>
      </c>
      <c r="AMD194" s="135"/>
      <c r="AME194" s="135"/>
    </row>
    <row r="195" spans="1:1022" x14ac:dyDescent="0.2">
      <c r="A195" s="135" t="s">
        <v>802</v>
      </c>
      <c r="B195" s="135" t="s">
        <v>474</v>
      </c>
      <c r="C195" s="128" t="s">
        <v>365</v>
      </c>
      <c r="D195" s="128" t="s">
        <v>479</v>
      </c>
      <c r="F195" s="128">
        <v>1200</v>
      </c>
      <c r="G195" s="128">
        <v>1E-4</v>
      </c>
      <c r="H195" s="128" t="s">
        <v>367</v>
      </c>
      <c r="I195" s="144">
        <v>26.63</v>
      </c>
      <c r="J195" s="146">
        <v>247055.14</v>
      </c>
      <c r="K195" s="146">
        <v>111135.98</v>
      </c>
      <c r="L195" s="146">
        <v>111.86</v>
      </c>
      <c r="M195" s="146">
        <v>913.16</v>
      </c>
      <c r="N195" s="146">
        <v>890.54</v>
      </c>
      <c r="O195" s="146">
        <v>23.18</v>
      </c>
      <c r="P195" s="146">
        <v>5299.45</v>
      </c>
      <c r="Q195" s="146">
        <v>1883.9</v>
      </c>
      <c r="R195" s="146">
        <v>76.36</v>
      </c>
      <c r="S195" s="146">
        <v>3.71</v>
      </c>
      <c r="T195" s="128" t="s">
        <v>29</v>
      </c>
      <c r="U195" s="128" t="s">
        <v>29</v>
      </c>
      <c r="V195" s="128" t="s">
        <v>29</v>
      </c>
      <c r="W195" s="128" t="s">
        <v>29</v>
      </c>
      <c r="X195" s="146">
        <v>11.35</v>
      </c>
      <c r="Y195" s="146">
        <v>10.69</v>
      </c>
      <c r="Z195" s="146">
        <v>2.9</v>
      </c>
      <c r="AA195" s="146">
        <v>0.28599999999999998</v>
      </c>
      <c r="AB195" s="128" t="s">
        <v>29</v>
      </c>
      <c r="AC195" s="128" t="s">
        <v>29</v>
      </c>
      <c r="AD195" s="128" t="s">
        <v>29</v>
      </c>
      <c r="AE195" s="146">
        <v>0.52</v>
      </c>
      <c r="AF195" s="146">
        <v>1.367</v>
      </c>
      <c r="AG195" s="146">
        <v>0.36</v>
      </c>
      <c r="AH195" s="146">
        <v>3.23</v>
      </c>
      <c r="AI195" s="146">
        <v>1.99</v>
      </c>
      <c r="AJ195" s="146">
        <v>0.46600000000000003</v>
      </c>
      <c r="AK195" s="146">
        <v>2.06</v>
      </c>
      <c r="AL195" s="146">
        <v>0.94899999999999995</v>
      </c>
      <c r="AM195" s="146">
        <v>4.25</v>
      </c>
      <c r="AN195" s="146">
        <v>1.153</v>
      </c>
      <c r="AO195" s="146">
        <v>2.33</v>
      </c>
      <c r="AP195" s="146">
        <v>1.002</v>
      </c>
      <c r="AQ195" s="146">
        <v>2.31</v>
      </c>
      <c r="AR195" s="146">
        <v>1.762</v>
      </c>
      <c r="AS195" s="146">
        <v>0.70199999999999996</v>
      </c>
      <c r="AT195" s="146">
        <v>1.89E-2</v>
      </c>
      <c r="AU195" s="128" t="s">
        <v>29</v>
      </c>
      <c r="AV195" s="145">
        <v>9.9000000000000005E-2</v>
      </c>
      <c r="AW195" s="145">
        <v>6.3600000000000004E-2</v>
      </c>
      <c r="AY195" s="135"/>
      <c r="AZ195" s="132">
        <v>3.5</v>
      </c>
      <c r="BA195" s="133">
        <v>45314.53</v>
      </c>
      <c r="BB195" s="133">
        <v>3546.55</v>
      </c>
      <c r="BC195" s="132">
        <v>6.43</v>
      </c>
      <c r="BD195" s="133">
        <v>512.17999999999995</v>
      </c>
      <c r="BE195" s="133">
        <v>146.6</v>
      </c>
      <c r="BF195" s="132">
        <v>1.37</v>
      </c>
      <c r="BG195" s="134">
        <v>678.63</v>
      </c>
      <c r="BH195" s="134">
        <v>169.55</v>
      </c>
      <c r="BI195" s="132">
        <v>4.6500000000000004</v>
      </c>
      <c r="BJ195" s="132">
        <v>1</v>
      </c>
      <c r="BK195" s="132">
        <v>1.07</v>
      </c>
      <c r="BL195" s="132">
        <v>1.27</v>
      </c>
      <c r="BM195" s="134">
        <v>0.62</v>
      </c>
      <c r="BN195" s="134">
        <v>0.15</v>
      </c>
      <c r="BO195" s="134">
        <v>0.56000000000000005</v>
      </c>
      <c r="BP195" s="134">
        <v>0.54</v>
      </c>
      <c r="BQ195" s="134">
        <v>0.2</v>
      </c>
      <c r="BR195" s="134">
        <v>0.03</v>
      </c>
      <c r="BS195" s="134">
        <v>0.18</v>
      </c>
      <c r="BT195" s="134">
        <v>5.7000000000000002E-2</v>
      </c>
      <c r="BU195" s="134">
        <v>0.11</v>
      </c>
      <c r="BV195" s="134">
        <v>2.9000000000000001E-2</v>
      </c>
      <c r="BW195" s="134">
        <v>7.9000000000000001E-2</v>
      </c>
      <c r="BX195" s="134">
        <v>3.2000000000000001E-2</v>
      </c>
      <c r="BY195" s="134">
        <v>0.25</v>
      </c>
      <c r="BZ195" s="134">
        <v>0.21</v>
      </c>
      <c r="CA195" s="134">
        <v>3.9E-2</v>
      </c>
      <c r="CB195" s="134">
        <v>0.19</v>
      </c>
      <c r="CC195" s="134">
        <v>5.7000000000000002E-2</v>
      </c>
      <c r="CD195" s="134">
        <v>0.28000000000000003</v>
      </c>
      <c r="CE195" s="134">
        <v>6.2E-2</v>
      </c>
      <c r="CF195" s="134">
        <v>0.16</v>
      </c>
      <c r="CG195" s="134">
        <v>5.8000000000000003E-2</v>
      </c>
      <c r="CH195" s="134">
        <v>0.17</v>
      </c>
      <c r="CI195" s="134">
        <v>7.5999999999999998E-2</v>
      </c>
      <c r="CJ195" s="134">
        <v>6.7000000000000004E-2</v>
      </c>
      <c r="CK195" s="134">
        <v>7.9000000000000008E-3</v>
      </c>
      <c r="CL195" s="134">
        <v>9.1000000000000004E-3</v>
      </c>
      <c r="CM195" s="134">
        <v>1.0999999999999999E-2</v>
      </c>
      <c r="CN195" s="134">
        <v>8.3000000000000001E-3</v>
      </c>
      <c r="CP195" s="135"/>
      <c r="CQ195" s="145">
        <v>3.07</v>
      </c>
      <c r="CR195" s="145">
        <v>210.77</v>
      </c>
      <c r="CS195" s="145">
        <v>150.26</v>
      </c>
      <c r="CT195" s="145">
        <v>0.22500000000000001</v>
      </c>
      <c r="CU195" s="145">
        <v>19.37</v>
      </c>
      <c r="CV195" s="145">
        <v>3.92</v>
      </c>
      <c r="CW195" s="145">
        <v>0.19600000000000001</v>
      </c>
      <c r="CX195" s="145">
        <v>1.83</v>
      </c>
      <c r="CY195" s="145">
        <v>0.85599999999999998</v>
      </c>
      <c r="CZ195" s="145">
        <v>0.39600000000000002</v>
      </c>
      <c r="DA195" s="145">
        <v>2.2000000000000002</v>
      </c>
      <c r="DB195" s="145">
        <v>2.8</v>
      </c>
      <c r="DC195" s="145">
        <v>3.07</v>
      </c>
      <c r="DD195" s="145">
        <v>1.54</v>
      </c>
      <c r="DE195" s="145">
        <v>0.39</v>
      </c>
      <c r="DF195" s="145">
        <v>0.10100000000000001</v>
      </c>
      <c r="DG195" s="145">
        <v>3.1460000000000002E-2</v>
      </c>
      <c r="DH195" s="145">
        <v>8.7999999999999995E-2</v>
      </c>
      <c r="DI195" s="145">
        <v>1.5699999999999999E-2</v>
      </c>
      <c r="DJ195" s="145">
        <v>0.42299999999999999</v>
      </c>
      <c r="DK195" s="145">
        <v>0.14799999999999999</v>
      </c>
      <c r="DL195" s="145">
        <v>0.27400000000000002</v>
      </c>
      <c r="DM195" s="145">
        <v>9.9500000000000005E-3</v>
      </c>
      <c r="DN195" s="145">
        <v>1.78E-2</v>
      </c>
      <c r="DO195" s="145">
        <v>1.1299999999999999E-2</v>
      </c>
      <c r="DP195" s="145">
        <v>4.9316666666666703E-2</v>
      </c>
      <c r="DQ195" s="145">
        <v>0.112433333333333</v>
      </c>
      <c r="DR195" s="145">
        <v>2.23E-2</v>
      </c>
      <c r="DS195" s="145">
        <v>0.10299999999999999</v>
      </c>
      <c r="DT195" s="145">
        <v>1.8200000000000001E-2</v>
      </c>
      <c r="DU195" s="145">
        <v>5.0349999999999999E-2</v>
      </c>
      <c r="DV195" s="145">
        <v>7.3000000000000001E-3</v>
      </c>
      <c r="DW195" s="145">
        <v>2.06E-2</v>
      </c>
      <c r="DX195" s="145">
        <v>7.5525000000000002E-3</v>
      </c>
      <c r="DY195" s="145">
        <v>5.9049999999999998E-2</v>
      </c>
      <c r="DZ195" s="145">
        <v>4.8300000000000001E-3</v>
      </c>
      <c r="EA195" s="145">
        <v>4.5100000000000001E-2</v>
      </c>
      <c r="EB195" s="145">
        <v>1.54E-2</v>
      </c>
      <c r="EC195" s="130">
        <v>2.3300000000000001E-2</v>
      </c>
      <c r="ED195" s="145">
        <v>7.5900000000000004E-3</v>
      </c>
      <c r="EE195" s="145">
        <v>1.2800000000000001E-2</v>
      </c>
      <c r="AMD195" s="135"/>
      <c r="AME195" s="135"/>
    </row>
    <row r="196" spans="1:1022" x14ac:dyDescent="0.2">
      <c r="A196" s="135" t="s">
        <v>802</v>
      </c>
      <c r="B196" s="135" t="s">
        <v>474</v>
      </c>
      <c r="C196" s="128" t="s">
        <v>365</v>
      </c>
      <c r="D196" s="128" t="s">
        <v>480</v>
      </c>
      <c r="F196" s="128">
        <v>1200</v>
      </c>
      <c r="G196" s="128">
        <v>1E-4</v>
      </c>
      <c r="H196" s="128" t="s">
        <v>367</v>
      </c>
      <c r="I196" s="144">
        <v>27.41</v>
      </c>
      <c r="J196" s="146">
        <v>261363.7</v>
      </c>
      <c r="K196" s="146">
        <v>114209.2</v>
      </c>
      <c r="L196" s="146">
        <v>124.58</v>
      </c>
      <c r="M196" s="146">
        <v>1003</v>
      </c>
      <c r="N196" s="146">
        <v>973.84</v>
      </c>
      <c r="O196" s="146">
        <v>23.69</v>
      </c>
      <c r="P196" s="146">
        <v>5573.1</v>
      </c>
      <c r="Q196" s="146">
        <v>2117.16</v>
      </c>
      <c r="R196" s="146">
        <v>83.02</v>
      </c>
      <c r="S196" s="146">
        <v>5.41</v>
      </c>
      <c r="T196" s="128" t="s">
        <v>29</v>
      </c>
      <c r="U196" s="128" t="s">
        <v>29</v>
      </c>
      <c r="V196" s="128" t="s">
        <v>29</v>
      </c>
      <c r="W196" s="128" t="s">
        <v>29</v>
      </c>
      <c r="X196" s="146">
        <v>11.64</v>
      </c>
      <c r="Y196" s="146">
        <v>11.74</v>
      </c>
      <c r="Z196" s="146">
        <v>3.19</v>
      </c>
      <c r="AA196" s="146">
        <v>0.3</v>
      </c>
      <c r="AB196" s="128" t="s">
        <v>29</v>
      </c>
      <c r="AC196" s="128" t="s">
        <v>29</v>
      </c>
      <c r="AD196" s="146">
        <v>0.157</v>
      </c>
      <c r="AE196" s="146">
        <v>0.59599999999999997</v>
      </c>
      <c r="AF196" s="146">
        <v>1.369</v>
      </c>
      <c r="AG196" s="146">
        <v>0.39500000000000002</v>
      </c>
      <c r="AH196" s="146">
        <v>4.1399999999999997</v>
      </c>
      <c r="AI196" s="146">
        <v>3</v>
      </c>
      <c r="AJ196" s="146">
        <v>0.4</v>
      </c>
      <c r="AK196" s="146">
        <v>2.23</v>
      </c>
      <c r="AL196" s="146">
        <v>1.107</v>
      </c>
      <c r="AM196" s="146">
        <v>5.0199999999999996</v>
      </c>
      <c r="AN196" s="146">
        <v>1.2170000000000001</v>
      </c>
      <c r="AO196" s="146">
        <v>2.42</v>
      </c>
      <c r="AP196" s="146">
        <v>1.179</v>
      </c>
      <c r="AQ196" s="146">
        <v>2.57</v>
      </c>
      <c r="AR196" s="146">
        <v>2.0590000000000002</v>
      </c>
      <c r="AS196" s="146">
        <v>0.74099999999999999</v>
      </c>
      <c r="AT196" s="146">
        <v>3.4500000000000003E-2</v>
      </c>
      <c r="AU196" s="128" t="s">
        <v>29</v>
      </c>
      <c r="AV196" s="145">
        <v>0.183</v>
      </c>
      <c r="AW196" s="145">
        <v>6.6600000000000006E-2</v>
      </c>
      <c r="AY196" s="135"/>
      <c r="AZ196" s="132">
        <v>3.63</v>
      </c>
      <c r="BA196" s="133">
        <v>47943.8</v>
      </c>
      <c r="BB196" s="133">
        <v>3651.34</v>
      </c>
      <c r="BC196" s="132">
        <v>7.17</v>
      </c>
      <c r="BD196" s="133">
        <v>563.35</v>
      </c>
      <c r="BE196" s="133">
        <v>160.52000000000001</v>
      </c>
      <c r="BF196" s="132">
        <v>1.41</v>
      </c>
      <c r="BG196" s="134">
        <v>714.39</v>
      </c>
      <c r="BH196" s="134">
        <v>190.72</v>
      </c>
      <c r="BI196" s="132">
        <v>5.0599999999999996</v>
      </c>
      <c r="BJ196" s="132">
        <v>1.1399999999999999</v>
      </c>
      <c r="BK196" s="132">
        <v>1.1000000000000001</v>
      </c>
      <c r="BL196" s="132">
        <v>1.53</v>
      </c>
      <c r="BM196" s="134">
        <v>0.55000000000000004</v>
      </c>
      <c r="BN196" s="134">
        <v>0.16</v>
      </c>
      <c r="BO196" s="134">
        <v>0.57999999999999996</v>
      </c>
      <c r="BP196" s="134">
        <v>0.6</v>
      </c>
      <c r="BQ196" s="134">
        <v>0.22</v>
      </c>
      <c r="BR196" s="134">
        <v>3.4000000000000002E-2</v>
      </c>
      <c r="BS196" s="134">
        <v>0.17</v>
      </c>
      <c r="BT196" s="134">
        <v>6.2E-2</v>
      </c>
      <c r="BU196" s="134">
        <v>7.9000000000000001E-2</v>
      </c>
      <c r="BV196" s="134">
        <v>3.4000000000000002E-2</v>
      </c>
      <c r="BW196" s="134">
        <v>8.3000000000000004E-2</v>
      </c>
      <c r="BX196" s="134">
        <v>3.5999999999999997E-2</v>
      </c>
      <c r="BY196" s="134">
        <v>0.32</v>
      </c>
      <c r="BZ196" s="134">
        <v>0.3</v>
      </c>
      <c r="CA196" s="134">
        <v>3.6999999999999998E-2</v>
      </c>
      <c r="CB196" s="134">
        <v>0.22</v>
      </c>
      <c r="CC196" s="134">
        <v>6.6000000000000003E-2</v>
      </c>
      <c r="CD196" s="134">
        <v>0.34</v>
      </c>
      <c r="CE196" s="134">
        <v>6.8000000000000005E-2</v>
      </c>
      <c r="CF196" s="134">
        <v>0.17</v>
      </c>
      <c r="CG196" s="134">
        <v>6.9000000000000006E-2</v>
      </c>
      <c r="CH196" s="134">
        <v>0.19</v>
      </c>
      <c r="CI196" s="134">
        <v>8.8999999999999996E-2</v>
      </c>
      <c r="CJ196" s="134">
        <v>7.4999999999999997E-2</v>
      </c>
      <c r="CK196" s="134">
        <v>8.6999999999999994E-3</v>
      </c>
      <c r="CL196" s="134">
        <v>1.4999999999999999E-2</v>
      </c>
      <c r="CM196" s="134">
        <v>1.7000000000000001E-2</v>
      </c>
      <c r="CN196" s="134">
        <v>9.4000000000000004E-3</v>
      </c>
      <c r="CP196" s="135"/>
      <c r="CQ196" s="145">
        <v>3.18</v>
      </c>
      <c r="CR196" s="145">
        <v>209.26</v>
      </c>
      <c r="CS196" s="145">
        <v>158.82</v>
      </c>
      <c r="CT196" s="145">
        <v>0.24199999999999999</v>
      </c>
      <c r="CU196" s="145">
        <v>20.89</v>
      </c>
      <c r="CV196" s="145">
        <v>4.12</v>
      </c>
      <c r="CW196" s="145">
        <v>0.221</v>
      </c>
      <c r="CX196" s="145">
        <v>1.84</v>
      </c>
      <c r="CY196" s="145">
        <v>0.83399999999999996</v>
      </c>
      <c r="CZ196" s="145">
        <v>0.39700000000000002</v>
      </c>
      <c r="DA196" s="145">
        <v>2.1</v>
      </c>
      <c r="DB196" s="145">
        <v>2.74</v>
      </c>
      <c r="DC196" s="145">
        <v>3.04</v>
      </c>
      <c r="DD196" s="145">
        <v>1.22</v>
      </c>
      <c r="DE196" s="145">
        <v>0.40600000000000003</v>
      </c>
      <c r="DF196" s="145">
        <v>0.129</v>
      </c>
      <c r="DG196" s="145">
        <v>2.76E-2</v>
      </c>
      <c r="DH196" s="145">
        <v>8.5699999999999998E-2</v>
      </c>
      <c r="DI196" s="145">
        <v>2.4750000000000001E-2</v>
      </c>
      <c r="DJ196" s="145">
        <v>0.39300000000000002</v>
      </c>
      <c r="DK196" s="145">
        <v>0.156</v>
      </c>
      <c r="DL196" s="145">
        <v>0.14299999999999999</v>
      </c>
      <c r="DM196" s="145">
        <v>4.1099999999999999E-3</v>
      </c>
      <c r="DN196" s="145">
        <v>1.78E-2</v>
      </c>
      <c r="DO196" s="145">
        <v>1.1299999999999999E-2</v>
      </c>
      <c r="DP196" s="145">
        <v>4.9316666666666703E-2</v>
      </c>
      <c r="DQ196" s="145">
        <v>0.112433333333333</v>
      </c>
      <c r="DR196" s="145">
        <v>1.6E-2</v>
      </c>
      <c r="DS196" s="145">
        <v>8.6599999999999996E-2</v>
      </c>
      <c r="DT196" s="145">
        <v>7.5500000000000003E-3</v>
      </c>
      <c r="DU196" s="145">
        <v>5.0349999999999999E-2</v>
      </c>
      <c r="DV196" s="145">
        <v>7.9633333333333292E-3</v>
      </c>
      <c r="DW196" s="145">
        <v>2.06E-2</v>
      </c>
      <c r="DX196" s="145">
        <v>7.6499999999999997E-3</v>
      </c>
      <c r="DY196" s="145">
        <v>5.9049999999999998E-2</v>
      </c>
      <c r="DZ196" s="145">
        <v>3.2699999999999999E-3</v>
      </c>
      <c r="EA196" s="145">
        <v>4.5100000000000001E-2</v>
      </c>
      <c r="EB196" s="145">
        <v>9.4400000000000005E-3</v>
      </c>
      <c r="EC196" s="130">
        <v>3.0300000000000001E-2</v>
      </c>
      <c r="ED196" s="145">
        <v>7.5900000000000004E-3</v>
      </c>
      <c r="EE196" s="145">
        <v>1.2800000000000001E-2</v>
      </c>
      <c r="AMD196" s="135"/>
      <c r="AME196" s="135"/>
    </row>
    <row r="197" spans="1:1022" x14ac:dyDescent="0.2">
      <c r="A197" s="135" t="s">
        <v>802</v>
      </c>
      <c r="B197" s="135" t="s">
        <v>474</v>
      </c>
      <c r="C197" s="128" t="s">
        <v>365</v>
      </c>
      <c r="D197" s="128" t="s">
        <v>481</v>
      </c>
      <c r="F197" s="128">
        <v>1200</v>
      </c>
      <c r="G197" s="128">
        <v>1E-4</v>
      </c>
      <c r="H197" s="128" t="s">
        <v>367</v>
      </c>
      <c r="I197" s="144">
        <v>29.19</v>
      </c>
      <c r="J197" s="146">
        <v>247548.98</v>
      </c>
      <c r="K197" s="146">
        <v>109492.18</v>
      </c>
      <c r="L197" s="146">
        <v>124.46</v>
      </c>
      <c r="M197" s="146">
        <v>996.07</v>
      </c>
      <c r="N197" s="146">
        <v>927.87</v>
      </c>
      <c r="O197" s="146">
        <v>26.43</v>
      </c>
      <c r="P197" s="146">
        <v>5571.68</v>
      </c>
      <c r="Q197" s="146">
        <v>1908.6</v>
      </c>
      <c r="R197" s="146">
        <v>77.790000000000006</v>
      </c>
      <c r="S197" s="146">
        <v>4.1900000000000004</v>
      </c>
      <c r="T197" s="128" t="s">
        <v>29</v>
      </c>
      <c r="U197" s="128" t="s">
        <v>29</v>
      </c>
      <c r="V197" s="128" t="s">
        <v>29</v>
      </c>
      <c r="W197" s="128" t="s">
        <v>29</v>
      </c>
      <c r="X197" s="146">
        <v>11.7</v>
      </c>
      <c r="Y197" s="146">
        <v>11.83</v>
      </c>
      <c r="Z197" s="146">
        <v>3.53</v>
      </c>
      <c r="AA197" s="146">
        <v>0.43099999999999999</v>
      </c>
      <c r="AB197" s="146">
        <v>0.26</v>
      </c>
      <c r="AC197" s="128" t="s">
        <v>29</v>
      </c>
      <c r="AD197" s="128" t="s">
        <v>29</v>
      </c>
      <c r="AE197" s="146">
        <v>0.58799999999999997</v>
      </c>
      <c r="AF197" s="146">
        <v>1.506</v>
      </c>
      <c r="AG197" s="146">
        <v>0.38600000000000001</v>
      </c>
      <c r="AH197" s="146">
        <v>4.33</v>
      </c>
      <c r="AI197" s="146">
        <v>1.83</v>
      </c>
      <c r="AJ197" s="146">
        <v>0.36499999999999999</v>
      </c>
      <c r="AK197" s="146">
        <v>2.0699999999999998</v>
      </c>
      <c r="AL197" s="146">
        <v>1.046</v>
      </c>
      <c r="AM197" s="146">
        <v>5.1100000000000003</v>
      </c>
      <c r="AN197" s="146">
        <v>1.3280000000000001</v>
      </c>
      <c r="AO197" s="146">
        <v>2.3199999999999998</v>
      </c>
      <c r="AP197" s="146">
        <v>1.149</v>
      </c>
      <c r="AQ197" s="146">
        <v>2.54</v>
      </c>
      <c r="AR197" s="146">
        <v>1.899</v>
      </c>
      <c r="AS197" s="146">
        <v>0.76500000000000001</v>
      </c>
      <c r="AT197" s="146">
        <v>4.2000000000000003E-2</v>
      </c>
      <c r="AU197" s="128" t="s">
        <v>29</v>
      </c>
      <c r="AV197" s="145">
        <v>0.17799999999999999</v>
      </c>
      <c r="AW197" s="145">
        <v>5.96E-2</v>
      </c>
      <c r="AY197" s="135"/>
      <c r="AZ197" s="132">
        <v>3.8</v>
      </c>
      <c r="BA197" s="133">
        <v>45413.43</v>
      </c>
      <c r="BB197" s="133">
        <v>3503.26</v>
      </c>
      <c r="BC197" s="132">
        <v>7.17</v>
      </c>
      <c r="BD197" s="133">
        <v>560.24</v>
      </c>
      <c r="BE197" s="133">
        <v>153.13</v>
      </c>
      <c r="BF197" s="132">
        <v>1.57</v>
      </c>
      <c r="BG197" s="134">
        <v>714.91</v>
      </c>
      <c r="BH197" s="134">
        <v>172.08</v>
      </c>
      <c r="BI197" s="132">
        <v>4.75</v>
      </c>
      <c r="BJ197" s="132">
        <v>1.02</v>
      </c>
      <c r="BK197" s="132">
        <v>1.02</v>
      </c>
      <c r="BL197" s="132">
        <v>1.4</v>
      </c>
      <c r="BM197" s="134">
        <v>0.51</v>
      </c>
      <c r="BN197" s="134">
        <v>0.15</v>
      </c>
      <c r="BO197" s="134">
        <v>0.57999999999999996</v>
      </c>
      <c r="BP197" s="134">
        <v>0.6</v>
      </c>
      <c r="BQ197" s="134">
        <v>0.24</v>
      </c>
      <c r="BR197" s="134">
        <v>4.2999999999999997E-2</v>
      </c>
      <c r="BS197" s="134">
        <v>0.12</v>
      </c>
      <c r="BT197" s="134">
        <v>5.7000000000000002E-2</v>
      </c>
      <c r="BU197" s="134">
        <v>0.11</v>
      </c>
      <c r="BV197" s="134">
        <v>3.4000000000000002E-2</v>
      </c>
      <c r="BW197" s="134">
        <v>9.0999999999999998E-2</v>
      </c>
      <c r="BX197" s="134">
        <v>3.5999999999999997E-2</v>
      </c>
      <c r="BY197" s="134">
        <v>0.33</v>
      </c>
      <c r="BZ197" s="134">
        <v>0.21</v>
      </c>
      <c r="CA197" s="134">
        <v>3.5000000000000003E-2</v>
      </c>
      <c r="CB197" s="134">
        <v>0.21</v>
      </c>
      <c r="CC197" s="134">
        <v>6.4000000000000001E-2</v>
      </c>
      <c r="CD197" s="134">
        <v>0.34</v>
      </c>
      <c r="CE197" s="134">
        <v>7.2999999999999995E-2</v>
      </c>
      <c r="CF197" s="134">
        <v>0.17</v>
      </c>
      <c r="CG197" s="134">
        <v>6.8000000000000005E-2</v>
      </c>
      <c r="CH197" s="134">
        <v>0.19</v>
      </c>
      <c r="CI197" s="134">
        <v>8.3000000000000004E-2</v>
      </c>
      <c r="CJ197" s="134">
        <v>7.6999999999999999E-2</v>
      </c>
      <c r="CK197" s="134">
        <v>1.0999999999999999E-2</v>
      </c>
      <c r="CL197" s="134">
        <v>1.2E-2</v>
      </c>
      <c r="CM197" s="134">
        <v>1.7000000000000001E-2</v>
      </c>
      <c r="CN197" s="134">
        <v>8.9999999999999993E-3</v>
      </c>
      <c r="CP197" s="135"/>
      <c r="CQ197" s="145">
        <v>2.82</v>
      </c>
      <c r="CR197" s="145">
        <v>195.21</v>
      </c>
      <c r="CS197" s="145">
        <v>145.99</v>
      </c>
      <c r="CT197" s="145">
        <v>0.183</v>
      </c>
      <c r="CU197" s="145">
        <v>17.75</v>
      </c>
      <c r="CV197" s="145">
        <v>3.44</v>
      </c>
      <c r="CW197" s="145">
        <v>0.218</v>
      </c>
      <c r="CX197" s="145">
        <v>1.55</v>
      </c>
      <c r="CY197" s="145">
        <v>0.82499999999999996</v>
      </c>
      <c r="CZ197" s="145">
        <v>0.372</v>
      </c>
      <c r="DA197" s="145">
        <v>1.97</v>
      </c>
      <c r="DB197" s="145">
        <v>2.46</v>
      </c>
      <c r="DC197" s="145">
        <v>3.17</v>
      </c>
      <c r="DD197" s="145">
        <v>1.05</v>
      </c>
      <c r="DE197" s="145">
        <v>0.373</v>
      </c>
      <c r="DF197" s="145">
        <v>0.09</v>
      </c>
      <c r="DG197" s="145">
        <v>3.1699999999999999E-2</v>
      </c>
      <c r="DH197" s="145">
        <v>8.9399999999999993E-2</v>
      </c>
      <c r="DI197" s="145">
        <v>2.52E-2</v>
      </c>
      <c r="DJ197" s="145">
        <v>0.23599999999999999</v>
      </c>
      <c r="DK197" s="145">
        <v>0.13800000000000001</v>
      </c>
      <c r="DL197" s="145">
        <v>0.26200000000000001</v>
      </c>
      <c r="DM197" s="145">
        <v>8.3300000000000006E-3</v>
      </c>
      <c r="DN197" s="145">
        <v>1.78E-2</v>
      </c>
      <c r="DO197" s="145">
        <f>AVERAGE(DO193:DO194)</f>
        <v>1.1299999999999999E-2</v>
      </c>
      <c r="DP197" s="145">
        <v>4.9316666666666703E-2</v>
      </c>
      <c r="DQ197" s="145">
        <f>AVERAGE(DQ192:DQ194)</f>
        <v>0.11243333333333333</v>
      </c>
      <c r="DR197" s="145">
        <f>AVERAGE(DR191:DR196)</f>
        <v>2.1866666666666663E-2</v>
      </c>
      <c r="DS197" s="145">
        <v>0.109</v>
      </c>
      <c r="DT197" s="145">
        <v>1.1299999999999999E-2</v>
      </c>
      <c r="DU197" s="145">
        <v>4.6100000000000002E-2</v>
      </c>
      <c r="DV197" s="145">
        <f>AVERAGE(DV195,DV191:DV192)</f>
        <v>7.9633333333333344E-3</v>
      </c>
      <c r="DW197" s="145">
        <v>2.06E-2</v>
      </c>
      <c r="DX197" s="145">
        <v>7.4900000000000001E-3</v>
      </c>
      <c r="DY197" s="145">
        <f>AVERAGE(DY194,DY192)</f>
        <v>5.9049999999999998E-2</v>
      </c>
      <c r="DZ197" s="145">
        <v>2.3600000000000001E-3</v>
      </c>
      <c r="EA197" s="145">
        <v>4.5100000000000001E-2</v>
      </c>
      <c r="EB197" s="145">
        <v>1.7399999999999999E-2</v>
      </c>
      <c r="EC197" s="130">
        <v>2.9899999999999999E-2</v>
      </c>
      <c r="ED197" s="145">
        <v>7.5900000000000004E-3</v>
      </c>
      <c r="EE197" s="145">
        <v>1.2800000000000001E-2</v>
      </c>
      <c r="AMD197" s="135"/>
      <c r="AME197" s="135"/>
    </row>
    <row r="198" spans="1:1022" x14ac:dyDescent="0.2">
      <c r="A198" s="135"/>
      <c r="B198" s="135"/>
      <c r="D198" s="135" t="s">
        <v>34</v>
      </c>
      <c r="I198" s="144">
        <f t="shared" ref="I198:S198" si="112">AVERAGE(I191:I197)</f>
        <v>26.981428571428573</v>
      </c>
      <c r="J198" s="135">
        <f t="shared" si="112"/>
        <v>252188.71714285715</v>
      </c>
      <c r="K198" s="135">
        <f t="shared" si="112"/>
        <v>113953.94857142855</v>
      </c>
      <c r="L198" s="135">
        <f t="shared" si="112"/>
        <v>121.26714285714287</v>
      </c>
      <c r="M198" s="135">
        <f t="shared" si="112"/>
        <v>978.23857142857139</v>
      </c>
      <c r="N198" s="135">
        <f t="shared" si="112"/>
        <v>941.45285714285717</v>
      </c>
      <c r="O198" s="135">
        <f t="shared" si="112"/>
        <v>24.307142857142857</v>
      </c>
      <c r="P198" s="135">
        <f t="shared" si="112"/>
        <v>5433.738571428571</v>
      </c>
      <c r="Q198" s="135">
        <f t="shared" si="112"/>
        <v>1966.747142857143</v>
      </c>
      <c r="R198" s="135">
        <f t="shared" si="112"/>
        <v>78.161428571428573</v>
      </c>
      <c r="S198" s="135">
        <f t="shared" si="112"/>
        <v>4.4057142857142866</v>
      </c>
      <c r="T198" s="135"/>
      <c r="U198" s="135"/>
      <c r="V198" s="135">
        <f>AVERAGE(V191:V197)</f>
        <v>1.05</v>
      </c>
      <c r="W198" s="135"/>
      <c r="X198" s="135">
        <f>AVERAGE(X191:X197)</f>
        <v>12.121428571428572</v>
      </c>
      <c r="Y198" s="135">
        <f>AVERAGE(Y191:Y197)</f>
        <v>11.605714285714285</v>
      </c>
      <c r="Z198" s="135">
        <f>AVERAGE(Z191:Z197)</f>
        <v>3.1928571428571431</v>
      </c>
      <c r="AA198" s="135">
        <f>AVERAGE(AA191:AA197)</f>
        <v>0.36114285714285715</v>
      </c>
      <c r="AB198" s="135">
        <f>AVERAGE(AB191:AB197)</f>
        <v>0.435</v>
      </c>
      <c r="AC198" s="135"/>
      <c r="AD198" s="135">
        <f t="shared" ref="AD198:AT198" si="113">AVERAGE(AD191:AD197)</f>
        <v>0.18333333333333335</v>
      </c>
      <c r="AE198" s="135">
        <f t="shared" si="113"/>
        <v>0.60471428571428565</v>
      </c>
      <c r="AF198" s="135">
        <f t="shared" si="113"/>
        <v>1.4522857142857144</v>
      </c>
      <c r="AG198" s="135">
        <f t="shared" si="113"/>
        <v>0.39414285714285713</v>
      </c>
      <c r="AH198" s="135">
        <f t="shared" si="113"/>
        <v>4.1399999999999997</v>
      </c>
      <c r="AI198" s="135">
        <f t="shared" si="113"/>
        <v>2.1885714285714286</v>
      </c>
      <c r="AJ198" s="135">
        <f t="shared" si="113"/>
        <v>0.41485714285714287</v>
      </c>
      <c r="AK198" s="135">
        <f t="shared" si="113"/>
        <v>2.0985714285714288</v>
      </c>
      <c r="AL198" s="135">
        <f t="shared" si="113"/>
        <v>1.0587142857142857</v>
      </c>
      <c r="AM198" s="135">
        <f t="shared" si="113"/>
        <v>4.9057142857142866</v>
      </c>
      <c r="AN198" s="135">
        <f t="shared" si="113"/>
        <v>1.2421428571428572</v>
      </c>
      <c r="AO198" s="135">
        <f t="shared" si="113"/>
        <v>2.4957142857142856</v>
      </c>
      <c r="AP198" s="135">
        <f t="shared" si="113"/>
        <v>1.1644285714285714</v>
      </c>
      <c r="AQ198" s="135">
        <f t="shared" si="113"/>
        <v>2.4914285714285715</v>
      </c>
      <c r="AR198" s="135">
        <f t="shared" si="113"/>
        <v>1.9142857142857146</v>
      </c>
      <c r="AS198" s="135">
        <f t="shared" si="113"/>
        <v>0.72142857142857131</v>
      </c>
      <c r="AT198" s="135">
        <f t="shared" si="113"/>
        <v>3.5014285714285713E-2</v>
      </c>
      <c r="AU198" s="135"/>
      <c r="AV198" s="145">
        <f>AVERAGE(AV191:AV197)</f>
        <v>0.14571428571428569</v>
      </c>
      <c r="AW198" s="145">
        <f>AVERAGE(AW191:AW197)</f>
        <v>6.3242857142857142E-2</v>
      </c>
      <c r="AX198" s="135"/>
      <c r="AY198" s="135"/>
      <c r="AZ198" s="146"/>
      <c r="BA198" s="147"/>
      <c r="BB198" s="147"/>
      <c r="BC198" s="146"/>
      <c r="BD198" s="147"/>
      <c r="BE198" s="147"/>
      <c r="BF198" s="146"/>
      <c r="BG198" s="148"/>
      <c r="BH198" s="148"/>
      <c r="BI198" s="146"/>
      <c r="BJ198" s="146"/>
      <c r="BK198" s="146"/>
      <c r="BL198" s="146"/>
      <c r="BM198" s="148"/>
      <c r="BN198" s="148"/>
      <c r="BO198" s="148"/>
      <c r="BP198" s="148"/>
      <c r="BQ198" s="148"/>
      <c r="BR198" s="148"/>
      <c r="BS198" s="148"/>
      <c r="BT198" s="148"/>
      <c r="BU198" s="148"/>
      <c r="BV198" s="148"/>
      <c r="BW198" s="148"/>
      <c r="BX198" s="148"/>
      <c r="BY198" s="148"/>
      <c r="BZ198" s="148"/>
      <c r="CA198" s="148"/>
      <c r="CB198" s="148"/>
      <c r="CC198" s="148"/>
      <c r="CD198" s="148"/>
      <c r="CE198" s="148"/>
      <c r="CF198" s="148"/>
      <c r="CG198" s="148"/>
      <c r="CH198" s="148"/>
      <c r="CI198" s="148"/>
      <c r="CJ198" s="148"/>
      <c r="CK198" s="148"/>
      <c r="CL198" s="148"/>
      <c r="CM198" s="148"/>
      <c r="CN198" s="148"/>
      <c r="CO198" s="135"/>
      <c r="CP198" s="135"/>
      <c r="CQ198" s="145"/>
      <c r="CR198" s="145"/>
      <c r="CS198" s="145"/>
      <c r="CT198" s="145"/>
      <c r="CU198" s="145"/>
      <c r="CV198" s="145"/>
      <c r="CW198" s="145"/>
      <c r="CX198" s="145"/>
      <c r="CY198" s="145"/>
      <c r="CZ198" s="145"/>
      <c r="DA198" s="145"/>
      <c r="DB198" s="145"/>
      <c r="DC198" s="145"/>
      <c r="DD198" s="145"/>
      <c r="DE198" s="145"/>
      <c r="DF198" s="145"/>
      <c r="DG198" s="145"/>
      <c r="DH198" s="145"/>
      <c r="DI198" s="145"/>
      <c r="DJ198" s="145"/>
      <c r="DK198" s="145"/>
      <c r="DL198" s="145"/>
      <c r="DM198" s="145"/>
      <c r="DN198" s="145"/>
      <c r="DO198" s="145"/>
      <c r="DP198" s="145"/>
      <c r="DQ198" s="145"/>
      <c r="DR198" s="145"/>
      <c r="DS198" s="145"/>
      <c r="DT198" s="145"/>
      <c r="DU198" s="145"/>
      <c r="DV198" s="145"/>
      <c r="DW198" s="145"/>
      <c r="DX198" s="145"/>
      <c r="DY198" s="145"/>
      <c r="DZ198" s="145"/>
      <c r="EA198" s="145"/>
      <c r="EB198" s="145"/>
      <c r="EC198" s="145"/>
      <c r="ED198" s="145"/>
      <c r="EE198" s="145"/>
      <c r="AMG198" s="135"/>
      <c r="AMH198" s="135"/>
    </row>
    <row r="199" spans="1:1022" x14ac:dyDescent="0.2">
      <c r="D199" s="128" t="s">
        <v>380</v>
      </c>
      <c r="I199" s="144">
        <f t="shared" ref="I199:S199" si="114">MEDIAN(I191:I197)</f>
        <v>27.39</v>
      </c>
      <c r="J199" s="135">
        <f t="shared" si="114"/>
        <v>251782.86</v>
      </c>
      <c r="K199" s="135">
        <f t="shared" si="114"/>
        <v>114209.2</v>
      </c>
      <c r="L199" s="135">
        <f t="shared" si="114"/>
        <v>123.91</v>
      </c>
      <c r="M199" s="135">
        <f t="shared" si="114"/>
        <v>990.67</v>
      </c>
      <c r="N199" s="135">
        <f t="shared" si="114"/>
        <v>948.08</v>
      </c>
      <c r="O199" s="135">
        <f t="shared" si="114"/>
        <v>23.79</v>
      </c>
      <c r="P199" s="135">
        <f t="shared" si="114"/>
        <v>5442.77</v>
      </c>
      <c r="Q199" s="135">
        <f t="shared" si="114"/>
        <v>1953.71</v>
      </c>
      <c r="R199" s="135">
        <f t="shared" si="114"/>
        <v>76.36</v>
      </c>
      <c r="S199" s="135">
        <f t="shared" si="114"/>
        <v>4.3</v>
      </c>
      <c r="T199" s="135"/>
      <c r="U199" s="135"/>
      <c r="V199" s="135">
        <f>MEDIAN(V191:V197)</f>
        <v>1.05</v>
      </c>
      <c r="W199" s="135"/>
      <c r="X199" s="135">
        <f>MEDIAN(X191:X197)</f>
        <v>11.7</v>
      </c>
      <c r="Y199" s="135">
        <f>MEDIAN(Y191:Y197)</f>
        <v>11.74</v>
      </c>
      <c r="Z199" s="135">
        <f>MEDIAN(Z191:Z197)</f>
        <v>3.15</v>
      </c>
      <c r="AA199" s="135">
        <f>MEDIAN(AA191:AA197)</f>
        <v>0.315</v>
      </c>
      <c r="AB199" s="135">
        <f>MEDIAN(AB191:AB197)</f>
        <v>0.435</v>
      </c>
      <c r="AC199" s="135"/>
      <c r="AD199" s="135">
        <f t="shared" ref="AD199:AT199" si="115">MEDIAN(AD191:AD197)</f>
        <v>0.16600000000000001</v>
      </c>
      <c r="AE199" s="135">
        <f t="shared" si="115"/>
        <v>0.59599999999999997</v>
      </c>
      <c r="AF199" s="135">
        <f t="shared" si="115"/>
        <v>1.4450000000000001</v>
      </c>
      <c r="AG199" s="135">
        <f t="shared" si="115"/>
        <v>0.39400000000000002</v>
      </c>
      <c r="AH199" s="135">
        <f t="shared" si="115"/>
        <v>4.2</v>
      </c>
      <c r="AI199" s="135">
        <f t="shared" si="115"/>
        <v>1.99</v>
      </c>
      <c r="AJ199" s="135">
        <f t="shared" si="115"/>
        <v>0.4</v>
      </c>
      <c r="AK199" s="135">
        <f t="shared" si="115"/>
        <v>2.06</v>
      </c>
      <c r="AL199" s="135">
        <f t="shared" si="115"/>
        <v>1.0529999999999999</v>
      </c>
      <c r="AM199" s="135">
        <f t="shared" si="115"/>
        <v>5.01</v>
      </c>
      <c r="AN199" s="135">
        <f t="shared" si="115"/>
        <v>1.2170000000000001</v>
      </c>
      <c r="AO199" s="135">
        <f t="shared" si="115"/>
        <v>2.44</v>
      </c>
      <c r="AP199" s="135">
        <f t="shared" si="115"/>
        <v>1.179</v>
      </c>
      <c r="AQ199" s="135">
        <f t="shared" si="115"/>
        <v>2.4700000000000002</v>
      </c>
      <c r="AR199" s="135">
        <f t="shared" si="115"/>
        <v>1.899</v>
      </c>
      <c r="AS199" s="135">
        <f t="shared" si="115"/>
        <v>0.74099999999999999</v>
      </c>
      <c r="AT199" s="135">
        <f t="shared" si="115"/>
        <v>3.6499999999999998E-2</v>
      </c>
      <c r="AU199" s="135"/>
      <c r="AV199" s="145">
        <f>MEDIAN(AV191:AV197)</f>
        <v>0.14599999999999999</v>
      </c>
      <c r="AW199" s="145">
        <f>MEDIAN(AW191:AW197)</f>
        <v>6.3399999999999998E-2</v>
      </c>
    </row>
    <row r="200" spans="1:1022" ht="16.899999999999999" customHeight="1" x14ac:dyDescent="0.2">
      <c r="A200" s="135"/>
      <c r="B200" s="135"/>
      <c r="D200" s="135" t="s">
        <v>35</v>
      </c>
      <c r="I200" s="144">
        <f t="shared" ref="I200:S200" si="116">STDEV(I191:I197)</f>
        <v>1.4983594202930599</v>
      </c>
      <c r="J200" s="135">
        <f t="shared" si="116"/>
        <v>8488.1608219659156</v>
      </c>
      <c r="K200" s="135">
        <f t="shared" si="116"/>
        <v>4790.9587026552026</v>
      </c>
      <c r="L200" s="135">
        <f t="shared" si="116"/>
        <v>7.3402150610766936</v>
      </c>
      <c r="M200" s="135">
        <f t="shared" si="116"/>
        <v>57.278867373744824</v>
      </c>
      <c r="N200" s="135">
        <f t="shared" si="116"/>
        <v>44.371023470385779</v>
      </c>
      <c r="O200" s="135">
        <f t="shared" si="116"/>
        <v>1.7829162841228625</v>
      </c>
      <c r="P200" s="135">
        <f t="shared" si="116"/>
        <v>240.76177198139052</v>
      </c>
      <c r="Q200" s="135">
        <f t="shared" si="116"/>
        <v>89.134547308041675</v>
      </c>
      <c r="R200" s="135">
        <f t="shared" si="116"/>
        <v>3.3929801481462105</v>
      </c>
      <c r="S200" s="135">
        <f t="shared" si="116"/>
        <v>0.96025790186555271</v>
      </c>
      <c r="T200" s="135"/>
      <c r="U200" s="135"/>
      <c r="V200" s="135"/>
      <c r="W200" s="135"/>
      <c r="X200" s="135">
        <f>STDEV(X191:X197)</f>
        <v>0.80393674235867918</v>
      </c>
      <c r="Y200" s="135">
        <f>STDEV(Y191:Y197)</f>
        <v>0.62946689462478589</v>
      </c>
      <c r="Z200" s="135">
        <f>STDEV(Z191:Z197)</f>
        <v>0.39275583109247486</v>
      </c>
      <c r="AA200" s="135">
        <f>STDEV(AA191:AA197)</f>
        <v>9.5504674530322575E-2</v>
      </c>
      <c r="AB200" s="135">
        <f>STDEV(AB191:AB197)</f>
        <v>0.24748737341529156</v>
      </c>
      <c r="AC200" s="135"/>
      <c r="AD200" s="135">
        <f t="shared" ref="AD200:AT200" si="117">STDEV(AD191:AD197)</f>
        <v>3.8083242158898946E-2</v>
      </c>
      <c r="AE200" s="135">
        <f t="shared" si="117"/>
        <v>5.9379329416091933E-2</v>
      </c>
      <c r="AF200" s="135">
        <f t="shared" si="117"/>
        <v>0.12806731860720005</v>
      </c>
      <c r="AG200" s="135">
        <f t="shared" si="117"/>
        <v>2.063515262384855E-2</v>
      </c>
      <c r="AH200" s="135">
        <f t="shared" si="117"/>
        <v>0.57642576856579852</v>
      </c>
      <c r="AI200" s="135">
        <f t="shared" si="117"/>
        <v>0.42392721747286455</v>
      </c>
      <c r="AJ200" s="135">
        <f t="shared" si="117"/>
        <v>4.8154018771121763E-2</v>
      </c>
      <c r="AK200" s="135">
        <f t="shared" si="117"/>
        <v>0.20562332645143258</v>
      </c>
      <c r="AL200" s="135">
        <f t="shared" si="117"/>
        <v>9.2802144884900697E-2</v>
      </c>
      <c r="AM200" s="135">
        <f t="shared" si="117"/>
        <v>0.31800718769954162</v>
      </c>
      <c r="AN200" s="135">
        <f t="shared" si="117"/>
        <v>8.7493673240657002E-2</v>
      </c>
      <c r="AO200" s="135">
        <f t="shared" si="117"/>
        <v>0.19780943210214072</v>
      </c>
      <c r="AP200" s="135">
        <f t="shared" si="117"/>
        <v>7.8029603661809346E-2</v>
      </c>
      <c r="AQ200" s="135">
        <f t="shared" si="117"/>
        <v>0.11992060865819681</v>
      </c>
      <c r="AR200" s="135">
        <f t="shared" si="117"/>
        <v>9.9625489184435603E-2</v>
      </c>
      <c r="AS200" s="135">
        <f t="shared" si="117"/>
        <v>6.5954168791308276E-2</v>
      </c>
      <c r="AT200" s="135">
        <f t="shared" si="117"/>
        <v>9.4264571944127178E-3</v>
      </c>
      <c r="AU200" s="135"/>
      <c r="AV200" s="145">
        <f>STDEV(AV191:AV197)</f>
        <v>2.9397926716659851E-2</v>
      </c>
      <c r="AW200" s="145">
        <f>STDEV(AW191:AW197)</f>
        <v>4.1003484172515347E-3</v>
      </c>
      <c r="AX200" s="135"/>
      <c r="AY200" s="135"/>
      <c r="AZ200" s="146"/>
      <c r="BA200" s="147"/>
      <c r="BB200" s="147"/>
      <c r="BC200" s="146"/>
      <c r="BD200" s="147"/>
      <c r="BE200" s="147"/>
      <c r="BF200" s="146"/>
      <c r="BG200" s="148"/>
      <c r="BH200" s="148"/>
      <c r="BI200" s="146"/>
      <c r="BJ200" s="146"/>
      <c r="BK200" s="146"/>
      <c r="BL200" s="146"/>
      <c r="BM200" s="148"/>
      <c r="BN200" s="148"/>
      <c r="BO200" s="148"/>
      <c r="BP200" s="148"/>
      <c r="BQ200" s="148"/>
      <c r="BR200" s="148"/>
      <c r="BS200" s="148"/>
      <c r="BT200" s="148"/>
      <c r="BU200" s="148"/>
      <c r="BV200" s="148"/>
      <c r="BW200" s="148"/>
      <c r="BX200" s="148"/>
      <c r="BY200" s="148"/>
      <c r="BZ200" s="148"/>
      <c r="CA200" s="148"/>
      <c r="CB200" s="148"/>
      <c r="CC200" s="148"/>
      <c r="CD200" s="148"/>
      <c r="CE200" s="148"/>
      <c r="CF200" s="148"/>
      <c r="CG200" s="148"/>
      <c r="CH200" s="148"/>
      <c r="CI200" s="148"/>
      <c r="CJ200" s="148"/>
      <c r="CK200" s="148"/>
      <c r="CL200" s="148"/>
      <c r="CM200" s="148"/>
      <c r="CN200" s="148"/>
      <c r="CO200" s="135"/>
      <c r="CP200" s="135"/>
      <c r="CQ200" s="145"/>
      <c r="CR200" s="145"/>
      <c r="CS200" s="145"/>
      <c r="CT200" s="145"/>
      <c r="CU200" s="145"/>
      <c r="CV200" s="145"/>
      <c r="CW200" s="145"/>
      <c r="CX200" s="145"/>
      <c r="CY200" s="145"/>
      <c r="CZ200" s="145"/>
      <c r="DA200" s="145"/>
      <c r="DB200" s="145"/>
      <c r="DC200" s="145"/>
      <c r="DD200" s="145"/>
      <c r="DE200" s="145"/>
      <c r="DF200" s="145"/>
      <c r="DG200" s="145"/>
      <c r="DH200" s="145"/>
      <c r="DI200" s="145"/>
      <c r="DJ200" s="145"/>
      <c r="DK200" s="145"/>
      <c r="DL200" s="145"/>
      <c r="DM200" s="145"/>
      <c r="DN200" s="145"/>
      <c r="DO200" s="145"/>
      <c r="DP200" s="145"/>
      <c r="DQ200" s="145"/>
      <c r="DR200" s="145"/>
      <c r="DS200" s="145"/>
      <c r="DT200" s="145"/>
      <c r="DU200" s="145"/>
      <c r="DV200" s="145"/>
      <c r="DW200" s="145"/>
      <c r="DX200" s="145"/>
      <c r="DY200" s="145"/>
      <c r="DZ200" s="145"/>
      <c r="EA200" s="145"/>
      <c r="EB200" s="145"/>
      <c r="EC200" s="145"/>
      <c r="ED200" s="145"/>
      <c r="EE200" s="145"/>
      <c r="AMG200" s="135"/>
      <c r="AMH200" s="135"/>
    </row>
    <row r="201" spans="1:1022" x14ac:dyDescent="0.2">
      <c r="A201" s="135"/>
      <c r="B201" s="135"/>
      <c r="D201" s="128" t="s">
        <v>381</v>
      </c>
      <c r="I201" s="129">
        <f t="shared" ref="I201:AB201" si="118">I200/I198</f>
        <v>5.5532990639336151E-2</v>
      </c>
      <c r="J201" s="128">
        <f t="shared" si="118"/>
        <v>3.3657972165176742E-2</v>
      </c>
      <c r="K201" s="128">
        <f t="shared" si="118"/>
        <v>4.2042937192756744E-2</v>
      </c>
      <c r="L201" s="128">
        <f t="shared" si="118"/>
        <v>6.0529298275986722E-2</v>
      </c>
      <c r="M201" s="128">
        <f t="shared" si="118"/>
        <v>5.8553065731294554E-2</v>
      </c>
      <c r="N201" s="128">
        <f t="shared" si="118"/>
        <v>4.713037209854988E-2</v>
      </c>
      <c r="O201" s="128">
        <f t="shared" si="118"/>
        <v>7.3349479805230905E-2</v>
      </c>
      <c r="P201" s="128">
        <f t="shared" si="118"/>
        <v>4.4308677868190559E-2</v>
      </c>
      <c r="Q201" s="128">
        <f t="shared" si="118"/>
        <v>4.532079664219249E-2</v>
      </c>
      <c r="R201" s="128">
        <f t="shared" si="118"/>
        <v>4.3409904477954918E-2</v>
      </c>
      <c r="S201" s="128">
        <f t="shared" si="118"/>
        <v>0.21795737072175317</v>
      </c>
      <c r="W201" s="128" t="e">
        <f t="shared" si="118"/>
        <v>#DIV/0!</v>
      </c>
      <c r="X201" s="128">
        <f t="shared" si="118"/>
        <v>6.632359689464648E-2</v>
      </c>
      <c r="Y201" s="128">
        <f t="shared" si="118"/>
        <v>5.4237669403908194E-2</v>
      </c>
      <c r="Z201" s="128">
        <f t="shared" si="118"/>
        <v>0.12301077483880643</v>
      </c>
      <c r="AA201" s="128">
        <f t="shared" si="118"/>
        <v>0.26445123485453242</v>
      </c>
      <c r="AB201" s="128">
        <f t="shared" si="118"/>
        <v>0.56893649060986562</v>
      </c>
      <c r="AD201" s="128">
        <f t="shared" ref="AD201:AW201" si="119">AD200/AD198</f>
        <v>0.20772677541217605</v>
      </c>
      <c r="AE201" s="128">
        <f t="shared" si="119"/>
        <v>9.8194024548226691E-2</v>
      </c>
      <c r="AF201" s="128">
        <f t="shared" si="119"/>
        <v>8.8183280567617581E-2</v>
      </c>
      <c r="AG201" s="128">
        <f t="shared" si="119"/>
        <v>5.2354501039122814E-2</v>
      </c>
      <c r="AH201" s="128">
        <f t="shared" si="119"/>
        <v>0.1392332774313523</v>
      </c>
      <c r="AI201" s="128">
        <f t="shared" si="119"/>
        <v>0.19370042573825402</v>
      </c>
      <c r="AJ201" s="128">
        <f t="shared" si="119"/>
        <v>0.11607373670724942</v>
      </c>
      <c r="AK201" s="128">
        <f t="shared" si="119"/>
        <v>9.7982524517360656E-2</v>
      </c>
      <c r="AL201" s="128">
        <f t="shared" si="119"/>
        <v>8.7655513991945072E-2</v>
      </c>
      <c r="AM201" s="128">
        <f t="shared" si="119"/>
        <v>6.4823829758205914E-2</v>
      </c>
      <c r="AN201" s="128">
        <f t="shared" si="119"/>
        <v>7.043768978546279E-2</v>
      </c>
      <c r="AO201" s="128">
        <f t="shared" si="119"/>
        <v>7.9259646520605909E-2</v>
      </c>
      <c r="AP201" s="128">
        <f t="shared" si="119"/>
        <v>6.7011069271582069E-2</v>
      </c>
      <c r="AQ201" s="128">
        <f t="shared" si="119"/>
        <v>4.8133271823817526E-2</v>
      </c>
      <c r="AR201" s="128">
        <f t="shared" si="119"/>
        <v>5.2043165991869339E-2</v>
      </c>
      <c r="AS201" s="128">
        <f t="shared" si="119"/>
        <v>9.1421620106763968E-2</v>
      </c>
      <c r="AT201" s="128">
        <f t="shared" si="119"/>
        <v>0.26921746373271738</v>
      </c>
      <c r="AV201" s="130">
        <f t="shared" si="119"/>
        <v>0.20175047746727354</v>
      </c>
      <c r="AW201" s="130">
        <f t="shared" si="119"/>
        <v>6.4834964808585374E-2</v>
      </c>
      <c r="AX201" s="135"/>
      <c r="AY201" s="135"/>
      <c r="AZ201" s="146"/>
      <c r="BA201" s="147"/>
      <c r="BB201" s="147"/>
      <c r="BC201" s="146"/>
      <c r="BD201" s="147"/>
      <c r="BE201" s="147"/>
      <c r="BF201" s="146"/>
      <c r="BG201" s="148"/>
      <c r="BH201" s="148"/>
      <c r="BI201" s="146"/>
      <c r="BJ201" s="146"/>
      <c r="BK201" s="146"/>
      <c r="BL201" s="146"/>
      <c r="BM201" s="148"/>
      <c r="BN201" s="148"/>
      <c r="BO201" s="148"/>
      <c r="BP201" s="148"/>
      <c r="BQ201" s="148"/>
      <c r="BR201" s="148"/>
      <c r="BS201" s="148"/>
      <c r="BT201" s="148"/>
      <c r="BU201" s="148"/>
      <c r="BV201" s="148"/>
      <c r="BW201" s="148"/>
      <c r="BX201" s="148"/>
      <c r="BY201" s="148"/>
      <c r="BZ201" s="148"/>
      <c r="CA201" s="148"/>
      <c r="CB201" s="148"/>
      <c r="CC201" s="148"/>
      <c r="CD201" s="148"/>
      <c r="CE201" s="148"/>
      <c r="CF201" s="148"/>
      <c r="CG201" s="148"/>
      <c r="CH201" s="148"/>
      <c r="CI201" s="148"/>
      <c r="CJ201" s="148"/>
      <c r="CK201" s="148"/>
      <c r="CL201" s="148"/>
      <c r="CM201" s="148"/>
      <c r="CN201" s="148"/>
      <c r="CO201" s="135"/>
      <c r="CP201" s="135"/>
      <c r="CQ201" s="145"/>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c r="DX201" s="145"/>
      <c r="DY201" s="145"/>
      <c r="DZ201" s="145"/>
      <c r="EA201" s="145"/>
      <c r="EB201" s="145"/>
      <c r="EC201" s="145"/>
      <c r="ED201" s="145"/>
      <c r="EE201" s="145"/>
      <c r="AMG201" s="135"/>
      <c r="AMH201" s="135"/>
    </row>
    <row r="202" spans="1:1022" x14ac:dyDescent="0.2">
      <c r="A202" s="135"/>
      <c r="B202" s="135"/>
      <c r="D202" s="128" t="s">
        <v>382</v>
      </c>
      <c r="I202" s="129">
        <f t="shared" ref="I202:AB202" si="120">I201*100</f>
        <v>5.5532990639336148</v>
      </c>
      <c r="J202" s="128">
        <f t="shared" si="120"/>
        <v>3.3657972165176742</v>
      </c>
      <c r="K202" s="128">
        <f t="shared" si="120"/>
        <v>4.2042937192756744</v>
      </c>
      <c r="L202" s="128">
        <f t="shared" si="120"/>
        <v>6.052929827598672</v>
      </c>
      <c r="M202" s="128">
        <f t="shared" si="120"/>
        <v>5.8553065731294556</v>
      </c>
      <c r="N202" s="128">
        <f t="shared" si="120"/>
        <v>4.7130372098549884</v>
      </c>
      <c r="O202" s="128">
        <f t="shared" si="120"/>
        <v>7.3349479805230908</v>
      </c>
      <c r="P202" s="128">
        <f t="shared" si="120"/>
        <v>4.4308677868190562</v>
      </c>
      <c r="Q202" s="128">
        <f t="shared" si="120"/>
        <v>4.5320796642192489</v>
      </c>
      <c r="R202" s="128">
        <f t="shared" si="120"/>
        <v>4.3409904477954919</v>
      </c>
      <c r="S202" s="128">
        <f t="shared" si="120"/>
        <v>21.795737072175317</v>
      </c>
      <c r="W202" s="128" t="e">
        <f t="shared" si="120"/>
        <v>#DIV/0!</v>
      </c>
      <c r="X202" s="128">
        <f t="shared" si="120"/>
        <v>6.6323596894646482</v>
      </c>
      <c r="Y202" s="128">
        <f t="shared" si="120"/>
        <v>5.4237669403908191</v>
      </c>
      <c r="Z202" s="128">
        <f t="shared" si="120"/>
        <v>12.301077483880643</v>
      </c>
      <c r="AA202" s="128">
        <f t="shared" si="120"/>
        <v>26.445123485453241</v>
      </c>
      <c r="AB202" s="128">
        <f t="shared" si="120"/>
        <v>56.893649060986561</v>
      </c>
      <c r="AD202" s="128">
        <f t="shared" ref="AD202:AW202" si="121">AD201*100</f>
        <v>20.772677541217604</v>
      </c>
      <c r="AE202" s="128">
        <f t="shared" si="121"/>
        <v>9.8194024548226686</v>
      </c>
      <c r="AF202" s="128">
        <f t="shared" si="121"/>
        <v>8.8183280567617572</v>
      </c>
      <c r="AG202" s="128">
        <f t="shared" si="121"/>
        <v>5.2354501039122816</v>
      </c>
      <c r="AH202" s="128">
        <f t="shared" si="121"/>
        <v>13.92332774313523</v>
      </c>
      <c r="AI202" s="128">
        <f t="shared" si="121"/>
        <v>19.370042573825401</v>
      </c>
      <c r="AJ202" s="128">
        <f t="shared" si="121"/>
        <v>11.607373670724943</v>
      </c>
      <c r="AK202" s="128">
        <f t="shared" si="121"/>
        <v>9.7982524517360652</v>
      </c>
      <c r="AL202" s="128">
        <f t="shared" si="121"/>
        <v>8.7655513991945071</v>
      </c>
      <c r="AM202" s="128">
        <f t="shared" si="121"/>
        <v>6.4823829758205918</v>
      </c>
      <c r="AN202" s="128">
        <f t="shared" si="121"/>
        <v>7.0437689785462787</v>
      </c>
      <c r="AO202" s="128">
        <f t="shared" si="121"/>
        <v>7.9259646520605909</v>
      </c>
      <c r="AP202" s="128">
        <f t="shared" si="121"/>
        <v>6.7011069271582073</v>
      </c>
      <c r="AQ202" s="128">
        <f t="shared" si="121"/>
        <v>4.8133271823817525</v>
      </c>
      <c r="AR202" s="128">
        <f t="shared" si="121"/>
        <v>5.2043165991869342</v>
      </c>
      <c r="AS202" s="128">
        <f t="shared" si="121"/>
        <v>9.1421620106763974</v>
      </c>
      <c r="AT202" s="128">
        <f t="shared" si="121"/>
        <v>26.921746373271738</v>
      </c>
      <c r="AV202" s="130">
        <f t="shared" si="121"/>
        <v>20.175047746727355</v>
      </c>
      <c r="AW202" s="130">
        <f t="shared" si="121"/>
        <v>6.4834964808585376</v>
      </c>
      <c r="AX202" s="135"/>
      <c r="AY202" s="135"/>
      <c r="AZ202" s="146"/>
      <c r="BA202" s="147"/>
      <c r="BB202" s="147"/>
      <c r="BC202" s="146"/>
      <c r="BD202" s="147"/>
      <c r="BE202" s="147"/>
      <c r="BF202" s="146"/>
      <c r="BG202" s="148"/>
      <c r="BH202" s="148"/>
      <c r="BI202" s="146"/>
      <c r="BJ202" s="146"/>
      <c r="BK202" s="146"/>
      <c r="BL202" s="146"/>
      <c r="BM202" s="148"/>
      <c r="BN202" s="148"/>
      <c r="BO202" s="148"/>
      <c r="BP202" s="148"/>
      <c r="BQ202" s="148"/>
      <c r="BR202" s="148"/>
      <c r="BS202" s="148"/>
      <c r="BT202" s="148"/>
      <c r="BU202" s="148"/>
      <c r="BV202" s="148"/>
      <c r="BW202" s="148"/>
      <c r="BX202" s="148"/>
      <c r="BY202" s="148"/>
      <c r="BZ202" s="148"/>
      <c r="CA202" s="148"/>
      <c r="CB202" s="148"/>
      <c r="CC202" s="148"/>
      <c r="CD202" s="148"/>
      <c r="CE202" s="148"/>
      <c r="CF202" s="148"/>
      <c r="CG202" s="148"/>
      <c r="CH202" s="148"/>
      <c r="CI202" s="148"/>
      <c r="CJ202" s="148"/>
      <c r="CK202" s="148"/>
      <c r="CL202" s="148"/>
      <c r="CM202" s="148"/>
      <c r="CN202" s="148"/>
      <c r="CO202" s="135"/>
      <c r="CP202" s="13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c r="DX202" s="145"/>
      <c r="DY202" s="145"/>
      <c r="DZ202" s="145"/>
      <c r="EA202" s="145"/>
      <c r="EB202" s="145"/>
      <c r="EC202" s="145"/>
      <c r="ED202" s="145"/>
      <c r="EE202" s="145"/>
      <c r="AMG202" s="135"/>
      <c r="AMH202" s="135"/>
    </row>
    <row r="203" spans="1:1022" x14ac:dyDescent="0.2">
      <c r="B203" s="135"/>
    </row>
    <row r="204" spans="1:1022" s="128" customFormat="1" x14ac:dyDescent="0.2">
      <c r="A204" s="135" t="s">
        <v>802</v>
      </c>
      <c r="B204" s="135" t="s">
        <v>474</v>
      </c>
      <c r="C204" s="128" t="s">
        <v>482</v>
      </c>
      <c r="D204" s="135" t="s">
        <v>483</v>
      </c>
      <c r="F204" s="128">
        <v>1200</v>
      </c>
      <c r="G204" s="128">
        <v>1E-4</v>
      </c>
      <c r="H204" s="128" t="s">
        <v>367</v>
      </c>
      <c r="I204" s="129">
        <v>19.54</v>
      </c>
      <c r="J204" s="128">
        <v>253819.61</v>
      </c>
      <c r="K204" s="128">
        <v>28788.85</v>
      </c>
      <c r="L204" s="128">
        <v>61.11</v>
      </c>
      <c r="M204" s="128">
        <v>504.4</v>
      </c>
      <c r="N204" s="128">
        <v>462.72</v>
      </c>
      <c r="O204" s="128">
        <v>13.29</v>
      </c>
      <c r="P204" s="128">
        <v>3954.37</v>
      </c>
      <c r="Q204" s="128">
        <v>2204.79</v>
      </c>
      <c r="R204" s="128">
        <v>119.12</v>
      </c>
      <c r="S204" s="128">
        <v>7.69</v>
      </c>
      <c r="T204" s="128" t="s">
        <v>29</v>
      </c>
      <c r="U204" s="128" t="s">
        <v>29</v>
      </c>
      <c r="V204" s="128" t="s">
        <v>29</v>
      </c>
      <c r="W204" s="128" t="s">
        <v>29</v>
      </c>
      <c r="X204" s="128">
        <v>1.1240000000000001</v>
      </c>
      <c r="Y204" s="128">
        <v>3.15</v>
      </c>
      <c r="Z204" s="128">
        <v>0.77</v>
      </c>
      <c r="AA204" s="128">
        <v>0.76700000000000002</v>
      </c>
      <c r="AB204" s="128" t="s">
        <v>29</v>
      </c>
      <c r="AC204" s="128" t="s">
        <v>29</v>
      </c>
      <c r="AD204" s="128">
        <v>0.32</v>
      </c>
      <c r="AE204" s="128">
        <v>8.3799999999999999E-2</v>
      </c>
      <c r="AF204" s="128">
        <v>0.25</v>
      </c>
      <c r="AG204" s="128">
        <v>2.0799999999999999E-2</v>
      </c>
      <c r="AH204" s="128">
        <v>0.57599999999999996</v>
      </c>
      <c r="AI204" s="128">
        <v>0.20899999999999999</v>
      </c>
      <c r="AJ204" s="128">
        <v>0.10299999999999999</v>
      </c>
      <c r="AK204" s="128">
        <v>0.376</v>
      </c>
      <c r="AL204" s="128">
        <v>0.23200000000000001</v>
      </c>
      <c r="AM204" s="128">
        <v>1.1399999999999999</v>
      </c>
      <c r="AN204" s="128">
        <v>0.31900000000000001</v>
      </c>
      <c r="AO204" s="128">
        <v>0.78600000000000003</v>
      </c>
      <c r="AP204" s="128">
        <v>0.48599999999999999</v>
      </c>
      <c r="AQ204" s="128">
        <v>0.89</v>
      </c>
      <c r="AR204" s="128">
        <v>0.85</v>
      </c>
      <c r="AS204" s="128">
        <v>0.16700000000000001</v>
      </c>
      <c r="AT204" s="128">
        <v>3.15E-2</v>
      </c>
      <c r="AU204" s="128">
        <v>2.7E-2</v>
      </c>
      <c r="AV204" s="130">
        <v>3.0200000000000001E-2</v>
      </c>
      <c r="AW204" s="130">
        <v>3.3000000000000002E-2</v>
      </c>
      <c r="AZ204" s="132">
        <v>2.2200000000000002</v>
      </c>
      <c r="BA204" s="133">
        <v>8048.07</v>
      </c>
      <c r="BB204" s="133">
        <v>992.05</v>
      </c>
      <c r="BC204" s="132">
        <v>3.15</v>
      </c>
      <c r="BD204" s="133">
        <v>282.60000000000002</v>
      </c>
      <c r="BE204" s="133">
        <v>62.81</v>
      </c>
      <c r="BF204" s="132">
        <v>0.68</v>
      </c>
      <c r="BG204" s="134">
        <v>499.8</v>
      </c>
      <c r="BH204" s="134">
        <v>173.48</v>
      </c>
      <c r="BI204" s="132">
        <v>6.29</v>
      </c>
      <c r="BJ204" s="132">
        <v>1.24</v>
      </c>
      <c r="BK204" s="132">
        <v>0.99</v>
      </c>
      <c r="BL204" s="132">
        <v>1.34</v>
      </c>
      <c r="BM204" s="134">
        <v>0.51</v>
      </c>
      <c r="BN204" s="134">
        <v>0.15</v>
      </c>
      <c r="BO204" s="134">
        <v>8.3000000000000004E-2</v>
      </c>
      <c r="BP204" s="134">
        <v>0.17</v>
      </c>
      <c r="BQ204" s="134">
        <v>7.9000000000000001E-2</v>
      </c>
      <c r="BR204" s="134">
        <v>0.06</v>
      </c>
      <c r="BS204" s="134">
        <v>0.18</v>
      </c>
      <c r="BT204" s="134">
        <v>5.8000000000000003E-2</v>
      </c>
      <c r="BU204" s="134">
        <v>0.11</v>
      </c>
      <c r="BV204" s="134">
        <v>8.6E-3</v>
      </c>
      <c r="BW204" s="134">
        <v>2.7E-2</v>
      </c>
      <c r="BX204" s="134">
        <v>8.6E-3</v>
      </c>
      <c r="BY204" s="134">
        <v>8.8999999999999996E-2</v>
      </c>
      <c r="BZ204" s="134">
        <v>5.7000000000000002E-2</v>
      </c>
      <c r="CA204" s="134">
        <v>1.9E-2</v>
      </c>
      <c r="CB204" s="134">
        <v>6.6000000000000003E-2</v>
      </c>
      <c r="CC204" s="134">
        <v>2.1000000000000001E-2</v>
      </c>
      <c r="CD204" s="134">
        <v>0.1</v>
      </c>
      <c r="CE204" s="134">
        <v>2.4E-2</v>
      </c>
      <c r="CF204" s="134">
        <v>7.0999999999999994E-2</v>
      </c>
      <c r="CG204" s="134">
        <v>3.3000000000000002E-2</v>
      </c>
      <c r="CH204" s="134">
        <v>9.1999999999999998E-2</v>
      </c>
      <c r="CI204" s="134">
        <v>3.9E-2</v>
      </c>
      <c r="CJ204" s="134">
        <v>3.1E-2</v>
      </c>
      <c r="CK204" s="134">
        <v>9.1999999999999998E-3</v>
      </c>
      <c r="CL204" s="134">
        <v>1.0999999999999999E-2</v>
      </c>
      <c r="CM204" s="134">
        <v>6.1000000000000004E-3</v>
      </c>
      <c r="CN204" s="134">
        <v>6.3E-3</v>
      </c>
      <c r="CQ204" s="130">
        <v>2.84</v>
      </c>
      <c r="CR204" s="130">
        <v>192.17</v>
      </c>
      <c r="CS204" s="130">
        <v>144.35</v>
      </c>
      <c r="CT204" s="130">
        <v>0.218</v>
      </c>
      <c r="CU204" s="130">
        <v>18.600000000000001</v>
      </c>
      <c r="CV204" s="130">
        <v>4.3</v>
      </c>
      <c r="CW204" s="130">
        <v>0.17100000000000001</v>
      </c>
      <c r="CX204" s="130">
        <v>1.06</v>
      </c>
      <c r="CY204" s="130">
        <v>0.755</v>
      </c>
      <c r="CZ204" s="130">
        <v>0.34</v>
      </c>
      <c r="DA204" s="130">
        <v>1.87</v>
      </c>
      <c r="DB204" s="130">
        <v>2.4300000000000002</v>
      </c>
      <c r="DC204" s="130">
        <v>3.12</v>
      </c>
      <c r="DD204" s="130">
        <v>1.25</v>
      </c>
      <c r="DE204" s="130">
        <v>0.35699999999999998</v>
      </c>
      <c r="DF204" s="130">
        <v>9.4100000000000003E-2</v>
      </c>
      <c r="DG204" s="130">
        <f>AVERAGE(DG205,DG206:DG207)</f>
        <v>2.7266666666666665E-2</v>
      </c>
      <c r="DH204" s="130">
        <v>7.4499999999999997E-2</v>
      </c>
      <c r="DI204" s="130">
        <v>3.3099999999999997E-2</v>
      </c>
      <c r="DJ204" s="130">
        <v>0.44500000000000001</v>
      </c>
      <c r="DK204" s="130">
        <v>0.14000000000000001</v>
      </c>
      <c r="DL204" s="130">
        <v>0.17199999999999999</v>
      </c>
      <c r="DM204" s="130">
        <v>3.5599999999999998E-3</v>
      </c>
      <c r="DN204" s="130">
        <v>2.1999999999999999E-2</v>
      </c>
      <c r="DO204" s="130">
        <v>1.38E-2</v>
      </c>
      <c r="DP204" s="145">
        <v>4.1799999999999997E-2</v>
      </c>
      <c r="DQ204" s="145">
        <v>0.104</v>
      </c>
      <c r="DR204" s="130">
        <v>2.2800000000000001E-2</v>
      </c>
      <c r="DS204" s="130">
        <v>5.6300000000000003E-2</v>
      </c>
      <c r="DT204" s="130">
        <v>1.1299999999999999E-2</v>
      </c>
      <c r="DU204" s="130">
        <v>6.1899999999999997E-2</v>
      </c>
      <c r="DV204" s="130">
        <f>AVERAGE(DV205:DV207)</f>
        <v>7.9833333333333336E-3</v>
      </c>
      <c r="DW204" s="145">
        <v>3.6900000000000002E-2</v>
      </c>
      <c r="DX204" s="130">
        <v>1.2200000000000001E-2</v>
      </c>
      <c r="DY204" s="130">
        <v>3.0800000000000001E-2</v>
      </c>
      <c r="DZ204" s="130">
        <v>4.9899999999999996E-3</v>
      </c>
      <c r="EA204" s="130">
        <f>AVERAGE(EA205,EA207)</f>
        <v>4.3150000000000001E-2</v>
      </c>
      <c r="EB204" s="130">
        <v>1.3299999999999999E-2</v>
      </c>
      <c r="EC204" s="130">
        <v>1.61E-2</v>
      </c>
      <c r="ED204" s="145">
        <v>7.5900000000000004E-3</v>
      </c>
      <c r="EE204" s="145">
        <v>1.2800000000000001E-2</v>
      </c>
    </row>
    <row r="205" spans="1:1022" s="128" customFormat="1" x14ac:dyDescent="0.2">
      <c r="A205" s="135" t="s">
        <v>802</v>
      </c>
      <c r="B205" s="135" t="s">
        <v>474</v>
      </c>
      <c r="C205" s="128" t="s">
        <v>482</v>
      </c>
      <c r="D205" s="135" t="s">
        <v>484</v>
      </c>
      <c r="F205" s="128">
        <v>1200</v>
      </c>
      <c r="G205" s="128">
        <v>1E-4</v>
      </c>
      <c r="H205" s="128" t="s">
        <v>367</v>
      </c>
      <c r="I205" s="129">
        <v>21.24</v>
      </c>
      <c r="J205" s="128">
        <v>254614.25</v>
      </c>
      <c r="K205" s="128">
        <v>27230.12</v>
      </c>
      <c r="L205" s="128">
        <v>53.78</v>
      </c>
      <c r="M205" s="128">
        <v>479.2</v>
      </c>
      <c r="N205" s="128">
        <v>433.79</v>
      </c>
      <c r="O205" s="128">
        <v>12.79</v>
      </c>
      <c r="P205" s="128">
        <v>3781.74</v>
      </c>
      <c r="Q205" s="128">
        <v>2192.94</v>
      </c>
      <c r="R205" s="128">
        <v>118.11</v>
      </c>
      <c r="S205" s="128">
        <v>7.84</v>
      </c>
      <c r="T205" s="128" t="s">
        <v>29</v>
      </c>
      <c r="U205" s="128">
        <v>3.84</v>
      </c>
      <c r="V205" s="128" t="s">
        <v>29</v>
      </c>
      <c r="W205" s="128">
        <v>0.43</v>
      </c>
      <c r="X205" s="128">
        <v>0.86699999999999999</v>
      </c>
      <c r="Y205" s="128">
        <v>2.85</v>
      </c>
      <c r="Z205" s="128">
        <v>2.68</v>
      </c>
      <c r="AA205" s="128">
        <v>0.58199999999999996</v>
      </c>
      <c r="AB205" s="128" t="s">
        <v>29</v>
      </c>
      <c r="AC205" s="128" t="s">
        <v>29</v>
      </c>
      <c r="AD205" s="128" t="s">
        <v>29</v>
      </c>
      <c r="AE205" s="128">
        <v>6.2700000000000006E-2</v>
      </c>
      <c r="AF205" s="128">
        <v>0.11799999999999999</v>
      </c>
      <c r="AG205" s="128" t="s">
        <v>29</v>
      </c>
      <c r="AH205" s="128">
        <v>0.371</v>
      </c>
      <c r="AI205" s="128">
        <v>0.16900000000000001</v>
      </c>
      <c r="AJ205" s="128">
        <v>4.9000000000000002E-2</v>
      </c>
      <c r="AK205" s="128" t="s">
        <v>29</v>
      </c>
      <c r="AL205" s="128">
        <v>0.20699999999999999</v>
      </c>
      <c r="AM205" s="128">
        <v>1.04</v>
      </c>
      <c r="AN205" s="128">
        <v>0.36699999999999999</v>
      </c>
      <c r="AO205" s="128">
        <v>0.73599999999999999</v>
      </c>
      <c r="AP205" s="128">
        <v>0.373</v>
      </c>
      <c r="AQ205" s="128">
        <v>0.92800000000000005</v>
      </c>
      <c r="AR205" s="128">
        <v>0.72399999999999998</v>
      </c>
      <c r="AS205" s="128">
        <v>0.107</v>
      </c>
      <c r="AT205" s="128">
        <v>3.7999999999999999E-2</v>
      </c>
      <c r="AU205" s="128" t="s">
        <v>29</v>
      </c>
      <c r="AV205" s="130">
        <v>0.14199999999999999</v>
      </c>
      <c r="AW205" s="130">
        <v>5.7500000000000002E-2</v>
      </c>
      <c r="AZ205" s="132">
        <v>2.37</v>
      </c>
      <c r="BA205" s="133">
        <v>8072.97</v>
      </c>
      <c r="BB205" s="133">
        <v>939.4</v>
      </c>
      <c r="BC205" s="132">
        <v>2.78</v>
      </c>
      <c r="BD205" s="133">
        <v>268.61</v>
      </c>
      <c r="BE205" s="133">
        <v>58.9</v>
      </c>
      <c r="BF205" s="132">
        <v>0.66</v>
      </c>
      <c r="BG205" s="134">
        <v>478.08</v>
      </c>
      <c r="BH205" s="134">
        <v>172.59</v>
      </c>
      <c r="BI205" s="132">
        <v>6.23</v>
      </c>
      <c r="BJ205" s="132">
        <v>1.26</v>
      </c>
      <c r="BK205" s="132">
        <v>1</v>
      </c>
      <c r="BL205" s="132">
        <v>1.36</v>
      </c>
      <c r="BM205" s="134">
        <v>0.44</v>
      </c>
      <c r="BN205" s="134">
        <v>0.15</v>
      </c>
      <c r="BO205" s="134">
        <v>7.4999999999999997E-2</v>
      </c>
      <c r="BP205" s="134">
        <v>0.16</v>
      </c>
      <c r="BQ205" s="134">
        <v>0.18</v>
      </c>
      <c r="BR205" s="134">
        <v>4.9000000000000002E-2</v>
      </c>
      <c r="BS205" s="134">
        <v>0.18</v>
      </c>
      <c r="BT205" s="134">
        <v>5.8000000000000003E-2</v>
      </c>
      <c r="BU205" s="134">
        <v>8.5000000000000006E-2</v>
      </c>
      <c r="BV205" s="134">
        <v>7.3000000000000001E-3</v>
      </c>
      <c r="BW205" s="134">
        <v>1.7000000000000001E-2</v>
      </c>
      <c r="BX205" s="134">
        <v>6.4000000000000003E-3</v>
      </c>
      <c r="BY205" s="134">
        <v>6.9000000000000006E-2</v>
      </c>
      <c r="BZ205" s="134">
        <v>0.05</v>
      </c>
      <c r="CA205" s="134">
        <v>1.4E-2</v>
      </c>
      <c r="CB205" s="134">
        <v>7.0999999999999994E-2</v>
      </c>
      <c r="CC205" s="134">
        <v>1.9E-2</v>
      </c>
      <c r="CD205" s="134">
        <v>0.1</v>
      </c>
      <c r="CE205" s="134">
        <v>2.7E-2</v>
      </c>
      <c r="CF205" s="134">
        <v>6.7000000000000004E-2</v>
      </c>
      <c r="CG205" s="134">
        <v>2.7E-2</v>
      </c>
      <c r="CH205" s="134">
        <v>9.2999999999999999E-2</v>
      </c>
      <c r="CI205" s="134">
        <v>3.4000000000000002E-2</v>
      </c>
      <c r="CJ205" s="134">
        <v>3.4000000000000002E-2</v>
      </c>
      <c r="CK205" s="134">
        <v>1.0999999999999999E-2</v>
      </c>
      <c r="CL205" s="134">
        <v>1.2999999999999999E-2</v>
      </c>
      <c r="CM205" s="134">
        <v>1.4E-2</v>
      </c>
      <c r="CN205" s="134">
        <v>8.3999999999999995E-3</v>
      </c>
      <c r="CQ205" s="130">
        <v>2.98</v>
      </c>
      <c r="CR205" s="130">
        <v>208.66</v>
      </c>
      <c r="CS205" s="130">
        <v>154.04</v>
      </c>
      <c r="CT205" s="130">
        <v>0.217</v>
      </c>
      <c r="CU205" s="130">
        <v>19.989999999999998</v>
      </c>
      <c r="CV205" s="130">
        <v>3.53</v>
      </c>
      <c r="CW205" s="130">
        <v>0.192</v>
      </c>
      <c r="CX205" s="130">
        <v>1.36</v>
      </c>
      <c r="CY205" s="130">
        <v>0.77900000000000003</v>
      </c>
      <c r="CZ205" s="130">
        <v>0.374</v>
      </c>
      <c r="DA205" s="130">
        <v>1.95</v>
      </c>
      <c r="DB205" s="130">
        <v>2.41</v>
      </c>
      <c r="DC205" s="130">
        <v>2.5</v>
      </c>
      <c r="DD205" s="130">
        <v>0.96599999999999997</v>
      </c>
      <c r="DE205" s="130">
        <v>0.36099999999999999</v>
      </c>
      <c r="DF205" s="130">
        <v>0.11</v>
      </c>
      <c r="DG205" s="130">
        <v>3.8699999999999998E-2</v>
      </c>
      <c r="DH205" s="130">
        <v>9.4E-2</v>
      </c>
      <c r="DI205" s="130">
        <v>2.4199999999999999E-2</v>
      </c>
      <c r="DJ205" s="130">
        <v>0.42799999999999999</v>
      </c>
      <c r="DK205" s="130">
        <v>0.14499999999999999</v>
      </c>
      <c r="DL205" s="130">
        <v>0.224</v>
      </c>
      <c r="DM205" s="130">
        <v>3.5999999999999999E-3</v>
      </c>
      <c r="DN205" s="130">
        <f>AVERAGE(DN204,DN207)</f>
        <v>1.7299999999999999E-2</v>
      </c>
      <c r="DO205" s="130">
        <v>1.12E-2</v>
      </c>
      <c r="DP205" s="145">
        <v>4.1799999999999997E-2</v>
      </c>
      <c r="DQ205" s="145">
        <v>0.104</v>
      </c>
      <c r="DR205" s="130">
        <v>2.2499999999999999E-2</v>
      </c>
      <c r="DS205" s="130">
        <v>0.153</v>
      </c>
      <c r="DT205" s="130">
        <v>1.1299999999999999E-2</v>
      </c>
      <c r="DU205" s="130">
        <v>8.3199999999999996E-2</v>
      </c>
      <c r="DV205" s="130">
        <v>7.4599999999999996E-3</v>
      </c>
      <c r="DW205" s="145">
        <v>3.6900000000000002E-2</v>
      </c>
      <c r="DX205" s="130">
        <v>1.2200000000000001E-2</v>
      </c>
      <c r="DY205" s="130">
        <f>AVERAGE(DY204,DY206:DY207)</f>
        <v>4.2699999999999995E-2</v>
      </c>
      <c r="DZ205" s="130">
        <v>2.3999999999999998E-3</v>
      </c>
      <c r="EA205" s="130">
        <v>5.8200000000000002E-2</v>
      </c>
      <c r="EB205" s="130">
        <v>2.07E-2</v>
      </c>
      <c r="EC205" s="130">
        <v>2.9600000000000001E-2</v>
      </c>
      <c r="ED205" s="145">
        <v>7.5900000000000004E-3</v>
      </c>
      <c r="EE205" s="145">
        <v>1.2800000000000001E-2</v>
      </c>
    </row>
    <row r="206" spans="1:1022" s="128" customFormat="1" x14ac:dyDescent="0.2">
      <c r="A206" s="135" t="s">
        <v>802</v>
      </c>
      <c r="B206" s="135" t="s">
        <v>474</v>
      </c>
      <c r="C206" s="128" t="s">
        <v>482</v>
      </c>
      <c r="D206" s="135" t="s">
        <v>485</v>
      </c>
      <c r="F206" s="128">
        <v>1200</v>
      </c>
      <c r="G206" s="128">
        <v>1E-4</v>
      </c>
      <c r="H206" s="128" t="s">
        <v>367</v>
      </c>
      <c r="I206" s="129">
        <v>20.62</v>
      </c>
      <c r="J206" s="128">
        <v>253165.19</v>
      </c>
      <c r="K206" s="128">
        <v>33286.480000000003</v>
      </c>
      <c r="L206" s="128">
        <v>63.68</v>
      </c>
      <c r="M206" s="128">
        <v>520.13</v>
      </c>
      <c r="N206" s="128">
        <v>491.91</v>
      </c>
      <c r="O206" s="128">
        <v>16.22</v>
      </c>
      <c r="P206" s="128">
        <v>4106.12</v>
      </c>
      <c r="Q206" s="128">
        <v>2285.64</v>
      </c>
      <c r="R206" s="128">
        <v>113.23</v>
      </c>
      <c r="S206" s="128">
        <v>7.6</v>
      </c>
      <c r="T206" s="128" t="s">
        <v>29</v>
      </c>
      <c r="U206" s="128" t="s">
        <v>29</v>
      </c>
      <c r="V206" s="128" t="s">
        <v>29</v>
      </c>
      <c r="W206" s="128" t="s">
        <v>29</v>
      </c>
      <c r="X206" s="128">
        <v>0.92800000000000005</v>
      </c>
      <c r="Y206" s="128">
        <v>3.5</v>
      </c>
      <c r="Z206" s="128">
        <v>0.75700000000000001</v>
      </c>
      <c r="AA206" s="128">
        <v>0.27400000000000002</v>
      </c>
      <c r="AB206" s="128" t="s">
        <v>29</v>
      </c>
      <c r="AC206" s="128" t="s">
        <v>29</v>
      </c>
      <c r="AD206" s="128" t="s">
        <v>29</v>
      </c>
      <c r="AE206" s="128">
        <v>5.4100000000000002E-2</v>
      </c>
      <c r="AF206" s="128">
        <v>0.17699999999999999</v>
      </c>
      <c r="AG206" s="128">
        <v>3.4000000000000002E-2</v>
      </c>
      <c r="AH206" s="128">
        <v>0.63300000000000001</v>
      </c>
      <c r="AI206" s="128">
        <v>0.29799999999999999</v>
      </c>
      <c r="AJ206" s="128">
        <v>6.0999999999999999E-2</v>
      </c>
      <c r="AK206" s="128">
        <v>0.35699999999999998</v>
      </c>
      <c r="AL206" s="128">
        <v>0.22900000000000001</v>
      </c>
      <c r="AM206" s="128">
        <v>1.35</v>
      </c>
      <c r="AN206" s="128">
        <v>0.39700000000000002</v>
      </c>
      <c r="AO206" s="128">
        <v>0.82299999999999995</v>
      </c>
      <c r="AP206" s="128">
        <v>0.50900000000000001</v>
      </c>
      <c r="AQ206" s="128">
        <v>1.28</v>
      </c>
      <c r="AR206" s="128">
        <v>0.88300000000000001</v>
      </c>
      <c r="AS206" s="128">
        <v>0.219</v>
      </c>
      <c r="AT206" s="128" t="s">
        <v>29</v>
      </c>
      <c r="AU206" s="128" t="s">
        <v>29</v>
      </c>
      <c r="AV206" s="130">
        <v>1.61E-2</v>
      </c>
      <c r="AW206" s="130">
        <v>1.4E-3</v>
      </c>
      <c r="AZ206" s="132">
        <v>2.33</v>
      </c>
      <c r="BA206" s="133">
        <v>8029.13</v>
      </c>
      <c r="BB206" s="133">
        <v>1145.78</v>
      </c>
      <c r="BC206" s="132">
        <v>3.29</v>
      </c>
      <c r="BD206" s="133">
        <v>291.82</v>
      </c>
      <c r="BE206" s="133">
        <v>66.819999999999993</v>
      </c>
      <c r="BF206" s="132">
        <v>0.83</v>
      </c>
      <c r="BG206" s="134">
        <v>519.38</v>
      </c>
      <c r="BH206" s="134">
        <v>180.04</v>
      </c>
      <c r="BI206" s="132">
        <v>5.99</v>
      </c>
      <c r="BJ206" s="132">
        <v>1.24</v>
      </c>
      <c r="BK206" s="132">
        <v>1.08</v>
      </c>
      <c r="BL206" s="132">
        <v>1.23</v>
      </c>
      <c r="BM206" s="134">
        <v>0.48</v>
      </c>
      <c r="BN206" s="134">
        <v>0.15</v>
      </c>
      <c r="BO206" s="134">
        <v>8.2000000000000003E-2</v>
      </c>
      <c r="BP206" s="134">
        <v>0.19</v>
      </c>
      <c r="BQ206" s="134">
        <v>8.5000000000000006E-2</v>
      </c>
      <c r="BR206" s="134">
        <v>3.3000000000000002E-2</v>
      </c>
      <c r="BS206" s="134">
        <v>0.19</v>
      </c>
      <c r="BT206" s="134">
        <v>6.0999999999999999E-2</v>
      </c>
      <c r="BU206" s="134">
        <v>8.3000000000000004E-2</v>
      </c>
      <c r="BV206" s="134">
        <v>7.3000000000000001E-3</v>
      </c>
      <c r="BW206" s="134">
        <v>2.1999999999999999E-2</v>
      </c>
      <c r="BX206" s="134">
        <v>0.01</v>
      </c>
      <c r="BY206" s="134">
        <v>9.7000000000000003E-2</v>
      </c>
      <c r="BZ206" s="134">
        <v>7.0999999999999994E-2</v>
      </c>
      <c r="CA206" s="134">
        <v>1.6E-2</v>
      </c>
      <c r="CB206" s="134">
        <v>7.6999999999999999E-2</v>
      </c>
      <c r="CC206" s="134">
        <v>2.1000000000000001E-2</v>
      </c>
      <c r="CD206" s="134">
        <v>0.12</v>
      </c>
      <c r="CE206" s="134">
        <v>2.9000000000000001E-2</v>
      </c>
      <c r="CF206" s="134">
        <v>7.4999999999999997E-2</v>
      </c>
      <c r="CG206" s="134">
        <v>3.5000000000000003E-2</v>
      </c>
      <c r="CH206" s="134">
        <v>0.12</v>
      </c>
      <c r="CI206" s="134">
        <v>0.04</v>
      </c>
      <c r="CJ206" s="134">
        <v>3.7999999999999999E-2</v>
      </c>
      <c r="CK206" s="134">
        <v>7.7999999999999996E-3</v>
      </c>
      <c r="CL206" s="134">
        <v>1.4E-2</v>
      </c>
      <c r="CM206" s="134">
        <v>4.4999999999999997E-3</v>
      </c>
      <c r="CN206" s="134">
        <v>1.2999999999999999E-3</v>
      </c>
      <c r="CQ206" s="130">
        <v>2.94</v>
      </c>
      <c r="CR206" s="130">
        <v>197.94</v>
      </c>
      <c r="CS206" s="130">
        <v>149.80000000000001</v>
      </c>
      <c r="CT206" s="130">
        <v>0.216</v>
      </c>
      <c r="CU206" s="130">
        <v>19.39</v>
      </c>
      <c r="CV206" s="130">
        <v>3</v>
      </c>
      <c r="CW206" s="130">
        <v>0.21099999999999999</v>
      </c>
      <c r="CX206" s="130">
        <v>1.38</v>
      </c>
      <c r="CY206" s="130">
        <v>0.80900000000000005</v>
      </c>
      <c r="CZ206" s="130">
        <v>0.371</v>
      </c>
      <c r="DA206" s="130">
        <v>1.9</v>
      </c>
      <c r="DB206" s="130">
        <v>2.5499999999999998</v>
      </c>
      <c r="DC206" s="130">
        <v>2.84</v>
      </c>
      <c r="DD206" s="130">
        <v>1.07</v>
      </c>
      <c r="DE206" s="130">
        <v>0.38400000000000001</v>
      </c>
      <c r="DF206" s="130">
        <v>0.11700000000000001</v>
      </c>
      <c r="DG206" s="130">
        <v>2.41E-2</v>
      </c>
      <c r="DH206" s="130">
        <v>0.10100000000000001</v>
      </c>
      <c r="DI206" s="130">
        <v>1.9800000000000002E-2</v>
      </c>
      <c r="DJ206" s="130">
        <v>0.41499999999999998</v>
      </c>
      <c r="DK206" s="130">
        <v>0.153</v>
      </c>
      <c r="DL206" s="130">
        <v>0.215</v>
      </c>
      <c r="DM206" s="130">
        <v>6.3299999999999997E-3</v>
      </c>
      <c r="DN206" s="130">
        <v>1.7299999999999999E-2</v>
      </c>
      <c r="DO206" s="130">
        <v>1.43E-2</v>
      </c>
      <c r="DP206" s="145">
        <v>4.1799999999999997E-2</v>
      </c>
      <c r="DQ206" s="145">
        <v>0.104</v>
      </c>
      <c r="DR206" s="130">
        <v>2.0899999999999998E-2</v>
      </c>
      <c r="DS206" s="130">
        <v>0.11</v>
      </c>
      <c r="DT206" s="130">
        <v>1.1299999999999999E-2</v>
      </c>
      <c r="DU206" s="130">
        <v>6.83E-2</v>
      </c>
      <c r="DV206" s="130">
        <v>6.8700000000000002E-3</v>
      </c>
      <c r="DW206" s="145">
        <v>3.6900000000000002E-2</v>
      </c>
      <c r="DX206" s="130">
        <v>1.2200000000000001E-2</v>
      </c>
      <c r="DY206" s="130">
        <v>4.8899999999999999E-2</v>
      </c>
      <c r="DZ206" s="130">
        <v>4.7600000000000003E-3</v>
      </c>
      <c r="EA206" s="130">
        <v>4.3150000000000001E-2</v>
      </c>
      <c r="EB206" s="130">
        <v>1.4999999999999999E-2</v>
      </c>
      <c r="EC206" s="130">
        <v>3.32E-2</v>
      </c>
      <c r="ED206" s="145">
        <v>7.5900000000000004E-3</v>
      </c>
      <c r="EE206" s="145">
        <v>1.2800000000000001E-2</v>
      </c>
    </row>
    <row r="207" spans="1:1022" s="128" customFormat="1" x14ac:dyDescent="0.2">
      <c r="A207" s="135" t="s">
        <v>802</v>
      </c>
      <c r="B207" s="135" t="s">
        <v>474</v>
      </c>
      <c r="C207" s="128" t="s">
        <v>482</v>
      </c>
      <c r="D207" s="135" t="s">
        <v>486</v>
      </c>
      <c r="F207" s="128">
        <v>1200</v>
      </c>
      <c r="G207" s="128">
        <v>1E-4</v>
      </c>
      <c r="H207" s="128" t="s">
        <v>367</v>
      </c>
      <c r="I207" s="129">
        <v>21.29</v>
      </c>
      <c r="J207" s="128">
        <v>253211.94</v>
      </c>
      <c r="K207" s="128">
        <v>31040.87</v>
      </c>
      <c r="L207" s="128">
        <v>54.06</v>
      </c>
      <c r="M207" s="128">
        <v>435.76</v>
      </c>
      <c r="N207" s="128">
        <v>435.98</v>
      </c>
      <c r="O207" s="128">
        <v>11.74</v>
      </c>
      <c r="P207" s="128">
        <v>3860.5</v>
      </c>
      <c r="Q207" s="128">
        <v>2244.52</v>
      </c>
      <c r="R207" s="128">
        <v>118</v>
      </c>
      <c r="S207" s="128">
        <v>7.05</v>
      </c>
      <c r="T207" s="128">
        <v>4.28</v>
      </c>
      <c r="U207" s="128" t="s">
        <v>29</v>
      </c>
      <c r="V207" s="128" t="s">
        <v>29</v>
      </c>
      <c r="W207" s="128" t="s">
        <v>29</v>
      </c>
      <c r="X207" s="128">
        <v>0.96699999999999997</v>
      </c>
      <c r="Y207" s="128">
        <v>3.28</v>
      </c>
      <c r="Z207" s="128">
        <v>1</v>
      </c>
      <c r="AA207" s="128">
        <v>1.3320000000000001</v>
      </c>
      <c r="AB207" s="128" t="s">
        <v>29</v>
      </c>
      <c r="AC207" s="128" t="s">
        <v>29</v>
      </c>
      <c r="AD207" s="128">
        <v>0.73</v>
      </c>
      <c r="AE207" s="128">
        <v>0.106</v>
      </c>
      <c r="AF207" s="128">
        <v>0.20399999999999999</v>
      </c>
      <c r="AG207" s="128">
        <v>3.6999999999999998E-2</v>
      </c>
      <c r="AH207" s="128">
        <v>0.45700000000000002</v>
      </c>
      <c r="AI207" s="128">
        <v>0.29399999999999998</v>
      </c>
      <c r="AJ207" s="128">
        <v>5.6000000000000001E-2</v>
      </c>
      <c r="AK207" s="128">
        <v>0.65</v>
      </c>
      <c r="AL207" s="128">
        <v>0.189</v>
      </c>
      <c r="AM207" s="128">
        <v>1.21</v>
      </c>
      <c r="AN207" s="128">
        <v>0.30499999999999999</v>
      </c>
      <c r="AO207" s="128">
        <v>0.91600000000000004</v>
      </c>
      <c r="AP207" s="128">
        <v>0.49299999999999999</v>
      </c>
      <c r="AQ207" s="128">
        <v>0.98</v>
      </c>
      <c r="AR207" s="128">
        <v>0.81699999999999995</v>
      </c>
      <c r="AS207" s="128">
        <v>7.9000000000000001E-2</v>
      </c>
      <c r="AT207" s="128">
        <v>2.47E-2</v>
      </c>
      <c r="AU207" s="128">
        <v>0.06</v>
      </c>
      <c r="AV207" s="130">
        <v>0.186</v>
      </c>
      <c r="AW207" s="130">
        <v>2.8299999999999999E-2</v>
      </c>
      <c r="AZ207" s="132">
        <v>2.44</v>
      </c>
      <c r="BA207" s="133">
        <v>8037.89</v>
      </c>
      <c r="BB207" s="133">
        <v>1076.6300000000001</v>
      </c>
      <c r="BC207" s="132">
        <v>2.82</v>
      </c>
      <c r="BD207" s="133">
        <v>244.73</v>
      </c>
      <c r="BE207" s="133">
        <v>59.44</v>
      </c>
      <c r="BF207" s="132">
        <v>0.64</v>
      </c>
      <c r="BG207" s="134">
        <v>488.63</v>
      </c>
      <c r="BH207" s="134">
        <v>176.91</v>
      </c>
      <c r="BI207" s="132">
        <v>6.26</v>
      </c>
      <c r="BJ207" s="132">
        <v>1.26</v>
      </c>
      <c r="BK207" s="132">
        <v>1.23</v>
      </c>
      <c r="BL207" s="132">
        <v>1.28</v>
      </c>
      <c r="BM207" s="134">
        <v>0.61</v>
      </c>
      <c r="BN207" s="134">
        <v>0.16</v>
      </c>
      <c r="BO207" s="134">
        <v>8.6999999999999994E-2</v>
      </c>
      <c r="BP207" s="134">
        <v>0.19</v>
      </c>
      <c r="BQ207" s="134">
        <v>0.11</v>
      </c>
      <c r="BR207" s="134">
        <v>9.6000000000000002E-2</v>
      </c>
      <c r="BS207" s="134">
        <v>0.23</v>
      </c>
      <c r="BT207" s="134">
        <v>6.4000000000000001E-2</v>
      </c>
      <c r="BU207" s="134">
        <v>0.16</v>
      </c>
      <c r="BV207" s="134">
        <v>1.0999999999999999E-2</v>
      </c>
      <c r="BW207" s="134">
        <v>2.8000000000000001E-2</v>
      </c>
      <c r="BX207" s="134">
        <v>1.0999999999999999E-2</v>
      </c>
      <c r="BY207" s="134">
        <v>9.1999999999999998E-2</v>
      </c>
      <c r="BZ207" s="134">
        <v>0.08</v>
      </c>
      <c r="CA207" s="134">
        <v>1.7999999999999999E-2</v>
      </c>
      <c r="CB207" s="134">
        <v>0.11</v>
      </c>
      <c r="CC207" s="134">
        <v>2.1000000000000001E-2</v>
      </c>
      <c r="CD207" s="134">
        <v>0.12</v>
      </c>
      <c r="CE207" s="134">
        <v>2.8000000000000001E-2</v>
      </c>
      <c r="CF207" s="134">
        <v>8.7999999999999995E-2</v>
      </c>
      <c r="CG207" s="134">
        <v>3.7999999999999999E-2</v>
      </c>
      <c r="CH207" s="134">
        <v>0.11</v>
      </c>
      <c r="CI207" s="134">
        <v>0.04</v>
      </c>
      <c r="CJ207" s="134">
        <v>2.8000000000000001E-2</v>
      </c>
      <c r="CK207" s="134">
        <v>8.3999999999999995E-3</v>
      </c>
      <c r="CL207" s="134">
        <v>1.9E-2</v>
      </c>
      <c r="CM207" s="134">
        <v>1.9E-2</v>
      </c>
      <c r="CN207" s="134">
        <v>6.8999999999999999E-3</v>
      </c>
      <c r="CQ207" s="130">
        <v>2.88</v>
      </c>
      <c r="CR207" s="130">
        <v>192.95</v>
      </c>
      <c r="CS207" s="130">
        <v>147.58000000000001</v>
      </c>
      <c r="CT207" s="130">
        <v>0.223</v>
      </c>
      <c r="CU207" s="130">
        <v>19.440000000000001</v>
      </c>
      <c r="CV207" s="130">
        <v>3.05</v>
      </c>
      <c r="CW207" s="130">
        <v>0.21099999999999999</v>
      </c>
      <c r="CX207" s="130">
        <v>1.6</v>
      </c>
      <c r="CY207" s="130">
        <v>0.83099999999999996</v>
      </c>
      <c r="CZ207" s="130">
        <v>0.33300000000000002</v>
      </c>
      <c r="DA207" s="130">
        <v>1.9</v>
      </c>
      <c r="DB207" s="130">
        <v>2.4300000000000002</v>
      </c>
      <c r="DC207" s="130">
        <v>2.94</v>
      </c>
      <c r="DD207" s="130">
        <v>1.38</v>
      </c>
      <c r="DE207" s="130">
        <v>0.377</v>
      </c>
      <c r="DF207" s="130">
        <v>9.9299999999999999E-2</v>
      </c>
      <c r="DG207" s="130">
        <v>1.9E-2</v>
      </c>
      <c r="DH207" s="130">
        <v>8.7499999999999994E-2</v>
      </c>
      <c r="DI207" s="130">
        <v>2.9399999999999999E-2</v>
      </c>
      <c r="DJ207" s="130">
        <v>0.46</v>
      </c>
      <c r="DK207" s="130">
        <v>0.14799999999999999</v>
      </c>
      <c r="DL207" s="130">
        <v>0.154</v>
      </c>
      <c r="DM207" s="130">
        <v>3.9500000000000004E-3</v>
      </c>
      <c r="DN207" s="130">
        <v>1.26E-2</v>
      </c>
      <c r="DO207" s="130">
        <v>1.09E-2</v>
      </c>
      <c r="DP207" s="145">
        <v>4.1799999999999997E-2</v>
      </c>
      <c r="DQ207" s="145">
        <v>0.104</v>
      </c>
      <c r="DR207" s="130">
        <v>2.3900000000000001E-2</v>
      </c>
      <c r="DS207" s="130">
        <v>8.48E-2</v>
      </c>
      <c r="DT207" s="130">
        <v>1.1299999999999999E-2</v>
      </c>
      <c r="DU207" s="130">
        <v>5.4199999999999998E-2</v>
      </c>
      <c r="DV207" s="130">
        <v>9.6200000000000001E-3</v>
      </c>
      <c r="DW207" s="145">
        <v>3.6900000000000002E-2</v>
      </c>
      <c r="DX207" s="130">
        <v>1.2200000000000001E-2</v>
      </c>
      <c r="DY207" s="130">
        <v>4.8399999999999999E-2</v>
      </c>
      <c r="DZ207" s="130">
        <v>6.0299999999999998E-3</v>
      </c>
      <c r="EA207" s="130">
        <v>2.81E-2</v>
      </c>
      <c r="EB207" s="130">
        <v>7.7499999999999999E-3</v>
      </c>
      <c r="EC207" s="130">
        <v>2.7099999999999999E-2</v>
      </c>
      <c r="ED207" s="145">
        <v>7.5900000000000004E-3</v>
      </c>
      <c r="EE207" s="145">
        <v>1.2800000000000001E-2</v>
      </c>
    </row>
    <row r="208" spans="1:1022" x14ac:dyDescent="0.2">
      <c r="A208" s="135"/>
      <c r="B208" s="135"/>
      <c r="D208" s="135" t="s">
        <v>34</v>
      </c>
      <c r="I208" s="144">
        <f t="shared" ref="I208:U208" si="122">AVERAGE(I204:I207)</f>
        <v>20.672499999999999</v>
      </c>
      <c r="J208" s="135">
        <f t="shared" si="122"/>
        <v>253702.7475</v>
      </c>
      <c r="K208" s="135">
        <f t="shared" si="122"/>
        <v>30086.58</v>
      </c>
      <c r="L208" s="135">
        <f t="shared" si="122"/>
        <v>58.157499999999999</v>
      </c>
      <c r="M208" s="135">
        <f t="shared" si="122"/>
        <v>484.8725</v>
      </c>
      <c r="N208" s="135">
        <f t="shared" si="122"/>
        <v>456.1</v>
      </c>
      <c r="O208" s="135">
        <f t="shared" si="122"/>
        <v>13.51</v>
      </c>
      <c r="P208" s="135">
        <f t="shared" si="122"/>
        <v>3925.6824999999999</v>
      </c>
      <c r="Q208" s="135">
        <f t="shared" si="122"/>
        <v>2231.9724999999999</v>
      </c>
      <c r="R208" s="135">
        <f t="shared" si="122"/>
        <v>117.11500000000001</v>
      </c>
      <c r="S208" s="135">
        <f t="shared" si="122"/>
        <v>7.5450000000000008</v>
      </c>
      <c r="T208" s="135">
        <f t="shared" si="122"/>
        <v>4.28</v>
      </c>
      <c r="U208" s="135">
        <f t="shared" si="122"/>
        <v>3.84</v>
      </c>
      <c r="V208" s="135"/>
      <c r="W208" s="135">
        <f>AVERAGE(W204:W207)</f>
        <v>0.43</v>
      </c>
      <c r="X208" s="135">
        <f>AVERAGE(X204:X207)</f>
        <v>0.97150000000000003</v>
      </c>
      <c r="Y208" s="135">
        <f>AVERAGE(Y204:Y207)</f>
        <v>3.1949999999999998</v>
      </c>
      <c r="Z208" s="135">
        <f>AVERAGE(Z204:Z207)</f>
        <v>1.30175</v>
      </c>
      <c r="AA208" s="135">
        <f>AVERAGE(AA204:AA207)</f>
        <v>0.73875000000000002</v>
      </c>
      <c r="AB208" s="135"/>
      <c r="AC208" s="135"/>
      <c r="AD208" s="135">
        <f t="shared" ref="AD208:AW208" si="123">AVERAGE(AD204:AD207)</f>
        <v>0.52500000000000002</v>
      </c>
      <c r="AE208" s="135">
        <f t="shared" si="123"/>
        <v>7.665000000000001E-2</v>
      </c>
      <c r="AF208" s="135">
        <f t="shared" si="123"/>
        <v>0.18724999999999997</v>
      </c>
      <c r="AG208" s="135">
        <f t="shared" si="123"/>
        <v>3.0599999999999999E-2</v>
      </c>
      <c r="AH208" s="135">
        <f t="shared" si="123"/>
        <v>0.50924999999999998</v>
      </c>
      <c r="AI208" s="135">
        <f t="shared" si="123"/>
        <v>0.24249999999999999</v>
      </c>
      <c r="AJ208" s="135">
        <f t="shared" si="123"/>
        <v>6.7250000000000004E-2</v>
      </c>
      <c r="AK208" s="135">
        <f t="shared" si="123"/>
        <v>0.46100000000000002</v>
      </c>
      <c r="AL208" s="135">
        <f t="shared" si="123"/>
        <v>0.21425</v>
      </c>
      <c r="AM208" s="135">
        <f t="shared" si="123"/>
        <v>1.1850000000000001</v>
      </c>
      <c r="AN208" s="135">
        <f t="shared" si="123"/>
        <v>0.34699999999999998</v>
      </c>
      <c r="AO208" s="135">
        <f t="shared" si="123"/>
        <v>0.81524999999999992</v>
      </c>
      <c r="AP208" s="135">
        <f t="shared" si="123"/>
        <v>0.46524999999999994</v>
      </c>
      <c r="AQ208" s="135">
        <f t="shared" si="123"/>
        <v>1.0194999999999999</v>
      </c>
      <c r="AR208" s="135">
        <f t="shared" si="123"/>
        <v>0.81850000000000001</v>
      </c>
      <c r="AS208" s="135">
        <f t="shared" si="123"/>
        <v>0.14299999999999999</v>
      </c>
      <c r="AT208" s="135">
        <f t="shared" si="123"/>
        <v>3.1400000000000004E-2</v>
      </c>
      <c r="AU208" s="135">
        <f t="shared" si="123"/>
        <v>4.3499999999999997E-2</v>
      </c>
      <c r="AV208" s="145">
        <f t="shared" si="123"/>
        <v>9.3574999999999992E-2</v>
      </c>
      <c r="AW208" s="145">
        <f t="shared" si="123"/>
        <v>3.005E-2</v>
      </c>
      <c r="AX208" s="135"/>
      <c r="AY208" s="135"/>
      <c r="AZ208" s="146"/>
      <c r="BA208" s="147"/>
      <c r="BB208" s="147"/>
      <c r="BC208" s="146"/>
      <c r="BD208" s="147"/>
      <c r="BE208" s="147"/>
      <c r="BF208" s="146"/>
      <c r="BG208" s="148"/>
      <c r="BH208" s="148"/>
      <c r="BI208" s="146"/>
      <c r="BJ208" s="146"/>
      <c r="BK208" s="146"/>
      <c r="BL208" s="146"/>
      <c r="BM208" s="148"/>
      <c r="BN208" s="148"/>
      <c r="BO208" s="148"/>
      <c r="BP208" s="148"/>
      <c r="BQ208" s="148"/>
      <c r="BR208" s="148"/>
      <c r="BS208" s="148"/>
      <c r="BT208" s="148"/>
      <c r="BU208" s="148"/>
      <c r="BV208" s="148"/>
      <c r="BW208" s="148"/>
      <c r="BX208" s="148"/>
      <c r="BY208" s="148"/>
      <c r="BZ208" s="148"/>
      <c r="CA208" s="148"/>
      <c r="CB208" s="148"/>
      <c r="CC208" s="148"/>
      <c r="CD208" s="148"/>
      <c r="CE208" s="148"/>
      <c r="CF208" s="148"/>
      <c r="CG208" s="148"/>
      <c r="CH208" s="148"/>
      <c r="CI208" s="148"/>
      <c r="CJ208" s="148"/>
      <c r="CK208" s="148"/>
      <c r="CL208" s="148"/>
      <c r="CM208" s="148"/>
      <c r="CN208" s="148"/>
      <c r="CO208" s="135"/>
      <c r="CP208" s="135"/>
      <c r="CQ208" s="145"/>
      <c r="CR208" s="145"/>
      <c r="CS208" s="145"/>
      <c r="CT208" s="145"/>
      <c r="CU208" s="145"/>
      <c r="CV208" s="145"/>
      <c r="CW208" s="145"/>
      <c r="CX208" s="145"/>
      <c r="CY208" s="145"/>
      <c r="CZ208" s="145"/>
      <c r="DA208" s="145"/>
      <c r="DB208" s="145"/>
      <c r="DC208" s="145"/>
      <c r="DD208" s="145"/>
      <c r="DE208" s="145"/>
      <c r="DF208" s="145"/>
      <c r="DG208" s="145"/>
      <c r="DH208" s="145"/>
      <c r="DI208" s="145"/>
      <c r="DJ208" s="145"/>
      <c r="DK208" s="145"/>
      <c r="DL208" s="145"/>
      <c r="DM208" s="145"/>
      <c r="DN208" s="145"/>
      <c r="DO208" s="145"/>
      <c r="DP208" s="145"/>
      <c r="DQ208" s="145"/>
      <c r="DR208" s="145"/>
      <c r="DS208" s="145"/>
      <c r="DT208" s="145"/>
      <c r="DU208" s="145"/>
      <c r="DV208" s="145"/>
      <c r="DW208" s="145"/>
      <c r="DX208" s="145"/>
      <c r="DY208" s="145"/>
      <c r="DZ208" s="145"/>
      <c r="EA208" s="145"/>
      <c r="EB208" s="145"/>
      <c r="EC208" s="145"/>
      <c r="ED208" s="145"/>
      <c r="EE208" s="145"/>
      <c r="AMG208" s="135"/>
      <c r="AMH208" s="135"/>
    </row>
    <row r="209" spans="1:1024" x14ac:dyDescent="0.2">
      <c r="D209" s="128" t="s">
        <v>380</v>
      </c>
      <c r="I209" s="144">
        <f t="shared" ref="I209:U209" si="124">MEDIAN(I204:I207)</f>
        <v>20.93</v>
      </c>
      <c r="J209" s="135">
        <f t="shared" si="124"/>
        <v>253515.77499999999</v>
      </c>
      <c r="K209" s="135">
        <f t="shared" si="124"/>
        <v>29914.86</v>
      </c>
      <c r="L209" s="135">
        <f t="shared" si="124"/>
        <v>57.585000000000001</v>
      </c>
      <c r="M209" s="135">
        <f t="shared" si="124"/>
        <v>491.79999999999995</v>
      </c>
      <c r="N209" s="135">
        <f t="shared" si="124"/>
        <v>449.35</v>
      </c>
      <c r="O209" s="135">
        <f t="shared" si="124"/>
        <v>13.04</v>
      </c>
      <c r="P209" s="135">
        <f t="shared" si="124"/>
        <v>3907.4349999999999</v>
      </c>
      <c r="Q209" s="135">
        <f t="shared" si="124"/>
        <v>2224.6549999999997</v>
      </c>
      <c r="R209" s="135">
        <f t="shared" si="124"/>
        <v>118.05500000000001</v>
      </c>
      <c r="S209" s="135">
        <f t="shared" si="124"/>
        <v>7.6449999999999996</v>
      </c>
      <c r="T209" s="135">
        <f t="shared" si="124"/>
        <v>4.28</v>
      </c>
      <c r="U209" s="135">
        <f t="shared" si="124"/>
        <v>3.84</v>
      </c>
      <c r="V209" s="135"/>
      <c r="W209" s="135">
        <f>MEDIAN(W204:W207)</f>
        <v>0.43</v>
      </c>
      <c r="X209" s="135">
        <f>MEDIAN(X204:X207)</f>
        <v>0.94750000000000001</v>
      </c>
      <c r="Y209" s="135">
        <f>MEDIAN(Y204:Y207)</f>
        <v>3.2149999999999999</v>
      </c>
      <c r="Z209" s="135">
        <f>MEDIAN(Z204:Z207)</f>
        <v>0.88500000000000001</v>
      </c>
      <c r="AA209" s="135">
        <f>MEDIAN(AA204:AA207)</f>
        <v>0.67449999999999999</v>
      </c>
      <c r="AB209" s="135"/>
      <c r="AC209" s="135"/>
      <c r="AD209" s="135">
        <f t="shared" ref="AD209:AW209" si="125">MEDIAN(AD204:AD207)</f>
        <v>0.52500000000000002</v>
      </c>
      <c r="AE209" s="135">
        <f t="shared" si="125"/>
        <v>7.325000000000001E-2</v>
      </c>
      <c r="AF209" s="135">
        <f t="shared" si="125"/>
        <v>0.1905</v>
      </c>
      <c r="AG209" s="135">
        <f t="shared" si="125"/>
        <v>3.4000000000000002E-2</v>
      </c>
      <c r="AH209" s="135">
        <f t="shared" si="125"/>
        <v>0.51649999999999996</v>
      </c>
      <c r="AI209" s="135">
        <f t="shared" si="125"/>
        <v>0.2515</v>
      </c>
      <c r="AJ209" s="135">
        <f t="shared" si="125"/>
        <v>5.8499999999999996E-2</v>
      </c>
      <c r="AK209" s="135">
        <f t="shared" si="125"/>
        <v>0.376</v>
      </c>
      <c r="AL209" s="135">
        <f t="shared" si="125"/>
        <v>0.218</v>
      </c>
      <c r="AM209" s="135">
        <f t="shared" si="125"/>
        <v>1.1749999999999998</v>
      </c>
      <c r="AN209" s="135">
        <f t="shared" si="125"/>
        <v>0.34299999999999997</v>
      </c>
      <c r="AO209" s="135">
        <f t="shared" si="125"/>
        <v>0.80449999999999999</v>
      </c>
      <c r="AP209" s="135">
        <f t="shared" si="125"/>
        <v>0.48949999999999999</v>
      </c>
      <c r="AQ209" s="135">
        <f t="shared" si="125"/>
        <v>0.95399999999999996</v>
      </c>
      <c r="AR209" s="135">
        <f t="shared" si="125"/>
        <v>0.83349999999999991</v>
      </c>
      <c r="AS209" s="135">
        <f t="shared" si="125"/>
        <v>0.13700000000000001</v>
      </c>
      <c r="AT209" s="135">
        <f t="shared" si="125"/>
        <v>3.15E-2</v>
      </c>
      <c r="AU209" s="135">
        <f t="shared" si="125"/>
        <v>4.3499999999999997E-2</v>
      </c>
      <c r="AV209" s="145">
        <f t="shared" si="125"/>
        <v>8.6099999999999996E-2</v>
      </c>
      <c r="AW209" s="145">
        <f t="shared" si="125"/>
        <v>3.065E-2</v>
      </c>
    </row>
    <row r="210" spans="1:1024" x14ac:dyDescent="0.2">
      <c r="A210" s="135"/>
      <c r="B210" s="135"/>
      <c r="D210" s="135" t="s">
        <v>35</v>
      </c>
      <c r="I210" s="144">
        <f t="shared" ref="I210:S210" si="126">STDEV(I204:I207)</f>
        <v>0.81418159317603489</v>
      </c>
      <c r="J210" s="135">
        <f t="shared" si="126"/>
        <v>676.84407837034178</v>
      </c>
      <c r="K210" s="135">
        <f t="shared" si="126"/>
        <v>2645.3415846603521</v>
      </c>
      <c r="L210" s="135">
        <f t="shared" si="126"/>
        <v>5.0055727278038145</v>
      </c>
      <c r="M210" s="135">
        <f t="shared" si="126"/>
        <v>36.82675420125971</v>
      </c>
      <c r="N210" s="135">
        <f t="shared" si="126"/>
        <v>27.256381515772294</v>
      </c>
      <c r="O210" s="135">
        <f t="shared" si="126"/>
        <v>1.9186627287427767</v>
      </c>
      <c r="P210" s="135">
        <f t="shared" si="126"/>
        <v>139.46190121917411</v>
      </c>
      <c r="Q210" s="135">
        <f t="shared" si="126"/>
        <v>42.031990495335748</v>
      </c>
      <c r="R210" s="135">
        <f t="shared" si="126"/>
        <v>2.638591796141772</v>
      </c>
      <c r="S210" s="135">
        <f t="shared" si="126"/>
        <v>0.34452866353904443</v>
      </c>
      <c r="T210" s="135"/>
      <c r="U210" s="135"/>
      <c r="V210" s="135"/>
      <c r="W210" s="135"/>
      <c r="X210" s="135">
        <f>STDEV(X204:X207)</f>
        <v>0.10967983710175119</v>
      </c>
      <c r="Y210" s="135">
        <f>STDEV(Y204:Y207)</f>
        <v>0.27160019636713562</v>
      </c>
      <c r="Z210" s="135">
        <f>STDEV(Z204:Z207)</f>
        <v>0.92558751612151757</v>
      </c>
      <c r="AA210" s="135">
        <f>STDEV(AA204:AA207)</f>
        <v>0.44471217283392034</v>
      </c>
      <c r="AB210" s="135"/>
      <c r="AC210" s="135"/>
      <c r="AD210" s="135">
        <f t="shared" ref="AD210:AW210" si="127">STDEV(AD204:AD207)</f>
        <v>0.2899137802864844</v>
      </c>
      <c r="AE210" s="135">
        <f t="shared" si="127"/>
        <v>2.3206680072772098E-2</v>
      </c>
      <c r="AF210" s="135">
        <f t="shared" si="127"/>
        <v>5.5132416356743666E-2</v>
      </c>
      <c r="AG210" s="135">
        <f t="shared" si="127"/>
        <v>8.6185845705661051E-3</v>
      </c>
      <c r="AH210" s="135">
        <f t="shared" si="127"/>
        <v>0.11777485583377589</v>
      </c>
      <c r="AI210" s="135">
        <f t="shared" si="127"/>
        <v>6.3919219853395146E-2</v>
      </c>
      <c r="AJ210" s="135">
        <f t="shared" si="127"/>
        <v>2.4336187047275894E-2</v>
      </c>
      <c r="AK210" s="135">
        <f t="shared" si="127"/>
        <v>0.16395426191471812</v>
      </c>
      <c r="AL210" s="135">
        <f t="shared" si="127"/>
        <v>2.0188693205191205E-2</v>
      </c>
      <c r="AM210" s="135">
        <f t="shared" si="127"/>
        <v>0.13025615788386619</v>
      </c>
      <c r="AN210" s="135">
        <f t="shared" si="127"/>
        <v>4.2614551505325497E-2</v>
      </c>
      <c r="AO210" s="135">
        <f t="shared" si="127"/>
        <v>7.6041107303878752E-2</v>
      </c>
      <c r="AP210" s="135">
        <f t="shared" si="127"/>
        <v>6.2248828636904709E-2</v>
      </c>
      <c r="AQ210" s="135">
        <f t="shared" si="127"/>
        <v>0.17754154443397263</v>
      </c>
      <c r="AR210" s="135">
        <f t="shared" si="127"/>
        <v>6.8520070052503615E-2</v>
      </c>
      <c r="AS210" s="135">
        <f t="shared" si="127"/>
        <v>6.256729710213374E-2</v>
      </c>
      <c r="AT210" s="135">
        <f t="shared" si="127"/>
        <v>6.6505638858671166E-3</v>
      </c>
      <c r="AU210" s="135">
        <f t="shared" si="127"/>
        <v>2.3334523779156065E-2</v>
      </c>
      <c r="AV210" s="145">
        <f t="shared" si="127"/>
        <v>8.3478794712589552E-2</v>
      </c>
      <c r="AW210" s="145">
        <f t="shared" si="127"/>
        <v>2.2993404851536593E-2</v>
      </c>
      <c r="AX210" s="135"/>
      <c r="AY210" s="135"/>
      <c r="AZ210" s="146"/>
      <c r="BA210" s="147"/>
      <c r="BB210" s="147"/>
      <c r="BC210" s="146"/>
      <c r="BD210" s="147"/>
      <c r="BE210" s="147"/>
      <c r="BF210" s="146"/>
      <c r="BG210" s="148"/>
      <c r="BH210" s="148"/>
      <c r="BI210" s="146"/>
      <c r="BJ210" s="146"/>
      <c r="BK210" s="146"/>
      <c r="BL210" s="146"/>
      <c r="BM210" s="148"/>
      <c r="BN210" s="148"/>
      <c r="BO210" s="148"/>
      <c r="BP210" s="148"/>
      <c r="BQ210" s="148"/>
      <c r="BR210" s="148"/>
      <c r="BS210" s="148"/>
      <c r="BT210" s="148"/>
      <c r="BU210" s="148"/>
      <c r="BV210" s="148"/>
      <c r="BW210" s="148"/>
      <c r="BX210" s="148"/>
      <c r="BY210" s="148"/>
      <c r="BZ210" s="148"/>
      <c r="CA210" s="148"/>
      <c r="CB210" s="148"/>
      <c r="CC210" s="148"/>
      <c r="CD210" s="148"/>
      <c r="CE210" s="148"/>
      <c r="CF210" s="148"/>
      <c r="CG210" s="148"/>
      <c r="CH210" s="148"/>
      <c r="CI210" s="148"/>
      <c r="CJ210" s="148"/>
      <c r="CK210" s="148"/>
      <c r="CL210" s="148"/>
      <c r="CM210" s="148"/>
      <c r="CN210" s="148"/>
      <c r="CO210" s="135"/>
      <c r="CP210" s="135"/>
      <c r="CQ210" s="145"/>
      <c r="CR210" s="145"/>
      <c r="CS210" s="145"/>
      <c r="CT210" s="145"/>
      <c r="CU210" s="145"/>
      <c r="CV210" s="145"/>
      <c r="CW210" s="145"/>
      <c r="CX210" s="145"/>
      <c r="CY210" s="145"/>
      <c r="CZ210" s="145"/>
      <c r="DA210" s="145"/>
      <c r="DB210" s="145"/>
      <c r="DC210" s="145"/>
      <c r="DD210" s="145"/>
      <c r="DE210" s="145"/>
      <c r="DF210" s="145"/>
      <c r="DG210" s="145"/>
      <c r="DH210" s="145"/>
      <c r="DI210" s="145"/>
      <c r="DJ210" s="145"/>
      <c r="DK210" s="145"/>
      <c r="DL210" s="145"/>
      <c r="DM210" s="145"/>
      <c r="DN210" s="145"/>
      <c r="DO210" s="145"/>
      <c r="DP210" s="145"/>
      <c r="DQ210" s="145"/>
      <c r="DR210" s="145"/>
      <c r="DS210" s="145"/>
      <c r="DT210" s="145"/>
      <c r="DU210" s="145"/>
      <c r="DV210" s="145"/>
      <c r="DW210" s="145"/>
      <c r="DX210" s="145"/>
      <c r="DY210" s="145"/>
      <c r="DZ210" s="145"/>
      <c r="EA210" s="145"/>
      <c r="EB210" s="145"/>
      <c r="EC210" s="145"/>
      <c r="ED210" s="145"/>
      <c r="EE210" s="145"/>
      <c r="AMG210" s="135"/>
      <c r="AMH210" s="135"/>
    </row>
    <row r="211" spans="1:1024" x14ac:dyDescent="0.2">
      <c r="A211" s="135"/>
      <c r="B211" s="135"/>
      <c r="D211" s="128" t="s">
        <v>381</v>
      </c>
      <c r="I211" s="129">
        <f t="shared" ref="I211:AA211" si="128">I210/I208</f>
        <v>3.9384766872706971E-2</v>
      </c>
      <c r="J211" s="128">
        <f t="shared" si="128"/>
        <v>2.6678626267945395E-3</v>
      </c>
      <c r="K211" s="128">
        <f t="shared" si="128"/>
        <v>8.7924303282737745E-2</v>
      </c>
      <c r="L211" s="128">
        <f t="shared" si="128"/>
        <v>8.6069255518270465E-2</v>
      </c>
      <c r="M211" s="128">
        <f t="shared" si="128"/>
        <v>7.5951418571397034E-2</v>
      </c>
      <c r="N211" s="128">
        <f t="shared" si="128"/>
        <v>5.9759661293076721E-2</v>
      </c>
      <c r="O211" s="128">
        <f t="shared" si="128"/>
        <v>0.14201796659828103</v>
      </c>
      <c r="P211" s="128">
        <f t="shared" si="128"/>
        <v>3.5525517211128031E-2</v>
      </c>
      <c r="Q211" s="128">
        <f t="shared" si="128"/>
        <v>1.8831768982519162E-2</v>
      </c>
      <c r="R211" s="128">
        <f t="shared" si="128"/>
        <v>2.2529921838720674E-2</v>
      </c>
      <c r="S211" s="128">
        <f t="shared" si="128"/>
        <v>4.5663176082046973E-2</v>
      </c>
      <c r="X211" s="128">
        <f t="shared" si="128"/>
        <v>0.11289741338317158</v>
      </c>
      <c r="Y211" s="128">
        <f t="shared" si="128"/>
        <v>8.5007886186896905E-2</v>
      </c>
      <c r="Z211" s="128">
        <f t="shared" si="128"/>
        <v>0.71103323688996933</v>
      </c>
      <c r="AA211" s="128">
        <f t="shared" si="128"/>
        <v>0.60197925256706641</v>
      </c>
      <c r="AD211" s="128">
        <f t="shared" ref="AD211:AW211" si="129">AD210/AD208</f>
        <v>0.55221672435520841</v>
      </c>
      <c r="AE211" s="128">
        <f t="shared" si="129"/>
        <v>0.30276164478502404</v>
      </c>
      <c r="AF211" s="128">
        <f t="shared" si="129"/>
        <v>0.29443213007606767</v>
      </c>
      <c r="AG211" s="128">
        <f t="shared" si="129"/>
        <v>0.28165309054137599</v>
      </c>
      <c r="AH211" s="128">
        <f t="shared" si="129"/>
        <v>0.23127119456804299</v>
      </c>
      <c r="AI211" s="128">
        <f t="shared" si="129"/>
        <v>0.26358441176657793</v>
      </c>
      <c r="AJ211" s="128">
        <f t="shared" si="129"/>
        <v>0.36187638732008759</v>
      </c>
      <c r="AK211" s="128">
        <f t="shared" si="129"/>
        <v>0.35564915816641673</v>
      </c>
      <c r="AL211" s="128">
        <f t="shared" si="129"/>
        <v>9.4229606558652063E-2</v>
      </c>
      <c r="AM211" s="128">
        <f t="shared" si="129"/>
        <v>0.10992080834081534</v>
      </c>
      <c r="AN211" s="128">
        <f t="shared" si="129"/>
        <v>0.12280850577903603</v>
      </c>
      <c r="AO211" s="128">
        <f t="shared" si="129"/>
        <v>9.3273360691663615E-2</v>
      </c>
      <c r="AP211" s="128">
        <f t="shared" si="129"/>
        <v>0.13379651507126214</v>
      </c>
      <c r="AQ211" s="128">
        <f t="shared" si="129"/>
        <v>0.17414570322116005</v>
      </c>
      <c r="AR211" s="128">
        <f t="shared" si="129"/>
        <v>8.3714196765428975E-2</v>
      </c>
      <c r="AS211" s="128">
        <f t="shared" si="129"/>
        <v>0.43753354616876744</v>
      </c>
      <c r="AT211" s="128">
        <f t="shared" si="129"/>
        <v>0.21180139763908012</v>
      </c>
      <c r="AU211" s="128">
        <f t="shared" si="129"/>
        <v>0.53642583400358779</v>
      </c>
      <c r="AV211" s="130">
        <f t="shared" si="129"/>
        <v>0.89210574098412565</v>
      </c>
      <c r="AW211" s="130">
        <f t="shared" si="129"/>
        <v>0.76517154248041908</v>
      </c>
      <c r="AX211" s="135"/>
      <c r="AY211" s="135"/>
      <c r="AZ211" s="146"/>
      <c r="BA211" s="147"/>
      <c r="BB211" s="147"/>
      <c r="BC211" s="146"/>
      <c r="BD211" s="147"/>
      <c r="BE211" s="147"/>
      <c r="BF211" s="146"/>
      <c r="BG211" s="148"/>
      <c r="BH211" s="148"/>
      <c r="BI211" s="146"/>
      <c r="BJ211" s="146"/>
      <c r="BK211" s="146"/>
      <c r="BL211" s="146"/>
      <c r="BM211" s="148"/>
      <c r="BN211" s="148"/>
      <c r="BO211" s="148"/>
      <c r="BP211" s="148"/>
      <c r="BQ211" s="148"/>
      <c r="BR211" s="148"/>
      <c r="BS211" s="148"/>
      <c r="BT211" s="148"/>
      <c r="BU211" s="148"/>
      <c r="BV211" s="148"/>
      <c r="BW211" s="148"/>
      <c r="BX211" s="148"/>
      <c r="BY211" s="148"/>
      <c r="BZ211" s="148"/>
      <c r="CA211" s="148"/>
      <c r="CB211" s="148"/>
      <c r="CC211" s="148"/>
      <c r="CD211" s="148"/>
      <c r="CE211" s="148"/>
      <c r="CF211" s="148"/>
      <c r="CG211" s="148"/>
      <c r="CH211" s="148"/>
      <c r="CI211" s="148"/>
      <c r="CJ211" s="148"/>
      <c r="CK211" s="148"/>
      <c r="CL211" s="148"/>
      <c r="CM211" s="148"/>
      <c r="CN211" s="148"/>
      <c r="CO211" s="135"/>
      <c r="CP211" s="13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c r="DK211" s="145"/>
      <c r="DL211" s="145"/>
      <c r="DM211" s="145"/>
      <c r="DN211" s="145"/>
      <c r="DO211" s="145"/>
      <c r="DP211" s="145"/>
      <c r="DQ211" s="145"/>
      <c r="DR211" s="145"/>
      <c r="DS211" s="145"/>
      <c r="DT211" s="145"/>
      <c r="DU211" s="145"/>
      <c r="DV211" s="145"/>
      <c r="DW211" s="145"/>
      <c r="DX211" s="145"/>
      <c r="DY211" s="145"/>
      <c r="DZ211" s="145"/>
      <c r="EA211" s="145"/>
      <c r="EB211" s="145"/>
      <c r="EC211" s="145"/>
      <c r="ED211" s="145"/>
      <c r="EE211" s="145"/>
      <c r="AMG211" s="135"/>
      <c r="AMH211" s="135"/>
    </row>
    <row r="212" spans="1:1024" x14ac:dyDescent="0.2">
      <c r="A212" s="135"/>
      <c r="B212" s="135"/>
      <c r="D212" s="128" t="s">
        <v>382</v>
      </c>
      <c r="I212" s="129">
        <f t="shared" ref="I212:AA212" si="130">I211*100</f>
        <v>3.9384766872706969</v>
      </c>
      <c r="J212" s="128">
        <f t="shared" si="130"/>
        <v>0.26678626267945393</v>
      </c>
      <c r="K212" s="128">
        <f t="shared" si="130"/>
        <v>8.7924303282737739</v>
      </c>
      <c r="L212" s="128">
        <f t="shared" si="130"/>
        <v>8.6069255518270467</v>
      </c>
      <c r="M212" s="128">
        <f t="shared" si="130"/>
        <v>7.5951418571397031</v>
      </c>
      <c r="N212" s="128">
        <f t="shared" si="130"/>
        <v>5.9759661293076718</v>
      </c>
      <c r="O212" s="128">
        <f t="shared" si="130"/>
        <v>14.201796659828103</v>
      </c>
      <c r="P212" s="128">
        <f t="shared" si="130"/>
        <v>3.552551721112803</v>
      </c>
      <c r="Q212" s="128">
        <f t="shared" si="130"/>
        <v>1.8831768982519161</v>
      </c>
      <c r="R212" s="128">
        <f t="shared" si="130"/>
        <v>2.2529921838720672</v>
      </c>
      <c r="S212" s="128">
        <f t="shared" si="130"/>
        <v>4.566317608204697</v>
      </c>
      <c r="X212" s="128">
        <f t="shared" si="130"/>
        <v>11.289741338317159</v>
      </c>
      <c r="Y212" s="128">
        <f t="shared" si="130"/>
        <v>8.5007886186896897</v>
      </c>
      <c r="Z212" s="128">
        <f t="shared" si="130"/>
        <v>71.103323688996937</v>
      </c>
      <c r="AA212" s="128">
        <f t="shared" si="130"/>
        <v>60.19792525670664</v>
      </c>
      <c r="AD212" s="128">
        <f t="shared" ref="AD212:AW212" si="131">AD211*100</f>
        <v>55.221672435520844</v>
      </c>
      <c r="AE212" s="128">
        <f t="shared" si="131"/>
        <v>30.276164478502405</v>
      </c>
      <c r="AF212" s="128">
        <f t="shared" si="131"/>
        <v>29.443213007606765</v>
      </c>
      <c r="AG212" s="128">
        <f t="shared" si="131"/>
        <v>28.165309054137598</v>
      </c>
      <c r="AH212" s="128">
        <f t="shared" si="131"/>
        <v>23.127119456804298</v>
      </c>
      <c r="AI212" s="128">
        <f t="shared" si="131"/>
        <v>26.358441176657792</v>
      </c>
      <c r="AJ212" s="128">
        <f t="shared" si="131"/>
        <v>36.187638732008757</v>
      </c>
      <c r="AK212" s="128">
        <f t="shared" si="131"/>
        <v>35.564915816641673</v>
      </c>
      <c r="AL212" s="128">
        <f t="shared" si="131"/>
        <v>9.4229606558652055</v>
      </c>
      <c r="AM212" s="128">
        <f t="shared" si="131"/>
        <v>10.992080834081534</v>
      </c>
      <c r="AN212" s="128">
        <f t="shared" si="131"/>
        <v>12.280850577903603</v>
      </c>
      <c r="AO212" s="128">
        <f t="shared" si="131"/>
        <v>9.3273360691663623</v>
      </c>
      <c r="AP212" s="128">
        <f t="shared" si="131"/>
        <v>13.379651507126214</v>
      </c>
      <c r="AQ212" s="128">
        <f t="shared" si="131"/>
        <v>17.414570322116006</v>
      </c>
      <c r="AR212" s="128">
        <f t="shared" si="131"/>
        <v>8.3714196765428976</v>
      </c>
      <c r="AS212" s="128">
        <f t="shared" si="131"/>
        <v>43.753354616876742</v>
      </c>
      <c r="AT212" s="128">
        <f t="shared" si="131"/>
        <v>21.180139763908013</v>
      </c>
      <c r="AU212" s="128">
        <f t="shared" si="131"/>
        <v>53.642583400358781</v>
      </c>
      <c r="AV212" s="130">
        <f t="shared" si="131"/>
        <v>89.210574098412565</v>
      </c>
      <c r="AW212" s="130">
        <f t="shared" si="131"/>
        <v>76.517154248041905</v>
      </c>
      <c r="AX212" s="135"/>
      <c r="AY212" s="135"/>
      <c r="AZ212" s="146"/>
      <c r="BA212" s="147"/>
      <c r="BB212" s="147"/>
      <c r="BC212" s="146"/>
      <c r="BD212" s="147"/>
      <c r="BE212" s="147"/>
      <c r="BF212" s="146"/>
      <c r="BG212" s="148"/>
      <c r="BH212" s="148"/>
      <c r="BI212" s="146"/>
      <c r="BJ212" s="146"/>
      <c r="BK212" s="146"/>
      <c r="BL212" s="146"/>
      <c r="BM212" s="148"/>
      <c r="BN212" s="148"/>
      <c r="BO212" s="148"/>
      <c r="BP212" s="148"/>
      <c r="BQ212" s="148"/>
      <c r="BR212" s="148"/>
      <c r="BS212" s="148"/>
      <c r="BT212" s="148"/>
      <c r="BU212" s="148"/>
      <c r="BV212" s="148"/>
      <c r="BW212" s="148"/>
      <c r="BX212" s="148"/>
      <c r="BY212" s="148"/>
      <c r="BZ212" s="148"/>
      <c r="CA212" s="148"/>
      <c r="CB212" s="148"/>
      <c r="CC212" s="148"/>
      <c r="CD212" s="148"/>
      <c r="CE212" s="148"/>
      <c r="CF212" s="148"/>
      <c r="CG212" s="148"/>
      <c r="CH212" s="148"/>
      <c r="CI212" s="148"/>
      <c r="CJ212" s="148"/>
      <c r="CK212" s="148"/>
      <c r="CL212" s="148"/>
      <c r="CM212" s="148"/>
      <c r="CN212" s="148"/>
      <c r="CO212" s="135"/>
      <c r="CP212" s="135"/>
      <c r="CQ212" s="145"/>
      <c r="CR212" s="145"/>
      <c r="CS212" s="145"/>
      <c r="CT212" s="145"/>
      <c r="CU212" s="145"/>
      <c r="CV212" s="145"/>
      <c r="CW212" s="145"/>
      <c r="CX212" s="145"/>
      <c r="CY212" s="145"/>
      <c r="CZ212" s="145"/>
      <c r="DA212" s="145"/>
      <c r="DB212" s="145"/>
      <c r="DC212" s="145"/>
      <c r="DD212" s="145"/>
      <c r="DE212" s="145"/>
      <c r="DF212" s="145"/>
      <c r="DG212" s="145"/>
      <c r="DH212" s="145"/>
      <c r="DI212" s="145"/>
      <c r="DJ212" s="145"/>
      <c r="DK212" s="145"/>
      <c r="DL212" s="145"/>
      <c r="DM212" s="145"/>
      <c r="DN212" s="145"/>
      <c r="DO212" s="145"/>
      <c r="DP212" s="145"/>
      <c r="DQ212" s="145"/>
      <c r="DR212" s="145"/>
      <c r="DS212" s="145"/>
      <c r="DT212" s="145"/>
      <c r="DU212" s="145"/>
      <c r="DV212" s="145"/>
      <c r="DW212" s="145"/>
      <c r="DX212" s="145"/>
      <c r="DY212" s="145"/>
      <c r="DZ212" s="145"/>
      <c r="EA212" s="145"/>
      <c r="EB212" s="145"/>
      <c r="EC212" s="145"/>
      <c r="ED212" s="145"/>
      <c r="EE212" s="145"/>
      <c r="AMG212" s="135"/>
      <c r="AMH212" s="135"/>
    </row>
    <row r="213" spans="1:1024" x14ac:dyDescent="0.2">
      <c r="B213" s="135"/>
      <c r="AX213" s="128"/>
      <c r="AY213" s="128"/>
      <c r="CO213" s="128"/>
      <c r="AMI213" s="128"/>
      <c r="AMJ213" s="128"/>
    </row>
    <row r="214" spans="1:1024" s="128" customFormat="1" x14ac:dyDescent="0.2">
      <c r="A214" s="135" t="s">
        <v>802</v>
      </c>
      <c r="B214" s="135" t="s">
        <v>474</v>
      </c>
      <c r="C214" s="128" t="s">
        <v>487</v>
      </c>
      <c r="D214" s="135" t="s">
        <v>488</v>
      </c>
      <c r="F214" s="128">
        <v>1200</v>
      </c>
      <c r="G214" s="128">
        <v>1E-4</v>
      </c>
      <c r="H214" s="128" t="s">
        <v>367</v>
      </c>
      <c r="I214" s="129">
        <v>27.6</v>
      </c>
      <c r="J214" s="128">
        <v>184778.78</v>
      </c>
      <c r="K214" s="128">
        <v>2797.44</v>
      </c>
      <c r="L214" s="128">
        <v>22.89</v>
      </c>
      <c r="M214" s="128">
        <v>89.5</v>
      </c>
      <c r="N214" s="128">
        <v>63.73</v>
      </c>
      <c r="O214" s="128">
        <v>5.79</v>
      </c>
      <c r="P214" s="128">
        <v>2150.6999999999998</v>
      </c>
      <c r="Q214" s="128">
        <v>2267.29</v>
      </c>
      <c r="R214" s="128">
        <v>262.05</v>
      </c>
      <c r="S214" s="128">
        <v>22.22</v>
      </c>
      <c r="T214" s="128" t="s">
        <v>29</v>
      </c>
      <c r="U214" s="128" t="s">
        <v>29</v>
      </c>
      <c r="V214" s="128" t="s">
        <v>29</v>
      </c>
      <c r="W214" s="128" t="s">
        <v>29</v>
      </c>
      <c r="X214" s="128" t="s">
        <v>29</v>
      </c>
      <c r="Y214" s="128">
        <v>0.39700000000000002</v>
      </c>
      <c r="Z214" s="128">
        <v>0.17599999999999999</v>
      </c>
      <c r="AA214" s="128">
        <v>9.1999999999999998E-2</v>
      </c>
      <c r="AB214" s="128" t="s">
        <v>29</v>
      </c>
      <c r="AC214" s="128" t="s">
        <v>29</v>
      </c>
      <c r="AD214" s="128" t="s">
        <v>29</v>
      </c>
      <c r="AE214" s="128" t="s">
        <v>29</v>
      </c>
      <c r="AF214" s="128" t="s">
        <v>29</v>
      </c>
      <c r="AG214" s="128" t="s">
        <v>29</v>
      </c>
      <c r="AH214" s="128">
        <v>5.0999999999999997E-2</v>
      </c>
      <c r="AI214" s="128" t="s">
        <v>29</v>
      </c>
      <c r="AJ214" s="128">
        <v>3.6999999999999998E-2</v>
      </c>
      <c r="AK214" s="128" t="s">
        <v>29</v>
      </c>
      <c r="AL214" s="128">
        <v>1.0999999999999999E-2</v>
      </c>
      <c r="AM214" s="128">
        <v>0.13</v>
      </c>
      <c r="AN214" s="128">
        <v>4.0500000000000001E-2</v>
      </c>
      <c r="AO214" s="128">
        <v>9.5000000000000001E-2</v>
      </c>
      <c r="AP214" s="128">
        <v>9.4E-2</v>
      </c>
      <c r="AQ214" s="128">
        <v>0.26600000000000001</v>
      </c>
      <c r="AR214" s="128">
        <v>0.28100000000000003</v>
      </c>
      <c r="AS214" s="128">
        <v>9.9000000000000005E-2</v>
      </c>
      <c r="AT214" s="128">
        <v>2.5000000000000001E-2</v>
      </c>
      <c r="AU214" s="128" t="s">
        <v>29</v>
      </c>
      <c r="AV214" s="130">
        <v>2.5000000000000001E-3</v>
      </c>
      <c r="AW214" s="130">
        <v>5.8999999999999999E-3</v>
      </c>
      <c r="AZ214" s="132">
        <v>3.02</v>
      </c>
      <c r="BA214" s="133">
        <v>5876.32</v>
      </c>
      <c r="BB214" s="133">
        <v>134.18</v>
      </c>
      <c r="BC214" s="132">
        <v>1.25</v>
      </c>
      <c r="BD214" s="133">
        <v>51.55</v>
      </c>
      <c r="BE214" s="133">
        <v>9.3699999999999992</v>
      </c>
      <c r="BF214" s="132">
        <v>0.37</v>
      </c>
      <c r="BG214" s="134">
        <v>274.45</v>
      </c>
      <c r="BH214" s="134">
        <v>180.15</v>
      </c>
      <c r="BI214" s="132">
        <v>13.91</v>
      </c>
      <c r="BJ214" s="132">
        <v>2.86</v>
      </c>
      <c r="BK214" s="132">
        <v>1.1499999999999999</v>
      </c>
      <c r="BL214" s="132">
        <v>1.55</v>
      </c>
      <c r="BM214" s="134">
        <v>0.41</v>
      </c>
      <c r="BN214" s="134">
        <v>0.18</v>
      </c>
      <c r="BO214" s="134">
        <v>5.0999999999999997E-2</v>
      </c>
      <c r="BP214" s="134">
        <v>4.5999999999999999E-2</v>
      </c>
      <c r="BQ214" s="134">
        <v>4.7E-2</v>
      </c>
      <c r="BR214" s="134">
        <v>2.5000000000000001E-2</v>
      </c>
      <c r="BS214" s="134">
        <v>0.19</v>
      </c>
      <c r="BT214" s="134">
        <v>6.7000000000000004E-2</v>
      </c>
      <c r="BU214" s="134">
        <v>0.11</v>
      </c>
      <c r="BV214" s="134" t="s">
        <v>489</v>
      </c>
      <c r="BW214" s="134" t="s">
        <v>489</v>
      </c>
      <c r="BX214" s="134" t="s">
        <v>489</v>
      </c>
      <c r="BY214" s="134">
        <v>0.03</v>
      </c>
      <c r="BZ214" s="134" t="s">
        <v>489</v>
      </c>
      <c r="CA214" s="134">
        <v>1.2E-2</v>
      </c>
      <c r="CB214" s="134">
        <v>4.7E-2</v>
      </c>
      <c r="CC214" s="134">
        <v>4.7999999999999996E-3</v>
      </c>
      <c r="CD214" s="134">
        <v>3.3000000000000002E-2</v>
      </c>
      <c r="CE214" s="134">
        <v>9.9000000000000008E-3</v>
      </c>
      <c r="CF214" s="134">
        <v>2.5000000000000001E-2</v>
      </c>
      <c r="CG214" s="134">
        <v>1.4E-2</v>
      </c>
      <c r="CH214" s="134">
        <v>5.8000000000000003E-2</v>
      </c>
      <c r="CI214" s="134">
        <v>1.7999999999999999E-2</v>
      </c>
      <c r="CJ214" s="134">
        <v>2.9000000000000001E-2</v>
      </c>
      <c r="CK214" s="134" t="s">
        <v>489</v>
      </c>
      <c r="CL214" s="134">
        <v>1.2E-2</v>
      </c>
      <c r="CM214" s="134">
        <v>2.0999999999999999E-3</v>
      </c>
      <c r="CN214" s="134">
        <v>3.2000000000000002E-3</v>
      </c>
      <c r="CQ214" s="130">
        <v>3.09</v>
      </c>
      <c r="CR214" s="130">
        <v>212.95</v>
      </c>
      <c r="CS214" s="130">
        <v>144.69999999999999</v>
      </c>
      <c r="CT214" s="130">
        <v>0.24299999999999999</v>
      </c>
      <c r="CU214" s="130">
        <v>19.91</v>
      </c>
      <c r="CV214" s="130">
        <v>3.35</v>
      </c>
      <c r="CW214" s="130">
        <v>0.224</v>
      </c>
      <c r="CX214" s="130">
        <v>2.0299999999999998</v>
      </c>
      <c r="CY214" s="130">
        <v>0.85099999999999998</v>
      </c>
      <c r="CZ214" s="130">
        <v>0.38900000000000001</v>
      </c>
      <c r="DA214" s="130">
        <v>2.15</v>
      </c>
      <c r="DB214" s="130">
        <v>2.63</v>
      </c>
      <c r="DC214" s="130">
        <v>3.27</v>
      </c>
      <c r="DD214" s="130">
        <v>0.99299999999999999</v>
      </c>
      <c r="DE214" s="130">
        <v>0.40899999999999997</v>
      </c>
      <c r="DF214" s="130">
        <v>0.12</v>
      </c>
      <c r="DG214" s="130">
        <v>3.6799999999999999E-2</v>
      </c>
      <c r="DH214" s="130">
        <v>6.3E-2</v>
      </c>
      <c r="DI214" s="130">
        <v>3.0200000000000001E-2</v>
      </c>
      <c r="DJ214" s="130">
        <v>0.433</v>
      </c>
      <c r="DK214" s="130">
        <v>0.16</v>
      </c>
      <c r="DL214" s="130">
        <v>0.28499999999999998</v>
      </c>
      <c r="DM214" s="130">
        <f>AVERAGE(DM215:DM217)</f>
        <v>5.986666666666667E-3</v>
      </c>
      <c r="DN214" s="130">
        <f>AVERAGE(DN215,DN217)</f>
        <v>1.3749999999999998E-2</v>
      </c>
      <c r="DO214" s="130">
        <v>1.9099999999999999E-2</v>
      </c>
      <c r="DP214" s="130">
        <v>6.2700000000000006E-2</v>
      </c>
      <c r="DQ214" s="130">
        <v>7.5300000000000006E-2</v>
      </c>
      <c r="DR214" s="130">
        <v>3.7199999999999997E-2</v>
      </c>
      <c r="DS214" s="130">
        <v>0.13600000000000001</v>
      </c>
      <c r="DT214" s="130">
        <f>AVERAGE(DT215:DT216)</f>
        <v>8.7200000000000003E-3</v>
      </c>
      <c r="DU214" s="130">
        <v>3.0700000000000002E-2</v>
      </c>
      <c r="DV214" s="130">
        <v>7.2300000000000003E-3</v>
      </c>
      <c r="DW214" s="130">
        <v>3.015E-2</v>
      </c>
      <c r="DX214" s="130">
        <v>9.5149999999999992E-3</v>
      </c>
      <c r="DY214" s="130">
        <v>5.1499999999999997E-2</v>
      </c>
      <c r="DZ214" s="130">
        <v>4.9800000000000001E-3</v>
      </c>
      <c r="EA214" s="130">
        <v>3.3099999999999997E-2</v>
      </c>
      <c r="EB214" s="130">
        <v>8.6899999999999998E-3</v>
      </c>
      <c r="EC214" s="130">
        <v>2.4400000000000002E-2</v>
      </c>
      <c r="ED214" s="145">
        <v>7.5900000000000004E-3</v>
      </c>
      <c r="EE214" s="145">
        <v>1.2800000000000001E-2</v>
      </c>
    </row>
    <row r="215" spans="1:1024" s="128" customFormat="1" x14ac:dyDescent="0.2">
      <c r="A215" s="135" t="s">
        <v>802</v>
      </c>
      <c r="B215" s="135" t="s">
        <v>474</v>
      </c>
      <c r="C215" s="128" t="s">
        <v>487</v>
      </c>
      <c r="D215" s="135" t="s">
        <v>490</v>
      </c>
      <c r="F215" s="128">
        <v>1200</v>
      </c>
      <c r="G215" s="128">
        <v>1E-4</v>
      </c>
      <c r="H215" s="128" t="s">
        <v>367</v>
      </c>
      <c r="I215" s="129">
        <v>29.46</v>
      </c>
      <c r="J215" s="128">
        <v>184778.78</v>
      </c>
      <c r="K215" s="128">
        <v>2328.37</v>
      </c>
      <c r="L215" s="128">
        <v>20.86</v>
      </c>
      <c r="M215" s="128">
        <v>39.700000000000003</v>
      </c>
      <c r="N215" s="128">
        <v>53.08</v>
      </c>
      <c r="O215" s="128">
        <v>5.04</v>
      </c>
      <c r="P215" s="128">
        <v>2069.64</v>
      </c>
      <c r="Q215" s="128">
        <v>2267.0500000000002</v>
      </c>
      <c r="R215" s="128">
        <v>260.8</v>
      </c>
      <c r="S215" s="128">
        <v>24.04</v>
      </c>
      <c r="T215" s="128" t="s">
        <v>29</v>
      </c>
      <c r="U215" s="128" t="s">
        <v>29</v>
      </c>
      <c r="V215" s="128" t="s">
        <v>29</v>
      </c>
      <c r="W215" s="128" t="s">
        <v>29</v>
      </c>
      <c r="X215" s="128" t="s">
        <v>29</v>
      </c>
      <c r="Y215" s="128">
        <v>0.39100000000000001</v>
      </c>
      <c r="Z215" s="128">
        <v>0.27800000000000002</v>
      </c>
      <c r="AA215" s="128">
        <v>4.1000000000000002E-2</v>
      </c>
      <c r="AB215" s="128" t="s">
        <v>29</v>
      </c>
      <c r="AC215" s="128" t="s">
        <v>29</v>
      </c>
      <c r="AD215" s="128" t="s">
        <v>29</v>
      </c>
      <c r="AE215" s="128" t="s">
        <v>29</v>
      </c>
      <c r="AF215" s="128" t="s">
        <v>29</v>
      </c>
      <c r="AG215" s="128" t="s">
        <v>29</v>
      </c>
      <c r="AH215" s="128" t="s">
        <v>29</v>
      </c>
      <c r="AI215" s="128" t="s">
        <v>29</v>
      </c>
      <c r="AJ215" s="128">
        <v>2.3300000000000001E-2</v>
      </c>
      <c r="AK215" s="128" t="s">
        <v>29</v>
      </c>
      <c r="AL215" s="128">
        <v>1.72E-2</v>
      </c>
      <c r="AM215" s="128">
        <v>9.4E-2</v>
      </c>
      <c r="AN215" s="128">
        <v>2.3900000000000001E-2</v>
      </c>
      <c r="AO215" s="128">
        <v>7.0000000000000007E-2</v>
      </c>
      <c r="AP215" s="128">
        <v>5.6000000000000001E-2</v>
      </c>
      <c r="AQ215" s="128">
        <v>0.19500000000000001</v>
      </c>
      <c r="AR215" s="128">
        <v>0.22700000000000001</v>
      </c>
      <c r="AS215" s="128">
        <v>8.8999999999999999E-3</v>
      </c>
      <c r="AT215" s="128" t="s">
        <v>29</v>
      </c>
      <c r="AU215" s="128" t="s">
        <v>29</v>
      </c>
      <c r="AV215" s="130" t="s">
        <v>29</v>
      </c>
      <c r="AW215" s="130" t="s">
        <v>489</v>
      </c>
      <c r="AZ215" s="132">
        <v>3.15</v>
      </c>
      <c r="BA215" s="133">
        <v>5871.88</v>
      </c>
      <c r="BB215" s="133">
        <v>118.99</v>
      </c>
      <c r="BC215" s="132">
        <v>1.1399999999999999</v>
      </c>
      <c r="BD215" s="133">
        <v>24.2</v>
      </c>
      <c r="BE215" s="133">
        <v>7.88</v>
      </c>
      <c r="BF215" s="132">
        <v>0.32</v>
      </c>
      <c r="BG215" s="134">
        <v>264.35000000000002</v>
      </c>
      <c r="BH215" s="134">
        <v>180.31</v>
      </c>
      <c r="BI215" s="132">
        <v>13.84</v>
      </c>
      <c r="BJ215" s="132">
        <v>3.01</v>
      </c>
      <c r="BK215" s="132">
        <v>1.0900000000000001</v>
      </c>
      <c r="BL215" s="132">
        <v>1.49</v>
      </c>
      <c r="BM215" s="134">
        <v>0.59</v>
      </c>
      <c r="BN215" s="134">
        <v>0.16</v>
      </c>
      <c r="BO215" s="134">
        <v>4.2000000000000003E-2</v>
      </c>
      <c r="BP215" s="134">
        <v>4.2000000000000003E-2</v>
      </c>
      <c r="BQ215" s="134">
        <v>5.0999999999999997E-2</v>
      </c>
      <c r="BR215" s="134">
        <v>1.7000000000000001E-2</v>
      </c>
      <c r="BS215" s="134">
        <v>0.14000000000000001</v>
      </c>
      <c r="BT215" s="134">
        <v>6.2E-2</v>
      </c>
      <c r="BU215" s="134">
        <v>7.8E-2</v>
      </c>
      <c r="BV215" s="134">
        <v>2.0999999999999999E-3</v>
      </c>
      <c r="BW215" s="134">
        <v>3.5000000000000001E-3</v>
      </c>
      <c r="BX215" s="134" t="s">
        <v>489</v>
      </c>
      <c r="BY215" s="134">
        <v>1.9E-2</v>
      </c>
      <c r="BZ215" s="134">
        <v>2.3E-2</v>
      </c>
      <c r="CA215" s="134">
        <v>8.6999999999999994E-3</v>
      </c>
      <c r="CB215" s="134">
        <v>4.9000000000000002E-2</v>
      </c>
      <c r="CC215" s="134">
        <v>6.1999999999999998E-3</v>
      </c>
      <c r="CD215" s="134">
        <v>2.5999999999999999E-2</v>
      </c>
      <c r="CE215" s="134">
        <v>8.8000000000000005E-3</v>
      </c>
      <c r="CF215" s="134">
        <v>0.02</v>
      </c>
      <c r="CG215" s="134">
        <v>1.0999999999999999E-2</v>
      </c>
      <c r="CH215" s="134">
        <v>4.2000000000000003E-2</v>
      </c>
      <c r="CI215" s="134">
        <v>1.4999999999999999E-2</v>
      </c>
      <c r="CJ215" s="134">
        <v>8.0000000000000002E-3</v>
      </c>
      <c r="CK215" s="134">
        <v>1.7000000000000001E-2</v>
      </c>
      <c r="CL215" s="134">
        <v>1.2E-2</v>
      </c>
      <c r="CM215" s="134" t="s">
        <v>489</v>
      </c>
      <c r="CN215" s="134" t="s">
        <v>489</v>
      </c>
      <c r="CQ215" s="130">
        <v>3.11</v>
      </c>
      <c r="CR215" s="130">
        <v>211.09</v>
      </c>
      <c r="CS215" s="130">
        <v>156.46</v>
      </c>
      <c r="CT215" s="130">
        <v>0.23</v>
      </c>
      <c r="CU215" s="130">
        <v>20.49</v>
      </c>
      <c r="CV215" s="130">
        <v>3.67</v>
      </c>
      <c r="CW215" s="130">
        <v>0.215</v>
      </c>
      <c r="CX215" s="130">
        <v>2.04</v>
      </c>
      <c r="CY215" s="130">
        <v>0.86699999999999999</v>
      </c>
      <c r="CZ215" s="130">
        <v>0.35899999999999999</v>
      </c>
      <c r="DA215" s="130">
        <v>2</v>
      </c>
      <c r="DB215" s="130">
        <v>2.64</v>
      </c>
      <c r="DC215" s="130">
        <v>3.44</v>
      </c>
      <c r="DD215" s="130">
        <v>1.47</v>
      </c>
      <c r="DE215" s="130">
        <v>0.38200000000000001</v>
      </c>
      <c r="DF215" s="130">
        <v>0.10199999999999999</v>
      </c>
      <c r="DG215" s="130">
        <v>2.5499999999999998E-2</v>
      </c>
      <c r="DH215" s="130">
        <v>5.5E-2</v>
      </c>
      <c r="DI215" s="130">
        <v>2.6100000000000002E-2</v>
      </c>
      <c r="DJ215" s="130">
        <v>0.36499999999999999</v>
      </c>
      <c r="DK215" s="130">
        <v>0.15</v>
      </c>
      <c r="DL215" s="130">
        <v>0.16</v>
      </c>
      <c r="DM215" s="130">
        <v>4.5700000000000003E-3</v>
      </c>
      <c r="DN215" s="130">
        <v>1.1299999999999999E-2</v>
      </c>
      <c r="DO215" s="130">
        <v>1.9099999999999999E-2</v>
      </c>
      <c r="DP215" s="130">
        <v>6.2700000000000006E-2</v>
      </c>
      <c r="DQ215" s="130">
        <v>7.5300000000000006E-2</v>
      </c>
      <c r="DR215" s="130">
        <v>3.7199999999999997E-2</v>
      </c>
      <c r="DS215" s="130">
        <v>0.114</v>
      </c>
      <c r="DT215" s="130">
        <v>6.6400000000000001E-3</v>
      </c>
      <c r="DU215" s="130">
        <v>3.0700000000000002E-2</v>
      </c>
      <c r="DV215" s="130">
        <v>1.38E-2</v>
      </c>
      <c r="DW215" s="130">
        <f>AVERAGE(DW216:DW217)</f>
        <v>3.015E-2</v>
      </c>
      <c r="DX215" s="130">
        <v>7.5300000000000002E-3</v>
      </c>
      <c r="DY215" s="130">
        <v>4.3200000000000002E-2</v>
      </c>
      <c r="DZ215" s="130">
        <v>4.3099999999999996E-3</v>
      </c>
      <c r="EA215" s="130">
        <v>3.3099999999999997E-2</v>
      </c>
      <c r="EB215" s="130">
        <v>1.6500000000000001E-2</v>
      </c>
      <c r="EC215" s="130">
        <v>3.4299999999999997E-2</v>
      </c>
      <c r="ED215" s="145">
        <v>7.5900000000000004E-3</v>
      </c>
      <c r="EE215" s="145">
        <v>1.2800000000000001E-2</v>
      </c>
    </row>
    <row r="216" spans="1:1024" s="128" customFormat="1" x14ac:dyDescent="0.2">
      <c r="A216" s="135" t="s">
        <v>802</v>
      </c>
      <c r="B216" s="135" t="s">
        <v>474</v>
      </c>
      <c r="C216" s="128" t="s">
        <v>487</v>
      </c>
      <c r="D216" s="135" t="s">
        <v>491</v>
      </c>
      <c r="F216" s="128">
        <v>1200</v>
      </c>
      <c r="G216" s="128">
        <v>1E-4</v>
      </c>
      <c r="H216" s="128" t="s">
        <v>367</v>
      </c>
      <c r="I216" s="129">
        <v>27.7</v>
      </c>
      <c r="J216" s="128">
        <v>184778.78</v>
      </c>
      <c r="K216" s="128">
        <v>2314.17</v>
      </c>
      <c r="L216" s="128">
        <v>26.17</v>
      </c>
      <c r="M216" s="128">
        <v>101.12</v>
      </c>
      <c r="N216" s="128">
        <v>96.4</v>
      </c>
      <c r="O216" s="128">
        <v>6.79</v>
      </c>
      <c r="P216" s="128">
        <v>2304.08</v>
      </c>
      <c r="Q216" s="128">
        <v>2252.1</v>
      </c>
      <c r="R216" s="128">
        <v>268.05</v>
      </c>
      <c r="S216" s="128">
        <v>21.1</v>
      </c>
      <c r="T216" s="128">
        <v>3.34</v>
      </c>
      <c r="U216" s="128" t="s">
        <v>29</v>
      </c>
      <c r="V216" s="128" t="s">
        <v>29</v>
      </c>
      <c r="W216" s="128" t="s">
        <v>29</v>
      </c>
      <c r="X216" s="128" t="s">
        <v>29</v>
      </c>
      <c r="Y216" s="128">
        <v>0.47099999999999997</v>
      </c>
      <c r="Z216" s="128">
        <v>0.47399999999999998</v>
      </c>
      <c r="AA216" s="128">
        <v>0.16300000000000001</v>
      </c>
      <c r="AB216" s="128" t="s">
        <v>29</v>
      </c>
      <c r="AC216" s="128" t="s">
        <v>29</v>
      </c>
      <c r="AD216" s="128" t="s">
        <v>29</v>
      </c>
      <c r="AE216" s="128">
        <v>6.7999999999999996E-3</v>
      </c>
      <c r="AF216" s="128" t="s">
        <v>29</v>
      </c>
      <c r="AG216" s="128" t="s">
        <v>29</v>
      </c>
      <c r="AH216" s="128" t="s">
        <v>29</v>
      </c>
      <c r="AI216" s="128" t="s">
        <v>29</v>
      </c>
      <c r="AJ216" s="128" t="s">
        <v>29</v>
      </c>
      <c r="AK216" s="128" t="s">
        <v>29</v>
      </c>
      <c r="AL216" s="128">
        <v>1.6799999999999999E-2</v>
      </c>
      <c r="AM216" s="128">
        <v>0.13500000000000001</v>
      </c>
      <c r="AN216" s="128">
        <v>4.1000000000000002E-2</v>
      </c>
      <c r="AO216" s="128">
        <v>0.17100000000000001</v>
      </c>
      <c r="AP216" s="128">
        <v>0.09</v>
      </c>
      <c r="AQ216" s="128">
        <v>0.19800000000000001</v>
      </c>
      <c r="AR216" s="128">
        <v>0.27800000000000002</v>
      </c>
      <c r="AS216" s="128" t="s">
        <v>29</v>
      </c>
      <c r="AT216" s="128">
        <v>0.03</v>
      </c>
      <c r="AU216" s="128" t="s">
        <v>29</v>
      </c>
      <c r="AV216" s="130" t="s">
        <v>29</v>
      </c>
      <c r="AW216" s="130">
        <v>4.0000000000000001E-3</v>
      </c>
      <c r="AZ216" s="132">
        <v>3.05</v>
      </c>
      <c r="BA216" s="133">
        <v>5880.96</v>
      </c>
      <c r="BB216" s="133">
        <v>125.51</v>
      </c>
      <c r="BC216" s="132">
        <v>1.43</v>
      </c>
      <c r="BD216" s="133">
        <v>58.23</v>
      </c>
      <c r="BE216" s="133">
        <v>13.89</v>
      </c>
      <c r="BF216" s="132">
        <v>0.43</v>
      </c>
      <c r="BG216" s="134">
        <v>294.72000000000003</v>
      </c>
      <c r="BH216" s="134">
        <v>179.37</v>
      </c>
      <c r="BI216" s="132">
        <v>14.26</v>
      </c>
      <c r="BJ216" s="132">
        <v>2.78</v>
      </c>
      <c r="BK216" s="132">
        <v>1.29</v>
      </c>
      <c r="BL216" s="132">
        <v>1.65</v>
      </c>
      <c r="BM216" s="134">
        <v>0.45</v>
      </c>
      <c r="BN216" s="134">
        <v>0.17</v>
      </c>
      <c r="BO216" s="134">
        <v>0.05</v>
      </c>
      <c r="BP216" s="134">
        <v>5.1999999999999998E-2</v>
      </c>
      <c r="BQ216" s="134">
        <v>8.3000000000000004E-2</v>
      </c>
      <c r="BR216" s="134">
        <v>3.2000000000000001E-2</v>
      </c>
      <c r="BS216" s="134">
        <v>0.19</v>
      </c>
      <c r="BT216" s="134">
        <v>6.8000000000000005E-2</v>
      </c>
      <c r="BU216" s="134">
        <v>4.2999999999999997E-2</v>
      </c>
      <c r="BV216" s="134">
        <v>4.0000000000000001E-3</v>
      </c>
      <c r="BW216" s="134" t="s">
        <v>489</v>
      </c>
      <c r="BX216" s="134">
        <v>5.8999999999999999E-3</v>
      </c>
      <c r="BY216" s="134" t="s">
        <v>489</v>
      </c>
      <c r="BZ216" s="134" t="s">
        <v>489</v>
      </c>
      <c r="CA216" s="134">
        <v>1.4999999999999999E-2</v>
      </c>
      <c r="CB216" s="134">
        <v>5.6000000000000001E-2</v>
      </c>
      <c r="CC216" s="134">
        <v>8.0000000000000002E-3</v>
      </c>
      <c r="CD216" s="134">
        <v>3.6999999999999998E-2</v>
      </c>
      <c r="CE216" s="134">
        <v>0.01</v>
      </c>
      <c r="CF216" s="134">
        <v>3.7999999999999999E-2</v>
      </c>
      <c r="CG216" s="134">
        <v>1.4999999999999999E-2</v>
      </c>
      <c r="CH216" s="134">
        <v>5.0999999999999997E-2</v>
      </c>
      <c r="CI216" s="134">
        <v>1.9E-2</v>
      </c>
      <c r="CJ216" s="134">
        <v>1.4999999999999999E-2</v>
      </c>
      <c r="CK216" s="134">
        <v>2.1000000000000001E-2</v>
      </c>
      <c r="CL216" s="134">
        <v>1.2999999999999999E-2</v>
      </c>
      <c r="CM216" s="134" t="s">
        <v>489</v>
      </c>
      <c r="CN216" s="134">
        <v>2.8999999999999998E-3</v>
      </c>
      <c r="CQ216" s="130">
        <v>2.95</v>
      </c>
      <c r="CR216" s="130">
        <v>198.46</v>
      </c>
      <c r="CS216" s="130">
        <v>151.69999999999999</v>
      </c>
      <c r="CT216" s="130">
        <v>0.22500000000000001</v>
      </c>
      <c r="CU216" s="130">
        <v>19.16</v>
      </c>
      <c r="CV216" s="130">
        <v>3.03</v>
      </c>
      <c r="CW216" s="130">
        <v>0.20899999999999999</v>
      </c>
      <c r="CX216" s="130">
        <v>1.65</v>
      </c>
      <c r="CY216" s="130">
        <v>0.78500000000000003</v>
      </c>
      <c r="CZ216" s="130">
        <v>0.36699999999999999</v>
      </c>
      <c r="DA216" s="130">
        <v>2.08</v>
      </c>
      <c r="DB216" s="130">
        <v>2.54</v>
      </c>
      <c r="DC216" s="130">
        <v>3.32</v>
      </c>
      <c r="DD216" s="130">
        <v>1.04</v>
      </c>
      <c r="DE216" s="130">
        <v>0.38</v>
      </c>
      <c r="DF216" s="130">
        <v>0.10299999999999999</v>
      </c>
      <c r="DG216" s="130">
        <v>2.5399999999999999E-2</v>
      </c>
      <c r="DH216" s="130">
        <v>0.1</v>
      </c>
      <c r="DI216" s="130">
        <v>2.7799999999999998E-2</v>
      </c>
      <c r="DJ216" s="130">
        <v>0.41</v>
      </c>
      <c r="DK216" s="130">
        <v>0.14099999999999999</v>
      </c>
      <c r="DL216" s="130">
        <v>0.13800000000000001</v>
      </c>
      <c r="DM216" s="130">
        <v>6.0299999999999998E-3</v>
      </c>
      <c r="DN216" s="130">
        <v>1.375E-2</v>
      </c>
      <c r="DO216" s="130">
        <v>1.9099999999999999E-2</v>
      </c>
      <c r="DP216" s="130">
        <v>6.2700000000000006E-2</v>
      </c>
      <c r="DQ216" s="130">
        <v>7.5300000000000006E-2</v>
      </c>
      <c r="DR216" s="130">
        <v>3.7199999999999997E-2</v>
      </c>
      <c r="DS216" s="130">
        <v>0.113</v>
      </c>
      <c r="DT216" s="130">
        <v>1.0800000000000001E-2</v>
      </c>
      <c r="DU216" s="130">
        <v>3.0700000000000002E-2</v>
      </c>
      <c r="DV216" s="130">
        <f>AVERAGE(DV214:DV215)</f>
        <v>1.0515E-2</v>
      </c>
      <c r="DW216" s="130">
        <v>2.1999999999999999E-2</v>
      </c>
      <c r="DX216" s="130">
        <f>AVERAGE(DX217,DX215)</f>
        <v>9.5149999999999992E-3</v>
      </c>
      <c r="DY216" s="130">
        <v>3.49E-2</v>
      </c>
      <c r="DZ216" s="130">
        <v>4.5700000000000003E-3</v>
      </c>
      <c r="EA216" s="130">
        <v>3.3099999999999997E-2</v>
      </c>
      <c r="EB216" s="130">
        <v>1.23E-2</v>
      </c>
      <c r="EC216" s="130">
        <v>2.2700000000000001E-2</v>
      </c>
      <c r="ED216" s="145">
        <v>7.5900000000000004E-3</v>
      </c>
      <c r="EE216" s="145">
        <v>1.2800000000000001E-2</v>
      </c>
    </row>
    <row r="217" spans="1:1024" s="128" customFormat="1" x14ac:dyDescent="0.2">
      <c r="A217" s="135" t="s">
        <v>802</v>
      </c>
      <c r="B217" s="135" t="s">
        <v>474</v>
      </c>
      <c r="C217" s="128" t="s">
        <v>487</v>
      </c>
      <c r="D217" s="135" t="s">
        <v>492</v>
      </c>
      <c r="F217" s="128">
        <v>1200</v>
      </c>
      <c r="G217" s="128">
        <v>1E-4</v>
      </c>
      <c r="H217" s="128" t="s">
        <v>367</v>
      </c>
      <c r="I217" s="129">
        <v>29.62</v>
      </c>
      <c r="J217" s="128">
        <v>184778.8</v>
      </c>
      <c r="K217" s="128">
        <v>2392.59</v>
      </c>
      <c r="L217" s="128">
        <v>21.5</v>
      </c>
      <c r="M217" s="128">
        <v>49.52</v>
      </c>
      <c r="N217" s="128">
        <v>58.91</v>
      </c>
      <c r="O217" s="128">
        <v>6.37</v>
      </c>
      <c r="P217" s="128">
        <v>2059.09</v>
      </c>
      <c r="Q217" s="128">
        <v>2278.2800000000002</v>
      </c>
      <c r="R217" s="128">
        <v>255.46</v>
      </c>
      <c r="S217" s="128">
        <v>23.45</v>
      </c>
      <c r="T217" s="128">
        <v>3.57</v>
      </c>
      <c r="U217" s="128" t="s">
        <v>29</v>
      </c>
      <c r="V217" s="128" t="s">
        <v>29</v>
      </c>
      <c r="W217" s="128" t="s">
        <v>29</v>
      </c>
      <c r="X217" s="128" t="s">
        <v>29</v>
      </c>
      <c r="Y217" s="128">
        <v>0.32800000000000001</v>
      </c>
      <c r="Z217" s="128">
        <v>0.189</v>
      </c>
      <c r="AA217" s="128">
        <v>8.1000000000000003E-2</v>
      </c>
      <c r="AB217" s="128" t="s">
        <v>29</v>
      </c>
      <c r="AC217" s="128" t="s">
        <v>29</v>
      </c>
      <c r="AD217" s="128" t="s">
        <v>29</v>
      </c>
      <c r="AE217" s="128" t="s">
        <v>29</v>
      </c>
      <c r="AF217" s="128" t="s">
        <v>29</v>
      </c>
      <c r="AG217" s="128" t="s">
        <v>29</v>
      </c>
      <c r="AH217" s="128">
        <v>2.7E-2</v>
      </c>
      <c r="AI217" s="128" t="s">
        <v>29</v>
      </c>
      <c r="AJ217" s="128" t="s">
        <v>29</v>
      </c>
      <c r="AK217" s="128" t="s">
        <v>29</v>
      </c>
      <c r="AL217" s="128">
        <v>1.61E-2</v>
      </c>
      <c r="AM217" s="128">
        <v>0.113</v>
      </c>
      <c r="AN217" s="128">
        <v>4.4200000000000003E-2</v>
      </c>
      <c r="AO217" s="128">
        <v>8.5999999999999993E-2</v>
      </c>
      <c r="AP217" s="128">
        <v>9.7000000000000003E-2</v>
      </c>
      <c r="AQ217" s="128">
        <v>0.28999999999999998</v>
      </c>
      <c r="AR217" s="128">
        <v>0.24199999999999999</v>
      </c>
      <c r="AS217" s="128">
        <v>3.5999999999999997E-2</v>
      </c>
      <c r="AT217" s="128">
        <v>2.9899999999999999E-2</v>
      </c>
      <c r="AU217" s="128" t="s">
        <v>29</v>
      </c>
      <c r="AV217" s="130" t="s">
        <v>29</v>
      </c>
      <c r="AW217" s="130" t="s">
        <v>489</v>
      </c>
      <c r="AZ217" s="132">
        <v>3.18</v>
      </c>
      <c r="BA217" s="133">
        <v>5872.29</v>
      </c>
      <c r="BB217" s="133">
        <v>121.16</v>
      </c>
      <c r="BC217" s="132">
        <v>1.18</v>
      </c>
      <c r="BD217" s="133">
        <v>29.6</v>
      </c>
      <c r="BE217" s="133">
        <v>8.69</v>
      </c>
      <c r="BF217" s="132">
        <v>0.39</v>
      </c>
      <c r="BG217" s="134">
        <v>263.63</v>
      </c>
      <c r="BH217" s="134">
        <v>181.63</v>
      </c>
      <c r="BI217" s="132">
        <v>13.58</v>
      </c>
      <c r="BJ217" s="132">
        <v>2.98</v>
      </c>
      <c r="BK217" s="132">
        <v>1.23</v>
      </c>
      <c r="BL217" s="132">
        <v>1.61</v>
      </c>
      <c r="BM217" s="134">
        <v>0.52</v>
      </c>
      <c r="BN217" s="134">
        <v>0.17</v>
      </c>
      <c r="BO217" s="134">
        <v>4.4999999999999998E-2</v>
      </c>
      <c r="BP217" s="134">
        <v>3.9E-2</v>
      </c>
      <c r="BQ217" s="134">
        <v>6.0999999999999999E-2</v>
      </c>
      <c r="BR217" s="134">
        <v>2.3E-2</v>
      </c>
      <c r="BS217" s="134">
        <v>0.2</v>
      </c>
      <c r="BT217" s="134">
        <v>6.5000000000000002E-2</v>
      </c>
      <c r="BU217" s="134">
        <v>6.6000000000000003E-2</v>
      </c>
      <c r="BV217" s="134">
        <v>3.0000000000000001E-3</v>
      </c>
      <c r="BW217" s="134">
        <v>5.0000000000000001E-3</v>
      </c>
      <c r="BX217" s="134" t="s">
        <v>489</v>
      </c>
      <c r="BY217" s="134">
        <v>2.1000000000000001E-2</v>
      </c>
      <c r="BZ217" s="134" t="s">
        <v>489</v>
      </c>
      <c r="CA217" s="134" t="s">
        <v>489</v>
      </c>
      <c r="CB217" s="134">
        <v>4.7E-2</v>
      </c>
      <c r="CC217" s="134">
        <v>5.4000000000000003E-3</v>
      </c>
      <c r="CD217" s="134">
        <v>3.2000000000000001E-2</v>
      </c>
      <c r="CE217" s="134">
        <v>9.1999999999999998E-3</v>
      </c>
      <c r="CF217" s="134">
        <v>2.7E-2</v>
      </c>
      <c r="CG217" s="134">
        <v>1.4999999999999999E-2</v>
      </c>
      <c r="CH217" s="134">
        <v>5.2999999999999999E-2</v>
      </c>
      <c r="CI217" s="134">
        <v>1.6E-2</v>
      </c>
      <c r="CJ217" s="134">
        <v>1.6E-2</v>
      </c>
      <c r="CK217" s="134">
        <v>0.01</v>
      </c>
      <c r="CL217" s="134">
        <v>1.4999999999999999E-2</v>
      </c>
      <c r="CM217" s="134" t="s">
        <v>489</v>
      </c>
      <c r="CN217" s="134" t="s">
        <v>489</v>
      </c>
      <c r="CQ217" s="130">
        <v>3.13</v>
      </c>
      <c r="CR217" s="130">
        <v>213.76</v>
      </c>
      <c r="CS217" s="130">
        <v>156.69</v>
      </c>
      <c r="CT217" s="130">
        <v>0.23300000000000001</v>
      </c>
      <c r="CU217" s="130">
        <v>20.84</v>
      </c>
      <c r="CV217" s="130">
        <v>3.69</v>
      </c>
      <c r="CW217" s="130">
        <v>0.20499999999999999</v>
      </c>
      <c r="CX217" s="130">
        <v>2.0299999999999998</v>
      </c>
      <c r="CY217" s="130">
        <v>0.82499999999999996</v>
      </c>
      <c r="CZ217" s="130">
        <v>0.38500000000000001</v>
      </c>
      <c r="DA217" s="130">
        <v>2.14</v>
      </c>
      <c r="DB217" s="130">
        <v>2.62</v>
      </c>
      <c r="DC217" s="130">
        <v>3.79</v>
      </c>
      <c r="DD217" s="130">
        <v>1.39</v>
      </c>
      <c r="DE217" s="130">
        <v>0.39900000000000002</v>
      </c>
      <c r="DF217" s="130">
        <v>9.8699999999999996E-2</v>
      </c>
      <c r="DG217" s="130">
        <v>3.0200000000000001E-2</v>
      </c>
      <c r="DH217" s="130">
        <v>0.11600000000000001</v>
      </c>
      <c r="DI217" s="130">
        <v>3.1699999999999999E-2</v>
      </c>
      <c r="DJ217" s="130">
        <v>0.45500000000000002</v>
      </c>
      <c r="DK217" s="130">
        <v>0.161</v>
      </c>
      <c r="DL217" s="130">
        <v>0.152</v>
      </c>
      <c r="DM217" s="130">
        <v>7.3600000000000002E-3</v>
      </c>
      <c r="DN217" s="130">
        <v>1.6199999999999999E-2</v>
      </c>
      <c r="DO217" s="130">
        <v>1.9099999999999999E-2</v>
      </c>
      <c r="DP217" s="130">
        <v>6.2700000000000006E-2</v>
      </c>
      <c r="DQ217" s="130">
        <v>7.5300000000000006E-2</v>
      </c>
      <c r="DR217" s="130">
        <v>3.7199999999999997E-2</v>
      </c>
      <c r="DS217" s="130">
        <v>0.113</v>
      </c>
      <c r="DT217" s="130">
        <v>8.7200000000000003E-3</v>
      </c>
      <c r="DU217" s="130">
        <v>3.0700000000000002E-2</v>
      </c>
      <c r="DV217" s="130">
        <v>1.0515E-2</v>
      </c>
      <c r="DW217" s="130">
        <v>3.8300000000000001E-2</v>
      </c>
      <c r="DX217" s="130">
        <v>1.15E-2</v>
      </c>
      <c r="DY217" s="130">
        <f>AVERAGE(DY216,DY214)</f>
        <v>4.3200000000000002E-2</v>
      </c>
      <c r="DZ217" s="130">
        <v>3.46E-3</v>
      </c>
      <c r="EA217" s="130">
        <v>3.3099999999999997E-2</v>
      </c>
      <c r="EB217" s="130">
        <v>1.2500000000000001E-2</v>
      </c>
      <c r="EC217" s="130">
        <v>3.3700000000000001E-2</v>
      </c>
      <c r="ED217" s="145">
        <v>7.5900000000000004E-3</v>
      </c>
      <c r="EE217" s="145">
        <v>1.2800000000000001E-2</v>
      </c>
    </row>
    <row r="218" spans="1:1024" x14ac:dyDescent="0.2">
      <c r="A218" s="135"/>
      <c r="B218" s="135"/>
      <c r="D218" s="135" t="s">
        <v>34</v>
      </c>
      <c r="I218" s="144">
        <f t="shared" ref="I218:T218" si="132">AVERAGE(I214:I217)</f>
        <v>28.595000000000002</v>
      </c>
      <c r="J218" s="135">
        <f t="shared" si="132"/>
        <v>184778.78499999997</v>
      </c>
      <c r="K218" s="135">
        <f t="shared" si="132"/>
        <v>2458.1424999999999</v>
      </c>
      <c r="L218" s="135">
        <f t="shared" si="132"/>
        <v>22.855</v>
      </c>
      <c r="M218" s="135">
        <f t="shared" si="132"/>
        <v>69.959999999999994</v>
      </c>
      <c r="N218" s="135">
        <f t="shared" si="132"/>
        <v>68.03</v>
      </c>
      <c r="O218" s="135">
        <f t="shared" si="132"/>
        <v>5.9975000000000005</v>
      </c>
      <c r="P218" s="135">
        <f t="shared" si="132"/>
        <v>2145.8775000000001</v>
      </c>
      <c r="Q218" s="135">
        <f t="shared" si="132"/>
        <v>2266.1800000000003</v>
      </c>
      <c r="R218" s="135">
        <f t="shared" si="132"/>
        <v>261.59000000000003</v>
      </c>
      <c r="S218" s="135">
        <f t="shared" si="132"/>
        <v>22.702500000000001</v>
      </c>
      <c r="T218" s="135">
        <f t="shared" si="132"/>
        <v>3.4550000000000001</v>
      </c>
      <c r="U218" s="135"/>
      <c r="V218" s="135"/>
      <c r="W218" s="135"/>
      <c r="X218" s="135"/>
      <c r="Y218" s="135">
        <f>AVERAGE(Y214:Y217)</f>
        <v>0.39674999999999999</v>
      </c>
      <c r="Z218" s="135">
        <f>AVERAGE(Z214:Z217)</f>
        <v>0.27925</v>
      </c>
      <c r="AA218" s="135">
        <f>AVERAGE(AA214:AA217)</f>
        <v>9.4250000000000014E-2</v>
      </c>
      <c r="AB218" s="135"/>
      <c r="AC218" s="135"/>
      <c r="AD218" s="135"/>
      <c r="AE218" s="135">
        <f>AVERAGE(AE214:AE217)</f>
        <v>6.7999999999999996E-3</v>
      </c>
      <c r="AF218" s="135"/>
      <c r="AG218" s="135"/>
      <c r="AH218" s="135">
        <f>AVERAGE(AH214:AH217)</f>
        <v>3.9E-2</v>
      </c>
      <c r="AI218" s="135"/>
      <c r="AJ218" s="135">
        <f>AVERAGE(AJ214:AJ217)</f>
        <v>3.015E-2</v>
      </c>
      <c r="AK218" s="135"/>
      <c r="AL218" s="135">
        <f t="shared" ref="AL218:AT218" si="133">AVERAGE(AL214:AL217)</f>
        <v>1.5275E-2</v>
      </c>
      <c r="AM218" s="135">
        <f t="shared" si="133"/>
        <v>0.11799999999999999</v>
      </c>
      <c r="AN218" s="135">
        <f t="shared" si="133"/>
        <v>3.7400000000000003E-2</v>
      </c>
      <c r="AO218" s="135">
        <f t="shared" si="133"/>
        <v>0.10550000000000001</v>
      </c>
      <c r="AP218" s="135">
        <f t="shared" si="133"/>
        <v>8.4249999999999992E-2</v>
      </c>
      <c r="AQ218" s="135">
        <f t="shared" si="133"/>
        <v>0.23725000000000002</v>
      </c>
      <c r="AR218" s="135">
        <f t="shared" si="133"/>
        <v>0.25700000000000001</v>
      </c>
      <c r="AS218" s="135">
        <f t="shared" si="133"/>
        <v>4.7966666666666664E-2</v>
      </c>
      <c r="AT218" s="135">
        <f t="shared" si="133"/>
        <v>2.8300000000000002E-2</v>
      </c>
      <c r="AU218" s="135"/>
      <c r="AV218" s="145">
        <f>AVERAGE(AV214:AV217)</f>
        <v>2.5000000000000001E-3</v>
      </c>
      <c r="AW218" s="145">
        <f>AVERAGE(AW214:AW217)</f>
        <v>4.9499999999999995E-3</v>
      </c>
      <c r="AX218" s="135"/>
      <c r="AY218" s="135"/>
      <c r="AZ218" s="146"/>
      <c r="BA218" s="147"/>
      <c r="BB218" s="147"/>
      <c r="BC218" s="146"/>
      <c r="BD218" s="147"/>
      <c r="BE218" s="147"/>
      <c r="BF218" s="146"/>
      <c r="BG218" s="148"/>
      <c r="BH218" s="148"/>
      <c r="BI218" s="146"/>
      <c r="BJ218" s="146"/>
      <c r="BK218" s="146"/>
      <c r="BL218" s="146"/>
      <c r="BM218" s="148"/>
      <c r="BN218" s="148"/>
      <c r="BO218" s="148"/>
      <c r="BP218" s="148"/>
      <c r="BQ218" s="148"/>
      <c r="BR218" s="148"/>
      <c r="BS218" s="148"/>
      <c r="BT218" s="148"/>
      <c r="BU218" s="148"/>
      <c r="BV218" s="148"/>
      <c r="BW218" s="148"/>
      <c r="BX218" s="148"/>
      <c r="BY218" s="148"/>
      <c r="BZ218" s="148"/>
      <c r="CA218" s="148"/>
      <c r="CB218" s="148"/>
      <c r="CC218" s="148"/>
      <c r="CD218" s="148"/>
      <c r="CE218" s="148"/>
      <c r="CF218" s="148"/>
      <c r="CG218" s="148"/>
      <c r="CH218" s="148"/>
      <c r="CI218" s="148"/>
      <c r="CJ218" s="148"/>
      <c r="CK218" s="148"/>
      <c r="CL218" s="148"/>
      <c r="CM218" s="148"/>
      <c r="CN218" s="148"/>
      <c r="CO218" s="135"/>
      <c r="CP218" s="135"/>
      <c r="CQ218" s="145"/>
      <c r="CR218" s="145"/>
      <c r="CS218" s="145"/>
      <c r="CT218" s="145"/>
      <c r="CU218" s="145"/>
      <c r="CV218" s="145"/>
      <c r="CW218" s="145"/>
      <c r="CX218" s="145"/>
      <c r="CY218" s="145"/>
      <c r="CZ218" s="145"/>
      <c r="DA218" s="145"/>
      <c r="DB218" s="145"/>
      <c r="DC218" s="145"/>
      <c r="DD218" s="145"/>
      <c r="DE218" s="145"/>
      <c r="DF218" s="145"/>
      <c r="DG218" s="145"/>
      <c r="DH218" s="145"/>
      <c r="DI218" s="145"/>
      <c r="DJ218" s="145"/>
      <c r="DK218" s="145"/>
      <c r="DL218" s="145"/>
      <c r="DM218" s="145"/>
      <c r="DN218" s="145"/>
      <c r="DO218" s="145"/>
      <c r="DP218" s="145"/>
      <c r="DQ218" s="145"/>
      <c r="DR218" s="145"/>
      <c r="DS218" s="145"/>
      <c r="DT218" s="145"/>
      <c r="DU218" s="145"/>
      <c r="DV218" s="145"/>
      <c r="DW218" s="145"/>
      <c r="DX218" s="145"/>
      <c r="DY218" s="145"/>
      <c r="DZ218" s="145"/>
      <c r="EA218" s="145"/>
      <c r="EB218" s="145"/>
      <c r="EC218" s="145"/>
      <c r="ED218" s="145"/>
      <c r="EE218" s="145"/>
      <c r="AMG218" s="135"/>
      <c r="AMH218" s="135"/>
    </row>
    <row r="219" spans="1:1024" x14ac:dyDescent="0.2">
      <c r="D219" s="128" t="s">
        <v>380</v>
      </c>
      <c r="I219" s="144">
        <f t="shared" ref="I219:T219" si="134">MEDIAN(I214:I217)</f>
        <v>28.58</v>
      </c>
      <c r="J219" s="135">
        <f t="shared" si="134"/>
        <v>184778.78</v>
      </c>
      <c r="K219" s="135">
        <f t="shared" si="134"/>
        <v>2360.48</v>
      </c>
      <c r="L219" s="135">
        <f t="shared" si="134"/>
        <v>22.195</v>
      </c>
      <c r="M219" s="135">
        <f t="shared" si="134"/>
        <v>69.510000000000005</v>
      </c>
      <c r="N219" s="135">
        <f t="shared" si="134"/>
        <v>61.319999999999993</v>
      </c>
      <c r="O219" s="135">
        <f t="shared" si="134"/>
        <v>6.08</v>
      </c>
      <c r="P219" s="135">
        <f t="shared" si="134"/>
        <v>2110.17</v>
      </c>
      <c r="Q219" s="135">
        <f t="shared" si="134"/>
        <v>2267.17</v>
      </c>
      <c r="R219" s="135">
        <f t="shared" si="134"/>
        <v>261.42500000000001</v>
      </c>
      <c r="S219" s="135">
        <f t="shared" si="134"/>
        <v>22.835000000000001</v>
      </c>
      <c r="T219" s="135">
        <f t="shared" si="134"/>
        <v>3.4550000000000001</v>
      </c>
      <c r="U219" s="135"/>
      <c r="V219" s="135"/>
      <c r="W219" s="135"/>
      <c r="X219" s="135"/>
      <c r="Y219" s="135">
        <f>MEDIAN(Y214:Y217)</f>
        <v>0.39400000000000002</v>
      </c>
      <c r="Z219" s="135">
        <f>MEDIAN(Z214:Z217)</f>
        <v>0.23350000000000001</v>
      </c>
      <c r="AA219" s="135">
        <f>MEDIAN(AA214:AA217)</f>
        <v>8.6499999999999994E-2</v>
      </c>
      <c r="AB219" s="135"/>
      <c r="AC219" s="135"/>
      <c r="AD219" s="135"/>
      <c r="AE219" s="135">
        <f>MEDIAN(AE214:AE217)</f>
        <v>6.7999999999999996E-3</v>
      </c>
      <c r="AF219" s="135"/>
      <c r="AG219" s="135"/>
      <c r="AH219" s="135">
        <f>MEDIAN(AH214:AH217)</f>
        <v>3.9E-2</v>
      </c>
      <c r="AI219" s="135"/>
      <c r="AJ219" s="135">
        <f>MEDIAN(AJ214:AJ217)</f>
        <v>3.015E-2</v>
      </c>
      <c r="AK219" s="135"/>
      <c r="AL219" s="135">
        <f t="shared" ref="AL219:AT219" si="135">MEDIAN(AL214:AL217)</f>
        <v>1.6449999999999999E-2</v>
      </c>
      <c r="AM219" s="135">
        <f t="shared" si="135"/>
        <v>0.1215</v>
      </c>
      <c r="AN219" s="135">
        <f t="shared" si="135"/>
        <v>4.0750000000000001E-2</v>
      </c>
      <c r="AO219" s="135">
        <f t="shared" si="135"/>
        <v>9.0499999999999997E-2</v>
      </c>
      <c r="AP219" s="135">
        <f t="shared" si="135"/>
        <v>9.1999999999999998E-2</v>
      </c>
      <c r="AQ219" s="135">
        <f t="shared" si="135"/>
        <v>0.23200000000000001</v>
      </c>
      <c r="AR219" s="135">
        <f t="shared" si="135"/>
        <v>0.26</v>
      </c>
      <c r="AS219" s="135">
        <f t="shared" si="135"/>
        <v>3.5999999999999997E-2</v>
      </c>
      <c r="AT219" s="135">
        <f t="shared" si="135"/>
        <v>2.9899999999999999E-2</v>
      </c>
      <c r="AU219" s="135"/>
      <c r="AV219" s="145">
        <f>MEDIAN(AV214:AV217)</f>
        <v>2.5000000000000001E-3</v>
      </c>
      <c r="AW219" s="145">
        <f>MEDIAN(AW214:AW217)</f>
        <v>4.9499999999999995E-3</v>
      </c>
    </row>
    <row r="220" spans="1:1024" x14ac:dyDescent="0.2">
      <c r="A220" s="135"/>
      <c r="B220" s="135"/>
      <c r="D220" s="135" t="s">
        <v>35</v>
      </c>
      <c r="I220" s="144">
        <f t="shared" ref="I220:S220" si="136">STDEV(I214:I217)</f>
        <v>1.0939073696311465</v>
      </c>
      <c r="J220" s="135">
        <f t="shared" si="136"/>
        <v>9.9999999947613105E-3</v>
      </c>
      <c r="K220" s="135">
        <f t="shared" si="136"/>
        <v>228.75671667734701</v>
      </c>
      <c r="L220" s="135">
        <f t="shared" si="136"/>
        <v>2.3668896608559242</v>
      </c>
      <c r="M220" s="135">
        <f t="shared" si="136"/>
        <v>29.923337603504979</v>
      </c>
      <c r="N220" s="135">
        <f t="shared" si="136"/>
        <v>19.408106553705842</v>
      </c>
      <c r="O220" s="135">
        <f t="shared" si="136"/>
        <v>0.75865560917541763</v>
      </c>
      <c r="P220" s="135">
        <f t="shared" si="136"/>
        <v>113.13047640519621</v>
      </c>
      <c r="Q220" s="135">
        <f t="shared" si="136"/>
        <v>10.749347267005064</v>
      </c>
      <c r="R220" s="135">
        <f t="shared" si="136"/>
        <v>5.168629734594397</v>
      </c>
      <c r="S220" s="135">
        <f t="shared" si="136"/>
        <v>1.3100222644418418</v>
      </c>
      <c r="T220" s="135"/>
      <c r="U220" s="135"/>
      <c r="V220" s="135"/>
      <c r="W220" s="135"/>
      <c r="X220" s="135"/>
      <c r="Y220" s="135">
        <f>STDEV(Y214:Y217)</f>
        <v>5.8517091520341451E-2</v>
      </c>
      <c r="Z220" s="135">
        <f>STDEV(Z214:Z217)</f>
        <v>0.13751939257185997</v>
      </c>
      <c r="AA220" s="135">
        <f>STDEV(AA214:AA217)</f>
        <v>5.0802723024131927E-2</v>
      </c>
      <c r="AB220" s="135"/>
      <c r="AC220" s="135"/>
      <c r="AD220" s="135"/>
      <c r="AE220" s="135"/>
      <c r="AF220" s="135"/>
      <c r="AG220" s="135"/>
      <c r="AH220" s="135">
        <f>STDEV(AH214:AH217)</f>
        <v>1.6970562748477129E-2</v>
      </c>
      <c r="AI220" s="135"/>
      <c r="AJ220" s="135">
        <f>STDEV(AJ214:AJ217)</f>
        <v>9.6873629022556987E-3</v>
      </c>
      <c r="AK220" s="135"/>
      <c r="AL220" s="135">
        <f t="shared" ref="AL220:AT220" si="137">STDEV(AL214:AL217)</f>
        <v>2.8860295678781026E-3</v>
      </c>
      <c r="AM220" s="135">
        <f t="shared" si="137"/>
        <v>1.8565200420859157E-2</v>
      </c>
      <c r="AN220" s="135">
        <f t="shared" si="137"/>
        <v>9.1480416847906122E-3</v>
      </c>
      <c r="AO220" s="135">
        <f t="shared" si="137"/>
        <v>4.487389738663964E-2</v>
      </c>
      <c r="AP220" s="135">
        <f t="shared" si="137"/>
        <v>1.9050371824892783E-2</v>
      </c>
      <c r="AQ220" s="135">
        <f t="shared" si="137"/>
        <v>4.8078928163316402E-2</v>
      </c>
      <c r="AR220" s="135">
        <f t="shared" si="137"/>
        <v>2.672077843177479E-2</v>
      </c>
      <c r="AS220" s="135">
        <f t="shared" si="137"/>
        <v>4.6226651764251038E-2</v>
      </c>
      <c r="AT220" s="135">
        <f t="shared" si="137"/>
        <v>2.8583211855912893E-3</v>
      </c>
      <c r="AU220" s="135"/>
      <c r="AV220" s="145"/>
      <c r="AW220" s="145">
        <f>STDEV(AW214:AW217)</f>
        <v>1.3435028842544402E-3</v>
      </c>
      <c r="AX220" s="135"/>
      <c r="AY220" s="135"/>
      <c r="AZ220" s="146"/>
      <c r="BA220" s="147"/>
      <c r="BB220" s="147"/>
      <c r="BC220" s="146"/>
      <c r="BD220" s="147"/>
      <c r="BE220" s="147"/>
      <c r="BF220" s="146"/>
      <c r="BG220" s="148"/>
      <c r="BH220" s="148"/>
      <c r="BI220" s="146"/>
      <c r="BJ220" s="146"/>
      <c r="BK220" s="146"/>
      <c r="BL220" s="146"/>
      <c r="BM220" s="148"/>
      <c r="BN220" s="148"/>
      <c r="BO220" s="148"/>
      <c r="BP220" s="148"/>
      <c r="BQ220" s="148"/>
      <c r="BR220" s="148"/>
      <c r="BS220" s="148"/>
      <c r="BT220" s="148"/>
      <c r="BU220" s="148"/>
      <c r="BV220" s="148"/>
      <c r="BW220" s="148"/>
      <c r="BX220" s="148"/>
      <c r="BY220" s="148"/>
      <c r="BZ220" s="148"/>
      <c r="CA220" s="148"/>
      <c r="CB220" s="148"/>
      <c r="CC220" s="148"/>
      <c r="CD220" s="148"/>
      <c r="CE220" s="148"/>
      <c r="CF220" s="148"/>
      <c r="CG220" s="148"/>
      <c r="CH220" s="148"/>
      <c r="CI220" s="148"/>
      <c r="CJ220" s="148"/>
      <c r="CK220" s="148"/>
      <c r="CL220" s="148"/>
      <c r="CM220" s="148"/>
      <c r="CN220" s="148"/>
      <c r="CO220" s="135"/>
      <c r="CP220" s="135"/>
      <c r="CQ220" s="145"/>
      <c r="CR220" s="145"/>
      <c r="CS220" s="145"/>
      <c r="CT220" s="145"/>
      <c r="CU220" s="145"/>
      <c r="CV220" s="145"/>
      <c r="CW220" s="145"/>
      <c r="CX220" s="145"/>
      <c r="CY220" s="145"/>
      <c r="CZ220" s="145"/>
      <c r="DA220" s="145"/>
      <c r="DB220" s="145"/>
      <c r="DC220" s="145"/>
      <c r="DD220" s="145"/>
      <c r="DE220" s="145"/>
      <c r="DF220" s="145"/>
      <c r="DG220" s="145"/>
      <c r="DH220" s="145"/>
      <c r="DI220" s="145"/>
      <c r="DJ220" s="145"/>
      <c r="DK220" s="145"/>
      <c r="DL220" s="145"/>
      <c r="DM220" s="145"/>
      <c r="DN220" s="145"/>
      <c r="DO220" s="145"/>
      <c r="DP220" s="145"/>
      <c r="DQ220" s="145"/>
      <c r="DR220" s="145"/>
      <c r="DS220" s="145"/>
      <c r="DT220" s="145"/>
      <c r="DU220" s="145"/>
      <c r="DV220" s="145"/>
      <c r="DW220" s="145"/>
      <c r="DX220" s="145"/>
      <c r="DY220" s="145"/>
      <c r="DZ220" s="145"/>
      <c r="EA220" s="145"/>
      <c r="EB220" s="145"/>
      <c r="EC220" s="145"/>
      <c r="ED220" s="145"/>
      <c r="EE220" s="145"/>
      <c r="AMG220" s="135"/>
      <c r="AMH220" s="135"/>
    </row>
    <row r="221" spans="1:1024" x14ac:dyDescent="0.2">
      <c r="A221" s="135"/>
      <c r="B221" s="135"/>
      <c r="D221" s="128" t="s">
        <v>381</v>
      </c>
      <c r="I221" s="129">
        <f t="shared" ref="I221:S221" si="138">I220/I218</f>
        <v>3.8255197399235753E-2</v>
      </c>
      <c r="J221" s="128">
        <f t="shared" si="138"/>
        <v>5.4118766906933133E-8</v>
      </c>
      <c r="K221" s="128">
        <f t="shared" si="138"/>
        <v>9.3060803707412001E-2</v>
      </c>
      <c r="L221" s="128">
        <f t="shared" si="138"/>
        <v>0.10356113151852654</v>
      </c>
      <c r="M221" s="128">
        <f t="shared" si="138"/>
        <v>0.42772066328623476</v>
      </c>
      <c r="N221" s="128">
        <f t="shared" si="138"/>
        <v>0.2852874695532242</v>
      </c>
      <c r="O221" s="128">
        <f t="shared" si="138"/>
        <v>0.12649530790753108</v>
      </c>
      <c r="P221" s="128">
        <f t="shared" si="138"/>
        <v>5.2719913604199774E-2</v>
      </c>
      <c r="Q221" s="128">
        <f t="shared" si="138"/>
        <v>4.7433775194402304E-3</v>
      </c>
      <c r="R221" s="128">
        <f t="shared" si="138"/>
        <v>1.975851421917656E-2</v>
      </c>
      <c r="S221" s="128">
        <f t="shared" si="138"/>
        <v>5.7703876861219763E-2</v>
      </c>
      <c r="Y221" s="128">
        <f>Y220/Y218</f>
        <v>0.14749109393910889</v>
      </c>
      <c r="Z221" s="128">
        <f>Z220/Z218</f>
        <v>0.49245977644354511</v>
      </c>
      <c r="AA221" s="128">
        <f>AA220/AA218</f>
        <v>0.53902093394304418</v>
      </c>
      <c r="AH221" s="128">
        <f>AH220/AH218</f>
        <v>0.43514263457633662</v>
      </c>
      <c r="AJ221" s="128">
        <f>AJ220/AJ218</f>
        <v>0.32130556889736978</v>
      </c>
      <c r="AL221" s="128">
        <f t="shared" ref="AL221:AT221" si="139">AL220/AL218</f>
        <v>0.18893810591673338</v>
      </c>
      <c r="AM221" s="128">
        <f t="shared" si="139"/>
        <v>0.15733220695643355</v>
      </c>
      <c r="AN221" s="128">
        <f t="shared" si="139"/>
        <v>0.2446000450478773</v>
      </c>
      <c r="AO221" s="128">
        <f t="shared" si="139"/>
        <v>0.42534499892549416</v>
      </c>
      <c r="AP221" s="128">
        <f t="shared" si="139"/>
        <v>0.22611717299576006</v>
      </c>
      <c r="AQ221" s="128">
        <f t="shared" si="139"/>
        <v>0.20265090901292476</v>
      </c>
      <c r="AR221" s="128">
        <f t="shared" si="139"/>
        <v>0.10397190051274237</v>
      </c>
      <c r="AS221" s="128">
        <f t="shared" si="139"/>
        <v>0.96372449821232187</v>
      </c>
      <c r="AT221" s="128">
        <f t="shared" si="139"/>
        <v>0.10100074860746605</v>
      </c>
      <c r="AW221" s="130">
        <f>AW220/AW218</f>
        <v>0.27141472409180611</v>
      </c>
      <c r="AX221" s="135"/>
      <c r="AY221" s="135"/>
      <c r="AZ221" s="146"/>
      <c r="BA221" s="147"/>
      <c r="BB221" s="147"/>
      <c r="BC221" s="146"/>
      <c r="BD221" s="147"/>
      <c r="BE221" s="147"/>
      <c r="BF221" s="146"/>
      <c r="BG221" s="148"/>
      <c r="BH221" s="148"/>
      <c r="BI221" s="146"/>
      <c r="BJ221" s="146"/>
      <c r="BK221" s="146"/>
      <c r="BL221" s="146"/>
      <c r="BM221" s="148"/>
      <c r="BN221" s="148"/>
      <c r="BO221" s="148"/>
      <c r="BP221" s="148"/>
      <c r="BQ221" s="148"/>
      <c r="BR221" s="148"/>
      <c r="BS221" s="148"/>
      <c r="BT221" s="148"/>
      <c r="BU221" s="148"/>
      <c r="BV221" s="148"/>
      <c r="BW221" s="148"/>
      <c r="BX221" s="148"/>
      <c r="BY221" s="148"/>
      <c r="BZ221" s="148"/>
      <c r="CA221" s="148"/>
      <c r="CB221" s="148"/>
      <c r="CC221" s="148"/>
      <c r="CD221" s="148"/>
      <c r="CE221" s="148"/>
      <c r="CF221" s="148"/>
      <c r="CG221" s="148"/>
      <c r="CH221" s="148"/>
      <c r="CI221" s="148"/>
      <c r="CJ221" s="148"/>
      <c r="CK221" s="148"/>
      <c r="CL221" s="148"/>
      <c r="CM221" s="148"/>
      <c r="CN221" s="148"/>
      <c r="CO221" s="135"/>
      <c r="CP221" s="135"/>
      <c r="CQ221" s="145"/>
      <c r="CR221" s="145"/>
      <c r="CS221" s="145"/>
      <c r="CT221" s="145"/>
      <c r="CU221" s="145"/>
      <c r="CV221" s="145"/>
      <c r="CW221" s="145"/>
      <c r="CX221" s="145"/>
      <c r="CY221" s="145"/>
      <c r="CZ221" s="145"/>
      <c r="DA221" s="145"/>
      <c r="DB221" s="145"/>
      <c r="DC221" s="145"/>
      <c r="DD221" s="145"/>
      <c r="DE221" s="145"/>
      <c r="DF221" s="145"/>
      <c r="DG221" s="145"/>
      <c r="DH221" s="145"/>
      <c r="DI221" s="145"/>
      <c r="DJ221" s="145"/>
      <c r="DK221" s="145"/>
      <c r="DL221" s="145"/>
      <c r="DM221" s="145"/>
      <c r="DN221" s="145"/>
      <c r="DO221" s="145"/>
      <c r="DP221" s="145"/>
      <c r="DQ221" s="145"/>
      <c r="DR221" s="145"/>
      <c r="DS221" s="145"/>
      <c r="DT221" s="145"/>
      <c r="DU221" s="145"/>
      <c r="DV221" s="145"/>
      <c r="DW221" s="145"/>
      <c r="DX221" s="145"/>
      <c r="DY221" s="145"/>
      <c r="DZ221" s="145"/>
      <c r="EA221" s="145"/>
      <c r="EB221" s="145"/>
      <c r="EC221" s="145"/>
      <c r="ED221" s="145"/>
      <c r="EE221" s="145"/>
      <c r="AMG221" s="135"/>
      <c r="AMH221" s="135"/>
    </row>
    <row r="222" spans="1:1024" x14ac:dyDescent="0.2">
      <c r="A222" s="135"/>
      <c r="B222" s="135"/>
      <c r="D222" s="128" t="s">
        <v>382</v>
      </c>
      <c r="I222" s="129">
        <f t="shared" ref="I222:AA222" si="140">I221*100</f>
        <v>3.8255197399235752</v>
      </c>
      <c r="J222" s="128">
        <f t="shared" si="140"/>
        <v>5.4118766906933131E-6</v>
      </c>
      <c r="K222" s="128">
        <f t="shared" si="140"/>
        <v>9.306080370741201</v>
      </c>
      <c r="L222" s="128">
        <f t="shared" si="140"/>
        <v>10.356113151852654</v>
      </c>
      <c r="M222" s="128">
        <f t="shared" si="140"/>
        <v>42.772066328623474</v>
      </c>
      <c r="N222" s="128">
        <f t="shared" si="140"/>
        <v>28.528746955322422</v>
      </c>
      <c r="O222" s="128">
        <f t="shared" si="140"/>
        <v>12.649530790753108</v>
      </c>
      <c r="P222" s="128">
        <f t="shared" si="140"/>
        <v>5.2719913604199773</v>
      </c>
      <c r="Q222" s="128">
        <f t="shared" si="140"/>
        <v>0.47433775194402306</v>
      </c>
      <c r="R222" s="128">
        <f t="shared" si="140"/>
        <v>1.9758514219176559</v>
      </c>
      <c r="S222" s="128">
        <f t="shared" si="140"/>
        <v>5.7703876861219765</v>
      </c>
      <c r="Y222" s="128">
        <f t="shared" si="140"/>
        <v>14.749109393910889</v>
      </c>
      <c r="Z222" s="128">
        <f t="shared" si="140"/>
        <v>49.245977644354511</v>
      </c>
      <c r="AA222" s="128">
        <f t="shared" si="140"/>
        <v>53.902093394304416</v>
      </c>
      <c r="AH222" s="128">
        <f>AH221*100</f>
        <v>43.51426345763366</v>
      </c>
      <c r="AJ222" s="128">
        <f>AJ221*100</f>
        <v>32.13055688973698</v>
      </c>
      <c r="AL222" s="128">
        <f t="shared" ref="AL222:AT222" si="141">AL221*100</f>
        <v>18.893810591673336</v>
      </c>
      <c r="AM222" s="128">
        <f t="shared" si="141"/>
        <v>15.733220695643354</v>
      </c>
      <c r="AN222" s="128">
        <f t="shared" si="141"/>
        <v>24.460004504787729</v>
      </c>
      <c r="AO222" s="128">
        <f t="shared" si="141"/>
        <v>42.534499892549412</v>
      </c>
      <c r="AP222" s="128">
        <f t="shared" si="141"/>
        <v>22.611717299576007</v>
      </c>
      <c r="AQ222" s="128">
        <f t="shared" si="141"/>
        <v>20.265090901292478</v>
      </c>
      <c r="AR222" s="128">
        <f t="shared" si="141"/>
        <v>10.397190051274237</v>
      </c>
      <c r="AS222" s="128">
        <f t="shared" si="141"/>
        <v>96.372449821232181</v>
      </c>
      <c r="AT222" s="128">
        <f t="shared" si="141"/>
        <v>10.100074860746606</v>
      </c>
      <c r="AW222" s="130">
        <f>AW221*100</f>
        <v>27.141472409180611</v>
      </c>
      <c r="AX222" s="135"/>
      <c r="AY222" s="135"/>
      <c r="AZ222" s="146"/>
      <c r="BA222" s="147"/>
      <c r="BB222" s="147"/>
      <c r="BC222" s="146"/>
      <c r="BD222" s="147"/>
      <c r="BE222" s="147"/>
      <c r="BF222" s="146"/>
      <c r="BG222" s="148"/>
      <c r="BH222" s="148"/>
      <c r="BI222" s="146"/>
      <c r="BJ222" s="146"/>
      <c r="BK222" s="146"/>
      <c r="BL222" s="146"/>
      <c r="BM222" s="148"/>
      <c r="BN222" s="148"/>
      <c r="BO222" s="148"/>
      <c r="BP222" s="148"/>
      <c r="BQ222" s="148"/>
      <c r="BR222" s="148"/>
      <c r="BS222" s="148"/>
      <c r="BT222" s="148"/>
      <c r="BU222" s="148"/>
      <c r="BV222" s="148"/>
      <c r="BW222" s="148"/>
      <c r="BX222" s="148"/>
      <c r="BY222" s="148"/>
      <c r="BZ222" s="148"/>
      <c r="CA222" s="148"/>
      <c r="CB222" s="148"/>
      <c r="CC222" s="148"/>
      <c r="CD222" s="148"/>
      <c r="CE222" s="148"/>
      <c r="CF222" s="148"/>
      <c r="CG222" s="148"/>
      <c r="CH222" s="148"/>
      <c r="CI222" s="148"/>
      <c r="CJ222" s="148"/>
      <c r="CK222" s="148"/>
      <c r="CL222" s="148"/>
      <c r="CM222" s="148"/>
      <c r="CN222" s="148"/>
      <c r="CO222" s="135"/>
      <c r="CP222" s="135"/>
      <c r="CQ222" s="145"/>
      <c r="CR222" s="145"/>
      <c r="CS222" s="145"/>
      <c r="CT222" s="145"/>
      <c r="CU222" s="145"/>
      <c r="CV222" s="145"/>
      <c r="CW222" s="145"/>
      <c r="CX222" s="145"/>
      <c r="CY222" s="145"/>
      <c r="CZ222" s="145"/>
      <c r="DA222" s="145"/>
      <c r="DB222" s="145"/>
      <c r="DC222" s="145"/>
      <c r="DD222" s="145"/>
      <c r="DE222" s="145"/>
      <c r="DF222" s="145"/>
      <c r="DG222" s="145"/>
      <c r="DH222" s="145"/>
      <c r="DI222" s="145"/>
      <c r="DJ222" s="145"/>
      <c r="DK222" s="145"/>
      <c r="DL222" s="145"/>
      <c r="DM222" s="145"/>
      <c r="DN222" s="145"/>
      <c r="DO222" s="145"/>
      <c r="DP222" s="145"/>
      <c r="DQ222" s="145"/>
      <c r="DR222" s="145"/>
      <c r="DS222" s="145"/>
      <c r="DT222" s="145"/>
      <c r="DU222" s="145"/>
      <c r="DV222" s="145"/>
      <c r="DW222" s="145"/>
      <c r="DX222" s="145"/>
      <c r="DY222" s="145"/>
      <c r="DZ222" s="145"/>
      <c r="EA222" s="145"/>
      <c r="EB222" s="145"/>
      <c r="EC222" s="145"/>
      <c r="ED222" s="145"/>
      <c r="EE222" s="145"/>
      <c r="AMG222" s="135"/>
      <c r="AMH222" s="135"/>
    </row>
    <row r="223" spans="1:1024" x14ac:dyDescent="0.2">
      <c r="A223" s="135"/>
      <c r="B223" s="135"/>
      <c r="D223" s="135"/>
      <c r="AX223" s="128"/>
      <c r="AY223" s="128"/>
      <c r="CO223" s="128"/>
      <c r="AMI223" s="128"/>
      <c r="AMJ223" s="128"/>
    </row>
    <row r="224" spans="1:1024" x14ac:dyDescent="0.2">
      <c r="A224" s="135"/>
      <c r="B224" s="135"/>
      <c r="D224" s="135"/>
      <c r="AX224" s="128"/>
      <c r="AY224" s="128"/>
      <c r="CO224" s="128"/>
      <c r="AMI224" s="128"/>
      <c r="AMJ224" s="128"/>
    </row>
    <row r="225" spans="1:1022" x14ac:dyDescent="0.2">
      <c r="A225" s="135" t="s">
        <v>802</v>
      </c>
      <c r="B225" s="135" t="s">
        <v>474</v>
      </c>
      <c r="C225" s="128" t="s">
        <v>37</v>
      </c>
      <c r="D225" s="128" t="s">
        <v>493</v>
      </c>
      <c r="F225" s="128">
        <v>1200</v>
      </c>
      <c r="G225" s="128">
        <v>1E-4</v>
      </c>
      <c r="H225" s="128" t="s">
        <v>367</v>
      </c>
      <c r="I225" s="129">
        <v>97.12</v>
      </c>
      <c r="J225" s="128">
        <v>228376.91</v>
      </c>
      <c r="K225" s="128">
        <v>104746.62</v>
      </c>
      <c r="L225" s="128">
        <v>126.9</v>
      </c>
      <c r="M225" s="128">
        <v>4784.8999999999996</v>
      </c>
      <c r="N225" s="128">
        <v>4868.92</v>
      </c>
      <c r="O225" s="128">
        <v>6.59</v>
      </c>
      <c r="P225" s="128">
        <v>2142.34</v>
      </c>
      <c r="Q225" s="128">
        <v>2660.91</v>
      </c>
      <c r="R225" s="128">
        <v>64.03</v>
      </c>
      <c r="S225" s="128">
        <v>3.13</v>
      </c>
      <c r="T225" s="128">
        <v>17</v>
      </c>
      <c r="U225" s="128">
        <v>3.09</v>
      </c>
      <c r="V225" s="128" t="s">
        <v>29</v>
      </c>
      <c r="W225" s="128" t="s">
        <v>29</v>
      </c>
      <c r="X225" s="128">
        <v>356.17</v>
      </c>
      <c r="Y225" s="128">
        <v>71.37</v>
      </c>
      <c r="Z225" s="128">
        <v>181.99</v>
      </c>
      <c r="AA225" s="128">
        <v>299.36</v>
      </c>
      <c r="AB225" s="128">
        <v>0.23</v>
      </c>
      <c r="AC225" s="128">
        <v>0.19</v>
      </c>
      <c r="AD225" s="128">
        <v>269.63</v>
      </c>
      <c r="AE225" s="128">
        <v>38.14</v>
      </c>
      <c r="AF225" s="128">
        <v>53.96</v>
      </c>
      <c r="AG225" s="128">
        <v>8.7100000000000009</v>
      </c>
      <c r="AH225" s="128">
        <v>63.36</v>
      </c>
      <c r="AI225" s="128">
        <v>21.76</v>
      </c>
      <c r="AJ225" s="128">
        <v>7.77</v>
      </c>
      <c r="AK225" s="128">
        <v>15.75</v>
      </c>
      <c r="AL225" s="128">
        <v>7.25</v>
      </c>
      <c r="AM225" s="128">
        <v>31.66</v>
      </c>
      <c r="AN225" s="128">
        <v>7.6</v>
      </c>
      <c r="AO225" s="128">
        <v>14.96</v>
      </c>
      <c r="AP225" s="128">
        <v>7.13</v>
      </c>
      <c r="AQ225" s="128">
        <v>15.25</v>
      </c>
      <c r="AR225" s="128">
        <v>11.35</v>
      </c>
      <c r="AS225" s="128">
        <v>18.420000000000002</v>
      </c>
      <c r="AT225" s="128">
        <v>26.65</v>
      </c>
      <c r="AU225" s="128">
        <v>0.22600000000000001</v>
      </c>
      <c r="AV225" s="130">
        <v>76.37</v>
      </c>
      <c r="AW225" s="130">
        <v>30.25</v>
      </c>
      <c r="AX225" s="135"/>
      <c r="AY225" s="128"/>
      <c r="AZ225" s="132">
        <v>5.73</v>
      </c>
      <c r="BA225" s="133">
        <v>7231.26</v>
      </c>
      <c r="BB225" s="133">
        <v>3820.54</v>
      </c>
      <c r="BC225" s="132">
        <v>6.73</v>
      </c>
      <c r="BD225" s="133">
        <v>1838.94</v>
      </c>
      <c r="BE225" s="133">
        <v>605.26</v>
      </c>
      <c r="BF225" s="132">
        <v>0.38</v>
      </c>
      <c r="BG225" s="134">
        <v>265.7</v>
      </c>
      <c r="BH225" s="134">
        <v>144.9</v>
      </c>
      <c r="BI225" s="132">
        <v>2.78</v>
      </c>
      <c r="BJ225" s="132">
        <v>0.45</v>
      </c>
      <c r="BK225" s="132">
        <v>1.75</v>
      </c>
      <c r="BL225" s="132">
        <v>0.85</v>
      </c>
      <c r="BM225" s="134">
        <v>0.28999999999999998</v>
      </c>
      <c r="BN225" s="134">
        <v>7.1999999999999995E-2</v>
      </c>
      <c r="BO225" s="134">
        <v>15.47</v>
      </c>
      <c r="BP225" s="134">
        <v>3.19</v>
      </c>
      <c r="BQ225" s="134">
        <v>9.2100000000000009</v>
      </c>
      <c r="BR225" s="134">
        <v>13.27</v>
      </c>
      <c r="BS225" s="134">
        <v>0.1</v>
      </c>
      <c r="BT225" s="134">
        <v>3.3000000000000002E-2</v>
      </c>
      <c r="BU225" s="134">
        <v>15.8</v>
      </c>
      <c r="BV225" s="134">
        <v>1.59</v>
      </c>
      <c r="BW225" s="134">
        <v>2.4900000000000002</v>
      </c>
      <c r="BX225" s="134">
        <v>0.37</v>
      </c>
      <c r="BY225" s="134">
        <v>4.03</v>
      </c>
      <c r="BZ225" s="134">
        <v>1.52</v>
      </c>
      <c r="CA225" s="134">
        <v>0.36</v>
      </c>
      <c r="CB225" s="134">
        <v>0.92</v>
      </c>
      <c r="CC225" s="134">
        <v>0.33</v>
      </c>
      <c r="CD225" s="134">
        <v>1.46</v>
      </c>
      <c r="CE225" s="134">
        <v>0.36</v>
      </c>
      <c r="CF225" s="134">
        <v>0.69</v>
      </c>
      <c r="CG225" s="134">
        <v>0.31</v>
      </c>
      <c r="CH225" s="134">
        <v>0.82</v>
      </c>
      <c r="CI225" s="134">
        <v>0.48</v>
      </c>
      <c r="CJ225" s="134">
        <v>1.08</v>
      </c>
      <c r="CK225" s="134">
        <v>1.28</v>
      </c>
      <c r="CL225" s="134">
        <v>0.02</v>
      </c>
      <c r="CM225" s="134">
        <v>3.41</v>
      </c>
      <c r="CN225" s="134">
        <v>1.3</v>
      </c>
      <c r="CO225" s="135"/>
      <c r="CQ225" s="130">
        <v>1.39</v>
      </c>
      <c r="CR225" s="130">
        <v>90.38</v>
      </c>
      <c r="CS225" s="130">
        <v>74.819999999999993</v>
      </c>
      <c r="CT225" s="130">
        <v>0.106</v>
      </c>
      <c r="CU225" s="130">
        <v>8.8000000000000007</v>
      </c>
      <c r="CV225" s="130">
        <v>1.98</v>
      </c>
      <c r="CW225" s="130">
        <v>9.3700000000000006E-2</v>
      </c>
      <c r="CX225" s="130">
        <v>0.874</v>
      </c>
      <c r="CY225" s="130">
        <v>0.36599999999999999</v>
      </c>
      <c r="CZ225" s="130">
        <v>0.184</v>
      </c>
      <c r="DA225" s="130">
        <v>0.86299999999999999</v>
      </c>
      <c r="DB225" s="130">
        <v>1.22</v>
      </c>
      <c r="DC225" s="130">
        <v>1.28</v>
      </c>
      <c r="DD225" s="130">
        <v>0.625</v>
      </c>
      <c r="DE225" s="130">
        <v>0.17699999999999999</v>
      </c>
      <c r="DF225" s="130">
        <v>4.2900000000000001E-2</v>
      </c>
      <c r="DG225" s="130">
        <f>AVERAGE(DG226:DG233)</f>
        <v>1.058125E-2</v>
      </c>
      <c r="DH225" s="130">
        <v>4.2000000000000003E-2</v>
      </c>
      <c r="DI225" s="130">
        <v>1.5299999999999999E-2</v>
      </c>
      <c r="DJ225" s="130">
        <v>0.224</v>
      </c>
      <c r="DK225" s="130">
        <v>7.3099999999999998E-2</v>
      </c>
      <c r="DL225" s="130">
        <v>7.7700000000000005E-2</v>
      </c>
      <c r="DM225" s="130">
        <f>AVERAGE(DM226:DM233)</f>
        <v>2.7187499999999998E-3</v>
      </c>
      <c r="DN225" s="130">
        <v>5.0899999999999999E-3</v>
      </c>
      <c r="DO225" s="130">
        <v>5.6699999999999997E-3</v>
      </c>
      <c r="DP225" s="130">
        <v>3.7499999999999999E-2</v>
      </c>
      <c r="DQ225" s="145">
        <v>1.8800000000000001E-2</v>
      </c>
      <c r="DR225" s="130">
        <f>AVERAGE(DR226:DR227,DR229:DR230,DR231,DR233,)</f>
        <v>8.4614285714285694E-3</v>
      </c>
      <c r="DS225" s="130">
        <v>4.0399999999999998E-2</v>
      </c>
      <c r="DT225" s="130">
        <v>4.6800000000000001E-3</v>
      </c>
      <c r="DU225" s="130">
        <f>AVERAGE(DU226,DU231,DU232)</f>
        <v>1.3466666666666667E-2</v>
      </c>
      <c r="DV225" s="130">
        <v>3.8400000000000001E-3</v>
      </c>
      <c r="DW225" s="130">
        <v>1.0200000000000001E-2</v>
      </c>
      <c r="DX225" s="130">
        <v>6.1700000000000001E-3</v>
      </c>
      <c r="DY225" s="130">
        <v>1.8533333333333301E-2</v>
      </c>
      <c r="DZ225" s="130">
        <v>2.5000000000000001E-3</v>
      </c>
      <c r="EA225" s="130">
        <f>AVERAGE(EA230,EA232)</f>
        <v>1.455E-2</v>
      </c>
      <c r="EB225" s="130">
        <v>7.4400000000000004E-3</v>
      </c>
      <c r="EC225" s="130">
        <v>1.6400000000000001E-2</v>
      </c>
      <c r="ED225" s="130">
        <v>4.3600000000000002E-3</v>
      </c>
      <c r="EE225" s="130">
        <v>3.7599999999999999E-3</v>
      </c>
    </row>
    <row r="226" spans="1:1022" x14ac:dyDescent="0.2">
      <c r="A226" s="135" t="s">
        <v>802</v>
      </c>
      <c r="B226" s="135" t="s">
        <v>474</v>
      </c>
      <c r="C226" s="128" t="s">
        <v>37</v>
      </c>
      <c r="D226" s="128" t="s">
        <v>494</v>
      </c>
      <c r="F226" s="128">
        <v>1200</v>
      </c>
      <c r="G226" s="128">
        <v>1E-4</v>
      </c>
      <c r="H226" s="128" t="s">
        <v>367</v>
      </c>
      <c r="I226" s="129">
        <v>95.83</v>
      </c>
      <c r="J226" s="128">
        <v>228376.89</v>
      </c>
      <c r="K226" s="128">
        <v>102716.45</v>
      </c>
      <c r="L226" s="128">
        <v>125.82</v>
      </c>
      <c r="M226" s="128">
        <v>4774.34</v>
      </c>
      <c r="N226" s="128">
        <v>4862.9399999999996</v>
      </c>
      <c r="O226" s="128">
        <v>6.61</v>
      </c>
      <c r="P226" s="128">
        <v>2059.65</v>
      </c>
      <c r="Q226" s="128">
        <v>2593.87</v>
      </c>
      <c r="R226" s="128">
        <v>59.94</v>
      </c>
      <c r="S226" s="128">
        <v>1.29</v>
      </c>
      <c r="T226" s="128">
        <v>1.98</v>
      </c>
      <c r="U226" s="128" t="s">
        <v>29</v>
      </c>
      <c r="V226" s="128" t="s">
        <v>29</v>
      </c>
      <c r="W226" s="128" t="s">
        <v>29</v>
      </c>
      <c r="X226" s="128">
        <v>351.46</v>
      </c>
      <c r="Y226" s="128">
        <v>69.73</v>
      </c>
      <c r="Z226" s="128">
        <v>174.64</v>
      </c>
      <c r="AA226" s="128">
        <v>299.12</v>
      </c>
      <c r="AB226" s="128">
        <v>0.19600000000000001</v>
      </c>
      <c r="AC226" s="128" t="s">
        <v>29</v>
      </c>
      <c r="AD226" s="128">
        <v>269.08</v>
      </c>
      <c r="AE226" s="128">
        <v>37.229999999999997</v>
      </c>
      <c r="AF226" s="128">
        <v>52.41</v>
      </c>
      <c r="AG226" s="128">
        <v>8.5299999999999994</v>
      </c>
      <c r="AH226" s="128">
        <v>62.57</v>
      </c>
      <c r="AI226" s="128">
        <v>21.68</v>
      </c>
      <c r="AJ226" s="128">
        <v>7.54</v>
      </c>
      <c r="AK226" s="128">
        <v>15.31</v>
      </c>
      <c r="AL226" s="128">
        <v>7.17</v>
      </c>
      <c r="AM226" s="128">
        <v>30.13</v>
      </c>
      <c r="AN226" s="128">
        <v>7.37</v>
      </c>
      <c r="AO226" s="128">
        <v>14.4</v>
      </c>
      <c r="AP226" s="128">
        <v>6.93</v>
      </c>
      <c r="AQ226" s="128">
        <v>14.8</v>
      </c>
      <c r="AR226" s="128">
        <v>11.06</v>
      </c>
      <c r="AS226" s="128">
        <v>18.66</v>
      </c>
      <c r="AT226" s="128">
        <v>26.42</v>
      </c>
      <c r="AU226" s="128" t="s">
        <v>29</v>
      </c>
      <c r="AV226" s="130">
        <v>75.13</v>
      </c>
      <c r="AW226" s="130">
        <v>29.77</v>
      </c>
      <c r="AX226" s="135"/>
      <c r="AY226" s="128"/>
      <c r="AZ226" s="132">
        <v>5.67</v>
      </c>
      <c r="BA226" s="133">
        <v>7229.74</v>
      </c>
      <c r="BB226" s="133">
        <v>3751.79</v>
      </c>
      <c r="BC226" s="132">
        <v>6.69</v>
      </c>
      <c r="BD226" s="133">
        <v>1843.65</v>
      </c>
      <c r="BE226" s="133">
        <v>607.6</v>
      </c>
      <c r="BF226" s="132">
        <v>0.38</v>
      </c>
      <c r="BG226" s="134">
        <v>256.77999999999997</v>
      </c>
      <c r="BH226" s="134">
        <v>141.77000000000001</v>
      </c>
      <c r="BI226" s="132">
        <v>2.6</v>
      </c>
      <c r="BJ226" s="132">
        <v>0.41</v>
      </c>
      <c r="BK226" s="132">
        <v>0.5</v>
      </c>
      <c r="BL226" s="132">
        <v>0.64</v>
      </c>
      <c r="BM226" s="134">
        <v>0.26</v>
      </c>
      <c r="BN226" s="134">
        <v>7.0000000000000007E-2</v>
      </c>
      <c r="BO226" s="134">
        <v>15.3</v>
      </c>
      <c r="BP226" s="134">
        <v>3.12</v>
      </c>
      <c r="BQ226" s="134">
        <v>8.8699999999999992</v>
      </c>
      <c r="BR226" s="134">
        <v>13.29</v>
      </c>
      <c r="BS226" s="134">
        <v>7.3999999999999996E-2</v>
      </c>
      <c r="BT226" s="134">
        <v>2.9000000000000001E-2</v>
      </c>
      <c r="BU226" s="134">
        <v>15.82</v>
      </c>
      <c r="BV226" s="134">
        <v>1.55</v>
      </c>
      <c r="BW226" s="134">
        <v>2.42</v>
      </c>
      <c r="BX226" s="134">
        <v>0.36</v>
      </c>
      <c r="BY226" s="134">
        <v>3.99</v>
      </c>
      <c r="BZ226" s="134">
        <v>1.51</v>
      </c>
      <c r="CA226" s="134">
        <v>0.35</v>
      </c>
      <c r="CB226" s="134">
        <v>0.9</v>
      </c>
      <c r="CC226" s="134">
        <v>0.33</v>
      </c>
      <c r="CD226" s="134">
        <v>1.39</v>
      </c>
      <c r="CE226" s="134">
        <v>0.35</v>
      </c>
      <c r="CF226" s="134">
        <v>0.67</v>
      </c>
      <c r="CG226" s="134">
        <v>0.3</v>
      </c>
      <c r="CH226" s="134">
        <v>0.8</v>
      </c>
      <c r="CI226" s="134">
        <v>0.47</v>
      </c>
      <c r="CJ226" s="134">
        <v>1.0900000000000001</v>
      </c>
      <c r="CK226" s="134">
        <v>1.28</v>
      </c>
      <c r="CL226" s="134">
        <v>7.0000000000000001E-3</v>
      </c>
      <c r="CM226" s="134">
        <v>3.36</v>
      </c>
      <c r="CN226" s="134">
        <v>1.28</v>
      </c>
      <c r="CO226" s="135"/>
      <c r="CQ226" s="130">
        <v>1.42</v>
      </c>
      <c r="CR226" s="130">
        <v>92.7</v>
      </c>
      <c r="CS226" s="130">
        <v>75.510000000000005</v>
      </c>
      <c r="CT226" s="130">
        <v>9.5899999999999999E-2</v>
      </c>
      <c r="CU226" s="130">
        <v>8.81</v>
      </c>
      <c r="CV226" s="130">
        <v>1.7</v>
      </c>
      <c r="CW226" s="130">
        <v>8.9800000000000005E-2</v>
      </c>
      <c r="CX226" s="130">
        <v>0.84799999999999998</v>
      </c>
      <c r="CY226" s="130">
        <v>0.40200000000000002</v>
      </c>
      <c r="CZ226" s="130">
        <v>0.182</v>
      </c>
      <c r="DA226" s="130">
        <v>0.998</v>
      </c>
      <c r="DB226" s="130">
        <v>1.1599999999999999</v>
      </c>
      <c r="DC226" s="130">
        <v>1.51</v>
      </c>
      <c r="DD226" s="130">
        <v>0.64100000000000001</v>
      </c>
      <c r="DE226" s="130">
        <v>0.185</v>
      </c>
      <c r="DF226" s="130">
        <v>6.0699999999999997E-2</v>
      </c>
      <c r="DG226" s="130">
        <v>6.4900000000000001E-3</v>
      </c>
      <c r="DH226" s="130">
        <v>0.06</v>
      </c>
      <c r="DI226" s="130">
        <v>1.24E-2</v>
      </c>
      <c r="DJ226" s="130">
        <v>0.16300000000000001</v>
      </c>
      <c r="DK226" s="130">
        <v>7.4899999999999994E-2</v>
      </c>
      <c r="DL226" s="130">
        <v>0.189</v>
      </c>
      <c r="DM226" s="130">
        <v>2.0899999999999998E-3</v>
      </c>
      <c r="DN226" s="130">
        <v>5.0899999999999999E-3</v>
      </c>
      <c r="DO226" s="130">
        <v>5.4549999999999998E-3</v>
      </c>
      <c r="DP226" s="130">
        <v>3.7499999999999999E-2</v>
      </c>
      <c r="DQ226" s="145">
        <v>1.8800000000000001E-2</v>
      </c>
      <c r="DR226" s="130">
        <v>7.1199999999999996E-3</v>
      </c>
      <c r="DS226" s="130">
        <v>6.1400000000000003E-2</v>
      </c>
      <c r="DT226" s="130">
        <v>5.79E-3</v>
      </c>
      <c r="DU226" s="130">
        <v>1.29E-2</v>
      </c>
      <c r="DV226" s="130">
        <v>3.8400000000000001E-3</v>
      </c>
      <c r="DW226" s="130">
        <v>1.0200000000000001E-2</v>
      </c>
      <c r="DX226" s="130">
        <f>AVERAGE(DX225,DX227,DX229:DX230)</f>
        <v>5.9299999999999995E-3</v>
      </c>
      <c r="DY226" s="130">
        <v>1.8533333333333301E-2</v>
      </c>
      <c r="DZ226" s="130">
        <v>1.3799999999999999E-3</v>
      </c>
      <c r="EA226" s="130">
        <v>1.455E-2</v>
      </c>
      <c r="EB226" s="130">
        <f>AVERAGE(EB225,EB227,EB229:EB233)</f>
        <v>6.8214285714285729E-3</v>
      </c>
      <c r="EC226" s="130">
        <v>1.66E-2</v>
      </c>
      <c r="ED226" s="130">
        <v>4.3600000000000002E-3</v>
      </c>
      <c r="EE226" s="130">
        <v>3.7599999999999999E-3</v>
      </c>
    </row>
    <row r="227" spans="1:1022" x14ac:dyDescent="0.2">
      <c r="A227" s="135" t="s">
        <v>802</v>
      </c>
      <c r="B227" s="135" t="s">
        <v>474</v>
      </c>
      <c r="C227" s="128" t="s">
        <v>37</v>
      </c>
      <c r="D227" s="128" t="s">
        <v>495</v>
      </c>
      <c r="F227" s="128">
        <v>1200</v>
      </c>
      <c r="G227" s="128">
        <v>1E-4</v>
      </c>
      <c r="H227" s="128" t="s">
        <v>367</v>
      </c>
      <c r="I227" s="129">
        <v>94.36</v>
      </c>
      <c r="J227" s="128">
        <v>228376.91</v>
      </c>
      <c r="K227" s="128">
        <v>102626.54</v>
      </c>
      <c r="L227" s="128">
        <v>126.1</v>
      </c>
      <c r="M227" s="128">
        <v>4763.3999999999996</v>
      </c>
      <c r="N227" s="128">
        <v>4875.8500000000004</v>
      </c>
      <c r="O227" s="128">
        <v>6.72</v>
      </c>
      <c r="P227" s="128">
        <v>2068.5100000000002</v>
      </c>
      <c r="Q227" s="128">
        <v>2593.5</v>
      </c>
      <c r="R227" s="128">
        <v>60.58</v>
      </c>
      <c r="S227" s="128">
        <v>1.2</v>
      </c>
      <c r="T227" s="128" t="s">
        <v>29</v>
      </c>
      <c r="U227" s="128" t="s">
        <v>29</v>
      </c>
      <c r="V227" s="128" t="s">
        <v>29</v>
      </c>
      <c r="W227" s="128" t="s">
        <v>29</v>
      </c>
      <c r="X227" s="128">
        <v>348.97</v>
      </c>
      <c r="Y227" s="128">
        <v>70.239999999999995</v>
      </c>
      <c r="Z227" s="128">
        <v>171.05</v>
      </c>
      <c r="AA227" s="128">
        <v>297.55</v>
      </c>
      <c r="AB227" s="128">
        <v>0.23799999999999999</v>
      </c>
      <c r="AC227" s="128" t="s">
        <v>29</v>
      </c>
      <c r="AD227" s="128">
        <v>264.45</v>
      </c>
      <c r="AE227" s="128">
        <v>37.07</v>
      </c>
      <c r="AF227" s="128">
        <v>52.64</v>
      </c>
      <c r="AG227" s="128">
        <v>8.36</v>
      </c>
      <c r="AH227" s="128">
        <v>60.01</v>
      </c>
      <c r="AI227" s="128">
        <v>21.2</v>
      </c>
      <c r="AJ227" s="128">
        <v>7.31</v>
      </c>
      <c r="AK227" s="128">
        <v>14.85</v>
      </c>
      <c r="AL227" s="128">
        <v>7.04</v>
      </c>
      <c r="AM227" s="128">
        <v>30.46</v>
      </c>
      <c r="AN227" s="128">
        <v>7.47</v>
      </c>
      <c r="AO227" s="128">
        <v>14.42</v>
      </c>
      <c r="AP227" s="128">
        <v>6.94</v>
      </c>
      <c r="AQ227" s="128">
        <v>14.12</v>
      </c>
      <c r="AR227" s="128">
        <v>10.96</v>
      </c>
      <c r="AS227" s="128">
        <v>18.13</v>
      </c>
      <c r="AT227" s="128">
        <v>26.42</v>
      </c>
      <c r="AU227" s="128">
        <v>8.17</v>
      </c>
      <c r="AV227" s="130">
        <v>75.22</v>
      </c>
      <c r="AW227" s="130">
        <v>29.66</v>
      </c>
      <c r="AX227" s="135"/>
      <c r="AY227" s="128"/>
      <c r="AZ227" s="132">
        <v>5.6</v>
      </c>
      <c r="BA227" s="133">
        <v>7229.57</v>
      </c>
      <c r="BB227" s="133">
        <v>3755.05</v>
      </c>
      <c r="BC227" s="132">
        <v>6.73</v>
      </c>
      <c r="BD227" s="133">
        <v>1848.21</v>
      </c>
      <c r="BE227" s="133">
        <v>612.35</v>
      </c>
      <c r="BF227" s="132">
        <v>0.38</v>
      </c>
      <c r="BG227" s="134">
        <v>259.25</v>
      </c>
      <c r="BH227" s="134">
        <v>142.27000000000001</v>
      </c>
      <c r="BI227" s="132">
        <v>2.64</v>
      </c>
      <c r="BJ227" s="132">
        <v>0.4</v>
      </c>
      <c r="BK227" s="132">
        <v>0.47</v>
      </c>
      <c r="BL227" s="132">
        <v>0.61</v>
      </c>
      <c r="BM227" s="134">
        <v>0.23</v>
      </c>
      <c r="BN227" s="134">
        <v>7.0999999999999994E-2</v>
      </c>
      <c r="BO227" s="134">
        <v>15.24</v>
      </c>
      <c r="BP227" s="134">
        <v>3.15</v>
      </c>
      <c r="BQ227" s="134">
        <v>8.7100000000000009</v>
      </c>
      <c r="BR227" s="134">
        <v>13.26</v>
      </c>
      <c r="BS227" s="134">
        <v>7.9000000000000001E-2</v>
      </c>
      <c r="BT227" s="134">
        <v>2.7E-2</v>
      </c>
      <c r="BU227" s="134">
        <v>15.6</v>
      </c>
      <c r="BV227" s="134">
        <v>1.55</v>
      </c>
      <c r="BW227" s="134">
        <v>2.44</v>
      </c>
      <c r="BX227" s="134">
        <v>0.35</v>
      </c>
      <c r="BY227" s="134">
        <v>3.85</v>
      </c>
      <c r="BZ227" s="134">
        <v>1.48</v>
      </c>
      <c r="CA227" s="134">
        <v>0.34</v>
      </c>
      <c r="CB227" s="134">
        <v>0.87</v>
      </c>
      <c r="CC227" s="134">
        <v>0.32</v>
      </c>
      <c r="CD227" s="134">
        <v>1.41</v>
      </c>
      <c r="CE227" s="134">
        <v>0.36</v>
      </c>
      <c r="CF227" s="134">
        <v>0.67</v>
      </c>
      <c r="CG227" s="134">
        <v>0.3</v>
      </c>
      <c r="CH227" s="134">
        <v>0.76</v>
      </c>
      <c r="CI227" s="134">
        <v>0.47</v>
      </c>
      <c r="CJ227" s="134">
        <v>1.07</v>
      </c>
      <c r="CK227" s="134">
        <v>1.28</v>
      </c>
      <c r="CL227" s="134">
        <v>0.34</v>
      </c>
      <c r="CM227" s="134">
        <v>3.38</v>
      </c>
      <c r="CN227" s="134">
        <v>1.28</v>
      </c>
      <c r="CO227" s="135"/>
      <c r="CQ227" s="130">
        <v>1.4</v>
      </c>
      <c r="CR227" s="130">
        <v>90</v>
      </c>
      <c r="CS227" s="130">
        <v>70.89</v>
      </c>
      <c r="CT227" s="130">
        <v>0.10100000000000001</v>
      </c>
      <c r="CU227" s="130">
        <v>8.89</v>
      </c>
      <c r="CV227" s="130">
        <v>2.11</v>
      </c>
      <c r="CW227" s="130">
        <v>8.7099999999999997E-2</v>
      </c>
      <c r="CX227" s="130">
        <v>0.78500000000000003</v>
      </c>
      <c r="CY227" s="130">
        <v>0.372</v>
      </c>
      <c r="CZ227" s="130">
        <v>0.16900000000000001</v>
      </c>
      <c r="DA227" s="130">
        <v>0.97099999999999997</v>
      </c>
      <c r="DB227" s="130">
        <v>1.17</v>
      </c>
      <c r="DC227" s="130">
        <v>1.38</v>
      </c>
      <c r="DD227" s="130">
        <v>0.57499999999999996</v>
      </c>
      <c r="DE227" s="130">
        <v>0.185</v>
      </c>
      <c r="DF227" s="130">
        <v>6.08E-2</v>
      </c>
      <c r="DG227" s="130">
        <v>1.17E-2</v>
      </c>
      <c r="DH227" s="130">
        <v>3.8300000000000001E-2</v>
      </c>
      <c r="DI227" s="130">
        <v>7.9299999999999995E-3</v>
      </c>
      <c r="DJ227" s="130">
        <v>0.17399999999999999</v>
      </c>
      <c r="DK227" s="130">
        <v>7.2599999999999998E-2</v>
      </c>
      <c r="DL227" s="130">
        <v>0.111</v>
      </c>
      <c r="DM227" s="130">
        <v>2.2399999999999998E-3</v>
      </c>
      <c r="DN227" s="130">
        <v>5.0899999999999999E-3</v>
      </c>
      <c r="DO227" s="130">
        <v>5.2399999999999999E-3</v>
      </c>
      <c r="DP227" s="130">
        <v>3.7499999999999999E-2</v>
      </c>
      <c r="DQ227" s="145">
        <v>1.8800000000000001E-2</v>
      </c>
      <c r="DR227" s="130">
        <v>1.6299999999999999E-2</v>
      </c>
      <c r="DS227" s="130">
        <v>5.4300000000000001E-2</v>
      </c>
      <c r="DT227" s="130">
        <v>4.6800000000000001E-3</v>
      </c>
      <c r="DU227" s="130">
        <v>1.34666666666667E-2</v>
      </c>
      <c r="DV227" s="130">
        <v>3.8400000000000001E-3</v>
      </c>
      <c r="DW227" s="130">
        <v>1.0200000000000001E-2</v>
      </c>
      <c r="DX227" s="130">
        <v>5.47E-3</v>
      </c>
      <c r="DY227" s="130">
        <v>1.8533333333333301E-2</v>
      </c>
      <c r="DZ227" s="130">
        <v>1.1199999999999999E-3</v>
      </c>
      <c r="EA227" s="130">
        <v>1.455E-2</v>
      </c>
      <c r="EB227" s="130">
        <v>9.4000000000000004E-3</v>
      </c>
      <c r="EC227" s="130">
        <v>1.1299999999999999E-2</v>
      </c>
      <c r="ED227" s="130">
        <v>4.3600000000000002E-3</v>
      </c>
      <c r="EE227" s="130">
        <v>3.7599999999999999E-3</v>
      </c>
    </row>
    <row r="228" spans="1:1022" x14ac:dyDescent="0.2">
      <c r="A228" s="135" t="s">
        <v>802</v>
      </c>
      <c r="B228" s="135" t="s">
        <v>474</v>
      </c>
      <c r="C228" s="128" t="s">
        <v>37</v>
      </c>
      <c r="D228" s="128" t="s">
        <v>496</v>
      </c>
      <c r="F228" s="128">
        <v>1200</v>
      </c>
      <c r="G228" s="128">
        <v>1E-4</v>
      </c>
      <c r="H228" s="128" t="s">
        <v>367</v>
      </c>
      <c r="I228" s="129">
        <v>97.66</v>
      </c>
      <c r="J228" s="128">
        <v>228376.91</v>
      </c>
      <c r="K228" s="128">
        <v>104556.7</v>
      </c>
      <c r="L228" s="128">
        <v>128.88999999999999</v>
      </c>
      <c r="M228" s="128">
        <v>4885.1499999999996</v>
      </c>
      <c r="N228" s="128">
        <v>5081.9799999999996</v>
      </c>
      <c r="O228" s="128">
        <v>6.64</v>
      </c>
      <c r="P228" s="128">
        <v>2102.62</v>
      </c>
      <c r="Q228" s="128">
        <v>2648.99</v>
      </c>
      <c r="R228" s="128">
        <v>61.67</v>
      </c>
      <c r="S228" s="128">
        <v>2.46</v>
      </c>
      <c r="T228" s="128" t="s">
        <v>29</v>
      </c>
      <c r="U228" s="128">
        <v>2.2599999999999998</v>
      </c>
      <c r="V228" s="128" t="s">
        <v>29</v>
      </c>
      <c r="W228" s="128" t="s">
        <v>29</v>
      </c>
      <c r="X228" s="128">
        <v>362.37</v>
      </c>
      <c r="Y228" s="128">
        <v>72.290000000000006</v>
      </c>
      <c r="Z228" s="128">
        <v>181.04</v>
      </c>
      <c r="AA228" s="128">
        <v>310.47000000000003</v>
      </c>
      <c r="AB228" s="128">
        <v>0.26800000000000002</v>
      </c>
      <c r="AC228" s="128" t="s">
        <v>29</v>
      </c>
      <c r="AD228" s="128">
        <v>275.82</v>
      </c>
      <c r="AE228" s="128">
        <v>38.18</v>
      </c>
      <c r="AF228" s="128">
        <v>54.03</v>
      </c>
      <c r="AG228" s="128">
        <v>8.81</v>
      </c>
      <c r="AH228" s="128">
        <v>64.58</v>
      </c>
      <c r="AI228" s="128">
        <v>21.89</v>
      </c>
      <c r="AJ228" s="128">
        <v>7.73</v>
      </c>
      <c r="AK228" s="128">
        <v>15.21</v>
      </c>
      <c r="AL228" s="128">
        <v>7.34</v>
      </c>
      <c r="AM228" s="128">
        <v>31.34</v>
      </c>
      <c r="AN228" s="128">
        <v>7.62</v>
      </c>
      <c r="AO228" s="128">
        <v>15.1</v>
      </c>
      <c r="AP228" s="128">
        <v>7.22</v>
      </c>
      <c r="AQ228" s="128">
        <v>15.53</v>
      </c>
      <c r="AR228" s="128">
        <v>11.53</v>
      </c>
      <c r="AS228" s="128">
        <v>18.829999999999998</v>
      </c>
      <c r="AT228" s="128">
        <v>27.87</v>
      </c>
      <c r="AU228" s="128" t="s">
        <v>29</v>
      </c>
      <c r="AV228" s="130">
        <v>78.31</v>
      </c>
      <c r="AW228" s="130">
        <v>30.71</v>
      </c>
      <c r="AX228" s="135"/>
      <c r="AY228" s="128"/>
      <c r="AZ228" s="132">
        <v>5.83</v>
      </c>
      <c r="BA228" s="133">
        <v>7230.78</v>
      </c>
      <c r="BB228" s="133">
        <v>3833.66</v>
      </c>
      <c r="BC228" s="132">
        <v>6.91</v>
      </c>
      <c r="BD228" s="133">
        <v>1904.48</v>
      </c>
      <c r="BE228" s="133">
        <v>641.54</v>
      </c>
      <c r="BF228" s="132">
        <v>0.38</v>
      </c>
      <c r="BG228" s="134">
        <v>264.93</v>
      </c>
      <c r="BH228" s="134">
        <v>145.86000000000001</v>
      </c>
      <c r="BI228" s="132">
        <v>2.69</v>
      </c>
      <c r="BJ228" s="132">
        <v>0.44</v>
      </c>
      <c r="BK228" s="132">
        <v>0.51</v>
      </c>
      <c r="BL228" s="132">
        <v>0.75</v>
      </c>
      <c r="BM228" s="134">
        <v>0.3</v>
      </c>
      <c r="BN228" s="134">
        <v>7.5999999999999998E-2</v>
      </c>
      <c r="BO228" s="134">
        <v>15.87</v>
      </c>
      <c r="BP228" s="134">
        <v>3.26</v>
      </c>
      <c r="BQ228" s="134">
        <v>9.26</v>
      </c>
      <c r="BR228" s="134">
        <v>13.88</v>
      </c>
      <c r="BS228" s="134">
        <v>8.1000000000000003E-2</v>
      </c>
      <c r="BT228" s="134">
        <v>2.9000000000000001E-2</v>
      </c>
      <c r="BU228" s="134">
        <v>16.350000000000001</v>
      </c>
      <c r="BV228" s="134">
        <v>1.6</v>
      </c>
      <c r="BW228" s="134">
        <v>2.52</v>
      </c>
      <c r="BX228" s="134">
        <v>0.37</v>
      </c>
      <c r="BY228" s="134">
        <v>4.16</v>
      </c>
      <c r="BZ228" s="134">
        <v>1.54</v>
      </c>
      <c r="CA228" s="134">
        <v>0.36</v>
      </c>
      <c r="CB228" s="134">
        <v>0.9</v>
      </c>
      <c r="CC228" s="134">
        <v>0.34</v>
      </c>
      <c r="CD228" s="134">
        <v>1.46</v>
      </c>
      <c r="CE228" s="134">
        <v>0.37</v>
      </c>
      <c r="CF228" s="134">
        <v>0.7</v>
      </c>
      <c r="CG228" s="134">
        <v>0.31</v>
      </c>
      <c r="CH228" s="134">
        <v>0.84</v>
      </c>
      <c r="CI228" s="134">
        <v>0.49</v>
      </c>
      <c r="CJ228" s="134">
        <v>1.1100000000000001</v>
      </c>
      <c r="CK228" s="134">
        <v>1.35</v>
      </c>
      <c r="CL228" s="134">
        <v>7.4000000000000003E-3</v>
      </c>
      <c r="CM228" s="134">
        <v>3.52</v>
      </c>
      <c r="CN228" s="134">
        <v>1.32</v>
      </c>
      <c r="CO228" s="135"/>
      <c r="CQ228" s="130">
        <v>1.51</v>
      </c>
      <c r="CR228" s="130">
        <v>95.39</v>
      </c>
      <c r="CS228" s="130">
        <v>74.72</v>
      </c>
      <c r="CT228" s="130">
        <v>0.115</v>
      </c>
      <c r="CU228" s="130">
        <v>8.98</v>
      </c>
      <c r="CV228" s="130">
        <v>2.08</v>
      </c>
      <c r="CW228" s="130">
        <v>9.3600000000000003E-2</v>
      </c>
      <c r="CX228" s="130">
        <v>1.01</v>
      </c>
      <c r="CY228" s="130">
        <v>0.41099999999999998</v>
      </c>
      <c r="CZ228" s="130">
        <v>0.16600000000000001</v>
      </c>
      <c r="DA228" s="130">
        <v>0.94</v>
      </c>
      <c r="DB228" s="130">
        <v>1.25</v>
      </c>
      <c r="DC228" s="130">
        <v>1.35</v>
      </c>
      <c r="DD228" s="130">
        <v>0.70499999999999996</v>
      </c>
      <c r="DE228" s="130">
        <v>0.19600000000000001</v>
      </c>
      <c r="DF228" s="130">
        <v>4.3099999999999999E-2</v>
      </c>
      <c r="DG228" s="130">
        <v>7.1599999999999997E-3</v>
      </c>
      <c r="DH228" s="130">
        <v>4.36E-2</v>
      </c>
      <c r="DI228" s="130">
        <v>1.9300000000000001E-2</v>
      </c>
      <c r="DJ228" s="130">
        <v>0.16600000000000001</v>
      </c>
      <c r="DK228" s="130">
        <v>7.7100000000000002E-2</v>
      </c>
      <c r="DL228" s="130">
        <v>0.123</v>
      </c>
      <c r="DM228" s="130">
        <v>1.99E-3</v>
      </c>
      <c r="DN228" s="130">
        <v>5.0899999999999999E-3</v>
      </c>
      <c r="DO228" s="130">
        <v>5.4549999999999998E-3</v>
      </c>
      <c r="DP228" s="130">
        <v>3.7499999999999999E-2</v>
      </c>
      <c r="DQ228" s="145">
        <v>1.8800000000000001E-2</v>
      </c>
      <c r="DR228" s="130">
        <v>8.4614285714285694E-3</v>
      </c>
      <c r="DS228" s="130">
        <v>6.5000000000000002E-2</v>
      </c>
      <c r="DT228" s="130">
        <v>6.6E-3</v>
      </c>
      <c r="DU228" s="130">
        <v>1.34666666666667E-2</v>
      </c>
      <c r="DV228" s="130">
        <v>3.8400000000000001E-3</v>
      </c>
      <c r="DW228" s="130">
        <v>1.0200000000000001E-2</v>
      </c>
      <c r="DX228" s="130">
        <v>7.1500000000000001E-3</v>
      </c>
      <c r="DY228" s="130">
        <v>1.6299999999999999E-2</v>
      </c>
      <c r="DZ228" s="130">
        <v>2.2899999999999999E-3</v>
      </c>
      <c r="EA228" s="130">
        <v>1.455E-2</v>
      </c>
      <c r="EB228" s="130">
        <v>6.8214285714285703E-3</v>
      </c>
      <c r="EC228" s="130">
        <v>1.66E-2</v>
      </c>
      <c r="ED228" s="130">
        <v>4.3600000000000002E-3</v>
      </c>
      <c r="EE228" s="130">
        <v>3.7599999999999999E-3</v>
      </c>
    </row>
    <row r="229" spans="1:1022" x14ac:dyDescent="0.2">
      <c r="A229" s="135" t="s">
        <v>802</v>
      </c>
      <c r="B229" s="135" t="s">
        <v>474</v>
      </c>
      <c r="C229" s="128" t="s">
        <v>37</v>
      </c>
      <c r="D229" s="128" t="s">
        <v>497</v>
      </c>
      <c r="F229" s="128">
        <v>1200</v>
      </c>
      <c r="G229" s="128">
        <v>1E-4</v>
      </c>
      <c r="H229" s="128" t="s">
        <v>367</v>
      </c>
      <c r="I229" s="129">
        <v>93.59</v>
      </c>
      <c r="J229" s="128">
        <v>228376.91</v>
      </c>
      <c r="K229" s="128">
        <v>101911.18</v>
      </c>
      <c r="L229" s="128">
        <v>125.24</v>
      </c>
      <c r="M229" s="128">
        <v>4789.49</v>
      </c>
      <c r="N229" s="128">
        <v>4899.75</v>
      </c>
      <c r="O229" s="128">
        <v>6.64</v>
      </c>
      <c r="P229" s="128">
        <v>2054.8200000000002</v>
      </c>
      <c r="Q229" s="128">
        <v>2582.73</v>
      </c>
      <c r="R229" s="128">
        <v>59.15</v>
      </c>
      <c r="S229" s="128">
        <v>2.02</v>
      </c>
      <c r="T229" s="128">
        <v>1.98</v>
      </c>
      <c r="U229" s="128" t="s">
        <v>29</v>
      </c>
      <c r="V229" s="128" t="s">
        <v>29</v>
      </c>
      <c r="W229" s="128" t="s">
        <v>29</v>
      </c>
      <c r="X229" s="128">
        <v>346.56</v>
      </c>
      <c r="Y229" s="128">
        <v>69.44</v>
      </c>
      <c r="Z229" s="128">
        <v>174.94</v>
      </c>
      <c r="AA229" s="128">
        <v>300.2</v>
      </c>
      <c r="AB229" s="128" t="s">
        <v>29</v>
      </c>
      <c r="AC229" s="128" t="s">
        <v>29</v>
      </c>
      <c r="AD229" s="128">
        <v>266.93</v>
      </c>
      <c r="AE229" s="128">
        <v>37.18</v>
      </c>
      <c r="AF229" s="128">
        <v>52.89</v>
      </c>
      <c r="AG229" s="128">
        <v>8.42</v>
      </c>
      <c r="AH229" s="128">
        <v>61.47</v>
      </c>
      <c r="AI229" s="128">
        <v>21.64</v>
      </c>
      <c r="AJ229" s="128">
        <v>7.59</v>
      </c>
      <c r="AK229" s="128">
        <v>15.02</v>
      </c>
      <c r="AL229" s="128">
        <v>7.2</v>
      </c>
      <c r="AM229" s="128">
        <v>30.83</v>
      </c>
      <c r="AN229" s="128">
        <v>7.62</v>
      </c>
      <c r="AO229" s="128">
        <v>14.46</v>
      </c>
      <c r="AP229" s="128">
        <v>7.02</v>
      </c>
      <c r="AQ229" s="128">
        <v>14.78</v>
      </c>
      <c r="AR229" s="128">
        <v>11.16</v>
      </c>
      <c r="AS229" s="128">
        <v>18.73</v>
      </c>
      <c r="AT229" s="128">
        <v>27.19</v>
      </c>
      <c r="AU229" s="128">
        <v>3.49E-2</v>
      </c>
      <c r="AV229" s="130">
        <v>75.95</v>
      </c>
      <c r="AW229" s="130">
        <v>30.13</v>
      </c>
      <c r="AX229" s="135"/>
      <c r="AY229" s="128"/>
      <c r="AZ229" s="132">
        <v>5.6</v>
      </c>
      <c r="BA229" s="133">
        <v>7229.41</v>
      </c>
      <c r="BB229" s="133">
        <v>3742.23</v>
      </c>
      <c r="BC229" s="132">
        <v>6.73</v>
      </c>
      <c r="BD229" s="133">
        <v>1876.03</v>
      </c>
      <c r="BE229" s="133">
        <v>621.66999999999996</v>
      </c>
      <c r="BF229" s="132">
        <v>0.38</v>
      </c>
      <c r="BG229" s="134">
        <v>260.26</v>
      </c>
      <c r="BH229" s="134">
        <v>142.74</v>
      </c>
      <c r="BI229" s="132">
        <v>2.59</v>
      </c>
      <c r="BJ229" s="132">
        <v>0.4</v>
      </c>
      <c r="BK229" s="132">
        <v>0.49</v>
      </c>
      <c r="BL229" s="132">
        <v>0.63</v>
      </c>
      <c r="BM229" s="134">
        <v>0.28000000000000003</v>
      </c>
      <c r="BN229" s="134">
        <v>6.8000000000000005E-2</v>
      </c>
      <c r="BO229" s="134">
        <v>15.22</v>
      </c>
      <c r="BP229" s="134">
        <v>3.14</v>
      </c>
      <c r="BQ229" s="134">
        <v>8.98</v>
      </c>
      <c r="BR229" s="134">
        <v>13.46</v>
      </c>
      <c r="BS229" s="134">
        <v>8.8999999999999996E-2</v>
      </c>
      <c r="BT229" s="134">
        <v>2.7E-2</v>
      </c>
      <c r="BU229" s="134">
        <v>15.87</v>
      </c>
      <c r="BV229" s="134">
        <v>1.56</v>
      </c>
      <c r="BW229" s="134">
        <v>2.4700000000000002</v>
      </c>
      <c r="BX229" s="134">
        <v>0.36</v>
      </c>
      <c r="BY229" s="134">
        <v>3.97</v>
      </c>
      <c r="BZ229" s="134">
        <v>1.52</v>
      </c>
      <c r="CA229" s="134">
        <v>0.35</v>
      </c>
      <c r="CB229" s="134">
        <v>0.89</v>
      </c>
      <c r="CC229" s="134">
        <v>0.33</v>
      </c>
      <c r="CD229" s="134">
        <v>1.43</v>
      </c>
      <c r="CE229" s="134">
        <v>0.37</v>
      </c>
      <c r="CF229" s="134">
        <v>0.67</v>
      </c>
      <c r="CG229" s="134">
        <v>0.3</v>
      </c>
      <c r="CH229" s="134">
        <v>0.8</v>
      </c>
      <c r="CI229" s="134">
        <v>0.48</v>
      </c>
      <c r="CJ229" s="134">
        <v>1.1100000000000001</v>
      </c>
      <c r="CK229" s="134">
        <v>1.32</v>
      </c>
      <c r="CL229" s="134">
        <v>6.6E-3</v>
      </c>
      <c r="CM229" s="134">
        <v>3.43</v>
      </c>
      <c r="CN229" s="134">
        <v>1.3</v>
      </c>
      <c r="CO229" s="135"/>
      <c r="CQ229" s="130">
        <v>1.37</v>
      </c>
      <c r="CR229" s="130">
        <v>88.41</v>
      </c>
      <c r="CS229" s="130">
        <v>71.61</v>
      </c>
      <c r="CT229" s="130">
        <v>0.108</v>
      </c>
      <c r="CU229" s="130">
        <v>8.5500000000000007</v>
      </c>
      <c r="CV229" s="130">
        <v>1.86</v>
      </c>
      <c r="CW229" s="130">
        <v>9.4299999999999995E-2</v>
      </c>
      <c r="CX229" s="130">
        <v>0.78200000000000003</v>
      </c>
      <c r="CY229" s="130">
        <v>0.36299999999999999</v>
      </c>
      <c r="CZ229" s="130">
        <v>0.157</v>
      </c>
      <c r="DA229" s="130">
        <v>0.89600000000000002</v>
      </c>
      <c r="DB229" s="130">
        <v>1.1299999999999999</v>
      </c>
      <c r="DC229" s="130">
        <v>1.43</v>
      </c>
      <c r="DD229" s="130">
        <v>0.63300000000000001</v>
      </c>
      <c r="DE229" s="130">
        <v>0.17199999999999999</v>
      </c>
      <c r="DF229" s="130">
        <v>4.82E-2</v>
      </c>
      <c r="DG229" s="130">
        <v>1.2E-2</v>
      </c>
      <c r="DH229" s="130">
        <v>5.0599999999999999E-2</v>
      </c>
      <c r="DI229" s="130">
        <v>1.4500000000000001E-2</v>
      </c>
      <c r="DJ229" s="130">
        <v>0.21199999999999999</v>
      </c>
      <c r="DK229" s="130">
        <v>7.0800000000000002E-2</v>
      </c>
      <c r="DL229" s="130">
        <v>7.2499999999999995E-2</v>
      </c>
      <c r="DM229" s="130">
        <v>3.2100000000000002E-3</v>
      </c>
      <c r="DN229" s="130">
        <v>5.0899999999999999E-3</v>
      </c>
      <c r="DO229" s="130">
        <v>5.4549999999999998E-3</v>
      </c>
      <c r="DP229" s="130">
        <v>3.7499999999999999E-2</v>
      </c>
      <c r="DQ229" s="145">
        <v>1.8800000000000001E-2</v>
      </c>
      <c r="DR229" s="130">
        <v>7.8799999999999999E-3</v>
      </c>
      <c r="DS229" s="130">
        <v>4.7800000000000002E-2</v>
      </c>
      <c r="DT229" s="130">
        <v>3.7000000000000002E-3</v>
      </c>
      <c r="DU229" s="130">
        <v>1.34666666666667E-2</v>
      </c>
      <c r="DV229" s="130">
        <v>3.8400000000000001E-3</v>
      </c>
      <c r="DW229" s="130">
        <v>1.0200000000000001E-2</v>
      </c>
      <c r="DX229" s="130">
        <v>4.96E-3</v>
      </c>
      <c r="DY229" s="130">
        <v>2.35E-2</v>
      </c>
      <c r="DZ229" s="130">
        <v>1.7600000000000001E-3</v>
      </c>
      <c r="EA229" s="130">
        <v>1.455E-2</v>
      </c>
      <c r="EB229" s="130">
        <v>5.0699999999999999E-3</v>
      </c>
      <c r="EC229" s="130">
        <v>7.3600000000000002E-3</v>
      </c>
      <c r="ED229" s="130">
        <v>4.3600000000000002E-3</v>
      </c>
      <c r="EE229" s="130">
        <v>3.7599999999999999E-3</v>
      </c>
    </row>
    <row r="230" spans="1:1022" x14ac:dyDescent="0.2">
      <c r="A230" s="135" t="s">
        <v>802</v>
      </c>
      <c r="B230" s="135" t="s">
        <v>474</v>
      </c>
      <c r="C230" s="128" t="s">
        <v>37</v>
      </c>
      <c r="D230" s="128" t="s">
        <v>498</v>
      </c>
      <c r="F230" s="128">
        <v>1200</v>
      </c>
      <c r="G230" s="128">
        <v>1E-4</v>
      </c>
      <c r="H230" s="128" t="s">
        <v>367</v>
      </c>
      <c r="I230" s="129">
        <v>94.79</v>
      </c>
      <c r="J230" s="128">
        <v>228376.91</v>
      </c>
      <c r="K230" s="128">
        <v>103652.32</v>
      </c>
      <c r="L230" s="128">
        <v>125.11</v>
      </c>
      <c r="M230" s="128">
        <v>4696.1400000000003</v>
      </c>
      <c r="N230" s="128">
        <v>4829.59</v>
      </c>
      <c r="O230" s="128">
        <v>6.88</v>
      </c>
      <c r="P230" s="128">
        <v>2113.52</v>
      </c>
      <c r="Q230" s="128">
        <v>2590.9499999999998</v>
      </c>
      <c r="R230" s="128">
        <v>60.06</v>
      </c>
      <c r="S230" s="128">
        <v>2.59</v>
      </c>
      <c r="T230" s="128" t="s">
        <v>29</v>
      </c>
      <c r="U230" s="128" t="s">
        <v>29</v>
      </c>
      <c r="V230" s="128" t="s">
        <v>29</v>
      </c>
      <c r="W230" s="128" t="s">
        <v>29</v>
      </c>
      <c r="X230" s="128">
        <v>343.81</v>
      </c>
      <c r="Y230" s="128">
        <v>69.319999999999993</v>
      </c>
      <c r="Z230" s="128">
        <v>172.58</v>
      </c>
      <c r="AA230" s="128">
        <v>294.52</v>
      </c>
      <c r="AB230" s="128">
        <v>0.188</v>
      </c>
      <c r="AC230" s="128" t="s">
        <v>29</v>
      </c>
      <c r="AD230" s="128">
        <v>265.98</v>
      </c>
      <c r="AE230" s="128">
        <v>36.58</v>
      </c>
      <c r="AF230" s="128">
        <v>51.41</v>
      </c>
      <c r="AG230" s="128">
        <v>8.58</v>
      </c>
      <c r="AH230" s="128">
        <v>59.86</v>
      </c>
      <c r="AI230" s="128">
        <v>21.49</v>
      </c>
      <c r="AJ230" s="128">
        <v>7.34</v>
      </c>
      <c r="AK230" s="128">
        <v>14.77</v>
      </c>
      <c r="AL230" s="128">
        <v>6.9</v>
      </c>
      <c r="AM230" s="128">
        <v>30.46</v>
      </c>
      <c r="AN230" s="128">
        <v>7.16</v>
      </c>
      <c r="AO230" s="128">
        <v>13.9</v>
      </c>
      <c r="AP230" s="128">
        <v>6.92</v>
      </c>
      <c r="AQ230" s="128">
        <v>14.63</v>
      </c>
      <c r="AR230" s="128">
        <v>10.94</v>
      </c>
      <c r="AS230" s="128">
        <v>17.649999999999999</v>
      </c>
      <c r="AT230" s="128">
        <v>26.07</v>
      </c>
      <c r="AU230" s="128" t="s">
        <v>29</v>
      </c>
      <c r="AV230" s="130">
        <v>73.33</v>
      </c>
      <c r="AW230" s="130">
        <v>29.05</v>
      </c>
      <c r="AX230" s="135"/>
      <c r="AY230" s="128"/>
      <c r="AZ230" s="132">
        <v>5.72</v>
      </c>
      <c r="BA230" s="133">
        <v>7230.43</v>
      </c>
      <c r="BB230" s="133">
        <v>3820.91</v>
      </c>
      <c r="BC230" s="132">
        <v>6.78</v>
      </c>
      <c r="BD230" s="133">
        <v>1856.88</v>
      </c>
      <c r="BE230" s="133">
        <v>619.05999999999995</v>
      </c>
      <c r="BF230" s="132">
        <v>0.4</v>
      </c>
      <c r="BG230" s="134">
        <v>270.52</v>
      </c>
      <c r="BH230" s="134">
        <v>144.26</v>
      </c>
      <c r="BI230" s="132">
        <v>2.65</v>
      </c>
      <c r="BJ230" s="132">
        <v>0.45</v>
      </c>
      <c r="BK230" s="132">
        <v>0.47</v>
      </c>
      <c r="BL230" s="132">
        <v>0.62</v>
      </c>
      <c r="BM230" s="134">
        <v>0.28000000000000003</v>
      </c>
      <c r="BN230" s="134">
        <v>7.1999999999999995E-2</v>
      </c>
      <c r="BO230" s="134">
        <v>15.19</v>
      </c>
      <c r="BP230" s="134">
        <v>3.15</v>
      </c>
      <c r="BQ230" s="134">
        <v>8.92</v>
      </c>
      <c r="BR230" s="134">
        <v>13.29</v>
      </c>
      <c r="BS230" s="134">
        <v>7.3999999999999996E-2</v>
      </c>
      <c r="BT230" s="134">
        <v>2.9000000000000001E-2</v>
      </c>
      <c r="BU230" s="134">
        <v>15.95</v>
      </c>
      <c r="BV230" s="134">
        <v>1.55</v>
      </c>
      <c r="BW230" s="134">
        <v>2.42</v>
      </c>
      <c r="BX230" s="134">
        <v>0.37</v>
      </c>
      <c r="BY230" s="134">
        <v>3.9</v>
      </c>
      <c r="BZ230" s="134">
        <v>1.53</v>
      </c>
      <c r="CA230" s="134">
        <v>0.34</v>
      </c>
      <c r="CB230" s="134">
        <v>0.88</v>
      </c>
      <c r="CC230" s="134">
        <v>0.32</v>
      </c>
      <c r="CD230" s="134">
        <v>1.43</v>
      </c>
      <c r="CE230" s="134">
        <v>0.35</v>
      </c>
      <c r="CF230" s="134">
        <v>0.65</v>
      </c>
      <c r="CG230" s="134">
        <v>0.3</v>
      </c>
      <c r="CH230" s="134">
        <v>0.8</v>
      </c>
      <c r="CI230" s="134">
        <v>0.47</v>
      </c>
      <c r="CJ230" s="134">
        <v>1.06</v>
      </c>
      <c r="CK230" s="134">
        <v>1.28</v>
      </c>
      <c r="CL230" s="134">
        <v>5.8999999999999999E-3</v>
      </c>
      <c r="CM230" s="134">
        <v>3.33</v>
      </c>
      <c r="CN230" s="134">
        <v>1.26</v>
      </c>
      <c r="CO230" s="135"/>
      <c r="CQ230" s="130">
        <v>1.41</v>
      </c>
      <c r="CR230" s="130">
        <v>92.7</v>
      </c>
      <c r="CS230" s="130">
        <v>69.849999999999994</v>
      </c>
      <c r="CT230" s="130">
        <v>0.10299999999999999</v>
      </c>
      <c r="CU230" s="130">
        <v>8.6300000000000008</v>
      </c>
      <c r="CV230" s="130">
        <v>1.89</v>
      </c>
      <c r="CW230" s="130">
        <v>8.7099999999999997E-2</v>
      </c>
      <c r="CX230" s="130">
        <v>0.85299999999999998</v>
      </c>
      <c r="CY230" s="130">
        <v>0.38400000000000001</v>
      </c>
      <c r="CZ230" s="130">
        <v>0.182</v>
      </c>
      <c r="DA230" s="130">
        <v>0.95299999999999996</v>
      </c>
      <c r="DB230" s="130">
        <v>1.2</v>
      </c>
      <c r="DC230" s="130">
        <v>1.44</v>
      </c>
      <c r="DD230" s="130">
        <v>0.73899999999999999</v>
      </c>
      <c r="DE230" s="130">
        <v>0.185</v>
      </c>
      <c r="DF230" s="130">
        <v>5.5500000000000001E-2</v>
      </c>
      <c r="DG230" s="130">
        <v>1.37E-2</v>
      </c>
      <c r="DH230" s="130">
        <v>4.3900000000000002E-2</v>
      </c>
      <c r="DI230" s="130">
        <v>1.2200000000000001E-2</v>
      </c>
      <c r="DJ230" s="130">
        <v>0.16</v>
      </c>
      <c r="DK230" s="130">
        <v>7.3700000000000002E-2</v>
      </c>
      <c r="DL230" s="130">
        <v>0.14099999999999999</v>
      </c>
      <c r="DM230" s="130">
        <v>3.3899999999999998E-3</v>
      </c>
      <c r="DN230" s="130">
        <v>5.0899999999999999E-3</v>
      </c>
      <c r="DO230" s="130">
        <v>5.4549999999999998E-3</v>
      </c>
      <c r="DP230" s="130">
        <v>3.7499999999999999E-2</v>
      </c>
      <c r="DQ230" s="145">
        <v>1.8800000000000001E-2</v>
      </c>
      <c r="DR230" s="130">
        <v>6.5199999999999998E-3</v>
      </c>
      <c r="DS230" s="130">
        <f>AVERAGE(DS225:DS229,DS231:DS233)</f>
        <v>4.9762500000000008E-2</v>
      </c>
      <c r="DT230" s="130">
        <v>3.82E-3</v>
      </c>
      <c r="DU230" s="130">
        <v>1.34666666666667E-2</v>
      </c>
      <c r="DV230" s="130">
        <v>3.8400000000000001E-3</v>
      </c>
      <c r="DW230" s="130">
        <v>1.0200000000000001E-2</v>
      </c>
      <c r="DX230" s="130">
        <v>7.1199999999999996E-3</v>
      </c>
      <c r="DY230" s="130">
        <v>1.8533333333333301E-2</v>
      </c>
      <c r="DZ230" s="130">
        <v>1.99E-3</v>
      </c>
      <c r="EA230" s="130">
        <v>1.2E-2</v>
      </c>
      <c r="EB230" s="130">
        <v>3.7000000000000002E-3</v>
      </c>
      <c r="EC230" s="130">
        <v>1.3299999999999999E-2</v>
      </c>
      <c r="ED230" s="130">
        <v>4.3600000000000002E-3</v>
      </c>
      <c r="EE230" s="130">
        <v>3.7599999999999999E-3</v>
      </c>
    </row>
    <row r="231" spans="1:1022" x14ac:dyDescent="0.2">
      <c r="A231" s="135" t="s">
        <v>802</v>
      </c>
      <c r="B231" s="135" t="s">
        <v>474</v>
      </c>
      <c r="C231" s="128" t="s">
        <v>37</v>
      </c>
      <c r="D231" s="128" t="s">
        <v>499</v>
      </c>
      <c r="F231" s="128">
        <v>1200</v>
      </c>
      <c r="G231" s="128">
        <v>1E-4</v>
      </c>
      <c r="H231" s="128" t="s">
        <v>367</v>
      </c>
      <c r="I231" s="129">
        <v>91.84</v>
      </c>
      <c r="J231" s="128">
        <v>228376.91</v>
      </c>
      <c r="K231" s="128">
        <v>103833.65</v>
      </c>
      <c r="L231" s="128">
        <v>125.42</v>
      </c>
      <c r="M231" s="128">
        <v>4700.1400000000003</v>
      </c>
      <c r="N231" s="128">
        <v>4906.3900000000003</v>
      </c>
      <c r="O231" s="128">
        <v>6.63</v>
      </c>
      <c r="P231" s="128">
        <v>2090.09</v>
      </c>
      <c r="Q231" s="128">
        <v>2615.56</v>
      </c>
      <c r="R231" s="128">
        <v>58.94</v>
      </c>
      <c r="S231" s="128">
        <v>1.25</v>
      </c>
      <c r="T231" s="128">
        <v>1.81</v>
      </c>
      <c r="U231" s="128">
        <v>1.76</v>
      </c>
      <c r="V231" s="128" t="s">
        <v>29</v>
      </c>
      <c r="W231" s="128" t="s">
        <v>29</v>
      </c>
      <c r="X231" s="128">
        <v>352.11</v>
      </c>
      <c r="Y231" s="128">
        <v>71.13</v>
      </c>
      <c r="Z231" s="128">
        <v>175.04</v>
      </c>
      <c r="AA231" s="128">
        <v>301.3</v>
      </c>
      <c r="AB231" s="128">
        <v>0.32700000000000001</v>
      </c>
      <c r="AC231" s="128" t="s">
        <v>29</v>
      </c>
      <c r="AD231" s="128">
        <v>267.10000000000002</v>
      </c>
      <c r="AE231" s="128">
        <v>37.26</v>
      </c>
      <c r="AF231" s="128">
        <v>52.53</v>
      </c>
      <c r="AG231" s="128">
        <v>8.51</v>
      </c>
      <c r="AH231" s="128">
        <v>62.17</v>
      </c>
      <c r="AI231" s="128">
        <v>21.45</v>
      </c>
      <c r="AJ231" s="128">
        <v>7.84</v>
      </c>
      <c r="AK231" s="128">
        <v>15.19</v>
      </c>
      <c r="AL231" s="128">
        <v>7.12</v>
      </c>
      <c r="AM231" s="128">
        <v>30.47</v>
      </c>
      <c r="AN231" s="128">
        <v>7.29</v>
      </c>
      <c r="AO231" s="128">
        <v>14.62</v>
      </c>
      <c r="AP231" s="128">
        <v>6.86</v>
      </c>
      <c r="AQ231" s="128">
        <v>14.77</v>
      </c>
      <c r="AR231" s="128">
        <v>11.23</v>
      </c>
      <c r="AS231" s="128">
        <v>17.899999999999999</v>
      </c>
      <c r="AT231" s="128">
        <v>26.99</v>
      </c>
      <c r="AU231" s="128" t="s">
        <v>29</v>
      </c>
      <c r="AV231" s="130">
        <v>76.040000000000006</v>
      </c>
      <c r="AW231" s="130">
        <v>29.57</v>
      </c>
      <c r="AX231" s="135"/>
      <c r="AY231" s="128"/>
      <c r="AZ231" s="132">
        <v>5.58</v>
      </c>
      <c r="BA231" s="133">
        <v>7232.07</v>
      </c>
      <c r="BB231" s="133">
        <v>3836.23</v>
      </c>
      <c r="BC231" s="132">
        <v>6.83</v>
      </c>
      <c r="BD231" s="133">
        <v>1867.2</v>
      </c>
      <c r="BE231" s="133">
        <v>632.14</v>
      </c>
      <c r="BF231" s="132">
        <v>0.39</v>
      </c>
      <c r="BG231" s="134">
        <v>268.94</v>
      </c>
      <c r="BH231" s="134">
        <v>146.19</v>
      </c>
      <c r="BI231" s="132">
        <v>2.61</v>
      </c>
      <c r="BJ231" s="132">
        <v>0.41</v>
      </c>
      <c r="BK231" s="132">
        <v>0.5</v>
      </c>
      <c r="BL231" s="132">
        <v>0.69</v>
      </c>
      <c r="BM231" s="134">
        <v>0.27</v>
      </c>
      <c r="BN231" s="134">
        <v>7.0999999999999994E-2</v>
      </c>
      <c r="BO231" s="134">
        <v>15.6</v>
      </c>
      <c r="BP231" s="134">
        <v>3.25</v>
      </c>
      <c r="BQ231" s="134">
        <v>9.08</v>
      </c>
      <c r="BR231" s="134">
        <v>13.64</v>
      </c>
      <c r="BS231" s="134">
        <v>8.7999999999999995E-2</v>
      </c>
      <c r="BT231" s="134">
        <v>2.9000000000000001E-2</v>
      </c>
      <c r="BU231" s="134">
        <v>16.09</v>
      </c>
      <c r="BV231" s="134">
        <v>1.58</v>
      </c>
      <c r="BW231" s="134">
        <v>2.48</v>
      </c>
      <c r="BX231" s="134">
        <v>0.37</v>
      </c>
      <c r="BY231" s="134">
        <v>4.08</v>
      </c>
      <c r="BZ231" s="134">
        <v>1.54</v>
      </c>
      <c r="CA231" s="134">
        <v>0.37</v>
      </c>
      <c r="CB231" s="134">
        <v>0.92</v>
      </c>
      <c r="CC231" s="134">
        <v>0.34</v>
      </c>
      <c r="CD231" s="134">
        <v>1.44</v>
      </c>
      <c r="CE231" s="134">
        <v>0.36</v>
      </c>
      <c r="CF231" s="134">
        <v>0.69</v>
      </c>
      <c r="CG231" s="134">
        <v>0.3</v>
      </c>
      <c r="CH231" s="134">
        <v>0.82</v>
      </c>
      <c r="CI231" s="134">
        <v>0.48</v>
      </c>
      <c r="CJ231" s="134">
        <v>1.08</v>
      </c>
      <c r="CK231" s="134">
        <v>1.33</v>
      </c>
      <c r="CL231" s="134">
        <v>7.0000000000000001E-3</v>
      </c>
      <c r="CM231" s="134">
        <v>3.46</v>
      </c>
      <c r="CN231" s="134">
        <v>1.29</v>
      </c>
      <c r="CO231" s="135"/>
      <c r="CQ231" s="130">
        <v>1.38</v>
      </c>
      <c r="CR231" s="130">
        <v>87.65</v>
      </c>
      <c r="CS231" s="130">
        <v>69.27</v>
      </c>
      <c r="CT231" s="130">
        <v>0.10199999999999999</v>
      </c>
      <c r="CU231" s="130">
        <v>8.49</v>
      </c>
      <c r="CV231" s="130">
        <v>1.62</v>
      </c>
      <c r="CW231" s="130">
        <v>9.4299999999999995E-2</v>
      </c>
      <c r="CX231" s="130">
        <v>0.70499999999999996</v>
      </c>
      <c r="CY231" s="130">
        <v>0.40100000000000002</v>
      </c>
      <c r="CZ231" s="130">
        <v>0.16200000000000001</v>
      </c>
      <c r="DA231" s="130">
        <v>0.92600000000000005</v>
      </c>
      <c r="DB231" s="130">
        <v>1.0900000000000001</v>
      </c>
      <c r="DC231" s="130">
        <v>1.28</v>
      </c>
      <c r="DD231" s="130">
        <v>0.55300000000000005</v>
      </c>
      <c r="DE231" s="130">
        <v>0.17199999999999999</v>
      </c>
      <c r="DF231" s="130">
        <v>4.4900000000000002E-2</v>
      </c>
      <c r="DG231" s="130">
        <v>1.23E-2</v>
      </c>
      <c r="DH231" s="130">
        <v>3.6499999999999998E-2</v>
      </c>
      <c r="DI231" s="130">
        <v>1.17E-2</v>
      </c>
      <c r="DJ231" s="130">
        <v>0.16</v>
      </c>
      <c r="DK231" s="130">
        <v>7.4099999999999999E-2</v>
      </c>
      <c r="DL231" s="130">
        <v>9.9000000000000005E-2</v>
      </c>
      <c r="DM231" s="130">
        <v>3.1700000000000001E-3</v>
      </c>
      <c r="DN231" s="130">
        <v>5.0899999999999999E-3</v>
      </c>
      <c r="DO231" s="130">
        <v>5.4549999999999998E-3</v>
      </c>
      <c r="DP231" s="130">
        <v>3.7499999999999999E-2</v>
      </c>
      <c r="DQ231" s="145">
        <v>1.8800000000000001E-2</v>
      </c>
      <c r="DR231" s="130">
        <v>1.5100000000000001E-2</v>
      </c>
      <c r="DS231" s="130">
        <v>3.9699999999999999E-2</v>
      </c>
      <c r="DT231" s="130">
        <f>AVERAGE(DT232:DT233,DT228:DT230,DT226)</f>
        <v>4.6800000000000001E-3</v>
      </c>
      <c r="DU231" s="130">
        <v>1.29E-2</v>
      </c>
      <c r="DV231" s="130">
        <v>3.8400000000000001E-3</v>
      </c>
      <c r="DW231" s="130">
        <v>1.0200000000000001E-2</v>
      </c>
      <c r="DX231" s="130">
        <v>5.9300000000000004E-3</v>
      </c>
      <c r="DY231" s="130">
        <v>1.8533333333333301E-2</v>
      </c>
      <c r="DZ231" s="130">
        <v>2.3400000000000001E-3</v>
      </c>
      <c r="EA231" s="130">
        <v>1.455E-2</v>
      </c>
      <c r="EB231" s="130">
        <v>7.2399999999999999E-3</v>
      </c>
      <c r="EC231" s="130">
        <v>1.5599999999999999E-2</v>
      </c>
      <c r="ED231" s="130">
        <v>4.3600000000000002E-3</v>
      </c>
      <c r="EE231" s="130">
        <v>3.7599999999999999E-3</v>
      </c>
    </row>
    <row r="232" spans="1:1022" x14ac:dyDescent="0.2">
      <c r="A232" s="135" t="s">
        <v>802</v>
      </c>
      <c r="B232" s="135" t="s">
        <v>474</v>
      </c>
      <c r="C232" s="128" t="s">
        <v>37</v>
      </c>
      <c r="D232" s="128" t="s">
        <v>500</v>
      </c>
      <c r="F232" s="128">
        <v>1200</v>
      </c>
      <c r="G232" s="128">
        <v>1E-4</v>
      </c>
      <c r="H232" s="128" t="s">
        <v>367</v>
      </c>
      <c r="I232" s="129">
        <v>95.93</v>
      </c>
      <c r="J232" s="128">
        <v>228376.91</v>
      </c>
      <c r="K232" s="128">
        <v>103118.45</v>
      </c>
      <c r="L232" s="128">
        <v>127.52</v>
      </c>
      <c r="M232" s="128">
        <v>4787.1099999999997</v>
      </c>
      <c r="N232" s="128">
        <v>4893.17</v>
      </c>
      <c r="O232" s="128">
        <v>6.57</v>
      </c>
      <c r="P232" s="128">
        <v>2093.46</v>
      </c>
      <c r="Q232" s="128">
        <v>2610.59</v>
      </c>
      <c r="R232" s="128">
        <v>61.08</v>
      </c>
      <c r="S232" s="128">
        <v>2.4900000000000002</v>
      </c>
      <c r="T232" s="128" t="s">
        <v>29</v>
      </c>
      <c r="U232" s="128" t="s">
        <v>29</v>
      </c>
      <c r="V232" s="128">
        <v>1.1499999999999999</v>
      </c>
      <c r="W232" s="128" t="s">
        <v>29</v>
      </c>
      <c r="X232" s="128">
        <v>354.5</v>
      </c>
      <c r="Y232" s="128">
        <v>71.03</v>
      </c>
      <c r="Z232" s="128">
        <v>176.05</v>
      </c>
      <c r="AA232" s="128">
        <v>301.97000000000003</v>
      </c>
      <c r="AB232" s="128">
        <v>0.26200000000000001</v>
      </c>
      <c r="AC232" s="128" t="s">
        <v>29</v>
      </c>
      <c r="AD232" s="128">
        <v>271.63</v>
      </c>
      <c r="AE232" s="128">
        <v>37.21</v>
      </c>
      <c r="AF232" s="128">
        <v>53.01</v>
      </c>
      <c r="AG232" s="128">
        <v>8.67</v>
      </c>
      <c r="AH232" s="128">
        <v>60.97</v>
      </c>
      <c r="AI232" s="128">
        <v>21.11</v>
      </c>
      <c r="AJ232" s="128">
        <v>7.8</v>
      </c>
      <c r="AK232" s="128">
        <v>15.27</v>
      </c>
      <c r="AL232" s="128">
        <v>7.2</v>
      </c>
      <c r="AM232" s="128">
        <v>31.06</v>
      </c>
      <c r="AN232" s="128">
        <v>7.36</v>
      </c>
      <c r="AO232" s="128">
        <v>14.25</v>
      </c>
      <c r="AP232" s="128">
        <v>6.96</v>
      </c>
      <c r="AQ232" s="128">
        <v>14.85</v>
      </c>
      <c r="AR232" s="128">
        <v>11.21</v>
      </c>
      <c r="AS232" s="128">
        <v>18.05</v>
      </c>
      <c r="AT232" s="128">
        <v>26.89</v>
      </c>
      <c r="AU232" s="128">
        <v>7.8E-2</v>
      </c>
      <c r="AV232" s="130">
        <v>75.09</v>
      </c>
      <c r="AW232" s="130">
        <v>29.9</v>
      </c>
      <c r="AX232" s="135"/>
      <c r="AY232" s="128"/>
      <c r="AZ232" s="132">
        <v>5.83</v>
      </c>
      <c r="BA232" s="133">
        <v>7229.74</v>
      </c>
      <c r="BB232" s="133">
        <v>3814.53</v>
      </c>
      <c r="BC232" s="132">
        <v>6.96</v>
      </c>
      <c r="BD232" s="133">
        <v>1910.64</v>
      </c>
      <c r="BE232" s="133">
        <v>633.57000000000005</v>
      </c>
      <c r="BF232" s="132">
        <v>0.38</v>
      </c>
      <c r="BG232" s="134">
        <v>270.74</v>
      </c>
      <c r="BH232" s="134">
        <v>146.44</v>
      </c>
      <c r="BI232" s="132">
        <v>2.7</v>
      </c>
      <c r="BJ232" s="132">
        <v>0.42</v>
      </c>
      <c r="BK232" s="132">
        <v>0.48</v>
      </c>
      <c r="BL232" s="132">
        <v>0.67</v>
      </c>
      <c r="BM232" s="134">
        <v>0.26</v>
      </c>
      <c r="BN232" s="134">
        <v>7.0999999999999994E-2</v>
      </c>
      <c r="BO232" s="134">
        <v>15.75</v>
      </c>
      <c r="BP232" s="134">
        <v>3.25</v>
      </c>
      <c r="BQ232" s="134">
        <v>9.16</v>
      </c>
      <c r="BR232" s="134">
        <v>13.7</v>
      </c>
      <c r="BS232" s="134">
        <v>8.1000000000000003E-2</v>
      </c>
      <c r="BT232" s="134">
        <v>2.8000000000000001E-2</v>
      </c>
      <c r="BU232" s="134">
        <v>16.41</v>
      </c>
      <c r="BV232" s="134">
        <v>1.58</v>
      </c>
      <c r="BW232" s="134">
        <v>2.5099999999999998</v>
      </c>
      <c r="BX232" s="134">
        <v>0.37</v>
      </c>
      <c r="BY232" s="134">
        <v>4</v>
      </c>
      <c r="BZ232" s="134">
        <v>1.51</v>
      </c>
      <c r="CA232" s="134">
        <v>0.36</v>
      </c>
      <c r="CB232" s="134">
        <v>0.92</v>
      </c>
      <c r="CC232" s="134">
        <v>0.34</v>
      </c>
      <c r="CD232" s="134">
        <v>1.46</v>
      </c>
      <c r="CE232" s="134">
        <v>0.36</v>
      </c>
      <c r="CF232" s="134">
        <v>0.67</v>
      </c>
      <c r="CG232" s="134">
        <v>0.31</v>
      </c>
      <c r="CH232" s="134">
        <v>0.82</v>
      </c>
      <c r="CI232" s="134">
        <v>0.48</v>
      </c>
      <c r="CJ232" s="134">
        <v>1.0900000000000001</v>
      </c>
      <c r="CK232" s="134">
        <v>1.33</v>
      </c>
      <c r="CL232" s="134">
        <v>1.0999999999999999E-2</v>
      </c>
      <c r="CM232" s="134">
        <v>3.43</v>
      </c>
      <c r="CN232" s="134">
        <v>1.31</v>
      </c>
      <c r="CO232" s="135"/>
      <c r="CQ232" s="130">
        <v>1.44</v>
      </c>
      <c r="CR232" s="130">
        <v>92.81</v>
      </c>
      <c r="CS232" s="130">
        <v>71.459999999999994</v>
      </c>
      <c r="CT232" s="130">
        <v>0.112</v>
      </c>
      <c r="CU232" s="130">
        <v>8.7100000000000009</v>
      </c>
      <c r="CV232" s="130">
        <v>2.0299999999999998</v>
      </c>
      <c r="CW232" s="130">
        <v>9.2700000000000005E-2</v>
      </c>
      <c r="CX232" s="130">
        <v>0.96299999999999997</v>
      </c>
      <c r="CY232" s="130">
        <v>0.39</v>
      </c>
      <c r="CZ232" s="130">
        <v>0.17699999999999999</v>
      </c>
      <c r="DA232" s="130">
        <v>0.89700000000000002</v>
      </c>
      <c r="DB232" s="130">
        <v>1.2</v>
      </c>
      <c r="DC232" s="130">
        <v>1.77</v>
      </c>
      <c r="DD232" s="130">
        <v>0.32100000000000001</v>
      </c>
      <c r="DE232" s="130">
        <v>0.184</v>
      </c>
      <c r="DF232" s="130">
        <v>4.58E-2</v>
      </c>
      <c r="DG232" s="130">
        <v>1.0999999999999999E-2</v>
      </c>
      <c r="DH232" s="130">
        <v>2.7300000000000001E-2</v>
      </c>
      <c r="DI232" s="130">
        <f>AVERAGE(DI225:DI231,DI233)</f>
        <v>1.366625E-2</v>
      </c>
      <c r="DJ232" s="130">
        <v>0.17299999999999999</v>
      </c>
      <c r="DK232" s="130">
        <v>7.1599999999999997E-2</v>
      </c>
      <c r="DL232" s="130">
        <v>9.7799999999999998E-2</v>
      </c>
      <c r="DM232" s="130">
        <v>3.3999999999999998E-3</v>
      </c>
      <c r="DN232" s="130">
        <v>5.0899999999999999E-3</v>
      </c>
      <c r="DO232" s="130">
        <v>5.4549999999999998E-3</v>
      </c>
      <c r="DP232" s="130">
        <v>3.7499999999999999E-2</v>
      </c>
      <c r="DQ232" s="145">
        <v>1.8800000000000001E-2</v>
      </c>
      <c r="DR232" s="130">
        <v>8.4614285714285694E-3</v>
      </c>
      <c r="DS232" s="130">
        <v>3.2599999999999997E-2</v>
      </c>
      <c r="DT232" s="130">
        <v>3.8500000000000001E-3</v>
      </c>
      <c r="DU232" s="130">
        <v>1.46E-2</v>
      </c>
      <c r="DV232" s="130">
        <v>3.8400000000000001E-3</v>
      </c>
      <c r="DW232" s="130">
        <v>1.0200000000000001E-2</v>
      </c>
      <c r="DX232" s="130">
        <v>5.9300000000000004E-3</v>
      </c>
      <c r="DY232" s="130">
        <v>1.5800000000000002E-2</v>
      </c>
      <c r="DZ232" s="130">
        <v>3.0200000000000001E-3</v>
      </c>
      <c r="EA232" s="130">
        <v>1.7100000000000001E-2</v>
      </c>
      <c r="EB232" s="130">
        <v>6.4700000000000001E-3</v>
      </c>
      <c r="EC232" s="130">
        <v>1.3599999999999999E-2</v>
      </c>
      <c r="ED232" s="130">
        <v>4.3600000000000002E-3</v>
      </c>
      <c r="EE232" s="130">
        <v>3.7599999999999999E-3</v>
      </c>
    </row>
    <row r="233" spans="1:1022" x14ac:dyDescent="0.2">
      <c r="A233" s="135" t="s">
        <v>802</v>
      </c>
      <c r="B233" s="135" t="s">
        <v>474</v>
      </c>
      <c r="C233" s="128" t="s">
        <v>37</v>
      </c>
      <c r="D233" s="128" t="s">
        <v>501</v>
      </c>
      <c r="F233" s="128">
        <v>1200</v>
      </c>
      <c r="G233" s="128">
        <v>1E-4</v>
      </c>
      <c r="H233" s="128" t="s">
        <v>367</v>
      </c>
      <c r="I233" s="129">
        <v>97.92</v>
      </c>
      <c r="J233" s="128">
        <v>228376.89</v>
      </c>
      <c r="K233" s="128">
        <v>103309.52</v>
      </c>
      <c r="L233" s="128">
        <v>127.21</v>
      </c>
      <c r="M233" s="128">
        <v>4763.21</v>
      </c>
      <c r="N233" s="128">
        <v>4951.41</v>
      </c>
      <c r="O233" s="128">
        <v>6.67</v>
      </c>
      <c r="P233" s="128">
        <v>2075.17</v>
      </c>
      <c r="Q233" s="128">
        <v>2613.9899999999998</v>
      </c>
      <c r="R233" s="128">
        <v>60.68</v>
      </c>
      <c r="S233" s="128">
        <v>1.81</v>
      </c>
      <c r="T233" s="128">
        <v>1.7</v>
      </c>
      <c r="U233" s="128" t="s">
        <v>29</v>
      </c>
      <c r="V233" s="128">
        <v>0.85</v>
      </c>
      <c r="W233" s="128" t="s">
        <v>29</v>
      </c>
      <c r="X233" s="128">
        <v>353.15</v>
      </c>
      <c r="Y233" s="128">
        <v>70.39</v>
      </c>
      <c r="Z233" s="128">
        <v>174.12</v>
      </c>
      <c r="AA233" s="128">
        <v>299.31</v>
      </c>
      <c r="AB233" s="128">
        <v>0.28999999999999998</v>
      </c>
      <c r="AC233" s="128" t="s">
        <v>29</v>
      </c>
      <c r="AD233" s="128">
        <v>273.35000000000002</v>
      </c>
      <c r="AE233" s="128">
        <v>37.6</v>
      </c>
      <c r="AF233" s="128">
        <v>53.32</v>
      </c>
      <c r="AG233" s="128">
        <v>8.76</v>
      </c>
      <c r="AH233" s="128">
        <v>62.01</v>
      </c>
      <c r="AI233" s="128">
        <v>21.9</v>
      </c>
      <c r="AJ233" s="128">
        <v>7.59</v>
      </c>
      <c r="AK233" s="128">
        <v>15.48</v>
      </c>
      <c r="AL233" s="128">
        <v>7.2</v>
      </c>
      <c r="AM233" s="128">
        <v>30.64</v>
      </c>
      <c r="AN233" s="128">
        <v>7.63</v>
      </c>
      <c r="AO233" s="128">
        <v>14.78</v>
      </c>
      <c r="AP233" s="128">
        <v>6.91</v>
      </c>
      <c r="AQ233" s="128">
        <v>14.85</v>
      </c>
      <c r="AR233" s="128">
        <v>11.29</v>
      </c>
      <c r="AS233" s="128">
        <v>17.920000000000002</v>
      </c>
      <c r="AT233" s="128">
        <v>26.69</v>
      </c>
      <c r="AU233" s="128" t="s">
        <v>29</v>
      </c>
      <c r="AV233" s="130">
        <v>75.78</v>
      </c>
      <c r="AW233" s="130">
        <v>29.98</v>
      </c>
      <c r="AX233" s="135"/>
      <c r="AY233" s="128"/>
      <c r="AZ233" s="132">
        <v>5.97</v>
      </c>
      <c r="BA233" s="133">
        <v>7229.93</v>
      </c>
      <c r="BB233" s="133">
        <v>3828.82</v>
      </c>
      <c r="BC233" s="132">
        <v>6.97</v>
      </c>
      <c r="BD233" s="133">
        <v>1909.97</v>
      </c>
      <c r="BE233" s="133">
        <v>644.35</v>
      </c>
      <c r="BF233" s="132">
        <v>0.39</v>
      </c>
      <c r="BG233" s="134">
        <v>269.77</v>
      </c>
      <c r="BH233" s="134">
        <v>147.16999999999999</v>
      </c>
      <c r="BI233" s="132">
        <v>2.69</v>
      </c>
      <c r="BJ233" s="132">
        <v>0.41</v>
      </c>
      <c r="BK233" s="132">
        <v>0.48</v>
      </c>
      <c r="BL233" s="132">
        <v>0.64</v>
      </c>
      <c r="BM233" s="134">
        <v>0.27</v>
      </c>
      <c r="BN233" s="134">
        <v>7.3999999999999996E-2</v>
      </c>
      <c r="BO233" s="134">
        <v>15.73</v>
      </c>
      <c r="BP233" s="134">
        <v>3.23</v>
      </c>
      <c r="BQ233" s="134">
        <v>9.1</v>
      </c>
      <c r="BR233" s="134">
        <v>13.62</v>
      </c>
      <c r="BS233" s="134">
        <v>8.5999999999999993E-2</v>
      </c>
      <c r="BT233" s="134">
        <v>2.9000000000000001E-2</v>
      </c>
      <c r="BU233" s="134">
        <v>16.579999999999998</v>
      </c>
      <c r="BV233" s="134">
        <v>1.6</v>
      </c>
      <c r="BW233" s="134">
        <v>2.5299999999999998</v>
      </c>
      <c r="BX233" s="134">
        <v>0.38</v>
      </c>
      <c r="BY233" s="134">
        <v>4.09</v>
      </c>
      <c r="BZ233" s="134">
        <v>1.58</v>
      </c>
      <c r="CA233" s="134">
        <v>0.36</v>
      </c>
      <c r="CB233" s="134">
        <v>0.93</v>
      </c>
      <c r="CC233" s="134">
        <v>0.34</v>
      </c>
      <c r="CD233" s="134">
        <v>1.45</v>
      </c>
      <c r="CE233" s="134">
        <v>0.38</v>
      </c>
      <c r="CF233" s="134">
        <v>0.7</v>
      </c>
      <c r="CG233" s="134">
        <v>0.3</v>
      </c>
      <c r="CH233" s="134">
        <v>0.82</v>
      </c>
      <c r="CI233" s="134">
        <v>0.49</v>
      </c>
      <c r="CJ233" s="134">
        <v>1.08</v>
      </c>
      <c r="CK233" s="134">
        <v>1.32</v>
      </c>
      <c r="CL233" s="134">
        <v>8.6E-3</v>
      </c>
      <c r="CM233" s="134">
        <v>3.47</v>
      </c>
      <c r="CN233" s="134">
        <v>1.31</v>
      </c>
      <c r="CO233" s="135"/>
      <c r="CQ233" s="130">
        <v>1.44</v>
      </c>
      <c r="CR233" s="130">
        <v>95.53</v>
      </c>
      <c r="CS233" s="130">
        <v>72.55</v>
      </c>
      <c r="CT233" s="130">
        <v>0.111</v>
      </c>
      <c r="CU233" s="130">
        <v>9.09</v>
      </c>
      <c r="CV233" s="130">
        <v>1.94</v>
      </c>
      <c r="CW233" s="130">
        <v>0.10199999999999999</v>
      </c>
      <c r="CX233" s="130">
        <v>0.86099999999999999</v>
      </c>
      <c r="CY233" s="130">
        <v>0.39100000000000001</v>
      </c>
      <c r="CZ233" s="130">
        <v>0.183</v>
      </c>
      <c r="DA233" s="130">
        <v>0.96299999999999997</v>
      </c>
      <c r="DB233" s="130">
        <v>1.1299999999999999</v>
      </c>
      <c r="DC233" s="130">
        <v>1.7</v>
      </c>
      <c r="DD233" s="130">
        <v>0.51400000000000001</v>
      </c>
      <c r="DE233" s="130">
        <v>0.192</v>
      </c>
      <c r="DF233" s="130">
        <v>5.6399999999999999E-2</v>
      </c>
      <c r="DG233" s="130">
        <v>1.03E-2</v>
      </c>
      <c r="DH233" s="130">
        <v>5.2499999999999998E-2</v>
      </c>
      <c r="DI233" s="130">
        <v>1.6E-2</v>
      </c>
      <c r="DJ233" s="130">
        <v>0.183</v>
      </c>
      <c r="DK233" s="130">
        <v>7.5600000000000001E-2</v>
      </c>
      <c r="DL233" s="130">
        <v>0.11600000000000001</v>
      </c>
      <c r="DM233" s="130">
        <v>2.2599999999999999E-3</v>
      </c>
      <c r="DN233" s="130">
        <v>5.0899999999999999E-3</v>
      </c>
      <c r="DO233" s="130">
        <f>AVERAGE(DO227,DO225)</f>
        <v>5.4549999999999998E-3</v>
      </c>
      <c r="DP233" s="130">
        <v>3.7499999999999999E-2</v>
      </c>
      <c r="DQ233" s="145">
        <v>1.8800000000000001E-2</v>
      </c>
      <c r="DR233" s="130">
        <v>6.3099999999999996E-3</v>
      </c>
      <c r="DS233" s="130">
        <v>5.6899999999999999E-2</v>
      </c>
      <c r="DT233" s="130">
        <v>4.3200000000000001E-3</v>
      </c>
      <c r="DU233" s="130">
        <v>1.34666666666667E-2</v>
      </c>
      <c r="DV233" s="130">
        <v>3.8400000000000001E-3</v>
      </c>
      <c r="DW233" s="130">
        <v>1.0200000000000001E-2</v>
      </c>
      <c r="DX233" s="130">
        <v>5.9300000000000004E-3</v>
      </c>
      <c r="DY233" s="130">
        <f>AVERAGE(DY232,DY228:DY229)</f>
        <v>1.8533333333333336E-2</v>
      </c>
      <c r="DZ233" s="130">
        <v>2.5000000000000001E-3</v>
      </c>
      <c r="EA233" s="130">
        <v>1.455E-2</v>
      </c>
      <c r="EB233" s="130">
        <v>8.43E-3</v>
      </c>
      <c r="EC233" s="130">
        <v>2.3300000000000001E-2</v>
      </c>
      <c r="ED233" s="130">
        <v>4.3600000000000002E-3</v>
      </c>
      <c r="EE233" s="130">
        <v>3.7599999999999999E-3</v>
      </c>
    </row>
    <row r="234" spans="1:1022" x14ac:dyDescent="0.2">
      <c r="A234" s="135"/>
      <c r="B234" s="135"/>
      <c r="D234" s="135" t="s">
        <v>34</v>
      </c>
      <c r="I234" s="144">
        <f t="shared" ref="I234:V234" si="142">AVERAGE(I225:I233)</f>
        <v>95.448888888888902</v>
      </c>
      <c r="J234" s="135">
        <f t="shared" si="142"/>
        <v>228376.90555555554</v>
      </c>
      <c r="K234" s="135">
        <f t="shared" si="142"/>
        <v>103385.71444444446</v>
      </c>
      <c r="L234" s="135">
        <f t="shared" si="142"/>
        <v>126.46777777777775</v>
      </c>
      <c r="M234" s="135">
        <f t="shared" si="142"/>
        <v>4771.5422222222223</v>
      </c>
      <c r="N234" s="135">
        <f t="shared" si="142"/>
        <v>4907.7777777777774</v>
      </c>
      <c r="O234" s="135">
        <f t="shared" si="142"/>
        <v>6.6611111111111114</v>
      </c>
      <c r="P234" s="135">
        <f t="shared" si="142"/>
        <v>2088.9088888888891</v>
      </c>
      <c r="Q234" s="135">
        <f t="shared" si="142"/>
        <v>2612.3433333333337</v>
      </c>
      <c r="R234" s="135">
        <f t="shared" si="142"/>
        <v>60.681111111111107</v>
      </c>
      <c r="S234" s="135">
        <f t="shared" si="142"/>
        <v>2.0266666666666664</v>
      </c>
      <c r="T234" s="135">
        <f t="shared" si="142"/>
        <v>4.8940000000000001</v>
      </c>
      <c r="U234" s="135">
        <f t="shared" si="142"/>
        <v>2.3699999999999997</v>
      </c>
      <c r="V234" s="135">
        <f t="shared" si="142"/>
        <v>1</v>
      </c>
      <c r="W234" s="135"/>
      <c r="X234" s="135">
        <f t="shared" ref="X234:AW234" si="143">AVERAGE(X225:X233)</f>
        <v>352.12222222222221</v>
      </c>
      <c r="Y234" s="135">
        <f t="shared" si="143"/>
        <v>70.548888888888897</v>
      </c>
      <c r="Z234" s="135">
        <f t="shared" si="143"/>
        <v>175.71666666666664</v>
      </c>
      <c r="AA234" s="135">
        <f t="shared" si="143"/>
        <v>300.42222222222222</v>
      </c>
      <c r="AB234" s="135">
        <f t="shared" si="143"/>
        <v>0.24987500000000001</v>
      </c>
      <c r="AC234" s="135">
        <f t="shared" si="143"/>
        <v>0.19</v>
      </c>
      <c r="AD234" s="135">
        <f t="shared" si="143"/>
        <v>269.33000000000004</v>
      </c>
      <c r="AE234" s="135">
        <f t="shared" si="143"/>
        <v>37.383333333333333</v>
      </c>
      <c r="AF234" s="135">
        <f t="shared" si="143"/>
        <v>52.911111111111111</v>
      </c>
      <c r="AG234" s="135">
        <f t="shared" si="143"/>
        <v>8.594444444444445</v>
      </c>
      <c r="AH234" s="135">
        <f t="shared" si="143"/>
        <v>61.888888888888886</v>
      </c>
      <c r="AI234" s="135">
        <f t="shared" si="143"/>
        <v>21.568888888888885</v>
      </c>
      <c r="AJ234" s="135">
        <f t="shared" si="143"/>
        <v>7.6122222222222229</v>
      </c>
      <c r="AK234" s="135">
        <f t="shared" si="143"/>
        <v>15.205555555555556</v>
      </c>
      <c r="AL234" s="135">
        <f t="shared" si="143"/>
        <v>7.1577777777777776</v>
      </c>
      <c r="AM234" s="135">
        <f t="shared" si="143"/>
        <v>30.783333333333335</v>
      </c>
      <c r="AN234" s="135">
        <f t="shared" si="143"/>
        <v>7.4577777777777783</v>
      </c>
      <c r="AO234" s="135">
        <f t="shared" si="143"/>
        <v>14.543333333333335</v>
      </c>
      <c r="AP234" s="135">
        <f t="shared" si="143"/>
        <v>6.9877777777777776</v>
      </c>
      <c r="AQ234" s="135">
        <f t="shared" si="143"/>
        <v>14.842222222222221</v>
      </c>
      <c r="AR234" s="135">
        <f t="shared" si="143"/>
        <v>11.19222222222222</v>
      </c>
      <c r="AS234" s="135">
        <f t="shared" si="143"/>
        <v>18.254444444444445</v>
      </c>
      <c r="AT234" s="135">
        <f t="shared" si="143"/>
        <v>26.798888888888889</v>
      </c>
      <c r="AU234" s="135">
        <f t="shared" si="143"/>
        <v>2.1272250000000001</v>
      </c>
      <c r="AV234" s="145">
        <f t="shared" si="143"/>
        <v>75.691111111111098</v>
      </c>
      <c r="AW234" s="145">
        <f t="shared" si="143"/>
        <v>29.891111111111108</v>
      </c>
      <c r="AX234" s="135"/>
      <c r="AY234" s="135"/>
      <c r="AZ234" s="146"/>
      <c r="BA234" s="147"/>
      <c r="BB234" s="147"/>
      <c r="BC234" s="146"/>
      <c r="BD234" s="147"/>
      <c r="BE234" s="147"/>
      <c r="BF234" s="146"/>
      <c r="BG234" s="148"/>
      <c r="BH234" s="148"/>
      <c r="BI234" s="146"/>
      <c r="BJ234" s="146"/>
      <c r="BK234" s="146"/>
      <c r="BL234" s="146"/>
      <c r="BM234" s="148"/>
      <c r="BN234" s="148"/>
      <c r="BO234" s="148"/>
      <c r="BP234" s="148"/>
      <c r="BQ234" s="148"/>
      <c r="BR234" s="148"/>
      <c r="BS234" s="148"/>
      <c r="BT234" s="148"/>
      <c r="BU234" s="148"/>
      <c r="BV234" s="148"/>
      <c r="BW234" s="148"/>
      <c r="BX234" s="148"/>
      <c r="BY234" s="148"/>
      <c r="BZ234" s="148"/>
      <c r="CA234" s="148"/>
      <c r="CB234" s="148"/>
      <c r="CC234" s="148"/>
      <c r="CD234" s="148"/>
      <c r="CE234" s="148"/>
      <c r="CF234" s="148"/>
      <c r="CG234" s="148"/>
      <c r="CH234" s="148"/>
      <c r="CI234" s="148"/>
      <c r="CJ234" s="148"/>
      <c r="CK234" s="148"/>
      <c r="CL234" s="148"/>
      <c r="CM234" s="148"/>
      <c r="CN234" s="148"/>
      <c r="CO234" s="135"/>
      <c r="CP234" s="135"/>
      <c r="CQ234" s="145"/>
      <c r="CR234" s="145"/>
      <c r="CS234" s="145"/>
      <c r="CT234" s="145"/>
      <c r="CU234" s="145"/>
      <c r="CV234" s="145"/>
      <c r="CW234" s="145"/>
      <c r="CX234" s="145"/>
      <c r="CY234" s="145"/>
      <c r="CZ234" s="145"/>
      <c r="DA234" s="145"/>
      <c r="DB234" s="145"/>
      <c r="DC234" s="145"/>
      <c r="DD234" s="145"/>
      <c r="DE234" s="145"/>
      <c r="DF234" s="145"/>
      <c r="DG234" s="145"/>
      <c r="DH234" s="145"/>
      <c r="DI234" s="145"/>
      <c r="DJ234" s="145"/>
      <c r="DK234" s="145"/>
      <c r="DL234" s="145"/>
      <c r="DM234" s="145"/>
      <c r="DN234" s="145"/>
      <c r="DO234" s="145"/>
      <c r="DP234" s="145"/>
      <c r="DQ234" s="145"/>
      <c r="DR234" s="145"/>
      <c r="DS234" s="145"/>
      <c r="DT234" s="145"/>
      <c r="DU234" s="145"/>
      <c r="DV234" s="145"/>
      <c r="DW234" s="145"/>
      <c r="DX234" s="145"/>
      <c r="DY234" s="145"/>
      <c r="DZ234" s="145"/>
      <c r="EA234" s="145"/>
      <c r="EB234" s="145"/>
      <c r="EC234" s="145"/>
      <c r="ED234" s="145"/>
      <c r="EE234" s="145"/>
      <c r="AMG234" s="135"/>
      <c r="AMH234" s="135"/>
    </row>
    <row r="235" spans="1:1022" x14ac:dyDescent="0.2">
      <c r="D235" s="128" t="s">
        <v>380</v>
      </c>
      <c r="I235" s="144">
        <f t="shared" ref="I235:V235" si="144">MEDIAN(I225:I233)</f>
        <v>95.83</v>
      </c>
      <c r="J235" s="135">
        <f t="shared" si="144"/>
        <v>228376.91</v>
      </c>
      <c r="K235" s="135">
        <f t="shared" si="144"/>
        <v>103309.52</v>
      </c>
      <c r="L235" s="135">
        <f t="shared" si="144"/>
        <v>126.1</v>
      </c>
      <c r="M235" s="135">
        <f t="shared" si="144"/>
        <v>4774.34</v>
      </c>
      <c r="N235" s="135">
        <f t="shared" si="144"/>
        <v>4893.17</v>
      </c>
      <c r="O235" s="135">
        <f t="shared" si="144"/>
        <v>6.64</v>
      </c>
      <c r="P235" s="135">
        <f t="shared" si="144"/>
        <v>2090.09</v>
      </c>
      <c r="Q235" s="135">
        <f t="shared" si="144"/>
        <v>2610.59</v>
      </c>
      <c r="R235" s="135">
        <f t="shared" si="144"/>
        <v>60.58</v>
      </c>
      <c r="S235" s="135">
        <f t="shared" si="144"/>
        <v>2.02</v>
      </c>
      <c r="T235" s="135">
        <f t="shared" si="144"/>
        <v>1.98</v>
      </c>
      <c r="U235" s="135">
        <f t="shared" si="144"/>
        <v>2.2599999999999998</v>
      </c>
      <c r="V235" s="135">
        <f t="shared" si="144"/>
        <v>1</v>
      </c>
      <c r="W235" s="135"/>
      <c r="X235" s="135">
        <f t="shared" ref="X235:AW235" si="145">MEDIAN(X225:X233)</f>
        <v>352.11</v>
      </c>
      <c r="Y235" s="135">
        <f t="shared" si="145"/>
        <v>70.39</v>
      </c>
      <c r="Z235" s="135">
        <f t="shared" si="145"/>
        <v>174.94</v>
      </c>
      <c r="AA235" s="135">
        <f t="shared" si="145"/>
        <v>299.36</v>
      </c>
      <c r="AB235" s="135">
        <f t="shared" si="145"/>
        <v>0.25</v>
      </c>
      <c r="AC235" s="135">
        <f t="shared" si="145"/>
        <v>0.19</v>
      </c>
      <c r="AD235" s="135">
        <f t="shared" si="145"/>
        <v>269.08</v>
      </c>
      <c r="AE235" s="135">
        <f t="shared" si="145"/>
        <v>37.229999999999997</v>
      </c>
      <c r="AF235" s="135">
        <f t="shared" si="145"/>
        <v>52.89</v>
      </c>
      <c r="AG235" s="135">
        <f t="shared" si="145"/>
        <v>8.58</v>
      </c>
      <c r="AH235" s="135">
        <f t="shared" si="145"/>
        <v>62.01</v>
      </c>
      <c r="AI235" s="135">
        <f t="shared" si="145"/>
        <v>21.64</v>
      </c>
      <c r="AJ235" s="135">
        <f t="shared" si="145"/>
        <v>7.59</v>
      </c>
      <c r="AK235" s="135">
        <f t="shared" si="145"/>
        <v>15.21</v>
      </c>
      <c r="AL235" s="135">
        <f t="shared" si="145"/>
        <v>7.2</v>
      </c>
      <c r="AM235" s="135">
        <f t="shared" si="145"/>
        <v>30.64</v>
      </c>
      <c r="AN235" s="135">
        <f t="shared" si="145"/>
        <v>7.47</v>
      </c>
      <c r="AO235" s="135">
        <f t="shared" si="145"/>
        <v>14.46</v>
      </c>
      <c r="AP235" s="135">
        <f t="shared" si="145"/>
        <v>6.94</v>
      </c>
      <c r="AQ235" s="135">
        <f t="shared" si="145"/>
        <v>14.8</v>
      </c>
      <c r="AR235" s="135">
        <f t="shared" si="145"/>
        <v>11.21</v>
      </c>
      <c r="AS235" s="135">
        <f t="shared" si="145"/>
        <v>18.13</v>
      </c>
      <c r="AT235" s="135">
        <f t="shared" si="145"/>
        <v>26.69</v>
      </c>
      <c r="AU235" s="135">
        <f t="shared" si="145"/>
        <v>0.15200000000000002</v>
      </c>
      <c r="AV235" s="145">
        <f t="shared" si="145"/>
        <v>75.78</v>
      </c>
      <c r="AW235" s="145">
        <f t="shared" si="145"/>
        <v>29.9</v>
      </c>
      <c r="AX235" s="135"/>
    </row>
    <row r="236" spans="1:1022" x14ac:dyDescent="0.2">
      <c r="A236" s="135"/>
      <c r="B236" s="135"/>
      <c r="D236" s="135" t="s">
        <v>35</v>
      </c>
      <c r="I236" s="144">
        <f t="shared" ref="I236:V236" si="146">STDEV(I225:I233)</f>
        <v>2.0082358205925686</v>
      </c>
      <c r="J236" s="135">
        <f t="shared" si="146"/>
        <v>8.8191710322618778E-3</v>
      </c>
      <c r="K236" s="135">
        <f t="shared" si="146"/>
        <v>919.96904328503342</v>
      </c>
      <c r="L236" s="135">
        <f t="shared" si="146"/>
        <v>1.2607416247766381</v>
      </c>
      <c r="M236" s="135">
        <f t="shared" si="146"/>
        <v>55.426705606994354</v>
      </c>
      <c r="N236" s="135">
        <f t="shared" si="146"/>
        <v>73.470239004949633</v>
      </c>
      <c r="O236" s="135">
        <f t="shared" si="146"/>
        <v>9.3065090722091362E-2</v>
      </c>
      <c r="P236" s="135">
        <f t="shared" si="146"/>
        <v>28.048394091482479</v>
      </c>
      <c r="Q236" s="135">
        <f t="shared" si="146"/>
        <v>26.806695525558485</v>
      </c>
      <c r="R236" s="135">
        <f t="shared" si="146"/>
        <v>1.527787979763918</v>
      </c>
      <c r="S236" s="135">
        <f t="shared" si="146"/>
        <v>0.69041654093742577</v>
      </c>
      <c r="T236" s="135">
        <f t="shared" si="146"/>
        <v>6.7685064822307721</v>
      </c>
      <c r="U236" s="135">
        <f t="shared" si="146"/>
        <v>0.67178865724273851</v>
      </c>
      <c r="V236" s="135">
        <f t="shared" si="146"/>
        <v>0.21213203435596409</v>
      </c>
      <c r="W236" s="135"/>
      <c r="X236" s="135">
        <f>STDEV(X225:X233)</f>
        <v>5.4602902344513193</v>
      </c>
      <c r="Y236" s="135">
        <f>STDEV(Y225:Y233)</f>
        <v>0.98779355692933957</v>
      </c>
      <c r="Z236" s="135">
        <f>STDEV(Z225:Z233)</f>
        <v>3.6088398412786327</v>
      </c>
      <c r="AA236" s="135">
        <f>STDEV(AA225:AA233)</f>
        <v>4.3491429551630674</v>
      </c>
      <c r="AB236" s="135">
        <f>STDEV(AB225:AB233)</f>
        <v>4.6752960181300485E-2</v>
      </c>
      <c r="AC236" s="135"/>
      <c r="AD236" s="135">
        <f t="shared" ref="AD236:AW236" si="147">STDEV(AD225:AD233)</f>
        <v>3.6995405120095648</v>
      </c>
      <c r="AE236" s="135">
        <f t="shared" si="147"/>
        <v>0.51329815896806075</v>
      </c>
      <c r="AF236" s="135">
        <f t="shared" si="147"/>
        <v>0.8103000130267265</v>
      </c>
      <c r="AG236" s="135">
        <f t="shared" si="147"/>
        <v>0.15403823479181353</v>
      </c>
      <c r="AH236" s="135">
        <f t="shared" si="147"/>
        <v>1.5260360779192315</v>
      </c>
      <c r="AI236" s="135">
        <f t="shared" si="147"/>
        <v>0.28144468570415626</v>
      </c>
      <c r="AJ236" s="135">
        <f t="shared" si="147"/>
        <v>0.19285861257523465</v>
      </c>
      <c r="AK236" s="135">
        <f t="shared" si="147"/>
        <v>0.30364910304128662</v>
      </c>
      <c r="AL236" s="135">
        <f t="shared" si="147"/>
        <v>0.12696237412889069</v>
      </c>
      <c r="AM236" s="135">
        <f t="shared" si="147"/>
        <v>0.48885069295235734</v>
      </c>
      <c r="AN236" s="135">
        <f t="shared" si="147"/>
        <v>0.1720303590778221</v>
      </c>
      <c r="AO236" s="135">
        <f t="shared" si="147"/>
        <v>0.36878177829171538</v>
      </c>
      <c r="AP236" s="135">
        <f t="shared" si="147"/>
        <v>0.11648795836671021</v>
      </c>
      <c r="AQ236" s="135">
        <f t="shared" si="147"/>
        <v>0.39002492797825683</v>
      </c>
      <c r="AR236" s="135">
        <f t="shared" si="147"/>
        <v>0.18919419770290083</v>
      </c>
      <c r="AS236" s="135">
        <f t="shared" si="147"/>
        <v>0.4197353663652586</v>
      </c>
      <c r="AT236" s="135">
        <f t="shared" si="147"/>
        <v>0.52410505732258594</v>
      </c>
      <c r="AU236" s="135">
        <f t="shared" si="147"/>
        <v>4.029347887996269</v>
      </c>
      <c r="AV236" s="145">
        <f t="shared" si="147"/>
        <v>1.3223600535070301</v>
      </c>
      <c r="AW236" s="145">
        <f t="shared" si="147"/>
        <v>0.46678272366392382</v>
      </c>
      <c r="AX236" s="135"/>
      <c r="AY236" s="135"/>
      <c r="AZ236" s="146"/>
      <c r="BA236" s="147"/>
      <c r="BB236" s="147"/>
      <c r="BC236" s="146"/>
      <c r="BD236" s="147"/>
      <c r="BE236" s="147"/>
      <c r="BF236" s="146"/>
      <c r="BG236" s="148"/>
      <c r="BH236" s="148"/>
      <c r="BI236" s="146"/>
      <c r="BJ236" s="146"/>
      <c r="BK236" s="146"/>
      <c r="BL236" s="146"/>
      <c r="BM236" s="148"/>
      <c r="BN236" s="148"/>
      <c r="BO236" s="148"/>
      <c r="BP236" s="148"/>
      <c r="BQ236" s="148"/>
      <c r="BR236" s="148"/>
      <c r="BS236" s="148"/>
      <c r="BT236" s="148"/>
      <c r="BU236" s="148"/>
      <c r="BV236" s="148"/>
      <c r="BW236" s="148"/>
      <c r="BX236" s="148"/>
      <c r="BY236" s="148"/>
      <c r="BZ236" s="148"/>
      <c r="CA236" s="148"/>
      <c r="CB236" s="148"/>
      <c r="CC236" s="148"/>
      <c r="CD236" s="148"/>
      <c r="CE236" s="148"/>
      <c r="CF236" s="148"/>
      <c r="CG236" s="148"/>
      <c r="CH236" s="148"/>
      <c r="CI236" s="148"/>
      <c r="CJ236" s="148"/>
      <c r="CK236" s="148"/>
      <c r="CL236" s="148"/>
      <c r="CM236" s="148"/>
      <c r="CN236" s="148"/>
      <c r="CO236" s="135"/>
      <c r="CP236" s="135"/>
      <c r="CQ236" s="145"/>
      <c r="CR236" s="145"/>
      <c r="CS236" s="145"/>
      <c r="CT236" s="145"/>
      <c r="CU236" s="145"/>
      <c r="CV236" s="145"/>
      <c r="CW236" s="145"/>
      <c r="CX236" s="145"/>
      <c r="CY236" s="145"/>
      <c r="CZ236" s="145"/>
      <c r="DA236" s="145"/>
      <c r="DB236" s="145"/>
      <c r="DC236" s="145"/>
      <c r="DD236" s="145"/>
      <c r="DE236" s="145"/>
      <c r="DF236" s="145"/>
      <c r="DG236" s="145"/>
      <c r="DH236" s="145"/>
      <c r="DI236" s="145"/>
      <c r="DJ236" s="145"/>
      <c r="DK236" s="145"/>
      <c r="DL236" s="145"/>
      <c r="DM236" s="145"/>
      <c r="DN236" s="145"/>
      <c r="DO236" s="145"/>
      <c r="DP236" s="145"/>
      <c r="DQ236" s="145"/>
      <c r="DR236" s="145"/>
      <c r="DS236" s="145"/>
      <c r="DT236" s="145"/>
      <c r="DU236" s="145"/>
      <c r="DV236" s="145"/>
      <c r="DW236" s="145"/>
      <c r="DX236" s="145"/>
      <c r="DY236" s="145"/>
      <c r="DZ236" s="145"/>
      <c r="EA236" s="145"/>
      <c r="EB236" s="145"/>
      <c r="EC236" s="145"/>
      <c r="ED236" s="145"/>
      <c r="EE236" s="145"/>
      <c r="AMG236" s="135"/>
      <c r="AMH236" s="135"/>
    </row>
    <row r="237" spans="1:1022" x14ac:dyDescent="0.2">
      <c r="A237" s="135"/>
      <c r="B237" s="135"/>
      <c r="D237" s="128" t="s">
        <v>381</v>
      </c>
      <c r="I237" s="129">
        <f t="shared" ref="I237:V237" si="148">I236/I234</f>
        <v>2.1039907786986771E-2</v>
      </c>
      <c r="J237" s="128">
        <f t="shared" si="148"/>
        <v>3.8616737584775202E-8</v>
      </c>
      <c r="K237" s="128">
        <f t="shared" si="148"/>
        <v>8.8984154941385996E-3</v>
      </c>
      <c r="L237" s="128">
        <f t="shared" si="148"/>
        <v>9.9688762381192793E-3</v>
      </c>
      <c r="M237" s="128">
        <f t="shared" si="148"/>
        <v>1.1616098742427307E-2</v>
      </c>
      <c r="N237" s="128">
        <f t="shared" si="148"/>
        <v>1.4970164162203911E-2</v>
      </c>
      <c r="O237" s="128">
        <f t="shared" si="148"/>
        <v>1.3971406447019554E-2</v>
      </c>
      <c r="P237" s="128">
        <f t="shared" si="148"/>
        <v>1.3427294144170017E-2</v>
      </c>
      <c r="Q237" s="128">
        <f t="shared" si="148"/>
        <v>1.0261551452103085E-2</v>
      </c>
      <c r="R237" s="128">
        <f t="shared" si="148"/>
        <v>2.517732374686478E-2</v>
      </c>
      <c r="S237" s="128">
        <f t="shared" si="148"/>
        <v>0.34066605638359831</v>
      </c>
      <c r="T237" s="128">
        <f t="shared" si="148"/>
        <v>1.383021349045928</v>
      </c>
      <c r="U237" s="128">
        <f t="shared" si="148"/>
        <v>0.28345512963828634</v>
      </c>
      <c r="V237" s="128">
        <f t="shared" si="148"/>
        <v>0.21213203435596409</v>
      </c>
      <c r="X237" s="128">
        <f t="shared" ref="X237:AW237" si="149">X236/X234</f>
        <v>1.5506803859159344E-2</v>
      </c>
      <c r="Y237" s="128">
        <f t="shared" si="149"/>
        <v>1.4001546622301407E-2</v>
      </c>
      <c r="Z237" s="128">
        <f t="shared" si="149"/>
        <v>2.0537834627403773E-2</v>
      </c>
      <c r="AA237" s="128">
        <f t="shared" si="149"/>
        <v>1.4476768472693101E-2</v>
      </c>
      <c r="AB237" s="128">
        <f t="shared" si="149"/>
        <v>0.18710539342191287</v>
      </c>
      <c r="AD237" s="128">
        <f t="shared" si="149"/>
        <v>1.3736087743695705E-2</v>
      </c>
      <c r="AE237" s="128">
        <f t="shared" si="149"/>
        <v>1.3730668541276704E-2</v>
      </c>
      <c r="AF237" s="128">
        <f t="shared" si="149"/>
        <v>1.5314363958925952E-2</v>
      </c>
      <c r="AG237" s="128">
        <f t="shared" si="149"/>
        <v>1.7923000816112755E-2</v>
      </c>
      <c r="AH237" s="128">
        <f t="shared" si="149"/>
        <v>2.4657674508569271E-2</v>
      </c>
      <c r="AI237" s="128">
        <f t="shared" si="149"/>
        <v>1.3048640899121196E-2</v>
      </c>
      <c r="AJ237" s="128">
        <f t="shared" si="149"/>
        <v>2.5335389186645917E-2</v>
      </c>
      <c r="AK237" s="128">
        <f t="shared" si="149"/>
        <v>1.9969615837570915E-2</v>
      </c>
      <c r="AL237" s="128">
        <f t="shared" si="149"/>
        <v>1.7737680334678922E-2</v>
      </c>
      <c r="AM237" s="128">
        <f t="shared" si="149"/>
        <v>1.5880369018484806E-2</v>
      </c>
      <c r="AN237" s="128">
        <f t="shared" si="149"/>
        <v>2.3067241235107252E-2</v>
      </c>
      <c r="AO237" s="128">
        <f t="shared" si="149"/>
        <v>2.5357445218316434E-2</v>
      </c>
      <c r="AP237" s="128">
        <f t="shared" si="149"/>
        <v>1.6670243684216757E-2</v>
      </c>
      <c r="AQ237" s="128">
        <f t="shared" si="149"/>
        <v>2.6278068212339512E-2</v>
      </c>
      <c r="AR237" s="128">
        <f t="shared" si="149"/>
        <v>1.6904078023688155E-2</v>
      </c>
      <c r="AS237" s="128">
        <f t="shared" si="149"/>
        <v>2.2993598498309863E-2</v>
      </c>
      <c r="AT237" s="128">
        <f t="shared" si="149"/>
        <v>1.9556969674958635E-2</v>
      </c>
      <c r="AU237" s="128">
        <f t="shared" si="149"/>
        <v>1.8941803937036603</v>
      </c>
      <c r="AV237" s="130">
        <f t="shared" si="149"/>
        <v>1.7470480140869722E-2</v>
      </c>
      <c r="AW237" s="130">
        <f t="shared" si="149"/>
        <v>1.5616104798807951E-2</v>
      </c>
      <c r="AX237" s="135"/>
      <c r="AY237" s="135"/>
      <c r="AZ237" s="146"/>
      <c r="BA237" s="147"/>
      <c r="BB237" s="147"/>
      <c r="BC237" s="146"/>
      <c r="BD237" s="147"/>
      <c r="BE237" s="147"/>
      <c r="BF237" s="146"/>
      <c r="BG237" s="148"/>
      <c r="BH237" s="148"/>
      <c r="BI237" s="146"/>
      <c r="BJ237" s="146"/>
      <c r="BK237" s="146"/>
      <c r="BL237" s="146"/>
      <c r="BM237" s="148"/>
      <c r="BN237" s="148"/>
      <c r="BO237" s="148"/>
      <c r="BP237" s="148"/>
      <c r="BQ237" s="148"/>
      <c r="BR237" s="148"/>
      <c r="BS237" s="148"/>
      <c r="BT237" s="148"/>
      <c r="BU237" s="148"/>
      <c r="BV237" s="148"/>
      <c r="BW237" s="148"/>
      <c r="BX237" s="148"/>
      <c r="BY237" s="148"/>
      <c r="BZ237" s="148"/>
      <c r="CA237" s="148"/>
      <c r="CB237" s="148"/>
      <c r="CC237" s="148"/>
      <c r="CD237" s="148"/>
      <c r="CE237" s="148"/>
      <c r="CF237" s="148"/>
      <c r="CG237" s="148"/>
      <c r="CH237" s="148"/>
      <c r="CI237" s="148"/>
      <c r="CJ237" s="148"/>
      <c r="CK237" s="148"/>
      <c r="CL237" s="148"/>
      <c r="CM237" s="148"/>
      <c r="CN237" s="148"/>
      <c r="CO237" s="135"/>
      <c r="CP237" s="135"/>
      <c r="CQ237" s="145"/>
      <c r="CR237" s="145"/>
      <c r="CS237" s="145"/>
      <c r="CT237" s="145"/>
      <c r="CU237" s="145"/>
      <c r="CV237" s="145"/>
      <c r="CW237" s="145"/>
      <c r="CX237" s="145"/>
      <c r="CY237" s="145"/>
      <c r="CZ237" s="145"/>
      <c r="DA237" s="145"/>
      <c r="DB237" s="145"/>
      <c r="DC237" s="145"/>
      <c r="DD237" s="145"/>
      <c r="DE237" s="145"/>
      <c r="DF237" s="145"/>
      <c r="DG237" s="145"/>
      <c r="DH237" s="145"/>
      <c r="DI237" s="145"/>
      <c r="DJ237" s="145"/>
      <c r="DK237" s="145"/>
      <c r="DL237" s="145"/>
      <c r="DM237" s="145"/>
      <c r="DN237" s="145"/>
      <c r="DO237" s="145"/>
      <c r="DP237" s="145"/>
      <c r="DQ237" s="145"/>
      <c r="DR237" s="145"/>
      <c r="DS237" s="145"/>
      <c r="DT237" s="145"/>
      <c r="DU237" s="145"/>
      <c r="DV237" s="145"/>
      <c r="DW237" s="145"/>
      <c r="DX237" s="145"/>
      <c r="DY237" s="145"/>
      <c r="DZ237" s="145"/>
      <c r="EA237" s="145"/>
      <c r="EB237" s="145"/>
      <c r="EC237" s="145"/>
      <c r="ED237" s="145"/>
      <c r="EE237" s="145"/>
      <c r="AMG237" s="135"/>
      <c r="AMH237" s="135"/>
    </row>
    <row r="238" spans="1:1022" x14ac:dyDescent="0.2">
      <c r="A238" s="135"/>
      <c r="B238" s="135"/>
      <c r="D238" s="128" t="s">
        <v>382</v>
      </c>
      <c r="I238" s="129">
        <f t="shared" ref="I238:AW238" si="150">I237*100</f>
        <v>2.1039907786986771</v>
      </c>
      <c r="J238" s="128">
        <f t="shared" si="150"/>
        <v>3.8616737584775204E-6</v>
      </c>
      <c r="K238" s="128">
        <f t="shared" si="150"/>
        <v>0.88984154941385996</v>
      </c>
      <c r="L238" s="128">
        <f t="shared" si="150"/>
        <v>0.99688762381192797</v>
      </c>
      <c r="M238" s="128">
        <f t="shared" si="150"/>
        <v>1.1616098742427308</v>
      </c>
      <c r="N238" s="128">
        <f t="shared" si="150"/>
        <v>1.4970164162203912</v>
      </c>
      <c r="O238" s="128">
        <f t="shared" si="150"/>
        <v>1.3971406447019554</v>
      </c>
      <c r="P238" s="128">
        <f t="shared" si="150"/>
        <v>1.3427294144170017</v>
      </c>
      <c r="Q238" s="128">
        <f t="shared" si="150"/>
        <v>1.0261551452103084</v>
      </c>
      <c r="R238" s="128">
        <f t="shared" si="150"/>
        <v>2.5177323746864779</v>
      </c>
      <c r="S238" s="128">
        <f t="shared" si="150"/>
        <v>34.066605638359832</v>
      </c>
      <c r="T238" s="128">
        <f t="shared" si="150"/>
        <v>138.3021349045928</v>
      </c>
      <c r="U238" s="128">
        <f t="shared" si="150"/>
        <v>28.345512963828632</v>
      </c>
      <c r="V238" s="128">
        <f t="shared" si="150"/>
        <v>21.213203435596409</v>
      </c>
      <c r="X238" s="128">
        <f t="shared" si="150"/>
        <v>1.5506803859159344</v>
      </c>
      <c r="Y238" s="128">
        <f t="shared" si="150"/>
        <v>1.4001546622301406</v>
      </c>
      <c r="Z238" s="128">
        <f t="shared" si="150"/>
        <v>2.0537834627403773</v>
      </c>
      <c r="AA238" s="128">
        <f t="shared" si="150"/>
        <v>1.44767684726931</v>
      </c>
      <c r="AB238" s="128">
        <f t="shared" si="150"/>
        <v>18.710539342191286</v>
      </c>
      <c r="AD238" s="128">
        <f t="shared" si="150"/>
        <v>1.3736087743695704</v>
      </c>
      <c r="AE238" s="128">
        <f t="shared" si="150"/>
        <v>1.3730668541276703</v>
      </c>
      <c r="AF238" s="128">
        <f t="shared" si="150"/>
        <v>1.5314363958925952</v>
      </c>
      <c r="AG238" s="128">
        <f t="shared" si="150"/>
        <v>1.7923000816112755</v>
      </c>
      <c r="AH238" s="128">
        <f t="shared" si="150"/>
        <v>2.4657674508569269</v>
      </c>
      <c r="AI238" s="128">
        <f t="shared" si="150"/>
        <v>1.3048640899121196</v>
      </c>
      <c r="AJ238" s="128">
        <f t="shared" si="150"/>
        <v>2.5335389186645916</v>
      </c>
      <c r="AK238" s="128">
        <f t="shared" si="150"/>
        <v>1.9969615837570915</v>
      </c>
      <c r="AL238" s="128">
        <f t="shared" si="150"/>
        <v>1.7737680334678922</v>
      </c>
      <c r="AM238" s="128">
        <f t="shared" si="150"/>
        <v>1.5880369018484806</v>
      </c>
      <c r="AN238" s="128">
        <f t="shared" si="150"/>
        <v>2.3067241235107252</v>
      </c>
      <c r="AO238" s="128">
        <f t="shared" si="150"/>
        <v>2.5357445218316434</v>
      </c>
      <c r="AP238" s="128">
        <f t="shared" si="150"/>
        <v>1.6670243684216757</v>
      </c>
      <c r="AQ238" s="128">
        <f t="shared" si="150"/>
        <v>2.6278068212339512</v>
      </c>
      <c r="AR238" s="128">
        <f t="shared" si="150"/>
        <v>1.6904078023688156</v>
      </c>
      <c r="AS238" s="128">
        <f t="shared" si="150"/>
        <v>2.2993598498309864</v>
      </c>
      <c r="AT238" s="128">
        <f t="shared" si="150"/>
        <v>1.9556969674958635</v>
      </c>
      <c r="AU238" s="128">
        <f t="shared" si="150"/>
        <v>189.41803937036605</v>
      </c>
      <c r="AV238" s="130">
        <f t="shared" si="150"/>
        <v>1.7470480140869722</v>
      </c>
      <c r="AW238" s="130">
        <f t="shared" si="150"/>
        <v>1.561610479880795</v>
      </c>
      <c r="AX238" s="135"/>
      <c r="AY238" s="135"/>
      <c r="AZ238" s="146"/>
      <c r="BA238" s="147"/>
      <c r="BB238" s="147"/>
      <c r="BC238" s="146"/>
      <c r="BD238" s="147"/>
      <c r="BE238" s="147"/>
      <c r="BF238" s="146"/>
      <c r="BG238" s="148"/>
      <c r="BH238" s="148"/>
      <c r="BI238" s="146"/>
      <c r="BJ238" s="146"/>
      <c r="BK238" s="146"/>
      <c r="BL238" s="146"/>
      <c r="BM238" s="148"/>
      <c r="BN238" s="148"/>
      <c r="BO238" s="148"/>
      <c r="BP238" s="148"/>
      <c r="BQ238" s="148"/>
      <c r="BR238" s="148"/>
      <c r="BS238" s="148"/>
      <c r="BT238" s="148"/>
      <c r="BU238" s="148"/>
      <c r="BV238" s="148"/>
      <c r="BW238" s="148"/>
      <c r="BX238" s="148"/>
      <c r="BY238" s="148"/>
      <c r="BZ238" s="148"/>
      <c r="CA238" s="148"/>
      <c r="CB238" s="148"/>
      <c r="CC238" s="148"/>
      <c r="CD238" s="148"/>
      <c r="CE238" s="148"/>
      <c r="CF238" s="148"/>
      <c r="CG238" s="148"/>
      <c r="CH238" s="148"/>
      <c r="CI238" s="148"/>
      <c r="CJ238" s="148"/>
      <c r="CK238" s="148"/>
      <c r="CL238" s="148"/>
      <c r="CM238" s="148"/>
      <c r="CN238" s="148"/>
      <c r="CO238" s="135"/>
      <c r="CP238" s="135"/>
      <c r="CQ238" s="145"/>
      <c r="CR238" s="145"/>
      <c r="CS238" s="145"/>
      <c r="CT238" s="145"/>
      <c r="CU238" s="145"/>
      <c r="CV238" s="145"/>
      <c r="CW238" s="145"/>
      <c r="CX238" s="145"/>
      <c r="CY238" s="145"/>
      <c r="CZ238" s="145"/>
      <c r="DA238" s="145"/>
      <c r="DB238" s="145"/>
      <c r="DC238" s="145"/>
      <c r="DD238" s="145"/>
      <c r="DE238" s="145"/>
      <c r="DF238" s="145"/>
      <c r="DG238" s="145"/>
      <c r="DH238" s="145"/>
      <c r="DI238" s="145"/>
      <c r="DJ238" s="145"/>
      <c r="DK238" s="145"/>
      <c r="DL238" s="145"/>
      <c r="DM238" s="145"/>
      <c r="DN238" s="145"/>
      <c r="DO238" s="145"/>
      <c r="DP238" s="145"/>
      <c r="DQ238" s="145"/>
      <c r="DR238" s="145"/>
      <c r="DS238" s="145"/>
      <c r="DT238" s="145"/>
      <c r="DU238" s="145"/>
      <c r="DV238" s="145"/>
      <c r="DW238" s="145"/>
      <c r="DX238" s="145"/>
      <c r="DY238" s="145"/>
      <c r="DZ238" s="145"/>
      <c r="EA238" s="145"/>
      <c r="EB238" s="145"/>
      <c r="EC238" s="145"/>
      <c r="ED238" s="145"/>
      <c r="EE238" s="145"/>
      <c r="AMG238" s="135"/>
      <c r="AMH238" s="135"/>
    </row>
    <row r="239" spans="1:1022" x14ac:dyDescent="0.2">
      <c r="D239" s="135"/>
    </row>
    <row r="240" spans="1:1022" s="128" customFormat="1" x14ac:dyDescent="0.2">
      <c r="A240" s="135" t="s">
        <v>803</v>
      </c>
      <c r="B240" s="135" t="s">
        <v>474</v>
      </c>
      <c r="C240" s="128" t="s">
        <v>487</v>
      </c>
      <c r="D240" s="135" t="s">
        <v>502</v>
      </c>
      <c r="F240" s="128">
        <v>1200</v>
      </c>
      <c r="G240" s="128">
        <v>1E-4</v>
      </c>
      <c r="H240" s="128" t="s">
        <v>367</v>
      </c>
      <c r="I240" s="129">
        <v>23.93</v>
      </c>
      <c r="J240" s="128">
        <v>185760.44</v>
      </c>
      <c r="K240" s="128">
        <v>2215.96</v>
      </c>
      <c r="L240" s="128">
        <v>20.96</v>
      </c>
      <c r="M240" s="128">
        <v>68.69</v>
      </c>
      <c r="N240" s="128">
        <v>61.98</v>
      </c>
      <c r="O240" s="128">
        <v>6.03</v>
      </c>
      <c r="P240" s="128">
        <v>2121.23</v>
      </c>
      <c r="Q240" s="128">
        <v>2174.33</v>
      </c>
      <c r="R240" s="128">
        <v>344.91</v>
      </c>
      <c r="S240" s="128">
        <v>42.63</v>
      </c>
      <c r="T240" s="128" t="s">
        <v>29</v>
      </c>
      <c r="U240" s="128">
        <v>4.08</v>
      </c>
      <c r="V240" s="128" t="s">
        <v>29</v>
      </c>
      <c r="W240" s="128" t="s">
        <v>29</v>
      </c>
      <c r="X240" s="128">
        <v>0.26</v>
      </c>
      <c r="Y240" s="128">
        <v>0.40699999999999997</v>
      </c>
      <c r="Z240" s="128">
        <v>0.88</v>
      </c>
      <c r="AA240" s="128">
        <v>0.33300000000000002</v>
      </c>
      <c r="AB240" s="128" t="s">
        <v>29</v>
      </c>
      <c r="AC240" s="128" t="s">
        <v>29</v>
      </c>
      <c r="AD240" s="128">
        <v>0.23</v>
      </c>
      <c r="AE240" s="128">
        <v>2.53E-2</v>
      </c>
      <c r="AF240" s="128">
        <v>4.1000000000000002E-2</v>
      </c>
      <c r="AG240" s="128">
        <v>3.1E-2</v>
      </c>
      <c r="AH240" s="128">
        <v>0.108</v>
      </c>
      <c r="AI240" s="128" t="s">
        <v>29</v>
      </c>
      <c r="AJ240" s="128" t="s">
        <v>29</v>
      </c>
      <c r="AK240" s="128">
        <v>6.3E-2</v>
      </c>
      <c r="AL240" s="128">
        <v>2.0899999999999998E-2</v>
      </c>
      <c r="AM240" s="128">
        <v>0.109</v>
      </c>
      <c r="AN240" s="128">
        <v>5.8999999999999997E-2</v>
      </c>
      <c r="AO240" s="128">
        <v>9.8000000000000004E-2</v>
      </c>
      <c r="AP240" s="128">
        <v>8.3000000000000004E-2</v>
      </c>
      <c r="AQ240" s="128">
        <v>0.28399999999999997</v>
      </c>
      <c r="AR240" s="128">
        <v>0.24399999999999999</v>
      </c>
      <c r="AS240" s="128">
        <v>4.3999999999999997E-2</v>
      </c>
      <c r="AT240" s="128">
        <v>2.5700000000000001E-2</v>
      </c>
      <c r="AU240" s="128" t="s">
        <v>29</v>
      </c>
      <c r="AV240" s="130">
        <v>2.35E-2</v>
      </c>
      <c r="AW240" s="130">
        <v>2.3099999999999999E-2</v>
      </c>
      <c r="AZ240" s="132">
        <v>2.74</v>
      </c>
      <c r="BA240" s="133">
        <v>5907.01</v>
      </c>
      <c r="BB240" s="133">
        <v>119.28</v>
      </c>
      <c r="BC240" s="132">
        <v>1.1599999999999999</v>
      </c>
      <c r="BD240" s="133">
        <v>40.58</v>
      </c>
      <c r="BE240" s="133">
        <v>9.2200000000000006</v>
      </c>
      <c r="BF240" s="132">
        <v>0.38</v>
      </c>
      <c r="BG240" s="134">
        <v>274.38</v>
      </c>
      <c r="BH240" s="134">
        <v>175.1</v>
      </c>
      <c r="BI240" s="132">
        <v>18.48</v>
      </c>
      <c r="BJ240" s="132">
        <v>5.2</v>
      </c>
      <c r="BK240" s="132">
        <v>1.21</v>
      </c>
      <c r="BL240" s="132">
        <v>1.68</v>
      </c>
      <c r="BM240" s="134">
        <v>0.56999999999999995</v>
      </c>
      <c r="BN240" s="134">
        <v>0.17</v>
      </c>
      <c r="BO240" s="134">
        <v>5.5E-2</v>
      </c>
      <c r="BP240" s="134">
        <v>4.7E-2</v>
      </c>
      <c r="BQ240" s="134">
        <v>0.1</v>
      </c>
      <c r="BR240" s="134">
        <v>4.1000000000000002E-2</v>
      </c>
      <c r="BS240" s="134">
        <v>0.16</v>
      </c>
      <c r="BT240" s="134">
        <v>6.6000000000000003E-2</v>
      </c>
      <c r="BU240" s="134">
        <v>0.12</v>
      </c>
      <c r="BV240" s="134">
        <v>6.4000000000000003E-3</v>
      </c>
      <c r="BW240" s="134">
        <v>1.4E-2</v>
      </c>
      <c r="BX240" s="134">
        <v>0.01</v>
      </c>
      <c r="BY240" s="134">
        <v>4.3999999999999997E-2</v>
      </c>
      <c r="BZ240" s="134">
        <v>2.5999999999999999E-2</v>
      </c>
      <c r="CA240" s="134">
        <v>1.4E-2</v>
      </c>
      <c r="CB240" s="134">
        <v>3.9E-2</v>
      </c>
      <c r="CC240" s="134">
        <v>8.5000000000000006E-3</v>
      </c>
      <c r="CD240" s="134">
        <v>0.03</v>
      </c>
      <c r="CE240" s="134">
        <v>1.0999999999999999E-2</v>
      </c>
      <c r="CF240" s="134">
        <v>2.5000000000000001E-2</v>
      </c>
      <c r="CG240" s="134">
        <v>1.2999999999999999E-2</v>
      </c>
      <c r="CH240" s="134">
        <v>5.8000000000000003E-2</v>
      </c>
      <c r="CI240" s="134">
        <v>1.7000000000000001E-2</v>
      </c>
      <c r="CJ240" s="134">
        <v>1.9E-2</v>
      </c>
      <c r="CK240" s="134">
        <v>8.0999999999999996E-3</v>
      </c>
      <c r="CL240" s="134">
        <v>1.9E-2</v>
      </c>
      <c r="CM240" s="134">
        <v>6.4999999999999997E-3</v>
      </c>
      <c r="CN240" s="134">
        <v>6.4000000000000003E-3</v>
      </c>
      <c r="CQ240" s="130">
        <v>3.05</v>
      </c>
      <c r="CR240" s="130">
        <v>206.98</v>
      </c>
      <c r="CS240" s="130">
        <v>155.62</v>
      </c>
      <c r="CT240" s="130">
        <v>0.222</v>
      </c>
      <c r="CU240" s="130">
        <v>19.989999999999998</v>
      </c>
      <c r="CV240" s="130">
        <v>3.07</v>
      </c>
      <c r="CW240" s="130">
        <v>0.22500000000000001</v>
      </c>
      <c r="CX240" s="130">
        <v>1.72</v>
      </c>
      <c r="CY240" s="130">
        <v>0.85299999999999998</v>
      </c>
      <c r="CZ240" s="130">
        <v>0.41099999999999998</v>
      </c>
      <c r="DA240" s="130">
        <v>2.13</v>
      </c>
      <c r="DB240" s="130">
        <v>2.74</v>
      </c>
      <c r="DC240" s="130">
        <v>2.93</v>
      </c>
      <c r="DD240" s="130">
        <v>1.5</v>
      </c>
      <c r="DE240" s="130">
        <v>0.4</v>
      </c>
      <c r="DF240" s="130">
        <v>9.5699999999999993E-2</v>
      </c>
      <c r="DG240" s="130">
        <v>3.44E-2</v>
      </c>
      <c r="DH240" s="130">
        <v>8.5800000000000001E-2</v>
      </c>
      <c r="DI240" s="130">
        <f>AVERAGE(DI241,DI243)</f>
        <v>2.7950000000000003E-2</v>
      </c>
      <c r="DJ240" s="130">
        <v>0.41299999999999998</v>
      </c>
      <c r="DK240" s="130">
        <v>0.154</v>
      </c>
      <c r="DL240" s="130">
        <v>0.19600000000000001</v>
      </c>
      <c r="DM240" s="130">
        <v>8.2500000000000004E-3</v>
      </c>
      <c r="DN240" s="130">
        <v>1.5699999999999999E-2</v>
      </c>
      <c r="DO240" s="130">
        <v>9.5700000000000004E-3</v>
      </c>
      <c r="DP240" s="130">
        <v>8.43E-2</v>
      </c>
      <c r="DQ240" s="130">
        <v>8.3900000000000002E-2</v>
      </c>
      <c r="DR240" s="130">
        <v>3.7999999999999999E-2</v>
      </c>
      <c r="DS240" s="130">
        <v>6.2199999999999998E-2</v>
      </c>
      <c r="DT240" s="130">
        <v>1.26E-2</v>
      </c>
      <c r="DU240" s="130">
        <v>4.9299999999999997E-2</v>
      </c>
      <c r="DV240" s="130">
        <f>AVERAGE(DV241:DV243)</f>
        <v>1.0526666666666665E-2</v>
      </c>
      <c r="DW240" s="130">
        <v>3.0800000000000001E-2</v>
      </c>
      <c r="DX240" s="130">
        <v>9.4900000000000002E-3</v>
      </c>
      <c r="DY240" s="130">
        <v>4.1700000000000001E-2</v>
      </c>
      <c r="DZ240" s="130">
        <v>4.8399999999999997E-3</v>
      </c>
      <c r="EA240" s="130">
        <v>3.3099999999999997E-2</v>
      </c>
      <c r="EB240" s="130">
        <f>AVERAGE(EB241:EB243)</f>
        <v>1.1473333333333334E-2</v>
      </c>
      <c r="EC240" s="130">
        <v>3.6299999999999999E-2</v>
      </c>
      <c r="ED240" s="130">
        <v>6.1000000000000004E-3</v>
      </c>
      <c r="EE240" s="145">
        <v>1.2800000000000001E-2</v>
      </c>
    </row>
    <row r="241" spans="1:1022" s="128" customFormat="1" x14ac:dyDescent="0.2">
      <c r="A241" s="135" t="s">
        <v>803</v>
      </c>
      <c r="B241" s="135" t="s">
        <v>474</v>
      </c>
      <c r="C241" s="128" t="s">
        <v>487</v>
      </c>
      <c r="D241" s="135" t="s">
        <v>503</v>
      </c>
      <c r="F241" s="128">
        <v>1200</v>
      </c>
      <c r="G241" s="128">
        <v>1E-4</v>
      </c>
      <c r="H241" s="128" t="s">
        <v>367</v>
      </c>
      <c r="I241" s="129">
        <v>26.11</v>
      </c>
      <c r="J241" s="128">
        <v>185760.44</v>
      </c>
      <c r="K241" s="128">
        <v>2347.3000000000002</v>
      </c>
      <c r="L241" s="128">
        <v>20.57</v>
      </c>
      <c r="M241" s="128">
        <v>58.57</v>
      </c>
      <c r="N241" s="128">
        <v>62.98</v>
      </c>
      <c r="O241" s="128">
        <v>5.86</v>
      </c>
      <c r="P241" s="128">
        <v>2142.5100000000002</v>
      </c>
      <c r="Q241" s="128">
        <v>2128.71</v>
      </c>
      <c r="R241" s="128">
        <v>345.55</v>
      </c>
      <c r="S241" s="128">
        <v>41.4</v>
      </c>
      <c r="T241" s="128">
        <v>3.19</v>
      </c>
      <c r="U241" s="128" t="s">
        <v>29</v>
      </c>
      <c r="V241" s="128" t="s">
        <v>29</v>
      </c>
      <c r="W241" s="128" t="s">
        <v>29</v>
      </c>
      <c r="X241" s="128">
        <v>0.38400000000000001</v>
      </c>
      <c r="Y241" s="128">
        <v>0.38900000000000001</v>
      </c>
      <c r="Z241" s="128">
        <v>5.27</v>
      </c>
      <c r="AA241" s="128">
        <v>0.26700000000000002</v>
      </c>
      <c r="AB241" s="128" t="s">
        <v>29</v>
      </c>
      <c r="AC241" s="128" t="s">
        <v>29</v>
      </c>
      <c r="AD241" s="128">
        <v>0.4</v>
      </c>
      <c r="AE241" s="128">
        <v>4.1500000000000002E-2</v>
      </c>
      <c r="AF241" s="128">
        <v>4.4999999999999998E-2</v>
      </c>
      <c r="AG241" s="128">
        <v>1.29E-2</v>
      </c>
      <c r="AH241" s="128" t="s">
        <v>29</v>
      </c>
      <c r="AI241" s="128" t="s">
        <v>29</v>
      </c>
      <c r="AJ241" s="128">
        <v>3.6999999999999998E-2</v>
      </c>
      <c r="AK241" s="128" t="s">
        <v>29</v>
      </c>
      <c r="AL241" s="128" t="s">
        <v>29</v>
      </c>
      <c r="AM241" s="128">
        <v>0.14699999999999999</v>
      </c>
      <c r="AN241" s="128">
        <v>6.6000000000000003E-2</v>
      </c>
      <c r="AO241" s="128">
        <v>0.16900000000000001</v>
      </c>
      <c r="AP241" s="128">
        <v>9.7000000000000003E-2</v>
      </c>
      <c r="AQ241" s="128">
        <v>0.318</v>
      </c>
      <c r="AR241" s="128">
        <v>0.251</v>
      </c>
      <c r="AS241" s="128">
        <v>0.161</v>
      </c>
      <c r="AT241" s="128" t="s">
        <v>29</v>
      </c>
      <c r="AU241" s="128">
        <v>0.219</v>
      </c>
      <c r="AV241" s="130">
        <v>2.53E-2</v>
      </c>
      <c r="AW241" s="130">
        <v>3.3599999999999998E-2</v>
      </c>
      <c r="AZ241" s="132">
        <v>2.9</v>
      </c>
      <c r="BA241" s="133">
        <v>5902.91</v>
      </c>
      <c r="BB241" s="133">
        <v>119.98</v>
      </c>
      <c r="BC241" s="132">
        <v>1.1399999999999999</v>
      </c>
      <c r="BD241" s="133">
        <v>34.9</v>
      </c>
      <c r="BE241" s="133">
        <v>9.2899999999999991</v>
      </c>
      <c r="BF241" s="132">
        <v>0.36</v>
      </c>
      <c r="BG241" s="134">
        <v>277.52999999999997</v>
      </c>
      <c r="BH241" s="134">
        <v>171.69</v>
      </c>
      <c r="BI241" s="132">
        <v>18.52</v>
      </c>
      <c r="BJ241" s="132">
        <v>5.04</v>
      </c>
      <c r="BK241" s="132">
        <v>1.18</v>
      </c>
      <c r="BL241" s="132">
        <v>1.56</v>
      </c>
      <c r="BM241" s="134">
        <v>0.51</v>
      </c>
      <c r="BN241" s="134">
        <v>0.16</v>
      </c>
      <c r="BO241" s="134">
        <v>0.06</v>
      </c>
      <c r="BP241" s="134">
        <v>4.2000000000000003E-2</v>
      </c>
      <c r="BQ241" s="134">
        <v>0.33</v>
      </c>
      <c r="BR241" s="134">
        <v>3.5000000000000003E-2</v>
      </c>
      <c r="BS241" s="134">
        <v>0.19</v>
      </c>
      <c r="BT241" s="134">
        <v>6.0999999999999999E-2</v>
      </c>
      <c r="BU241" s="134">
        <v>0.13</v>
      </c>
      <c r="BV241" s="134">
        <v>6.4999999999999997E-3</v>
      </c>
      <c r="BW241" s="134">
        <v>1.2E-2</v>
      </c>
      <c r="BX241" s="134">
        <v>5.7999999999999996E-3</v>
      </c>
      <c r="BY241" s="134" t="s">
        <v>489</v>
      </c>
      <c r="BZ241" s="134" t="s">
        <v>489</v>
      </c>
      <c r="CA241" s="134">
        <v>1.0999999999999999E-2</v>
      </c>
      <c r="CB241" s="134">
        <v>5.7000000000000002E-2</v>
      </c>
      <c r="CC241" s="134">
        <v>7.7000000000000002E-3</v>
      </c>
      <c r="CD241" s="134">
        <v>3.3000000000000002E-2</v>
      </c>
      <c r="CE241" s="134">
        <v>1.2E-2</v>
      </c>
      <c r="CF241" s="134">
        <v>3.4000000000000002E-2</v>
      </c>
      <c r="CG241" s="134">
        <v>1.4E-2</v>
      </c>
      <c r="CH241" s="134">
        <v>5.5E-2</v>
      </c>
      <c r="CI241" s="134">
        <v>1.6E-2</v>
      </c>
      <c r="CJ241" s="134">
        <v>3.5000000000000003E-2</v>
      </c>
      <c r="CK241" s="134">
        <v>8.0000000000000002E-3</v>
      </c>
      <c r="CL241" s="134">
        <v>3.2000000000000001E-2</v>
      </c>
      <c r="CM241" s="134">
        <v>6.7999999999999996E-3</v>
      </c>
      <c r="CN241" s="134">
        <v>7.3000000000000001E-3</v>
      </c>
      <c r="CQ241" s="130">
        <v>3.1</v>
      </c>
      <c r="CR241" s="130">
        <v>209.33</v>
      </c>
      <c r="CS241" s="130">
        <v>157.52000000000001</v>
      </c>
      <c r="CT241" s="130">
        <v>0.23400000000000001</v>
      </c>
      <c r="CU241" s="130">
        <v>20.190000000000001</v>
      </c>
      <c r="CV241" s="130">
        <v>3.05</v>
      </c>
      <c r="CW241" s="130">
        <v>0.192</v>
      </c>
      <c r="CX241" s="130">
        <v>1.23</v>
      </c>
      <c r="CY241" s="130">
        <v>0.85699999999999998</v>
      </c>
      <c r="CZ241" s="130">
        <v>0.35799999999999998</v>
      </c>
      <c r="DA241" s="130">
        <v>2.14</v>
      </c>
      <c r="DB241" s="130">
        <v>2.5299999999999998</v>
      </c>
      <c r="DC241" s="130">
        <v>3.32</v>
      </c>
      <c r="DD241" s="130">
        <v>1.31</v>
      </c>
      <c r="DE241" s="130">
        <v>0.38400000000000001</v>
      </c>
      <c r="DF241" s="130">
        <v>0.10299999999999999</v>
      </c>
      <c r="DG241" s="130">
        <v>2.5700000000000001E-2</v>
      </c>
      <c r="DH241" s="130">
        <v>0.104</v>
      </c>
      <c r="DI241" s="130">
        <v>2.0899999999999998E-2</v>
      </c>
      <c r="DJ241" s="130">
        <v>0.434</v>
      </c>
      <c r="DK241" s="130">
        <v>0.14699999999999999</v>
      </c>
      <c r="DL241" s="130">
        <v>0.19400000000000001</v>
      </c>
      <c r="DM241" s="130">
        <f>AVERAGE(DM242:DM243,DM240)</f>
        <v>5.9066666666666668E-3</v>
      </c>
      <c r="DN241" s="130">
        <v>1.5699999999999999E-2</v>
      </c>
      <c r="DO241" s="130">
        <f>AVERAGE(DO240,DO242:DO243)</f>
        <v>1.3156666666666669E-2</v>
      </c>
      <c r="DP241" s="130">
        <v>8.43E-2</v>
      </c>
      <c r="DQ241" s="130">
        <v>8.3900000000000002E-2</v>
      </c>
      <c r="DR241" s="130">
        <f>AVERAGE(DR240,DR243)</f>
        <v>2.92E-2</v>
      </c>
      <c r="DS241" s="130">
        <v>0.14199999999999999</v>
      </c>
      <c r="DT241" s="130">
        <v>1.9199999999999998E-2</v>
      </c>
      <c r="DU241" s="130">
        <v>4.9299999999999997E-2</v>
      </c>
      <c r="DV241" s="130">
        <v>1.17E-2</v>
      </c>
      <c r="DW241" s="130">
        <v>3.0800000000000001E-2</v>
      </c>
      <c r="DX241" s="130">
        <v>9.4900000000000002E-3</v>
      </c>
      <c r="DY241" s="130">
        <f>AVERAGE(DY242:DY243,DY240)</f>
        <v>5.3033333333333342E-2</v>
      </c>
      <c r="DZ241" s="130">
        <f>AVERAGE(DZ242:DZ243,DZ240)</f>
        <v>5.3666666666666663E-3</v>
      </c>
      <c r="EA241" s="130">
        <v>3.3099999999999997E-2</v>
      </c>
      <c r="EB241" s="130">
        <v>1.46E-2</v>
      </c>
      <c r="EC241" s="130">
        <v>3.27E-2</v>
      </c>
      <c r="ED241" s="130">
        <v>6.1000000000000004E-3</v>
      </c>
      <c r="EE241" s="145">
        <v>1.2800000000000001E-2</v>
      </c>
    </row>
    <row r="242" spans="1:1022" s="128" customFormat="1" x14ac:dyDescent="0.2">
      <c r="A242" s="135" t="s">
        <v>803</v>
      </c>
      <c r="B242" s="135" t="s">
        <v>474</v>
      </c>
      <c r="C242" s="128" t="s">
        <v>487</v>
      </c>
      <c r="D242" s="135" t="s">
        <v>504</v>
      </c>
      <c r="F242" s="128">
        <v>1200</v>
      </c>
      <c r="G242" s="128">
        <v>1E-4</v>
      </c>
      <c r="H242" s="128" t="s">
        <v>367</v>
      </c>
      <c r="I242" s="129">
        <v>24.94</v>
      </c>
      <c r="J242" s="128">
        <v>185760.44</v>
      </c>
      <c r="K242" s="128">
        <v>2176.58</v>
      </c>
      <c r="L242" s="128">
        <v>22.45</v>
      </c>
      <c r="M242" s="128">
        <v>54.94</v>
      </c>
      <c r="N242" s="128">
        <v>73.05</v>
      </c>
      <c r="O242" s="128">
        <v>5.54</v>
      </c>
      <c r="P242" s="128">
        <v>2168.12</v>
      </c>
      <c r="Q242" s="128">
        <v>2186.92</v>
      </c>
      <c r="R242" s="128">
        <v>351.31</v>
      </c>
      <c r="S242" s="128">
        <v>41.23</v>
      </c>
      <c r="T242" s="128" t="s">
        <v>29</v>
      </c>
      <c r="U242" s="128">
        <v>3.16</v>
      </c>
      <c r="V242" s="128" t="s">
        <v>29</v>
      </c>
      <c r="W242" s="128" t="s">
        <v>29</v>
      </c>
      <c r="X242" s="128" t="s">
        <v>29</v>
      </c>
      <c r="Y242" s="128">
        <v>0.35499999999999998</v>
      </c>
      <c r="Z242" s="128">
        <v>0.27700000000000002</v>
      </c>
      <c r="AA242" s="128">
        <v>0.33800000000000002</v>
      </c>
      <c r="AB242" s="128" t="s">
        <v>29</v>
      </c>
      <c r="AC242" s="128" t="s">
        <v>29</v>
      </c>
      <c r="AD242" s="128" t="s">
        <v>29</v>
      </c>
      <c r="AE242" s="128">
        <v>1.29E-2</v>
      </c>
      <c r="AF242" s="128">
        <v>0.09</v>
      </c>
      <c r="AG242" s="128" t="s">
        <v>29</v>
      </c>
      <c r="AH242" s="128">
        <v>6.5000000000000002E-2</v>
      </c>
      <c r="AI242" s="128">
        <v>2.1000000000000001E-2</v>
      </c>
      <c r="AJ242" s="128">
        <v>1.7399999999999999E-2</v>
      </c>
      <c r="AK242" s="128" t="s">
        <v>29</v>
      </c>
      <c r="AL242" s="128" t="s">
        <v>29</v>
      </c>
      <c r="AM242" s="128" t="s">
        <v>29</v>
      </c>
      <c r="AN242" s="128">
        <v>4.3999999999999997E-2</v>
      </c>
      <c r="AO242" s="128">
        <v>0.17499999999999999</v>
      </c>
      <c r="AP242" s="128">
        <v>7.3999999999999996E-2</v>
      </c>
      <c r="AQ242" s="128">
        <v>0.19</v>
      </c>
      <c r="AR242" s="128">
        <v>0.22600000000000001</v>
      </c>
      <c r="AS242" s="128">
        <v>7.0999999999999994E-2</v>
      </c>
      <c r="AT242" s="128">
        <v>1.78E-2</v>
      </c>
      <c r="AU242" s="128" t="s">
        <v>29</v>
      </c>
      <c r="AV242" s="130" t="s">
        <v>29</v>
      </c>
      <c r="AW242" s="130">
        <v>2.8299999999999999E-2</v>
      </c>
      <c r="AZ242" s="132">
        <v>2.8</v>
      </c>
      <c r="BA242" s="133">
        <v>5902.82</v>
      </c>
      <c r="BB242" s="133">
        <v>115.76</v>
      </c>
      <c r="BC242" s="132">
        <v>1.24</v>
      </c>
      <c r="BD242" s="133">
        <v>32.97</v>
      </c>
      <c r="BE242" s="133">
        <v>10.72</v>
      </c>
      <c r="BF242" s="132">
        <v>0.35</v>
      </c>
      <c r="BG242" s="134">
        <v>281.33</v>
      </c>
      <c r="BH242" s="134">
        <v>176.67</v>
      </c>
      <c r="BI242" s="132">
        <v>18.86</v>
      </c>
      <c r="BJ242" s="132">
        <v>5.03</v>
      </c>
      <c r="BK242" s="132">
        <v>1.19</v>
      </c>
      <c r="BL242" s="132">
        <v>1.5</v>
      </c>
      <c r="BM242" s="134">
        <v>0.53</v>
      </c>
      <c r="BN242" s="134">
        <v>0.17</v>
      </c>
      <c r="BO242" s="134">
        <v>4.3999999999999997E-2</v>
      </c>
      <c r="BP242" s="134">
        <v>0.04</v>
      </c>
      <c r="BQ242" s="134">
        <v>0.06</v>
      </c>
      <c r="BR242" s="134">
        <v>3.9E-2</v>
      </c>
      <c r="BS242" s="134">
        <v>0.16</v>
      </c>
      <c r="BT242" s="134">
        <v>6.7000000000000004E-2</v>
      </c>
      <c r="BU242" s="134">
        <v>9.9000000000000005E-2</v>
      </c>
      <c r="BV242" s="134">
        <v>3.8999999999999998E-3</v>
      </c>
      <c r="BW242" s="134">
        <v>1.7000000000000001E-2</v>
      </c>
      <c r="BX242" s="134">
        <v>6.1999999999999998E-3</v>
      </c>
      <c r="BY242" s="134">
        <v>3.2000000000000001E-2</v>
      </c>
      <c r="BZ242" s="134">
        <v>0.02</v>
      </c>
      <c r="CA242" s="134">
        <v>7.4999999999999997E-3</v>
      </c>
      <c r="CB242" s="134">
        <v>5.3999999999999999E-2</v>
      </c>
      <c r="CC242" s="134">
        <v>3.7000000000000002E-3</v>
      </c>
      <c r="CD242" s="134">
        <v>2.5999999999999999E-2</v>
      </c>
      <c r="CE242" s="134">
        <v>0.01</v>
      </c>
      <c r="CF242" s="134">
        <v>3.2000000000000001E-2</v>
      </c>
      <c r="CG242" s="134">
        <v>1.2999999999999999E-2</v>
      </c>
      <c r="CH242" s="134">
        <v>0.05</v>
      </c>
      <c r="CI242" s="134">
        <v>1.4999999999999999E-2</v>
      </c>
      <c r="CJ242" s="134">
        <v>2.3E-2</v>
      </c>
      <c r="CK242" s="134">
        <v>7.4999999999999997E-3</v>
      </c>
      <c r="CL242" s="134">
        <v>1.7000000000000001E-2</v>
      </c>
      <c r="CM242" s="134" t="s">
        <v>489</v>
      </c>
      <c r="CN242" s="134">
        <v>6.6E-3</v>
      </c>
      <c r="CQ242" s="130">
        <v>3.1</v>
      </c>
      <c r="CR242" s="130">
        <v>207.74</v>
      </c>
      <c r="CS242" s="130">
        <v>160.57</v>
      </c>
      <c r="CT242" s="130">
        <v>0.23300000000000001</v>
      </c>
      <c r="CU242" s="130">
        <v>20.5</v>
      </c>
      <c r="CV242" s="130">
        <v>3.61</v>
      </c>
      <c r="CW242" s="130">
        <v>0.20699999999999999</v>
      </c>
      <c r="CX242" s="130">
        <v>1.73</v>
      </c>
      <c r="CY242" s="130">
        <v>0.83299999999999996</v>
      </c>
      <c r="CZ242" s="130">
        <v>0.34100000000000003</v>
      </c>
      <c r="DA242" s="130">
        <v>2.1800000000000002</v>
      </c>
      <c r="DB242" s="130">
        <v>2.87</v>
      </c>
      <c r="DC242" s="130">
        <v>2.89</v>
      </c>
      <c r="DD242" s="130">
        <v>1.02</v>
      </c>
      <c r="DE242" s="130">
        <v>0.40200000000000002</v>
      </c>
      <c r="DF242" s="130">
        <v>0.10199999999999999</v>
      </c>
      <c r="DG242" s="130">
        <v>2.63E-2</v>
      </c>
      <c r="DH242" s="130">
        <v>9.3899999999999997E-2</v>
      </c>
      <c r="DI242" s="130">
        <v>2.7949999999999999E-2</v>
      </c>
      <c r="DJ242" s="130">
        <v>0.33600000000000002</v>
      </c>
      <c r="DK242" s="130">
        <v>0.161</v>
      </c>
      <c r="DL242" s="130">
        <v>0.19600000000000001</v>
      </c>
      <c r="DM242" s="130">
        <v>3.8600000000000001E-3</v>
      </c>
      <c r="DN242" s="130">
        <v>1.5699999999999999E-2</v>
      </c>
      <c r="DO242" s="130">
        <v>9.7000000000000003E-3</v>
      </c>
      <c r="DP242" s="130">
        <v>8.43E-2</v>
      </c>
      <c r="DQ242" s="130">
        <v>8.3900000000000002E-2</v>
      </c>
      <c r="DR242" s="130">
        <v>2.92E-2</v>
      </c>
      <c r="DS242" s="130">
        <v>0.114</v>
      </c>
      <c r="DT242" s="130">
        <v>8.5400000000000007E-3</v>
      </c>
      <c r="DU242" s="130">
        <v>4.9299999999999997E-2</v>
      </c>
      <c r="DV242" s="130">
        <v>1.1599999999999999E-2</v>
      </c>
      <c r="DW242" s="130">
        <v>3.0800000000000001E-2</v>
      </c>
      <c r="DX242" s="130">
        <v>9.4900000000000002E-3</v>
      </c>
      <c r="DY242" s="130">
        <v>6.54E-2</v>
      </c>
      <c r="DZ242" s="130">
        <v>8.7200000000000003E-3</v>
      </c>
      <c r="EA242" s="130">
        <v>3.3099999999999997E-2</v>
      </c>
      <c r="EB242" s="130">
        <v>9.8799999999999999E-3</v>
      </c>
      <c r="EC242" s="130">
        <v>4.2200000000000001E-2</v>
      </c>
      <c r="ED242" s="130">
        <v>6.1000000000000004E-3</v>
      </c>
      <c r="EE242" s="145">
        <v>1.2800000000000001E-2</v>
      </c>
    </row>
    <row r="243" spans="1:1022" s="128" customFormat="1" x14ac:dyDescent="0.2">
      <c r="A243" s="135" t="s">
        <v>803</v>
      </c>
      <c r="B243" s="135" t="s">
        <v>474</v>
      </c>
      <c r="C243" s="128" t="s">
        <v>487</v>
      </c>
      <c r="D243" s="135" t="s">
        <v>505</v>
      </c>
      <c r="F243" s="128">
        <v>1200</v>
      </c>
      <c r="G243" s="128">
        <v>1E-4</v>
      </c>
      <c r="H243" s="128" t="s">
        <v>367</v>
      </c>
      <c r="I243" s="129">
        <v>25.01</v>
      </c>
      <c r="J243" s="128">
        <v>185760.44</v>
      </c>
      <c r="K243" s="128">
        <v>2327.7199999999998</v>
      </c>
      <c r="L243" s="128">
        <v>27.39</v>
      </c>
      <c r="M243" s="128">
        <v>104.85</v>
      </c>
      <c r="N243" s="128">
        <v>118.06</v>
      </c>
      <c r="O243" s="128">
        <v>7.83</v>
      </c>
      <c r="P243" s="128">
        <v>2339.0100000000002</v>
      </c>
      <c r="Q243" s="128">
        <v>2142.46</v>
      </c>
      <c r="R243" s="128">
        <v>348.31</v>
      </c>
      <c r="S243" s="128">
        <v>43.44</v>
      </c>
      <c r="T243" s="128" t="s">
        <v>29</v>
      </c>
      <c r="U243" s="128" t="s">
        <v>29</v>
      </c>
      <c r="V243" s="128" t="s">
        <v>29</v>
      </c>
      <c r="W243" s="128" t="s">
        <v>29</v>
      </c>
      <c r="X243" s="128" t="s">
        <v>29</v>
      </c>
      <c r="Y243" s="128">
        <v>0.52300000000000002</v>
      </c>
      <c r="Z243" s="128">
        <v>0.51900000000000002</v>
      </c>
      <c r="AA243" s="128">
        <v>0.317</v>
      </c>
      <c r="AB243" s="128" t="s">
        <v>29</v>
      </c>
      <c r="AC243" s="128" t="s">
        <v>29</v>
      </c>
      <c r="AD243" s="128">
        <v>0.19500000000000001</v>
      </c>
      <c r="AE243" s="128">
        <v>9.9000000000000008E-3</v>
      </c>
      <c r="AF243" s="128">
        <v>2.5899999999999999E-2</v>
      </c>
      <c r="AG243" s="128" t="s">
        <v>29</v>
      </c>
      <c r="AH243" s="128" t="s">
        <v>29</v>
      </c>
      <c r="AI243" s="128" t="s">
        <v>29</v>
      </c>
      <c r="AJ243" s="128" t="s">
        <v>29</v>
      </c>
      <c r="AK243" s="128">
        <v>0.124</v>
      </c>
      <c r="AL243" s="128">
        <v>7.7999999999999996E-3</v>
      </c>
      <c r="AM243" s="128">
        <v>0.2</v>
      </c>
      <c r="AN243" s="128">
        <v>3.9699999999999999E-2</v>
      </c>
      <c r="AO243" s="128">
        <v>0.16500000000000001</v>
      </c>
      <c r="AP243" s="128">
        <v>0.122</v>
      </c>
      <c r="AQ243" s="128">
        <v>0.28100000000000003</v>
      </c>
      <c r="AR243" s="128">
        <v>0.312</v>
      </c>
      <c r="AS243" s="128">
        <v>9.7000000000000003E-2</v>
      </c>
      <c r="AT243" s="128">
        <v>0.108</v>
      </c>
      <c r="AU243" s="128">
        <v>0.109</v>
      </c>
      <c r="AV243" s="130" t="s">
        <v>29</v>
      </c>
      <c r="AW243" s="130">
        <v>2.5000000000000001E-3</v>
      </c>
      <c r="AZ243" s="132">
        <v>2.81</v>
      </c>
      <c r="BA243" s="133">
        <v>5903</v>
      </c>
      <c r="BB243" s="133">
        <v>118.9</v>
      </c>
      <c r="BC243" s="132">
        <v>1.49</v>
      </c>
      <c r="BD243" s="133">
        <v>61.36</v>
      </c>
      <c r="BE243" s="133">
        <v>16.940000000000001</v>
      </c>
      <c r="BF243" s="132">
        <v>0.46</v>
      </c>
      <c r="BG243" s="134">
        <v>304.02</v>
      </c>
      <c r="BH243" s="134">
        <v>173.38</v>
      </c>
      <c r="BI243" s="132">
        <v>18.72</v>
      </c>
      <c r="BJ243" s="132">
        <v>5.29</v>
      </c>
      <c r="BK243" s="132">
        <v>1.2</v>
      </c>
      <c r="BL243" s="132">
        <v>1.46</v>
      </c>
      <c r="BM243" s="134">
        <v>0.54</v>
      </c>
      <c r="BN243" s="134">
        <v>0.17</v>
      </c>
      <c r="BO243" s="134">
        <v>4.8000000000000001E-2</v>
      </c>
      <c r="BP243" s="134">
        <v>0.05</v>
      </c>
      <c r="BQ243" s="134">
        <v>7.2999999999999995E-2</v>
      </c>
      <c r="BR243" s="134">
        <v>4.1000000000000002E-2</v>
      </c>
      <c r="BS243" s="134">
        <v>0.21</v>
      </c>
      <c r="BT243" s="134">
        <v>6.4000000000000001E-2</v>
      </c>
      <c r="BU243" s="134">
        <v>8.8999999999999996E-2</v>
      </c>
      <c r="BV243" s="134">
        <v>3.8999999999999998E-3</v>
      </c>
      <c r="BW243" s="134">
        <v>8.8999999999999999E-3</v>
      </c>
      <c r="BX243" s="134">
        <v>6.3E-3</v>
      </c>
      <c r="BY243" s="134">
        <v>4.3999999999999997E-2</v>
      </c>
      <c r="BZ243" s="134" t="s">
        <v>489</v>
      </c>
      <c r="CA243" s="134">
        <v>9.2999999999999992E-3</v>
      </c>
      <c r="CB243" s="134">
        <v>3.7999999999999999E-2</v>
      </c>
      <c r="CC243" s="134">
        <v>3.7000000000000002E-3</v>
      </c>
      <c r="CD243" s="134">
        <v>3.9E-2</v>
      </c>
      <c r="CE243" s="134">
        <v>9.2999999999999992E-3</v>
      </c>
      <c r="CF243" s="134">
        <v>3.1E-2</v>
      </c>
      <c r="CG243" s="134">
        <v>1.6E-2</v>
      </c>
      <c r="CH243" s="134">
        <v>5.6000000000000001E-2</v>
      </c>
      <c r="CI243" s="134">
        <v>1.9E-2</v>
      </c>
      <c r="CJ243" s="134">
        <v>2.7E-2</v>
      </c>
      <c r="CK243" s="134">
        <v>1.6E-2</v>
      </c>
      <c r="CL243" s="134">
        <v>2.4E-2</v>
      </c>
      <c r="CM243" s="134" t="s">
        <v>489</v>
      </c>
      <c r="CN243" s="134">
        <v>2E-3</v>
      </c>
      <c r="CQ243" s="130">
        <v>3.09</v>
      </c>
      <c r="CR243" s="130">
        <v>207.52</v>
      </c>
      <c r="CS243" s="130">
        <v>154.85</v>
      </c>
      <c r="CT243" s="130">
        <v>0.24</v>
      </c>
      <c r="CU243" s="130">
        <v>20.2</v>
      </c>
      <c r="CV243" s="130">
        <v>3.49</v>
      </c>
      <c r="CW243" s="130">
        <v>0.183</v>
      </c>
      <c r="CX243" s="130">
        <v>1.69</v>
      </c>
      <c r="CY243" s="130">
        <v>0.84299999999999997</v>
      </c>
      <c r="CZ243" s="130">
        <v>0.40300000000000002</v>
      </c>
      <c r="DA243" s="130">
        <v>2.13</v>
      </c>
      <c r="DB243" s="130">
        <v>2.89</v>
      </c>
      <c r="DC243" s="130">
        <v>3.43</v>
      </c>
      <c r="DD243" s="130">
        <v>1.29</v>
      </c>
      <c r="DE243" s="130">
        <v>0.4</v>
      </c>
      <c r="DF243" s="130">
        <v>0.11</v>
      </c>
      <c r="DG243" s="130">
        <v>2.1100000000000001E-2</v>
      </c>
      <c r="DH243" s="130">
        <v>8.3900000000000002E-2</v>
      </c>
      <c r="DI243" s="130">
        <v>3.5000000000000003E-2</v>
      </c>
      <c r="DJ243" s="130">
        <v>0.498</v>
      </c>
      <c r="DK243" s="130">
        <v>0.15</v>
      </c>
      <c r="DL243" s="130">
        <v>0.13300000000000001</v>
      </c>
      <c r="DM243" s="130">
        <v>5.6100000000000004E-3</v>
      </c>
      <c r="DN243" s="130">
        <v>1.5699999999999999E-2</v>
      </c>
      <c r="DO243" s="130">
        <v>2.0199999999999999E-2</v>
      </c>
      <c r="DP243" s="130">
        <v>8.43E-2</v>
      </c>
      <c r="DQ243" s="130">
        <v>8.3900000000000002E-2</v>
      </c>
      <c r="DR243" s="130">
        <v>2.0400000000000001E-2</v>
      </c>
      <c r="DS243" s="130">
        <f>AVERAGE(DS240:DS242)</f>
        <v>0.10606666666666666</v>
      </c>
      <c r="DT243" s="130">
        <f>AVERAGE(DT240:DT242)</f>
        <v>1.3446666666666664E-2</v>
      </c>
      <c r="DU243" s="130">
        <v>4.9299999999999997E-2</v>
      </c>
      <c r="DV243" s="130">
        <v>8.2799999999999992E-3</v>
      </c>
      <c r="DW243" s="130">
        <v>3.0800000000000001E-2</v>
      </c>
      <c r="DX243" s="130">
        <v>9.4900000000000002E-3</v>
      </c>
      <c r="DY243" s="130">
        <v>5.1999999999999998E-2</v>
      </c>
      <c r="DZ243" s="130">
        <v>2.5400000000000002E-3</v>
      </c>
      <c r="EA243" s="130">
        <v>3.3099999999999997E-2</v>
      </c>
      <c r="EB243" s="130">
        <v>9.9399999999999992E-3</v>
      </c>
      <c r="EC243" s="130">
        <v>3.1399999999999997E-2</v>
      </c>
      <c r="ED243" s="130">
        <v>6.1000000000000004E-3</v>
      </c>
      <c r="EE243" s="145">
        <v>1.2800000000000001E-2</v>
      </c>
    </row>
    <row r="244" spans="1:1022" x14ac:dyDescent="0.2">
      <c r="A244" s="135"/>
      <c r="B244" s="135"/>
      <c r="D244" s="135" t="s">
        <v>34</v>
      </c>
      <c r="I244" s="144">
        <f t="shared" ref="I244:U244" si="151">AVERAGE(I240:I243)</f>
        <v>24.997500000000002</v>
      </c>
      <c r="J244" s="135">
        <f t="shared" si="151"/>
        <v>185760.44</v>
      </c>
      <c r="K244" s="135">
        <f t="shared" si="151"/>
        <v>2266.89</v>
      </c>
      <c r="L244" s="135">
        <f t="shared" si="151"/>
        <v>22.842500000000001</v>
      </c>
      <c r="M244" s="135">
        <f t="shared" si="151"/>
        <v>71.762499999999989</v>
      </c>
      <c r="N244" s="135">
        <f t="shared" si="151"/>
        <v>79.017499999999998</v>
      </c>
      <c r="O244" s="135">
        <f t="shared" si="151"/>
        <v>6.3149999999999995</v>
      </c>
      <c r="P244" s="135">
        <f t="shared" si="151"/>
        <v>2192.7174999999997</v>
      </c>
      <c r="Q244" s="135">
        <f t="shared" si="151"/>
        <v>2158.105</v>
      </c>
      <c r="R244" s="135">
        <f t="shared" si="151"/>
        <v>347.52</v>
      </c>
      <c r="S244" s="135">
        <f t="shared" si="151"/>
        <v>42.174999999999997</v>
      </c>
      <c r="T244" s="135">
        <f t="shared" si="151"/>
        <v>3.19</v>
      </c>
      <c r="U244" s="135">
        <f t="shared" si="151"/>
        <v>3.62</v>
      </c>
      <c r="V244" s="135"/>
      <c r="W244" s="135"/>
      <c r="X244" s="135">
        <f>AVERAGE(X240:X243)</f>
        <v>0.32200000000000001</v>
      </c>
      <c r="Y244" s="135">
        <f>AVERAGE(Y240:Y243)</f>
        <v>0.41849999999999998</v>
      </c>
      <c r="Z244" s="135">
        <f>AVERAGE(Z240:Z243)</f>
        <v>1.7364999999999999</v>
      </c>
      <c r="AA244" s="135">
        <f>AVERAGE(AA240:AA243)</f>
        <v>0.31375000000000003</v>
      </c>
      <c r="AB244" s="135"/>
      <c r="AC244" s="135"/>
      <c r="AD244" s="135">
        <f t="shared" ref="AD244:AW244" si="152">AVERAGE(AD240:AD243)</f>
        <v>0.27499999999999997</v>
      </c>
      <c r="AE244" s="135">
        <f t="shared" si="152"/>
        <v>2.24E-2</v>
      </c>
      <c r="AF244" s="135">
        <f t="shared" si="152"/>
        <v>5.0474999999999999E-2</v>
      </c>
      <c r="AG244" s="135">
        <f t="shared" si="152"/>
        <v>2.1950000000000001E-2</v>
      </c>
      <c r="AH244" s="135">
        <f t="shared" si="152"/>
        <v>8.6499999999999994E-2</v>
      </c>
      <c r="AI244" s="135">
        <f t="shared" si="152"/>
        <v>2.1000000000000001E-2</v>
      </c>
      <c r="AJ244" s="135">
        <f t="shared" si="152"/>
        <v>2.7199999999999998E-2</v>
      </c>
      <c r="AK244" s="135">
        <f t="shared" si="152"/>
        <v>9.35E-2</v>
      </c>
      <c r="AL244" s="135">
        <f t="shared" si="152"/>
        <v>1.4349999999999998E-2</v>
      </c>
      <c r="AM244" s="135">
        <f t="shared" si="152"/>
        <v>0.152</v>
      </c>
      <c r="AN244" s="135">
        <f t="shared" si="152"/>
        <v>5.2174999999999999E-2</v>
      </c>
      <c r="AO244" s="135">
        <f t="shared" si="152"/>
        <v>0.15175</v>
      </c>
      <c r="AP244" s="135">
        <f t="shared" si="152"/>
        <v>9.4E-2</v>
      </c>
      <c r="AQ244" s="135">
        <f t="shared" si="152"/>
        <v>0.26824999999999999</v>
      </c>
      <c r="AR244" s="135">
        <f t="shared" si="152"/>
        <v>0.25824999999999998</v>
      </c>
      <c r="AS244" s="135">
        <f t="shared" si="152"/>
        <v>9.325E-2</v>
      </c>
      <c r="AT244" s="135">
        <f t="shared" si="152"/>
        <v>5.0499999999999996E-2</v>
      </c>
      <c r="AU244" s="135">
        <f t="shared" si="152"/>
        <v>0.16400000000000001</v>
      </c>
      <c r="AV244" s="145">
        <f t="shared" si="152"/>
        <v>2.4399999999999998E-2</v>
      </c>
      <c r="AW244" s="145">
        <f t="shared" si="152"/>
        <v>2.1874999999999999E-2</v>
      </c>
      <c r="AX244" s="135"/>
      <c r="AY244" s="135"/>
      <c r="AZ244" s="146"/>
      <c r="BA244" s="147"/>
      <c r="BB244" s="147"/>
      <c r="BC244" s="146"/>
      <c r="BD244" s="147"/>
      <c r="BE244" s="147"/>
      <c r="BF244" s="146"/>
      <c r="BG244" s="148"/>
      <c r="BH244" s="148"/>
      <c r="BI244" s="146"/>
      <c r="BJ244" s="146"/>
      <c r="BK244" s="146"/>
      <c r="BL244" s="146"/>
      <c r="BM244" s="148"/>
      <c r="BN244" s="148"/>
      <c r="BO244" s="148"/>
      <c r="BP244" s="148"/>
      <c r="BQ244" s="148"/>
      <c r="BR244" s="148"/>
      <c r="BS244" s="148"/>
      <c r="BT244" s="148"/>
      <c r="BU244" s="148"/>
      <c r="BV244" s="148"/>
      <c r="BW244" s="148"/>
      <c r="BX244" s="148"/>
      <c r="BY244" s="148"/>
      <c r="BZ244" s="148"/>
      <c r="CA244" s="148"/>
      <c r="CB244" s="148"/>
      <c r="CC244" s="148"/>
      <c r="CD244" s="148"/>
      <c r="CE244" s="148"/>
      <c r="CF244" s="148"/>
      <c r="CG244" s="148"/>
      <c r="CH244" s="148"/>
      <c r="CI244" s="148"/>
      <c r="CJ244" s="148"/>
      <c r="CK244" s="148"/>
      <c r="CL244" s="148"/>
      <c r="CM244" s="148"/>
      <c r="CN244" s="148"/>
      <c r="CO244" s="135"/>
      <c r="CP244" s="135"/>
      <c r="CQ244" s="145"/>
      <c r="CR244" s="145"/>
      <c r="CS244" s="145"/>
      <c r="CT244" s="145"/>
      <c r="CU244" s="145"/>
      <c r="CV244" s="145"/>
      <c r="CW244" s="145"/>
      <c r="CX244" s="145"/>
      <c r="CY244" s="145"/>
      <c r="CZ244" s="145"/>
      <c r="DA244" s="145"/>
      <c r="DB244" s="145"/>
      <c r="DC244" s="145"/>
      <c r="DD244" s="145"/>
      <c r="DE244" s="145"/>
      <c r="DF244" s="145"/>
      <c r="DG244" s="145"/>
      <c r="DH244" s="145"/>
      <c r="DI244" s="145"/>
      <c r="DJ244" s="145"/>
      <c r="DK244" s="145"/>
      <c r="DL244" s="145"/>
      <c r="DM244" s="145"/>
      <c r="DN244" s="145"/>
      <c r="DO244" s="145"/>
      <c r="DP244" s="145"/>
      <c r="DQ244" s="145"/>
      <c r="DR244" s="145"/>
      <c r="DS244" s="145"/>
      <c r="DT244" s="145"/>
      <c r="DU244" s="145"/>
      <c r="DV244" s="145"/>
      <c r="DW244" s="145"/>
      <c r="DX244" s="145"/>
      <c r="DY244" s="145"/>
      <c r="DZ244" s="145"/>
      <c r="EA244" s="145"/>
      <c r="EB244" s="145"/>
      <c r="EC244" s="145"/>
      <c r="ED244" s="145"/>
      <c r="EE244" s="145"/>
      <c r="AMG244" s="135"/>
      <c r="AMH244" s="135"/>
    </row>
    <row r="245" spans="1:1022" x14ac:dyDescent="0.2">
      <c r="D245" s="128" t="s">
        <v>380</v>
      </c>
      <c r="I245" s="144">
        <f t="shared" ref="I245:U245" si="153">MEDIAN(I240:I243)</f>
        <v>24.975000000000001</v>
      </c>
      <c r="J245" s="135">
        <f t="shared" si="153"/>
        <v>185760.44</v>
      </c>
      <c r="K245" s="135">
        <f t="shared" si="153"/>
        <v>2271.84</v>
      </c>
      <c r="L245" s="135">
        <f t="shared" si="153"/>
        <v>21.704999999999998</v>
      </c>
      <c r="M245" s="135">
        <f t="shared" si="153"/>
        <v>63.629999999999995</v>
      </c>
      <c r="N245" s="135">
        <f t="shared" si="153"/>
        <v>68.015000000000001</v>
      </c>
      <c r="O245" s="135">
        <f t="shared" si="153"/>
        <v>5.9450000000000003</v>
      </c>
      <c r="P245" s="135">
        <f t="shared" si="153"/>
        <v>2155.3150000000001</v>
      </c>
      <c r="Q245" s="135">
        <f t="shared" si="153"/>
        <v>2158.395</v>
      </c>
      <c r="R245" s="135">
        <f t="shared" si="153"/>
        <v>346.93</v>
      </c>
      <c r="S245" s="135">
        <f t="shared" si="153"/>
        <v>42.015000000000001</v>
      </c>
      <c r="T245" s="135">
        <f t="shared" si="153"/>
        <v>3.19</v>
      </c>
      <c r="U245" s="135">
        <f t="shared" si="153"/>
        <v>3.62</v>
      </c>
      <c r="V245" s="135"/>
      <c r="W245" s="135"/>
      <c r="X245" s="135">
        <f>MEDIAN(X240:X243)</f>
        <v>0.32200000000000001</v>
      </c>
      <c r="Y245" s="135">
        <f>MEDIAN(Y240:Y243)</f>
        <v>0.39800000000000002</v>
      </c>
      <c r="Z245" s="135">
        <f>MEDIAN(Z240:Z243)</f>
        <v>0.69950000000000001</v>
      </c>
      <c r="AA245" s="135">
        <f>MEDIAN(AA240:AA243)</f>
        <v>0.32500000000000001</v>
      </c>
      <c r="AB245" s="135"/>
      <c r="AC245" s="135"/>
      <c r="AD245" s="135">
        <f t="shared" ref="AD245:AW245" si="154">MEDIAN(AD240:AD243)</f>
        <v>0.23</v>
      </c>
      <c r="AE245" s="135">
        <f t="shared" si="154"/>
        <v>1.9099999999999999E-2</v>
      </c>
      <c r="AF245" s="135">
        <f t="shared" si="154"/>
        <v>4.2999999999999997E-2</v>
      </c>
      <c r="AG245" s="135">
        <f t="shared" si="154"/>
        <v>2.1949999999999997E-2</v>
      </c>
      <c r="AH245" s="135">
        <f t="shared" si="154"/>
        <v>8.6499999999999994E-2</v>
      </c>
      <c r="AI245" s="135">
        <f t="shared" si="154"/>
        <v>2.1000000000000001E-2</v>
      </c>
      <c r="AJ245" s="135">
        <f t="shared" si="154"/>
        <v>2.7199999999999998E-2</v>
      </c>
      <c r="AK245" s="135">
        <f t="shared" si="154"/>
        <v>9.35E-2</v>
      </c>
      <c r="AL245" s="135">
        <f t="shared" si="154"/>
        <v>1.4349999999999998E-2</v>
      </c>
      <c r="AM245" s="135">
        <f t="shared" si="154"/>
        <v>0.14699999999999999</v>
      </c>
      <c r="AN245" s="135">
        <f t="shared" si="154"/>
        <v>5.1499999999999997E-2</v>
      </c>
      <c r="AO245" s="135">
        <f t="shared" si="154"/>
        <v>0.16700000000000001</v>
      </c>
      <c r="AP245" s="135">
        <f t="shared" si="154"/>
        <v>0.09</v>
      </c>
      <c r="AQ245" s="135">
        <f t="shared" si="154"/>
        <v>0.28249999999999997</v>
      </c>
      <c r="AR245" s="135">
        <f t="shared" si="154"/>
        <v>0.2475</v>
      </c>
      <c r="AS245" s="135">
        <f t="shared" si="154"/>
        <v>8.3999999999999991E-2</v>
      </c>
      <c r="AT245" s="135">
        <f t="shared" si="154"/>
        <v>2.5700000000000001E-2</v>
      </c>
      <c r="AU245" s="135">
        <f t="shared" si="154"/>
        <v>0.16400000000000001</v>
      </c>
      <c r="AV245" s="145">
        <f t="shared" si="154"/>
        <v>2.4399999999999998E-2</v>
      </c>
      <c r="AW245" s="145">
        <f t="shared" si="154"/>
        <v>2.5700000000000001E-2</v>
      </c>
    </row>
    <row r="246" spans="1:1022" x14ac:dyDescent="0.2">
      <c r="A246" s="135"/>
      <c r="B246" s="135"/>
      <c r="D246" s="135" t="s">
        <v>35</v>
      </c>
      <c r="I246" s="144">
        <f t="shared" ref="I246:U246" si="155">STDEV(I240:I243)</f>
        <v>0.89081891163879823</v>
      </c>
      <c r="J246" s="135"/>
      <c r="K246" s="135">
        <f t="shared" si="155"/>
        <v>83.498139699836059</v>
      </c>
      <c r="L246" s="135">
        <f t="shared" si="155"/>
        <v>3.1380394622545187</v>
      </c>
      <c r="M246" s="135">
        <f t="shared" si="155"/>
        <v>22.812726528555697</v>
      </c>
      <c r="N246" s="135">
        <f t="shared" si="155"/>
        <v>26.504123421334537</v>
      </c>
      <c r="O246" s="135">
        <f t="shared" si="155"/>
        <v>1.0302265123101213</v>
      </c>
      <c r="P246" s="135">
        <f t="shared" si="155"/>
        <v>99.394480522478446</v>
      </c>
      <c r="Q246" s="135">
        <f t="shared" si="155"/>
        <v>27.094814387012622</v>
      </c>
      <c r="R246" s="135">
        <f t="shared" si="155"/>
        <v>2.9258161254596895</v>
      </c>
      <c r="S246" s="135">
        <f t="shared" si="155"/>
        <v>1.0489518578085466</v>
      </c>
      <c r="T246" s="135" t="e">
        <f t="shared" si="155"/>
        <v>#DIV/0!</v>
      </c>
      <c r="U246" s="135">
        <f t="shared" si="155"/>
        <v>0.65053823869162475</v>
      </c>
      <c r="V246" s="135"/>
      <c r="W246" s="135"/>
      <c r="X246" s="135">
        <f>STDEV(X240:X243)</f>
        <v>8.7681240867131902E-2</v>
      </c>
      <c r="Y246" s="135">
        <f>STDEV(Y240:Y243)</f>
        <v>7.292690404324946E-2</v>
      </c>
      <c r="Z246" s="135">
        <f>STDEV(Z240:Z243)</f>
        <v>2.3686607327067053</v>
      </c>
      <c r="AA246" s="135">
        <f>STDEV(AA240:AA243)</f>
        <v>3.2428125652484659E-2</v>
      </c>
      <c r="AB246" s="135"/>
      <c r="AC246" s="135"/>
      <c r="AD246" s="135">
        <f>STDEV(AD240:AD243)</f>
        <v>0.10965856099730677</v>
      </c>
      <c r="AE246" s="135">
        <f>STDEV(AE240:AE243)</f>
        <v>1.4372659229708795E-2</v>
      </c>
      <c r="AF246" s="135">
        <f>STDEV(AF240:AF243)</f>
        <v>2.7603788991127056E-2</v>
      </c>
      <c r="AG246" s="135">
        <f>STDEV(AG240:AG243)</f>
        <v>1.2798632739476503E-2</v>
      </c>
      <c r="AH246" s="135">
        <f>STDEV(AH240:AH243)</f>
        <v>3.0405591591021571E-2</v>
      </c>
      <c r="AI246" s="135"/>
      <c r="AJ246" s="135">
        <f t="shared" ref="AJ246:AW246" si="156">STDEV(AJ240:AJ243)</f>
        <v>1.3859292911256326E-2</v>
      </c>
      <c r="AK246" s="135">
        <f t="shared" si="156"/>
        <v>4.3133513652379413E-2</v>
      </c>
      <c r="AL246" s="135">
        <f t="shared" si="156"/>
        <v>9.2630988335437731E-3</v>
      </c>
      <c r="AM246" s="135">
        <f t="shared" si="156"/>
        <v>4.5705579528105764E-2</v>
      </c>
      <c r="AN246" s="135">
        <f t="shared" si="156"/>
        <v>1.2385038016359371E-2</v>
      </c>
      <c r="AO246" s="135">
        <f t="shared" si="156"/>
        <v>3.6068222394050282E-2</v>
      </c>
      <c r="AP246" s="135">
        <f t="shared" si="156"/>
        <v>2.0928449536456315E-2</v>
      </c>
      <c r="AQ246" s="135">
        <f t="shared" si="156"/>
        <v>5.4798874684309794E-2</v>
      </c>
      <c r="AR246" s="135">
        <f t="shared" si="156"/>
        <v>3.7348583194904326E-2</v>
      </c>
      <c r="AS246" s="135">
        <f t="shared" si="156"/>
        <v>5.0082432049572044E-2</v>
      </c>
      <c r="AT246" s="135">
        <f t="shared" si="156"/>
        <v>4.995287779497793E-2</v>
      </c>
      <c r="AU246" s="135">
        <f t="shared" si="156"/>
        <v>7.7781745930520133E-2</v>
      </c>
      <c r="AV246" s="145">
        <f t="shared" si="156"/>
        <v>1.2727922061357853E-3</v>
      </c>
      <c r="AW246" s="145">
        <f t="shared" si="156"/>
        <v>1.3609402387075392E-2</v>
      </c>
      <c r="AX246" s="135"/>
      <c r="AY246" s="135"/>
      <c r="AZ246" s="146"/>
      <c r="BA246" s="147"/>
      <c r="BB246" s="147"/>
      <c r="BC246" s="146"/>
      <c r="BD246" s="147"/>
      <c r="BE246" s="147"/>
      <c r="BF246" s="146"/>
      <c r="BG246" s="148"/>
      <c r="BH246" s="148"/>
      <c r="BI246" s="146"/>
      <c r="BJ246" s="146"/>
      <c r="BK246" s="146"/>
      <c r="BL246" s="146"/>
      <c r="BM246" s="148"/>
      <c r="BN246" s="148"/>
      <c r="BO246" s="148"/>
      <c r="BP246" s="148"/>
      <c r="BQ246" s="148"/>
      <c r="BR246" s="148"/>
      <c r="BS246" s="148"/>
      <c r="BT246" s="148"/>
      <c r="BU246" s="148"/>
      <c r="BV246" s="148"/>
      <c r="BW246" s="148"/>
      <c r="BX246" s="148"/>
      <c r="BY246" s="148"/>
      <c r="BZ246" s="148"/>
      <c r="CA246" s="148"/>
      <c r="CB246" s="148"/>
      <c r="CC246" s="148"/>
      <c r="CD246" s="148"/>
      <c r="CE246" s="148"/>
      <c r="CF246" s="148"/>
      <c r="CG246" s="148"/>
      <c r="CH246" s="148"/>
      <c r="CI246" s="148"/>
      <c r="CJ246" s="148"/>
      <c r="CK246" s="148"/>
      <c r="CL246" s="148"/>
      <c r="CM246" s="148"/>
      <c r="CN246" s="148"/>
      <c r="CO246" s="135"/>
      <c r="CP246" s="135"/>
      <c r="CQ246" s="145"/>
      <c r="CR246" s="145"/>
      <c r="CS246" s="145"/>
      <c r="CT246" s="145"/>
      <c r="CU246" s="145"/>
      <c r="CV246" s="145"/>
      <c r="CW246" s="145"/>
      <c r="CX246" s="145"/>
      <c r="CY246" s="145"/>
      <c r="CZ246" s="145"/>
      <c r="DA246" s="145"/>
      <c r="DB246" s="145"/>
      <c r="DC246" s="145"/>
      <c r="DD246" s="145"/>
      <c r="DE246" s="145"/>
      <c r="DF246" s="145"/>
      <c r="DG246" s="145"/>
      <c r="DH246" s="145"/>
      <c r="DI246" s="145"/>
      <c r="DJ246" s="145"/>
      <c r="DK246" s="145"/>
      <c r="DL246" s="145"/>
      <c r="DM246" s="145"/>
      <c r="DN246" s="145"/>
      <c r="DO246" s="145"/>
      <c r="DP246" s="145"/>
      <c r="DQ246" s="145"/>
      <c r="DR246" s="145"/>
      <c r="DS246" s="145"/>
      <c r="DT246" s="145"/>
      <c r="DU246" s="145"/>
      <c r="DV246" s="145"/>
      <c r="DW246" s="145"/>
      <c r="DX246" s="145"/>
      <c r="DY246" s="145"/>
      <c r="DZ246" s="145"/>
      <c r="EA246" s="145"/>
      <c r="EB246" s="145"/>
      <c r="EC246" s="145"/>
      <c r="ED246" s="145"/>
      <c r="EE246" s="145"/>
      <c r="AMG246" s="135"/>
      <c r="AMH246" s="135"/>
    </row>
    <row r="247" spans="1:1022" x14ac:dyDescent="0.2">
      <c r="A247" s="135"/>
      <c r="B247" s="135"/>
      <c r="D247" s="128" t="s">
        <v>381</v>
      </c>
      <c r="I247" s="129">
        <f t="shared" ref="I247:U247" si="157">I246/I244</f>
        <v>3.563632009756168E-2</v>
      </c>
      <c r="K247" s="128">
        <f t="shared" si="157"/>
        <v>3.6833785362252278E-2</v>
      </c>
      <c r="L247" s="128">
        <f t="shared" si="157"/>
        <v>0.13737723376401526</v>
      </c>
      <c r="M247" s="128">
        <f t="shared" si="157"/>
        <v>0.31789202617740048</v>
      </c>
      <c r="N247" s="128">
        <f t="shared" si="157"/>
        <v>0.33542093107646453</v>
      </c>
      <c r="O247" s="128">
        <f t="shared" si="157"/>
        <v>0.1631395902312148</v>
      </c>
      <c r="P247" s="128">
        <f t="shared" si="157"/>
        <v>4.5329359811502601E-2</v>
      </c>
      <c r="Q247" s="128">
        <f t="shared" si="157"/>
        <v>1.2554910158223359E-2</v>
      </c>
      <c r="R247" s="128">
        <f t="shared" si="157"/>
        <v>8.4191301952684441E-3</v>
      </c>
      <c r="S247" s="128">
        <f t="shared" si="157"/>
        <v>2.4871413344600989E-2</v>
      </c>
      <c r="T247" s="128" t="e">
        <f t="shared" si="157"/>
        <v>#DIV/0!</v>
      </c>
      <c r="U247" s="128">
        <f t="shared" si="157"/>
        <v>0.17970669577116705</v>
      </c>
      <c r="X247" s="128">
        <f>X246/X244</f>
        <v>0.27230199027059598</v>
      </c>
      <c r="Y247" s="128">
        <f>Y246/Y244</f>
        <v>0.17425783522879204</v>
      </c>
      <c r="Z247" s="128">
        <f>Z246/Z244</f>
        <v>1.3640430363989089</v>
      </c>
      <c r="AA247" s="128">
        <f>AA246/AA244</f>
        <v>0.10335657578481165</v>
      </c>
      <c r="AD247" s="128">
        <f>AD246/AD244</f>
        <v>0.39875840362657011</v>
      </c>
      <c r="AE247" s="128">
        <f>AE246/AE244</f>
        <v>0.64163657275485697</v>
      </c>
      <c r="AF247" s="128">
        <f>AF246/AF244</f>
        <v>0.5468804158717594</v>
      </c>
      <c r="AG247" s="128">
        <f>AG246/AG244</f>
        <v>0.58308121819938508</v>
      </c>
      <c r="AH247" s="128">
        <f>AH246/AH244</f>
        <v>0.35150972937597197</v>
      </c>
      <c r="AJ247" s="128">
        <f t="shared" ref="AJ247:AW247" si="158">AJ246/AJ244</f>
        <v>0.50953282761971785</v>
      </c>
      <c r="AK247" s="128">
        <f t="shared" si="158"/>
        <v>0.46132100162972633</v>
      </c>
      <c r="AL247" s="128">
        <f t="shared" si="158"/>
        <v>0.64551211383580309</v>
      </c>
      <c r="AM247" s="128">
        <f t="shared" si="158"/>
        <v>0.30069460215859056</v>
      </c>
      <c r="AN247" s="128">
        <f t="shared" si="158"/>
        <v>0.23737495000209624</v>
      </c>
      <c r="AO247" s="128">
        <f t="shared" si="158"/>
        <v>0.23768186091631158</v>
      </c>
      <c r="AP247" s="128">
        <f t="shared" si="158"/>
        <v>0.22264308017506718</v>
      </c>
      <c r="AQ247" s="128">
        <f t="shared" si="158"/>
        <v>0.20428285064048388</v>
      </c>
      <c r="AR247" s="128">
        <f t="shared" si="158"/>
        <v>0.14462181295219489</v>
      </c>
      <c r="AS247" s="128">
        <f t="shared" si="158"/>
        <v>0.53707701929835971</v>
      </c>
      <c r="AT247" s="128">
        <f t="shared" si="158"/>
        <v>0.98916589693025614</v>
      </c>
      <c r="AU247" s="128">
        <f t="shared" si="158"/>
        <v>0.4742789386007325</v>
      </c>
      <c r="AV247" s="130">
        <f t="shared" si="158"/>
        <v>5.2163615005564976E-2</v>
      </c>
      <c r="AW247" s="130">
        <f t="shared" si="158"/>
        <v>0.62214410912344653</v>
      </c>
      <c r="AX247" s="135"/>
      <c r="AY247" s="135"/>
      <c r="AZ247" s="146"/>
      <c r="BA247" s="147"/>
      <c r="BB247" s="147"/>
      <c r="BC247" s="146"/>
      <c r="BD247" s="147"/>
      <c r="BE247" s="147"/>
      <c r="BF247" s="146"/>
      <c r="BG247" s="148"/>
      <c r="BH247" s="148"/>
      <c r="BI247" s="146"/>
      <c r="BJ247" s="146"/>
      <c r="BK247" s="146"/>
      <c r="BL247" s="146"/>
      <c r="BM247" s="148"/>
      <c r="BN247" s="148"/>
      <c r="BO247" s="148"/>
      <c r="BP247" s="148"/>
      <c r="BQ247" s="148"/>
      <c r="BR247" s="148"/>
      <c r="BS247" s="148"/>
      <c r="BT247" s="148"/>
      <c r="BU247" s="148"/>
      <c r="BV247" s="148"/>
      <c r="BW247" s="148"/>
      <c r="BX247" s="148"/>
      <c r="BY247" s="148"/>
      <c r="BZ247" s="148"/>
      <c r="CA247" s="148"/>
      <c r="CB247" s="148"/>
      <c r="CC247" s="148"/>
      <c r="CD247" s="148"/>
      <c r="CE247" s="148"/>
      <c r="CF247" s="148"/>
      <c r="CG247" s="148"/>
      <c r="CH247" s="148"/>
      <c r="CI247" s="148"/>
      <c r="CJ247" s="148"/>
      <c r="CK247" s="148"/>
      <c r="CL247" s="148"/>
      <c r="CM247" s="148"/>
      <c r="CN247" s="148"/>
      <c r="CO247" s="135"/>
      <c r="CP247" s="135"/>
      <c r="CQ247" s="145"/>
      <c r="CR247" s="145"/>
      <c r="CS247" s="145"/>
      <c r="CT247" s="145"/>
      <c r="CU247" s="145"/>
      <c r="CV247" s="145"/>
      <c r="CW247" s="145"/>
      <c r="CX247" s="145"/>
      <c r="CY247" s="145"/>
      <c r="CZ247" s="145"/>
      <c r="DA247" s="145"/>
      <c r="DB247" s="145"/>
      <c r="DC247" s="145"/>
      <c r="DD247" s="145"/>
      <c r="DE247" s="145"/>
      <c r="DF247" s="145"/>
      <c r="DG247" s="145"/>
      <c r="DH247" s="145"/>
      <c r="DI247" s="145"/>
      <c r="DJ247" s="145"/>
      <c r="DK247" s="145"/>
      <c r="DL247" s="145"/>
      <c r="DM247" s="145"/>
      <c r="DN247" s="145"/>
      <c r="DO247" s="145"/>
      <c r="DP247" s="145"/>
      <c r="DQ247" s="145"/>
      <c r="DR247" s="145"/>
      <c r="DS247" s="145"/>
      <c r="DT247" s="145"/>
      <c r="DU247" s="145"/>
      <c r="DV247" s="145"/>
      <c r="DW247" s="145"/>
      <c r="DX247" s="145"/>
      <c r="DY247" s="145"/>
      <c r="DZ247" s="145"/>
      <c r="EA247" s="145"/>
      <c r="EB247" s="145"/>
      <c r="EC247" s="145"/>
      <c r="ED247" s="145"/>
      <c r="EE247" s="145"/>
      <c r="AMG247" s="135"/>
      <c r="AMH247" s="135"/>
    </row>
    <row r="248" spans="1:1022" x14ac:dyDescent="0.2">
      <c r="A248" s="135"/>
      <c r="B248" s="135"/>
      <c r="D248" s="128" t="s">
        <v>382</v>
      </c>
      <c r="I248" s="129">
        <f t="shared" ref="I248:AA248" si="159">I247*100</f>
        <v>3.563632009756168</v>
      </c>
      <c r="K248" s="128">
        <f t="shared" si="159"/>
        <v>3.6833785362252276</v>
      </c>
      <c r="L248" s="128">
        <f t="shared" si="159"/>
        <v>13.737723376401526</v>
      </c>
      <c r="M248" s="128">
        <f t="shared" si="159"/>
        <v>31.789202617740049</v>
      </c>
      <c r="N248" s="128">
        <f t="shared" si="159"/>
        <v>33.542093107646451</v>
      </c>
      <c r="O248" s="128">
        <f t="shared" si="159"/>
        <v>16.31395902312148</v>
      </c>
      <c r="P248" s="128">
        <f t="shared" si="159"/>
        <v>4.5329359811502599</v>
      </c>
      <c r="Q248" s="128">
        <f t="shared" si="159"/>
        <v>1.2554910158223358</v>
      </c>
      <c r="R248" s="128">
        <f t="shared" si="159"/>
        <v>0.84191301952684439</v>
      </c>
      <c r="S248" s="128">
        <f t="shared" si="159"/>
        <v>2.487141334460099</v>
      </c>
      <c r="T248" s="128" t="e">
        <f t="shared" si="159"/>
        <v>#DIV/0!</v>
      </c>
      <c r="U248" s="128">
        <f t="shared" si="159"/>
        <v>17.970669577116706</v>
      </c>
      <c r="X248" s="128">
        <f t="shared" si="159"/>
        <v>27.230199027059598</v>
      </c>
      <c r="Y248" s="128">
        <f t="shared" si="159"/>
        <v>17.425783522879204</v>
      </c>
      <c r="Z248" s="128">
        <f t="shared" si="159"/>
        <v>136.40430363989088</v>
      </c>
      <c r="AA248" s="128">
        <f t="shared" si="159"/>
        <v>10.335657578481165</v>
      </c>
      <c r="AD248" s="128">
        <f>AD247*100</f>
        <v>39.875840362657009</v>
      </c>
      <c r="AE248" s="128">
        <f>AE247*100</f>
        <v>64.16365727548569</v>
      </c>
      <c r="AF248" s="128">
        <f>AF247*100</f>
        <v>54.688041587175938</v>
      </c>
      <c r="AG248" s="128">
        <f>AG247*100</f>
        <v>58.308121819938506</v>
      </c>
      <c r="AH248" s="128">
        <f>AH247*100</f>
        <v>35.150972937597196</v>
      </c>
      <c r="AJ248" s="128">
        <f t="shared" ref="AJ248:AW248" si="160">AJ247*100</f>
        <v>50.953282761971785</v>
      </c>
      <c r="AK248" s="128">
        <f t="shared" si="160"/>
        <v>46.132100162972634</v>
      </c>
      <c r="AL248" s="128">
        <f t="shared" si="160"/>
        <v>64.551211383580309</v>
      </c>
      <c r="AM248" s="128">
        <f t="shared" si="160"/>
        <v>30.069460215859056</v>
      </c>
      <c r="AN248" s="128">
        <f t="shared" si="160"/>
        <v>23.737495000209623</v>
      </c>
      <c r="AO248" s="128">
        <f t="shared" si="160"/>
        <v>23.768186091631158</v>
      </c>
      <c r="AP248" s="128">
        <f t="shared" si="160"/>
        <v>22.264308017506718</v>
      </c>
      <c r="AQ248" s="128">
        <f t="shared" si="160"/>
        <v>20.428285064048389</v>
      </c>
      <c r="AR248" s="128">
        <f t="shared" si="160"/>
        <v>14.462181295219489</v>
      </c>
      <c r="AS248" s="128">
        <f t="shared" si="160"/>
        <v>53.70770192983597</v>
      </c>
      <c r="AT248" s="128">
        <f t="shared" si="160"/>
        <v>98.916589693025614</v>
      </c>
      <c r="AU248" s="128">
        <f t="shared" si="160"/>
        <v>47.427893860073247</v>
      </c>
      <c r="AV248" s="130">
        <f t="shared" si="160"/>
        <v>5.2163615005564976</v>
      </c>
      <c r="AW248" s="130">
        <f t="shared" si="160"/>
        <v>62.214410912344654</v>
      </c>
      <c r="AX248" s="135"/>
      <c r="AY248" s="135"/>
      <c r="AZ248" s="146"/>
      <c r="BA248" s="147"/>
      <c r="BB248" s="147"/>
      <c r="BC248" s="146"/>
      <c r="BD248" s="147"/>
      <c r="BE248" s="147"/>
      <c r="BF248" s="146"/>
      <c r="BG248" s="148"/>
      <c r="BH248" s="148"/>
      <c r="BI248" s="146"/>
      <c r="BJ248" s="146"/>
      <c r="BK248" s="146"/>
      <c r="BL248" s="146"/>
      <c r="BM248" s="148"/>
      <c r="BN248" s="148"/>
      <c r="BO248" s="148"/>
      <c r="BP248" s="148"/>
      <c r="BQ248" s="148"/>
      <c r="BR248" s="148"/>
      <c r="BS248" s="148"/>
      <c r="BT248" s="148"/>
      <c r="BU248" s="148"/>
      <c r="BV248" s="148"/>
      <c r="BW248" s="148"/>
      <c r="BX248" s="148"/>
      <c r="BY248" s="148"/>
      <c r="BZ248" s="148"/>
      <c r="CA248" s="148"/>
      <c r="CB248" s="148"/>
      <c r="CC248" s="148"/>
      <c r="CD248" s="148"/>
      <c r="CE248" s="148"/>
      <c r="CF248" s="148"/>
      <c r="CG248" s="148"/>
      <c r="CH248" s="148"/>
      <c r="CI248" s="148"/>
      <c r="CJ248" s="148"/>
      <c r="CK248" s="148"/>
      <c r="CL248" s="148"/>
      <c r="CM248" s="148"/>
      <c r="CN248" s="148"/>
      <c r="CO248" s="135"/>
      <c r="CP248" s="135"/>
      <c r="CQ248" s="145"/>
      <c r="CR248" s="145"/>
      <c r="CS248" s="145"/>
      <c r="CT248" s="145"/>
      <c r="CU248" s="145"/>
      <c r="CV248" s="145"/>
      <c r="CW248" s="145"/>
      <c r="CX248" s="145"/>
      <c r="CY248" s="145"/>
      <c r="CZ248" s="145"/>
      <c r="DA248" s="145"/>
      <c r="DB248" s="145"/>
      <c r="DC248" s="145"/>
      <c r="DD248" s="145"/>
      <c r="DE248" s="145"/>
      <c r="DF248" s="145"/>
      <c r="DG248" s="145"/>
      <c r="DH248" s="145"/>
      <c r="DI248" s="145"/>
      <c r="DJ248" s="145"/>
      <c r="DK248" s="145"/>
      <c r="DL248" s="145"/>
      <c r="DM248" s="145"/>
      <c r="DN248" s="145"/>
      <c r="DO248" s="145"/>
      <c r="DP248" s="145"/>
      <c r="DQ248" s="145"/>
      <c r="DR248" s="145"/>
      <c r="DS248" s="145"/>
      <c r="DT248" s="145"/>
      <c r="DU248" s="145"/>
      <c r="DV248" s="145"/>
      <c r="DW248" s="145"/>
      <c r="DX248" s="145"/>
      <c r="DY248" s="145"/>
      <c r="DZ248" s="145"/>
      <c r="EA248" s="145"/>
      <c r="EB248" s="145"/>
      <c r="EC248" s="145"/>
      <c r="ED248" s="145"/>
      <c r="EE248" s="145"/>
      <c r="AMG248" s="135"/>
      <c r="AMH248" s="135"/>
    </row>
    <row r="249" spans="1:1022" x14ac:dyDescent="0.2">
      <c r="A249" s="135"/>
      <c r="B249" s="135"/>
      <c r="D249" s="135"/>
      <c r="I249" s="144"/>
      <c r="J249" s="146"/>
      <c r="K249" s="146"/>
      <c r="L249" s="146"/>
      <c r="M249" s="146"/>
      <c r="N249" s="146"/>
      <c r="O249" s="146"/>
      <c r="P249" s="146"/>
      <c r="Q249" s="146"/>
      <c r="R249" s="146"/>
      <c r="S249" s="146"/>
      <c r="T249" s="146"/>
      <c r="U249" s="146"/>
      <c r="V249" s="146"/>
      <c r="W249" s="146"/>
      <c r="X249" s="146"/>
      <c r="Y249" s="146"/>
      <c r="Z249" s="146"/>
      <c r="AA249" s="146"/>
      <c r="AB249" s="146"/>
      <c r="AC249" s="146"/>
      <c r="AD249" s="146"/>
      <c r="AE249" s="146"/>
      <c r="AF249" s="146"/>
      <c r="AG249" s="146"/>
      <c r="AH249" s="146"/>
      <c r="AI249" s="146"/>
      <c r="AJ249" s="146"/>
      <c r="AK249" s="146"/>
      <c r="AL249" s="146"/>
      <c r="AM249" s="146"/>
      <c r="AN249" s="146"/>
      <c r="AO249" s="146"/>
      <c r="AP249" s="146"/>
      <c r="AQ249" s="146"/>
      <c r="AR249" s="146"/>
      <c r="AS249" s="146"/>
      <c r="AT249" s="146"/>
      <c r="AU249" s="146"/>
      <c r="AV249" s="145"/>
      <c r="AW249" s="145"/>
      <c r="AX249" s="135"/>
      <c r="AY249" s="135"/>
      <c r="AZ249" s="146"/>
      <c r="BA249" s="147"/>
      <c r="BB249" s="147"/>
      <c r="BC249" s="146"/>
      <c r="BD249" s="147"/>
      <c r="BE249" s="147"/>
      <c r="BF249" s="146"/>
      <c r="BG249" s="148"/>
      <c r="BH249" s="148"/>
      <c r="BI249" s="146"/>
      <c r="BJ249" s="146"/>
      <c r="BK249" s="146"/>
      <c r="BL249" s="146"/>
      <c r="BM249" s="148"/>
      <c r="BN249" s="148"/>
      <c r="BO249" s="148"/>
      <c r="BP249" s="148"/>
      <c r="BQ249" s="148"/>
      <c r="BR249" s="148"/>
      <c r="BS249" s="148"/>
      <c r="BT249" s="148"/>
      <c r="BU249" s="148"/>
      <c r="BV249" s="148"/>
      <c r="BW249" s="148"/>
      <c r="BX249" s="148"/>
      <c r="BY249" s="148"/>
      <c r="BZ249" s="148"/>
      <c r="CA249" s="148"/>
      <c r="CB249" s="148"/>
      <c r="CC249" s="148"/>
      <c r="CD249" s="148"/>
      <c r="CE249" s="148"/>
      <c r="CF249" s="148"/>
      <c r="CG249" s="148"/>
      <c r="CH249" s="148"/>
      <c r="CI249" s="148"/>
      <c r="CJ249" s="148"/>
      <c r="CK249" s="148"/>
      <c r="CL249" s="148"/>
      <c r="CM249" s="148"/>
      <c r="CN249" s="148"/>
      <c r="CO249" s="135"/>
      <c r="CP249" s="135"/>
      <c r="CQ249" s="145"/>
      <c r="CR249" s="145"/>
      <c r="CS249" s="145"/>
      <c r="CT249" s="145"/>
      <c r="CU249" s="145"/>
      <c r="CV249" s="145"/>
      <c r="CW249" s="145"/>
      <c r="CX249" s="145"/>
      <c r="CY249" s="145"/>
      <c r="CZ249" s="145"/>
      <c r="DA249" s="145"/>
      <c r="DB249" s="145"/>
      <c r="DC249" s="145"/>
      <c r="DD249" s="145"/>
      <c r="DE249" s="145"/>
      <c r="DF249" s="145"/>
      <c r="DG249" s="145"/>
      <c r="DH249" s="145"/>
      <c r="DI249" s="145"/>
      <c r="DJ249" s="145"/>
      <c r="DK249" s="145"/>
      <c r="DL249" s="145"/>
      <c r="DM249" s="145"/>
      <c r="DN249" s="145"/>
      <c r="DO249" s="145"/>
      <c r="DP249" s="145"/>
      <c r="DQ249" s="145"/>
      <c r="DR249" s="145"/>
      <c r="DS249" s="145"/>
      <c r="DT249" s="145"/>
      <c r="DU249" s="145"/>
      <c r="DV249" s="145"/>
      <c r="DW249" s="145"/>
      <c r="DX249" s="145"/>
      <c r="DY249" s="145"/>
      <c r="DZ249" s="145"/>
      <c r="EA249" s="145"/>
      <c r="EB249" s="145"/>
      <c r="EC249" s="145"/>
      <c r="ED249" s="145"/>
      <c r="EE249" s="145"/>
      <c r="AMG249" s="135"/>
      <c r="AMH249" s="135"/>
    </row>
    <row r="250" spans="1:1022" x14ac:dyDescent="0.2">
      <c r="A250" s="135" t="s">
        <v>803</v>
      </c>
      <c r="B250" s="135" t="s">
        <v>474</v>
      </c>
      <c r="C250" s="128" t="s">
        <v>365</v>
      </c>
      <c r="D250" s="135" t="s">
        <v>506</v>
      </c>
      <c r="F250" s="128">
        <v>1200</v>
      </c>
      <c r="G250" s="128">
        <v>1E-4</v>
      </c>
      <c r="H250" s="128" t="s">
        <v>367</v>
      </c>
      <c r="I250" s="144">
        <v>21.5</v>
      </c>
      <c r="J250" s="146">
        <v>293882.94</v>
      </c>
      <c r="K250" s="146">
        <v>130647.31</v>
      </c>
      <c r="L250" s="146">
        <v>159.61000000000001</v>
      </c>
      <c r="M250" s="146">
        <v>1512.44</v>
      </c>
      <c r="N250" s="146">
        <v>1392.1</v>
      </c>
      <c r="O250" s="146">
        <v>25.04</v>
      </c>
      <c r="P250" s="146">
        <v>6145.1</v>
      </c>
      <c r="Q250" s="146">
        <v>2542.27</v>
      </c>
      <c r="R250" s="146">
        <v>129.66999999999999</v>
      </c>
      <c r="S250" s="146">
        <v>9.32</v>
      </c>
      <c r="T250" s="146">
        <v>7.69</v>
      </c>
      <c r="U250" s="146">
        <v>5.0599999999999996</v>
      </c>
      <c r="V250" s="128" t="s">
        <v>29</v>
      </c>
      <c r="W250" s="128" t="s">
        <v>29</v>
      </c>
      <c r="X250" s="146">
        <v>25.2</v>
      </c>
      <c r="Y250" s="146">
        <v>17.690000000000001</v>
      </c>
      <c r="Z250" s="146">
        <v>11.37</v>
      </c>
      <c r="AA250" s="146">
        <v>10.52</v>
      </c>
      <c r="AB250" s="128" t="s">
        <v>29</v>
      </c>
      <c r="AC250" s="128" t="s">
        <v>29</v>
      </c>
      <c r="AD250" s="146">
        <v>9.1999999999999993</v>
      </c>
      <c r="AE250" s="146">
        <v>2.0099999999999998</v>
      </c>
      <c r="AF250" s="146">
        <v>3.97</v>
      </c>
      <c r="AG250" s="146">
        <v>0.90100000000000002</v>
      </c>
      <c r="AH250" s="146">
        <v>7.86</v>
      </c>
      <c r="AI250" s="146">
        <v>4.2</v>
      </c>
      <c r="AJ250" s="146">
        <v>0.86599999999999999</v>
      </c>
      <c r="AK250" s="146">
        <v>3.92</v>
      </c>
      <c r="AL250" s="146">
        <v>1.74</v>
      </c>
      <c r="AM250" s="146">
        <v>7.95</v>
      </c>
      <c r="AN250" s="146">
        <v>1.94</v>
      </c>
      <c r="AO250" s="146">
        <v>3.97</v>
      </c>
      <c r="AP250" s="146">
        <v>1.8</v>
      </c>
      <c r="AQ250" s="146">
        <v>4.1100000000000003</v>
      </c>
      <c r="AR250" s="146">
        <v>2.93</v>
      </c>
      <c r="AS250" s="146">
        <v>1.97</v>
      </c>
      <c r="AT250" s="146">
        <v>1.1100000000000001</v>
      </c>
      <c r="AU250" s="146">
        <v>0.26400000000000001</v>
      </c>
      <c r="AV250" s="145">
        <v>2.96</v>
      </c>
      <c r="AW250" s="145">
        <v>1.306</v>
      </c>
      <c r="AY250" s="135"/>
      <c r="AZ250" s="132">
        <v>3.11</v>
      </c>
      <c r="BA250" s="133">
        <v>53970.81</v>
      </c>
      <c r="BB250" s="133">
        <v>4178.1099999999997</v>
      </c>
      <c r="BC250" s="132">
        <v>9.3000000000000007</v>
      </c>
      <c r="BD250" s="133">
        <v>875.05</v>
      </c>
      <c r="BE250" s="133">
        <v>234.94</v>
      </c>
      <c r="BF250" s="132">
        <v>1.51</v>
      </c>
      <c r="BG250" s="134">
        <v>804.81</v>
      </c>
      <c r="BH250" s="134">
        <v>233.11</v>
      </c>
      <c r="BI250" s="132">
        <v>7.99</v>
      </c>
      <c r="BJ250" s="132">
        <v>1.65</v>
      </c>
      <c r="BK250" s="132">
        <v>1.7</v>
      </c>
      <c r="BL250" s="132">
        <v>1.99</v>
      </c>
      <c r="BM250" s="134">
        <v>0.78</v>
      </c>
      <c r="BN250" s="134">
        <v>0.19</v>
      </c>
      <c r="BO250" s="134">
        <v>1.23</v>
      </c>
      <c r="BP250" s="134">
        <v>0.9</v>
      </c>
      <c r="BQ250" s="134">
        <v>0.69</v>
      </c>
      <c r="BR250" s="134">
        <v>0.54</v>
      </c>
      <c r="BS250" s="134">
        <v>2.5999999999999999E-2</v>
      </c>
      <c r="BT250" s="134">
        <v>7.0999999999999994E-2</v>
      </c>
      <c r="BU250" s="134">
        <v>0.89</v>
      </c>
      <c r="BV250" s="134">
        <v>0.1</v>
      </c>
      <c r="BW250" s="134">
        <v>0.21</v>
      </c>
      <c r="BX250" s="134">
        <v>7.0000000000000007E-2</v>
      </c>
      <c r="BY250" s="134">
        <v>0.55000000000000004</v>
      </c>
      <c r="BZ250" s="134">
        <v>0.41</v>
      </c>
      <c r="CA250" s="134">
        <v>6.8000000000000005E-2</v>
      </c>
      <c r="CB250" s="134">
        <v>0.35</v>
      </c>
      <c r="CC250" s="134">
        <v>0.1</v>
      </c>
      <c r="CD250" s="134">
        <v>0.53</v>
      </c>
      <c r="CE250" s="134">
        <v>0.1</v>
      </c>
      <c r="CF250" s="134">
        <v>0.27</v>
      </c>
      <c r="CG250" s="134">
        <v>0.1</v>
      </c>
      <c r="CH250" s="134">
        <v>0.28999999999999998</v>
      </c>
      <c r="CI250" s="134">
        <v>0.13</v>
      </c>
      <c r="CJ250" s="134">
        <v>0.15</v>
      </c>
      <c r="CK250" s="134">
        <v>7.0000000000000007E-2</v>
      </c>
      <c r="CL250" s="134">
        <v>3.4000000000000002E-2</v>
      </c>
      <c r="CM250" s="134">
        <v>0.16</v>
      </c>
      <c r="CN250" s="134">
        <v>7.2999999999999995E-2</v>
      </c>
      <c r="CQ250" s="130">
        <v>3.72</v>
      </c>
      <c r="CR250" s="130">
        <v>252.87</v>
      </c>
      <c r="CS250" s="130">
        <v>180.25</v>
      </c>
      <c r="CT250" s="130">
        <v>0.27400000000000002</v>
      </c>
      <c r="CU250" s="130">
        <v>23.33</v>
      </c>
      <c r="CV250" s="130">
        <v>4</v>
      </c>
      <c r="CW250" s="130">
        <v>0.221</v>
      </c>
      <c r="CX250" s="130">
        <v>1.65</v>
      </c>
      <c r="CY250" s="130">
        <v>0.93799999999999994</v>
      </c>
      <c r="CZ250" s="130">
        <v>0.45300000000000001</v>
      </c>
      <c r="DA250" s="130">
        <v>2.4900000000000002</v>
      </c>
      <c r="DB250" s="130">
        <v>3.18</v>
      </c>
      <c r="DC250" s="130">
        <v>3.29</v>
      </c>
      <c r="DD250" s="130">
        <v>1.8</v>
      </c>
      <c r="DE250" s="130">
        <v>0.48799999999999999</v>
      </c>
      <c r="DF250" s="130">
        <v>0.13600000000000001</v>
      </c>
      <c r="DG250" s="130">
        <v>4.0300000000000002E-2</v>
      </c>
      <c r="DH250" s="130">
        <v>0.127</v>
      </c>
      <c r="DI250" s="130">
        <v>4.1799999999999997E-2</v>
      </c>
      <c r="DJ250" s="130">
        <v>0.54800000000000004</v>
      </c>
      <c r="DK250" s="130">
        <v>0.182</v>
      </c>
      <c r="DL250" s="130">
        <v>0.27800000000000002</v>
      </c>
      <c r="DM250" s="130">
        <v>1.23E-2</v>
      </c>
      <c r="DN250" s="130">
        <v>1.9099999999999999E-2</v>
      </c>
      <c r="DO250" s="130">
        <v>2.1299999999999999E-2</v>
      </c>
      <c r="DP250" s="130">
        <v>6.0499999999999998E-2</v>
      </c>
      <c r="DQ250" s="130">
        <v>9.01E-2</v>
      </c>
      <c r="DR250" s="130">
        <v>4.4400000000000002E-2</v>
      </c>
      <c r="DS250" s="130">
        <v>0.114</v>
      </c>
      <c r="DT250" s="130">
        <v>1.1124999999999999E-2</v>
      </c>
      <c r="DU250" s="130">
        <v>2.92E-2</v>
      </c>
      <c r="DV250" s="130">
        <f>AVERAGE(DV248:DV249,DV252)</f>
        <v>9.1400000000000006E-3</v>
      </c>
      <c r="DW250" s="130">
        <f>AVERAGE(DW252,DW254)</f>
        <v>2.9200000000000004E-2</v>
      </c>
      <c r="DX250" s="130">
        <v>8.9999999999999993E-3</v>
      </c>
      <c r="DY250" s="130">
        <v>5.16E-2</v>
      </c>
      <c r="DZ250" s="130">
        <v>5.9800000000000001E-3</v>
      </c>
      <c r="EA250" s="130">
        <v>4.5499999999999999E-2</v>
      </c>
      <c r="EB250" s="130">
        <v>1.4E-2</v>
      </c>
      <c r="EC250" s="130">
        <v>3.4099999999999998E-2</v>
      </c>
      <c r="ED250" s="130">
        <v>6.4900000000000001E-3</v>
      </c>
      <c r="EE250" s="145">
        <v>1.2800000000000001E-2</v>
      </c>
      <c r="AMB250" s="135"/>
      <c r="AMC250" s="135"/>
    </row>
    <row r="251" spans="1:1022" x14ac:dyDescent="0.2">
      <c r="A251" s="135" t="s">
        <v>803</v>
      </c>
      <c r="B251" s="135" t="s">
        <v>474</v>
      </c>
      <c r="C251" s="128" t="s">
        <v>365</v>
      </c>
      <c r="D251" s="135" t="s">
        <v>507</v>
      </c>
      <c r="F251" s="128">
        <v>1200</v>
      </c>
      <c r="G251" s="128">
        <v>1E-4</v>
      </c>
      <c r="H251" s="128" t="s">
        <v>367</v>
      </c>
      <c r="I251" s="144">
        <v>15.89</v>
      </c>
      <c r="J251" s="146">
        <v>242116.58</v>
      </c>
      <c r="K251" s="146">
        <v>125787.35</v>
      </c>
      <c r="L251" s="146">
        <v>153.15</v>
      </c>
      <c r="M251" s="146">
        <v>1320.52</v>
      </c>
      <c r="N251" s="146">
        <v>1220.21</v>
      </c>
      <c r="O251" s="146">
        <v>25.72</v>
      </c>
      <c r="P251" s="146">
        <v>5804.7</v>
      </c>
      <c r="Q251" s="146">
        <v>1786.1</v>
      </c>
      <c r="R251" s="146">
        <v>91.67</v>
      </c>
      <c r="S251" s="146">
        <v>6.53</v>
      </c>
      <c r="T251" s="128" t="s">
        <v>29</v>
      </c>
      <c r="U251" s="128" t="s">
        <v>29</v>
      </c>
      <c r="V251" s="128" t="s">
        <v>29</v>
      </c>
      <c r="W251" s="128" t="s">
        <v>29</v>
      </c>
      <c r="X251" s="146">
        <v>18.38</v>
      </c>
      <c r="Y251" s="146">
        <v>14.88</v>
      </c>
      <c r="Z251" s="146">
        <v>5.5</v>
      </c>
      <c r="AA251" s="146">
        <v>0.59099999999999997</v>
      </c>
      <c r="AB251" s="128" t="s">
        <v>29</v>
      </c>
      <c r="AC251" s="128" t="s">
        <v>29</v>
      </c>
      <c r="AD251" s="146">
        <v>0.25700000000000001</v>
      </c>
      <c r="AE251" s="146">
        <v>1.0609999999999999</v>
      </c>
      <c r="AF251" s="146">
        <v>2.4300000000000002</v>
      </c>
      <c r="AG251" s="146">
        <v>0.63</v>
      </c>
      <c r="AH251" s="146">
        <v>6.83</v>
      </c>
      <c r="AI251" s="146">
        <v>3.27</v>
      </c>
      <c r="AJ251" s="146">
        <v>0.58699999999999997</v>
      </c>
      <c r="AK251" s="146">
        <v>3.47</v>
      </c>
      <c r="AL251" s="146">
        <v>1.512</v>
      </c>
      <c r="AM251" s="146">
        <v>6.56</v>
      </c>
      <c r="AN251" s="146">
        <v>1.6639999999999999</v>
      </c>
      <c r="AO251" s="146">
        <v>3.46</v>
      </c>
      <c r="AP251" s="146">
        <v>1.37</v>
      </c>
      <c r="AQ251" s="146">
        <v>3.04</v>
      </c>
      <c r="AR251" s="146">
        <v>2.33</v>
      </c>
      <c r="AS251" s="146">
        <v>1.1399999999999999</v>
      </c>
      <c r="AT251" s="146">
        <v>7.3999999999999996E-2</v>
      </c>
      <c r="AU251" s="146" t="s">
        <v>508</v>
      </c>
      <c r="AV251" s="145">
        <v>0.24</v>
      </c>
      <c r="AW251" s="145">
        <v>0.109</v>
      </c>
      <c r="AY251" s="135"/>
      <c r="AZ251" s="132">
        <v>2.37</v>
      </c>
      <c r="BA251" s="133">
        <v>44467.13</v>
      </c>
      <c r="BB251" s="133">
        <v>4019.94</v>
      </c>
      <c r="BC251" s="132">
        <v>8.93</v>
      </c>
      <c r="BD251" s="133">
        <v>765.79</v>
      </c>
      <c r="BE251" s="133">
        <v>206.34</v>
      </c>
      <c r="BF251" s="132">
        <v>1.54</v>
      </c>
      <c r="BG251" s="134">
        <v>761.55</v>
      </c>
      <c r="BH251" s="134">
        <v>164.01</v>
      </c>
      <c r="BI251" s="132">
        <v>5.67</v>
      </c>
      <c r="BJ251" s="132">
        <v>1.23</v>
      </c>
      <c r="BK251" s="132">
        <v>1.07</v>
      </c>
      <c r="BL251" s="132">
        <v>1.51</v>
      </c>
      <c r="BM251" s="134">
        <v>0.49</v>
      </c>
      <c r="BN251" s="134">
        <v>0.16</v>
      </c>
      <c r="BO251" s="134">
        <v>0.91</v>
      </c>
      <c r="BP251" s="134">
        <v>0.76</v>
      </c>
      <c r="BQ251" s="134">
        <v>0.36</v>
      </c>
      <c r="BR251" s="134">
        <v>5.2999999999999999E-2</v>
      </c>
      <c r="BS251" s="134">
        <v>0.02</v>
      </c>
      <c r="BT251" s="134">
        <v>6.3E-2</v>
      </c>
      <c r="BU251" s="134">
        <v>7.3999999999999996E-2</v>
      </c>
      <c r="BV251" s="134">
        <v>5.6000000000000001E-2</v>
      </c>
      <c r="BW251" s="134">
        <v>0.14000000000000001</v>
      </c>
      <c r="BX251" s="134">
        <v>5.1999999999999998E-2</v>
      </c>
      <c r="BY251" s="134">
        <v>0.48</v>
      </c>
      <c r="BZ251" s="134">
        <v>0.33</v>
      </c>
      <c r="CA251" s="134">
        <v>0.05</v>
      </c>
      <c r="CB251" s="134">
        <v>0.32</v>
      </c>
      <c r="CC251" s="134">
        <v>8.7999999999999995E-2</v>
      </c>
      <c r="CD251" s="134">
        <v>0.44</v>
      </c>
      <c r="CE251" s="134">
        <v>0.09</v>
      </c>
      <c r="CF251" s="134">
        <v>0.23</v>
      </c>
      <c r="CG251" s="134">
        <v>7.9000000000000001E-2</v>
      </c>
      <c r="CH251" s="134">
        <v>0.23</v>
      </c>
      <c r="CI251" s="134">
        <v>0.1</v>
      </c>
      <c r="CJ251" s="134">
        <v>0.1</v>
      </c>
      <c r="CK251" s="134">
        <v>1.2999999999999999E-2</v>
      </c>
      <c r="CL251" s="134">
        <v>1.4999999999999999E-2</v>
      </c>
      <c r="CM251" s="134">
        <v>2.1000000000000001E-2</v>
      </c>
      <c r="CN251" s="134">
        <v>1.2999999999999999E-2</v>
      </c>
      <c r="CQ251" s="130">
        <v>2.98</v>
      </c>
      <c r="CR251" s="130">
        <v>198.45</v>
      </c>
      <c r="CS251" s="130">
        <v>152.94999999999999</v>
      </c>
      <c r="CT251" s="130">
        <v>0.20799999999999999</v>
      </c>
      <c r="CU251" s="130">
        <v>18.59</v>
      </c>
      <c r="CV251" s="130">
        <v>3.05</v>
      </c>
      <c r="CW251" s="130">
        <v>0.222</v>
      </c>
      <c r="CX251" s="130">
        <v>1.74</v>
      </c>
      <c r="CY251" s="130">
        <v>0.81</v>
      </c>
      <c r="CZ251" s="130">
        <v>0.36399999999999999</v>
      </c>
      <c r="DA251" s="130">
        <v>1.91</v>
      </c>
      <c r="DB251" s="130">
        <v>2.5499999999999998</v>
      </c>
      <c r="DC251" s="130">
        <v>2.99</v>
      </c>
      <c r="DD251" s="130">
        <v>1.1399999999999999</v>
      </c>
      <c r="DE251" s="130">
        <v>0.38200000000000001</v>
      </c>
      <c r="DF251" s="130">
        <v>9.7100000000000006E-2</v>
      </c>
      <c r="DG251" s="130">
        <v>0.03</v>
      </c>
      <c r="DH251" s="130">
        <v>9.9199999999999997E-2</v>
      </c>
      <c r="DI251" s="130">
        <v>2.64E-2</v>
      </c>
      <c r="DJ251" s="130">
        <v>0.40600000000000003</v>
      </c>
      <c r="DK251" s="130">
        <v>0.157</v>
      </c>
      <c r="DL251" s="130">
        <f>AVERAGE(DL250,DL252:DL254)</f>
        <v>0.18200000000000002</v>
      </c>
      <c r="DM251" s="130">
        <v>9.3150000000000004E-3</v>
      </c>
      <c r="DN251" s="130">
        <v>2.7300000000000001E-2</v>
      </c>
      <c r="DO251" s="130">
        <v>1.7399999999999999E-2</v>
      </c>
      <c r="DP251" s="130">
        <v>6.0499999999999998E-2</v>
      </c>
      <c r="DQ251" s="130">
        <v>8.2299999999999998E-2</v>
      </c>
      <c r="DR251" s="130">
        <v>3.2000000000000001E-2</v>
      </c>
      <c r="DS251" s="130">
        <v>0.12</v>
      </c>
      <c r="DT251" s="130">
        <v>1.4800000000000001E-2</v>
      </c>
      <c r="DU251" s="130">
        <v>2.92E-2</v>
      </c>
      <c r="DV251" s="130">
        <v>1.0500000000000001E-2</v>
      </c>
      <c r="DW251" s="130">
        <v>2.92E-2</v>
      </c>
      <c r="DX251" s="130">
        <v>1.0999999999999999E-2</v>
      </c>
      <c r="DY251" s="130">
        <v>3.5400000000000001E-2</v>
      </c>
      <c r="DZ251" s="130">
        <v>2.8E-3</v>
      </c>
      <c r="EA251" s="130">
        <v>4.5499999999999999E-2</v>
      </c>
      <c r="EB251" s="130">
        <v>9.5499999999999995E-3</v>
      </c>
      <c r="EC251" s="130">
        <v>3.4700000000000002E-2</v>
      </c>
      <c r="ED251" s="130">
        <v>6.4900000000000001E-3</v>
      </c>
      <c r="EE251" s="145">
        <v>1.2800000000000001E-2</v>
      </c>
      <c r="AMB251" s="135"/>
      <c r="AMC251" s="135"/>
    </row>
    <row r="252" spans="1:1022" x14ac:dyDescent="0.2">
      <c r="A252" s="135" t="s">
        <v>803</v>
      </c>
      <c r="B252" s="135" t="s">
        <v>474</v>
      </c>
      <c r="C252" s="128" t="s">
        <v>365</v>
      </c>
      <c r="D252" s="135" t="s">
        <v>509</v>
      </c>
      <c r="F252" s="128">
        <v>1200</v>
      </c>
      <c r="G252" s="128">
        <v>1E-4</v>
      </c>
      <c r="H252" s="128" t="s">
        <v>367</v>
      </c>
      <c r="I252" s="144">
        <v>19.84</v>
      </c>
      <c r="J252" s="146">
        <v>238594.06</v>
      </c>
      <c r="K252" s="146">
        <v>120141.21</v>
      </c>
      <c r="L252" s="146">
        <v>136.4</v>
      </c>
      <c r="M252" s="146">
        <v>1161.27</v>
      </c>
      <c r="N252" s="146">
        <v>1112.74</v>
      </c>
      <c r="O252" s="146">
        <v>23.05</v>
      </c>
      <c r="P252" s="146">
        <v>5395.48</v>
      </c>
      <c r="Q252" s="146">
        <v>1795.94</v>
      </c>
      <c r="R252" s="146">
        <v>92.39</v>
      </c>
      <c r="S252" s="146">
        <v>5.49</v>
      </c>
      <c r="T252" s="128" t="s">
        <v>29</v>
      </c>
      <c r="U252" s="128" t="s">
        <v>29</v>
      </c>
      <c r="V252" s="128" t="s">
        <v>29</v>
      </c>
      <c r="W252" s="128" t="s">
        <v>29</v>
      </c>
      <c r="X252" s="146">
        <v>16.27</v>
      </c>
      <c r="Y252" s="146">
        <v>14.2</v>
      </c>
      <c r="Z252" s="146">
        <v>5.34</v>
      </c>
      <c r="AA252" s="146">
        <v>0.54200000000000004</v>
      </c>
      <c r="AB252" s="128" t="s">
        <v>29</v>
      </c>
      <c r="AC252" s="128" t="s">
        <v>29</v>
      </c>
      <c r="AD252" s="146">
        <v>0.46</v>
      </c>
      <c r="AE252" s="146">
        <v>0.90400000000000003</v>
      </c>
      <c r="AF252" s="146">
        <v>2.08</v>
      </c>
      <c r="AG252" s="146">
        <v>0.53400000000000003</v>
      </c>
      <c r="AH252" s="146">
        <v>5.27</v>
      </c>
      <c r="AI252" s="146">
        <v>2.87</v>
      </c>
      <c r="AJ252" s="146">
        <v>0.56200000000000006</v>
      </c>
      <c r="AK252" s="146">
        <v>2.46</v>
      </c>
      <c r="AL252" s="146">
        <v>1.377</v>
      </c>
      <c r="AM252" s="146">
        <v>6.27</v>
      </c>
      <c r="AN252" s="146">
        <v>1.4339999999999999</v>
      </c>
      <c r="AO252" s="146">
        <v>3.06</v>
      </c>
      <c r="AP252" s="146">
        <v>1.534</v>
      </c>
      <c r="AQ252" s="146">
        <v>2.88</v>
      </c>
      <c r="AR252" s="146">
        <v>2.1379999999999999</v>
      </c>
      <c r="AS252" s="146">
        <v>1.17</v>
      </c>
      <c r="AT252" s="146">
        <v>0.107</v>
      </c>
      <c r="AU252" s="146" t="s">
        <v>510</v>
      </c>
      <c r="AV252" s="145">
        <v>0.23</v>
      </c>
      <c r="AW252" s="145">
        <v>0.14899999999999999</v>
      </c>
      <c r="AY252" s="135"/>
      <c r="AZ252" s="132">
        <v>2.78</v>
      </c>
      <c r="BA252" s="133">
        <v>43823.59</v>
      </c>
      <c r="BB252" s="133">
        <v>3840.11</v>
      </c>
      <c r="BC252" s="132">
        <v>7.96</v>
      </c>
      <c r="BD252" s="133">
        <v>675.06</v>
      </c>
      <c r="BE252" s="133">
        <v>188.56</v>
      </c>
      <c r="BF252" s="132">
        <v>1.39</v>
      </c>
      <c r="BG252" s="134">
        <v>709.16</v>
      </c>
      <c r="BH252" s="134">
        <v>165.16</v>
      </c>
      <c r="BI252" s="132">
        <v>5.72</v>
      </c>
      <c r="BJ252" s="132">
        <v>1.1299999999999999</v>
      </c>
      <c r="BK252" s="132">
        <v>1.08</v>
      </c>
      <c r="BL252" s="132">
        <v>1.21</v>
      </c>
      <c r="BM252" s="134">
        <v>0.43</v>
      </c>
      <c r="BN252" s="134">
        <v>0.15</v>
      </c>
      <c r="BO252" s="134">
        <v>0.81</v>
      </c>
      <c r="BP252" s="134">
        <v>0.73</v>
      </c>
      <c r="BQ252" s="134">
        <v>0.35</v>
      </c>
      <c r="BR252" s="134">
        <v>5.1999999999999998E-2</v>
      </c>
      <c r="BS252" s="134">
        <v>2.3E-2</v>
      </c>
      <c r="BT252" s="134">
        <v>5.6000000000000001E-2</v>
      </c>
      <c r="BU252" s="134">
        <v>0.12</v>
      </c>
      <c r="BV252" s="134">
        <v>4.9000000000000002E-2</v>
      </c>
      <c r="BW252" s="134">
        <v>0.12</v>
      </c>
      <c r="BX252" s="134">
        <v>4.5999999999999999E-2</v>
      </c>
      <c r="BY252" s="134">
        <v>0.39</v>
      </c>
      <c r="BZ252" s="134">
        <v>0.3</v>
      </c>
      <c r="CA252" s="134">
        <v>4.7E-2</v>
      </c>
      <c r="CB252" s="134">
        <v>0.24</v>
      </c>
      <c r="CC252" s="134">
        <v>8.1000000000000003E-2</v>
      </c>
      <c r="CD252" s="134">
        <v>0.42</v>
      </c>
      <c r="CE252" s="134">
        <v>7.9000000000000001E-2</v>
      </c>
      <c r="CF252" s="134">
        <v>0.21</v>
      </c>
      <c r="CG252" s="134">
        <v>8.6999999999999994E-2</v>
      </c>
      <c r="CH252" s="134">
        <v>0.22</v>
      </c>
      <c r="CI252" s="134">
        <v>9.4E-2</v>
      </c>
      <c r="CJ252" s="134">
        <v>0.1</v>
      </c>
      <c r="CK252" s="134">
        <v>1.4999999999999999E-2</v>
      </c>
      <c r="CL252" s="134">
        <v>1.0999999999999999E-2</v>
      </c>
      <c r="CM252" s="134">
        <v>0.02</v>
      </c>
      <c r="CN252" s="134">
        <v>1.4999999999999999E-2</v>
      </c>
      <c r="CQ252" s="130">
        <v>2.84</v>
      </c>
      <c r="CR252" s="130">
        <v>195.48</v>
      </c>
      <c r="CS252" s="130">
        <v>141.66999999999999</v>
      </c>
      <c r="CT252" s="130">
        <v>0.23300000000000001</v>
      </c>
      <c r="CU252" s="130">
        <v>18.579999999999998</v>
      </c>
      <c r="CV252" s="130">
        <v>2.84</v>
      </c>
      <c r="CW252" s="130">
        <v>0.187</v>
      </c>
      <c r="CX252" s="130">
        <v>0.82899999999999996</v>
      </c>
      <c r="CY252" s="130">
        <v>0.81399999999999995</v>
      </c>
      <c r="CZ252" s="130">
        <v>0.34699999999999998</v>
      </c>
      <c r="DA252" s="130">
        <v>1.93</v>
      </c>
      <c r="DB252" s="130">
        <v>2.65</v>
      </c>
      <c r="DC252" s="130">
        <v>2.86</v>
      </c>
      <c r="DD252" s="130">
        <v>1.08</v>
      </c>
      <c r="DE252" s="130">
        <v>0.35699999999999998</v>
      </c>
      <c r="DF252" s="130">
        <v>0.111</v>
      </c>
      <c r="DG252" s="130">
        <v>3.2333333333333297E-2</v>
      </c>
      <c r="DH252" s="130">
        <v>0.112</v>
      </c>
      <c r="DI252" s="130">
        <v>4.24E-2</v>
      </c>
      <c r="DJ252" s="130">
        <v>0.36299999999999999</v>
      </c>
      <c r="DK252" s="130">
        <v>0.13900000000000001</v>
      </c>
      <c r="DL252" s="130">
        <v>0.16200000000000001</v>
      </c>
      <c r="DM252" s="130">
        <v>9.3150000000000004E-3</v>
      </c>
      <c r="DN252" s="130">
        <v>2.3300000000000001E-2</v>
      </c>
      <c r="DO252" s="130">
        <v>1.18E-2</v>
      </c>
      <c r="DP252" s="130">
        <v>6.0499999999999998E-2</v>
      </c>
      <c r="DQ252" s="130">
        <f>AVERAGE(DQ250:DQ251)</f>
        <v>8.6199999999999999E-2</v>
      </c>
      <c r="DR252" s="130">
        <v>2.01E-2</v>
      </c>
      <c r="DS252" s="130">
        <v>9.7500000000000003E-2</v>
      </c>
      <c r="DT252" s="130">
        <f>AVERAGE(DT251,DT254:DT255)</f>
        <v>1.1124999999999999E-2</v>
      </c>
      <c r="DU252" s="130">
        <v>2.92E-2</v>
      </c>
      <c r="DV252" s="130">
        <v>9.1400000000000006E-3</v>
      </c>
      <c r="DW252" s="130">
        <v>2.1700000000000001E-2</v>
      </c>
      <c r="DX252" s="130">
        <v>1.2999999999999999E-2</v>
      </c>
      <c r="DY252" s="130">
        <v>5.16E-2</v>
      </c>
      <c r="DZ252" s="130">
        <f>AVERAGE(DZ250:DZ251,DZ253:DZ254)</f>
        <v>5.6074999999999996E-3</v>
      </c>
      <c r="EA252" s="130">
        <v>4.5499999999999999E-2</v>
      </c>
      <c r="EB252" s="130">
        <v>9.2800000000000001E-3</v>
      </c>
      <c r="EC252" s="130">
        <v>2.6700000000000002E-2</v>
      </c>
      <c r="ED252" s="130">
        <v>6.4900000000000001E-3</v>
      </c>
      <c r="EE252" s="145">
        <v>1.2800000000000001E-2</v>
      </c>
      <c r="AMB252" s="135"/>
      <c r="AMC252" s="135"/>
    </row>
    <row r="253" spans="1:1022" x14ac:dyDescent="0.2">
      <c r="A253" s="135" t="s">
        <v>803</v>
      </c>
      <c r="B253" s="135" t="s">
        <v>474</v>
      </c>
      <c r="C253" s="128" t="s">
        <v>365</v>
      </c>
      <c r="D253" s="135" t="s">
        <v>511</v>
      </c>
      <c r="F253" s="128">
        <v>1200</v>
      </c>
      <c r="G253" s="128">
        <v>1E-4</v>
      </c>
      <c r="H253" s="128" t="s">
        <v>367</v>
      </c>
      <c r="I253" s="144">
        <v>17.440000000000001</v>
      </c>
      <c r="J253" s="146">
        <v>239291.34</v>
      </c>
      <c r="K253" s="146">
        <v>120498.57</v>
      </c>
      <c r="L253" s="146">
        <v>137.1</v>
      </c>
      <c r="M253" s="146">
        <v>1129.33</v>
      </c>
      <c r="N253" s="146">
        <v>1113.31</v>
      </c>
      <c r="O253" s="146">
        <v>23.18</v>
      </c>
      <c r="P253" s="146">
        <v>5414.15</v>
      </c>
      <c r="Q253" s="146">
        <v>1831.99</v>
      </c>
      <c r="R253" s="146">
        <v>94.03</v>
      </c>
      <c r="S253" s="146">
        <v>4.93</v>
      </c>
      <c r="T253" s="128" t="s">
        <v>29</v>
      </c>
      <c r="U253" s="128" t="s">
        <v>29</v>
      </c>
      <c r="V253" s="128" t="s">
        <v>29</v>
      </c>
      <c r="W253" s="146">
        <v>0.41</v>
      </c>
      <c r="X253" s="146">
        <v>15.27</v>
      </c>
      <c r="Y253" s="146">
        <v>14.19</v>
      </c>
      <c r="Z253" s="146">
        <v>4.4000000000000004</v>
      </c>
      <c r="AA253" s="146">
        <v>0.64700000000000002</v>
      </c>
      <c r="AB253" s="128" t="s">
        <v>29</v>
      </c>
      <c r="AC253" s="128" t="s">
        <v>29</v>
      </c>
      <c r="AD253" s="146">
        <v>0.49</v>
      </c>
      <c r="AE253" s="146">
        <v>0.85299999999999998</v>
      </c>
      <c r="AF253" s="146">
        <v>2.25</v>
      </c>
      <c r="AG253" s="146">
        <v>0.503</v>
      </c>
      <c r="AH253" s="146">
        <v>5.47</v>
      </c>
      <c r="AI253" s="146">
        <v>3.04</v>
      </c>
      <c r="AJ253" s="146">
        <v>0.56599999999999995</v>
      </c>
      <c r="AK253" s="146">
        <v>2.4500000000000002</v>
      </c>
      <c r="AL253" s="146">
        <v>1.4219999999999999</v>
      </c>
      <c r="AM253" s="146">
        <v>6.52</v>
      </c>
      <c r="AN253" s="146">
        <v>1.5369999999999999</v>
      </c>
      <c r="AO253" s="146">
        <v>2.94</v>
      </c>
      <c r="AP253" s="146">
        <v>1.4510000000000001</v>
      </c>
      <c r="AQ253" s="146">
        <v>2.62</v>
      </c>
      <c r="AR253" s="146">
        <v>2.145</v>
      </c>
      <c r="AS253" s="146">
        <v>0.93799999999999994</v>
      </c>
      <c r="AT253" s="146">
        <v>4.3999999999999997E-2</v>
      </c>
      <c r="AU253" s="146" t="s">
        <v>512</v>
      </c>
      <c r="AV253" s="145">
        <v>0.223</v>
      </c>
      <c r="AW253" s="145">
        <v>9.0999999999999998E-2</v>
      </c>
      <c r="AY253" s="135"/>
      <c r="AZ253" s="132">
        <v>2.52</v>
      </c>
      <c r="BA253" s="133">
        <v>43955.01</v>
      </c>
      <c r="BB253" s="133">
        <v>3851.48</v>
      </c>
      <c r="BC253" s="132">
        <v>8.01</v>
      </c>
      <c r="BD253" s="133">
        <v>658.1</v>
      </c>
      <c r="BE253" s="133">
        <v>189.05</v>
      </c>
      <c r="BF253" s="132">
        <v>1.4</v>
      </c>
      <c r="BG253" s="134">
        <v>712.94</v>
      </c>
      <c r="BH253" s="134">
        <v>168.73</v>
      </c>
      <c r="BI253" s="132">
        <v>5.82</v>
      </c>
      <c r="BJ253" s="132">
        <v>1.08</v>
      </c>
      <c r="BK253" s="132">
        <v>1.08</v>
      </c>
      <c r="BL253" s="132">
        <v>1.35</v>
      </c>
      <c r="BM253" s="134">
        <v>0.57999999999999996</v>
      </c>
      <c r="BN253" s="134">
        <v>0.15</v>
      </c>
      <c r="BO253" s="134">
        <v>0.76</v>
      </c>
      <c r="BP253" s="134">
        <v>0.73</v>
      </c>
      <c r="BQ253" s="134">
        <v>0.28999999999999998</v>
      </c>
      <c r="BR253" s="134">
        <v>5.5E-2</v>
      </c>
      <c r="BS253" s="134">
        <v>2.1000000000000001E-2</v>
      </c>
      <c r="BT253" s="134">
        <v>5.7000000000000002E-2</v>
      </c>
      <c r="BU253" s="134">
        <v>0.13</v>
      </c>
      <c r="BV253" s="134">
        <v>4.7E-2</v>
      </c>
      <c r="BW253" s="134">
        <v>0.13</v>
      </c>
      <c r="BX253" s="134">
        <v>4.3999999999999997E-2</v>
      </c>
      <c r="BY253" s="134">
        <v>0.4</v>
      </c>
      <c r="BZ253" s="134">
        <v>0.31</v>
      </c>
      <c r="CA253" s="134">
        <v>4.7E-2</v>
      </c>
      <c r="CB253" s="134">
        <v>0.24</v>
      </c>
      <c r="CC253" s="134">
        <v>8.3000000000000004E-2</v>
      </c>
      <c r="CD253" s="134">
        <v>0.44</v>
      </c>
      <c r="CE253" s="134">
        <v>8.4000000000000005E-2</v>
      </c>
      <c r="CF253" s="134">
        <v>0.2</v>
      </c>
      <c r="CG253" s="134">
        <v>8.3000000000000004E-2</v>
      </c>
      <c r="CH253" s="134">
        <v>0.2</v>
      </c>
      <c r="CI253" s="134">
        <v>9.4E-2</v>
      </c>
      <c r="CJ253" s="134">
        <v>8.7999999999999995E-2</v>
      </c>
      <c r="CK253" s="134">
        <v>1.2E-2</v>
      </c>
      <c r="CL253" s="134">
        <v>1.2999999999999999E-2</v>
      </c>
      <c r="CM253" s="134">
        <v>0.02</v>
      </c>
      <c r="CN253" s="134">
        <v>1.0999999999999999E-2</v>
      </c>
      <c r="CQ253" s="130">
        <v>2.87</v>
      </c>
      <c r="CR253" s="130">
        <v>194.96</v>
      </c>
      <c r="CS253" s="130">
        <v>150.43</v>
      </c>
      <c r="CT253" s="130">
        <v>0.2</v>
      </c>
      <c r="CU253" s="130">
        <v>18.62</v>
      </c>
      <c r="CV253" s="130">
        <v>3.07</v>
      </c>
      <c r="CW253" s="130">
        <v>0.21</v>
      </c>
      <c r="CX253" s="130">
        <v>1.49</v>
      </c>
      <c r="CY253" s="130">
        <v>0.79500000000000004</v>
      </c>
      <c r="CZ253" s="130">
        <v>0.38800000000000001</v>
      </c>
      <c r="DA253" s="130">
        <v>1.94</v>
      </c>
      <c r="DB253" s="130">
        <v>2.59</v>
      </c>
      <c r="DC253" s="130">
        <v>3.35</v>
      </c>
      <c r="DD253" s="130">
        <v>1.45</v>
      </c>
      <c r="DE253" s="130">
        <v>0.35199999999999998</v>
      </c>
      <c r="DF253" s="130">
        <v>9.8500000000000004E-2</v>
      </c>
      <c r="DG253" s="130">
        <f>AVERAGE(DG254,DG250:DG251)</f>
        <v>3.2333333333333332E-2</v>
      </c>
      <c r="DH253" s="130">
        <v>7.6799999999999993E-2</v>
      </c>
      <c r="DI253" s="130">
        <f>AVERAGE(DI250:DI252,DI254)</f>
        <v>3.6250000000000004E-2</v>
      </c>
      <c r="DJ253" s="130">
        <v>0.45800000000000002</v>
      </c>
      <c r="DK253" s="130">
        <v>0.13600000000000001</v>
      </c>
      <c r="DL253" s="130">
        <v>0.17599999999999999</v>
      </c>
      <c r="DM253" s="130">
        <v>6.3299999999999997E-3</v>
      </c>
      <c r="DN253" s="130">
        <f>AVERAGE(DN254,DN250:DN251)</f>
        <v>2.3300000000000001E-2</v>
      </c>
      <c r="DO253" s="130">
        <v>1.6899999999999998E-2</v>
      </c>
      <c r="DP253" s="130">
        <v>6.0499999999999998E-2</v>
      </c>
      <c r="DQ253" s="130">
        <v>8.6199999999999999E-2</v>
      </c>
      <c r="DR253" s="130">
        <v>1.61E-2</v>
      </c>
      <c r="DS253" s="130">
        <v>0.109</v>
      </c>
      <c r="DT253" s="130">
        <v>9.2599999999999991E-3</v>
      </c>
      <c r="DU253" s="130">
        <v>2.92E-2</v>
      </c>
      <c r="DV253" s="130">
        <f>AVERAGE(DV251:DV252,DV255)</f>
        <v>9.8200000000000006E-3</v>
      </c>
      <c r="DW253" s="130">
        <v>2.92E-2</v>
      </c>
      <c r="DX253" s="130">
        <v>1.0999999999999999E-2</v>
      </c>
      <c r="DY253" s="130">
        <v>6.7799999999999999E-2</v>
      </c>
      <c r="DZ253" s="130">
        <v>4.9399999999999999E-3</v>
      </c>
      <c r="EA253" s="130">
        <v>4.5499999999999999E-2</v>
      </c>
      <c r="EB253" s="130">
        <v>2.06E-2</v>
      </c>
      <c r="EC253" s="130">
        <v>2.9000000000000001E-2</v>
      </c>
      <c r="ED253" s="130">
        <v>6.4900000000000001E-3</v>
      </c>
      <c r="EE253" s="145">
        <v>1.2800000000000001E-2</v>
      </c>
      <c r="AMB253" s="135"/>
      <c r="AMC253" s="135"/>
    </row>
    <row r="254" spans="1:1022" x14ac:dyDescent="0.2">
      <c r="A254" s="135" t="s">
        <v>803</v>
      </c>
      <c r="B254" s="135" t="s">
        <v>474</v>
      </c>
      <c r="C254" s="128" t="s">
        <v>365</v>
      </c>
      <c r="D254" s="135" t="s">
        <v>513</v>
      </c>
      <c r="F254" s="128">
        <v>1200</v>
      </c>
      <c r="G254" s="128">
        <v>1E-4</v>
      </c>
      <c r="H254" s="128" t="s">
        <v>367</v>
      </c>
      <c r="I254" s="144">
        <v>22.08</v>
      </c>
      <c r="J254" s="146">
        <v>290107.46999999997</v>
      </c>
      <c r="K254" s="146">
        <v>133863.47</v>
      </c>
      <c r="L254" s="146">
        <v>152.57</v>
      </c>
      <c r="M254" s="146">
        <v>1311.31</v>
      </c>
      <c r="N254" s="146">
        <v>1244.17</v>
      </c>
      <c r="O254" s="146">
        <v>24.78</v>
      </c>
      <c r="P254" s="146">
        <v>6133.66</v>
      </c>
      <c r="Q254" s="146">
        <v>2501.92</v>
      </c>
      <c r="R254" s="146">
        <v>121.83</v>
      </c>
      <c r="S254" s="146">
        <v>6.35</v>
      </c>
      <c r="T254" s="128" t="s">
        <v>29</v>
      </c>
      <c r="U254" s="128" t="s">
        <v>29</v>
      </c>
      <c r="V254" s="128" t="s">
        <v>29</v>
      </c>
      <c r="W254" s="128" t="s">
        <v>29</v>
      </c>
      <c r="X254" s="146">
        <v>15.18</v>
      </c>
      <c r="Y254" s="146">
        <v>14.98</v>
      </c>
      <c r="Z254" s="146">
        <v>4.66</v>
      </c>
      <c r="AA254" s="146">
        <v>0.40699999999999997</v>
      </c>
      <c r="AB254" s="128" t="s">
        <v>29</v>
      </c>
      <c r="AC254" s="128" t="s">
        <v>29</v>
      </c>
      <c r="AD254" s="146">
        <v>0.33</v>
      </c>
      <c r="AE254" s="146">
        <v>0.79100000000000004</v>
      </c>
      <c r="AF254" s="146">
        <v>2.09</v>
      </c>
      <c r="AG254" s="146">
        <v>0.67100000000000004</v>
      </c>
      <c r="AH254" s="146">
        <v>5.58</v>
      </c>
      <c r="AI254" s="146">
        <v>3.13</v>
      </c>
      <c r="AJ254" s="146">
        <v>0.50900000000000001</v>
      </c>
      <c r="AK254" s="146">
        <v>2.89</v>
      </c>
      <c r="AL254" s="146">
        <v>1.4139999999999999</v>
      </c>
      <c r="AM254" s="146">
        <v>6.58</v>
      </c>
      <c r="AN254" s="146">
        <v>1.7190000000000001</v>
      </c>
      <c r="AO254" s="146">
        <v>3.45</v>
      </c>
      <c r="AP254" s="146">
        <v>1.482</v>
      </c>
      <c r="AQ254" s="146">
        <v>3.25</v>
      </c>
      <c r="AR254" s="146">
        <v>2.48</v>
      </c>
      <c r="AS254" s="146">
        <v>1.17</v>
      </c>
      <c r="AT254" s="146">
        <v>4.7E-2</v>
      </c>
      <c r="AU254" s="146" t="s">
        <v>514</v>
      </c>
      <c r="AV254" s="145">
        <v>0.20499999999999999</v>
      </c>
      <c r="AW254" s="145">
        <v>0.109</v>
      </c>
      <c r="AY254" s="135"/>
      <c r="AZ254" s="132">
        <v>3.18</v>
      </c>
      <c r="BA254" s="133">
        <v>53295.74</v>
      </c>
      <c r="BB254" s="133">
        <v>4289.1899999999996</v>
      </c>
      <c r="BC254" s="132">
        <v>8.94</v>
      </c>
      <c r="BD254" s="133">
        <v>766.07</v>
      </c>
      <c r="BE254" s="133">
        <v>211.81</v>
      </c>
      <c r="BF254" s="132">
        <v>1.51</v>
      </c>
      <c r="BG254" s="134">
        <v>809.36</v>
      </c>
      <c r="BH254" s="134">
        <v>230.83</v>
      </c>
      <c r="BI254" s="132">
        <v>7.56</v>
      </c>
      <c r="BJ254" s="132">
        <v>1.39</v>
      </c>
      <c r="BK254" s="132">
        <v>1.36</v>
      </c>
      <c r="BL254" s="132">
        <v>1.47</v>
      </c>
      <c r="BM254" s="134">
        <v>0.48</v>
      </c>
      <c r="BN254" s="134">
        <v>0.19</v>
      </c>
      <c r="BO254" s="134">
        <v>0.77</v>
      </c>
      <c r="BP254" s="134">
        <v>0.78</v>
      </c>
      <c r="BQ254" s="134">
        <v>0.33</v>
      </c>
      <c r="BR254" s="134">
        <v>4.9000000000000002E-2</v>
      </c>
      <c r="BS254" s="134">
        <v>2.5000000000000001E-2</v>
      </c>
      <c r="BT254" s="134">
        <v>7.1999999999999995E-2</v>
      </c>
      <c r="BU254" s="134">
        <v>0.11</v>
      </c>
      <c r="BV254" s="134">
        <v>4.5999999999999999E-2</v>
      </c>
      <c r="BW254" s="134">
        <v>0.13</v>
      </c>
      <c r="BX254" s="134">
        <v>5.8999999999999997E-2</v>
      </c>
      <c r="BY254" s="134">
        <v>0.44</v>
      </c>
      <c r="BZ254" s="134">
        <v>0.34</v>
      </c>
      <c r="CA254" s="134">
        <v>4.9000000000000002E-2</v>
      </c>
      <c r="CB254" s="134">
        <v>0.28999999999999998</v>
      </c>
      <c r="CC254" s="134">
        <v>8.6999999999999994E-2</v>
      </c>
      <c r="CD254" s="134">
        <v>0.46</v>
      </c>
      <c r="CE254" s="134">
        <v>9.7000000000000003E-2</v>
      </c>
      <c r="CF254" s="134">
        <v>0.25</v>
      </c>
      <c r="CG254" s="134">
        <v>8.8999999999999996E-2</v>
      </c>
      <c r="CH254" s="134">
        <v>0.26</v>
      </c>
      <c r="CI254" s="134">
        <v>0.11</v>
      </c>
      <c r="CJ254" s="134">
        <v>0.11</v>
      </c>
      <c r="CK254" s="134">
        <v>1.2999999999999999E-2</v>
      </c>
      <c r="CL254" s="134">
        <v>1.7000000000000001E-2</v>
      </c>
      <c r="CM254" s="134">
        <v>2.1000000000000001E-2</v>
      </c>
      <c r="CN254" s="134">
        <v>1.4E-2</v>
      </c>
      <c r="CQ254" s="130">
        <v>3.43</v>
      </c>
      <c r="CR254" s="130">
        <v>232.99</v>
      </c>
      <c r="CS254" s="130">
        <v>174.63</v>
      </c>
      <c r="CT254" s="130">
        <v>0.27200000000000002</v>
      </c>
      <c r="CU254" s="130">
        <v>22.22</v>
      </c>
      <c r="CV254" s="130">
        <v>3.41</v>
      </c>
      <c r="CW254" s="130">
        <v>0.19700000000000001</v>
      </c>
      <c r="CX254" s="130">
        <v>1.95</v>
      </c>
      <c r="CY254" s="130">
        <v>0.97199999999999998</v>
      </c>
      <c r="CZ254" s="130">
        <v>0.41299999999999998</v>
      </c>
      <c r="DA254" s="130">
        <v>2.39</v>
      </c>
      <c r="DB254" s="130">
        <v>3.24</v>
      </c>
      <c r="DC254" s="130">
        <v>3.55</v>
      </c>
      <c r="DD254" s="130">
        <v>1.17</v>
      </c>
      <c r="DE254" s="130">
        <v>0.435</v>
      </c>
      <c r="DF254" s="130">
        <v>0.121</v>
      </c>
      <c r="DG254" s="130">
        <v>2.6700000000000002E-2</v>
      </c>
      <c r="DH254" s="130">
        <v>0.115</v>
      </c>
      <c r="DI254" s="130">
        <v>3.44E-2</v>
      </c>
      <c r="DJ254" s="130">
        <v>0.41199999999999998</v>
      </c>
      <c r="DK254" s="130">
        <v>0.17199999999999999</v>
      </c>
      <c r="DL254" s="130">
        <v>0.112</v>
      </c>
      <c r="DM254" s="130">
        <f>AVERAGE(DM253,DM250)</f>
        <v>9.3150000000000004E-3</v>
      </c>
      <c r="DN254" s="130">
        <v>2.35E-2</v>
      </c>
      <c r="DO254" s="130">
        <f>AVERAGE(DO250:DO253)</f>
        <v>1.6849999999999997E-2</v>
      </c>
      <c r="DP254" s="130">
        <v>6.0499999999999998E-2</v>
      </c>
      <c r="DQ254" s="130">
        <v>8.6199999999999999E-2</v>
      </c>
      <c r="DR254" s="130">
        <f>AVERAGE(DR250:DR253)</f>
        <v>2.8150000000000001E-2</v>
      </c>
      <c r="DS254" s="130">
        <v>0.121</v>
      </c>
      <c r="DT254" s="130">
        <v>7.45E-3</v>
      </c>
      <c r="DU254" s="130">
        <v>2.92E-2</v>
      </c>
      <c r="DV254" s="130">
        <f>AVERAGE(DV252:DV253,DV256)</f>
        <v>9.4800000000000006E-3</v>
      </c>
      <c r="DW254" s="130">
        <v>3.6700000000000003E-2</v>
      </c>
      <c r="DX254" s="130">
        <f>AVERAGE(DX252,DX250)</f>
        <v>1.0999999999999999E-2</v>
      </c>
      <c r="DY254" s="130">
        <f>AVERAGE(DY253,DY251)</f>
        <v>5.16E-2</v>
      </c>
      <c r="DZ254" s="130">
        <v>8.7100000000000007E-3</v>
      </c>
      <c r="EA254" s="130">
        <v>4.5499999999999999E-2</v>
      </c>
      <c r="EB254" s="130">
        <v>1.47E-2</v>
      </c>
      <c r="EC254" s="130">
        <v>3.0300000000000001E-2</v>
      </c>
      <c r="ED254" s="130">
        <v>6.4900000000000001E-3</v>
      </c>
      <c r="EE254" s="145">
        <v>1.2800000000000001E-2</v>
      </c>
      <c r="AMB254" s="135"/>
      <c r="AMC254" s="135"/>
    </row>
    <row r="255" spans="1:1022" x14ac:dyDescent="0.2">
      <c r="A255" s="135"/>
      <c r="B255" s="135"/>
      <c r="D255" s="135" t="s">
        <v>34</v>
      </c>
      <c r="I255" s="144">
        <f t="shared" ref="I255:U255" si="161">AVERAGE(I250:I254)</f>
        <v>19.350000000000001</v>
      </c>
      <c r="J255" s="135">
        <f t="shared" si="161"/>
        <v>260798.47800000003</v>
      </c>
      <c r="K255" s="135">
        <f t="shared" si="161"/>
        <v>126187.58200000001</v>
      </c>
      <c r="L255" s="135">
        <f t="shared" si="161"/>
        <v>147.76599999999999</v>
      </c>
      <c r="M255" s="135">
        <f t="shared" si="161"/>
        <v>1286.9739999999997</v>
      </c>
      <c r="N255" s="135">
        <f t="shared" si="161"/>
        <v>1216.5060000000001</v>
      </c>
      <c r="O255" s="135">
        <f t="shared" si="161"/>
        <v>24.354000000000003</v>
      </c>
      <c r="P255" s="135">
        <f t="shared" si="161"/>
        <v>5778.6180000000004</v>
      </c>
      <c r="Q255" s="135">
        <f t="shared" si="161"/>
        <v>2091.6439999999998</v>
      </c>
      <c r="R255" s="135">
        <f t="shared" si="161"/>
        <v>105.91800000000001</v>
      </c>
      <c r="S255" s="135">
        <f t="shared" si="161"/>
        <v>6.5240000000000009</v>
      </c>
      <c r="T255" s="135">
        <f t="shared" si="161"/>
        <v>7.69</v>
      </c>
      <c r="U255" s="135">
        <f t="shared" si="161"/>
        <v>5.0599999999999996</v>
      </c>
      <c r="V255" s="135"/>
      <c r="W255" s="135">
        <f>AVERAGE(W250:W254)</f>
        <v>0.41</v>
      </c>
      <c r="X255" s="135">
        <f>AVERAGE(X250:X254)</f>
        <v>18.059999999999995</v>
      </c>
      <c r="Y255" s="135">
        <f>AVERAGE(Y250:Y254)</f>
        <v>15.187999999999999</v>
      </c>
      <c r="Z255" s="135">
        <f>AVERAGE(Z250:Z254)</f>
        <v>6.2539999999999996</v>
      </c>
      <c r="AA255" s="135">
        <f>AVERAGE(AA250:AA254)</f>
        <v>2.5413999999999999</v>
      </c>
      <c r="AB255" s="135"/>
      <c r="AC255" s="135"/>
      <c r="AD255" s="135">
        <f t="shared" ref="AD255:AW255" si="162">AVERAGE(AD250:AD254)</f>
        <v>2.1474000000000002</v>
      </c>
      <c r="AE255" s="135">
        <f t="shared" si="162"/>
        <v>1.1237999999999999</v>
      </c>
      <c r="AF255" s="135">
        <f t="shared" si="162"/>
        <v>2.5640000000000001</v>
      </c>
      <c r="AG255" s="135">
        <f t="shared" si="162"/>
        <v>0.64780000000000015</v>
      </c>
      <c r="AH255" s="135">
        <f t="shared" si="162"/>
        <v>6.202</v>
      </c>
      <c r="AI255" s="135">
        <f t="shared" si="162"/>
        <v>3.3019999999999996</v>
      </c>
      <c r="AJ255" s="135">
        <f t="shared" si="162"/>
        <v>0.61799999999999988</v>
      </c>
      <c r="AK255" s="135">
        <f t="shared" si="162"/>
        <v>3.0380000000000003</v>
      </c>
      <c r="AL255" s="135">
        <f t="shared" si="162"/>
        <v>1.4929999999999999</v>
      </c>
      <c r="AM255" s="135">
        <f t="shared" si="162"/>
        <v>6.7760000000000007</v>
      </c>
      <c r="AN255" s="135">
        <f t="shared" si="162"/>
        <v>1.6588000000000001</v>
      </c>
      <c r="AO255" s="135">
        <f t="shared" si="162"/>
        <v>3.3759999999999999</v>
      </c>
      <c r="AP255" s="135">
        <f t="shared" si="162"/>
        <v>1.5273999999999999</v>
      </c>
      <c r="AQ255" s="135">
        <f t="shared" si="162"/>
        <v>3.1800000000000006</v>
      </c>
      <c r="AR255" s="135">
        <f t="shared" si="162"/>
        <v>2.4045999999999998</v>
      </c>
      <c r="AS255" s="135">
        <f t="shared" si="162"/>
        <v>1.2775999999999998</v>
      </c>
      <c r="AT255" s="135">
        <f t="shared" si="162"/>
        <v>0.27640000000000003</v>
      </c>
      <c r="AU255" s="135">
        <f t="shared" si="162"/>
        <v>0.26400000000000001</v>
      </c>
      <c r="AV255" s="145">
        <f t="shared" si="162"/>
        <v>0.77160000000000006</v>
      </c>
      <c r="AW255" s="145">
        <f t="shared" si="162"/>
        <v>0.3528</v>
      </c>
      <c r="AX255" s="135"/>
      <c r="AY255" s="135"/>
      <c r="AZ255" s="146"/>
      <c r="BA255" s="147"/>
      <c r="BB255" s="147"/>
      <c r="BC255" s="146"/>
      <c r="BD255" s="147"/>
      <c r="BE255" s="147"/>
      <c r="BF255" s="146"/>
      <c r="BG255" s="148"/>
      <c r="BH255" s="148"/>
      <c r="BI255" s="146"/>
      <c r="BJ255" s="146"/>
      <c r="BK255" s="146"/>
      <c r="BL255" s="146"/>
      <c r="BM255" s="148"/>
      <c r="BN255" s="148"/>
      <c r="BO255" s="148"/>
      <c r="BP255" s="148"/>
      <c r="BQ255" s="148"/>
      <c r="BR255" s="148"/>
      <c r="BS255" s="148"/>
      <c r="BT255" s="148"/>
      <c r="BU255" s="148"/>
      <c r="BV255" s="148"/>
      <c r="BW255" s="148"/>
      <c r="BX255" s="148"/>
      <c r="BY255" s="148"/>
      <c r="BZ255" s="148"/>
      <c r="CA255" s="148"/>
      <c r="CB255" s="148"/>
      <c r="CC255" s="148"/>
      <c r="CD255" s="148"/>
      <c r="CE255" s="148"/>
      <c r="CF255" s="148"/>
      <c r="CG255" s="148"/>
      <c r="CH255" s="148"/>
      <c r="CI255" s="148"/>
      <c r="CJ255" s="148"/>
      <c r="CK255" s="148"/>
      <c r="CL255" s="148"/>
      <c r="CM255" s="148"/>
      <c r="CN255" s="148"/>
      <c r="CO255" s="135"/>
      <c r="CP255" s="135"/>
      <c r="CQ255" s="145"/>
      <c r="CR255" s="145"/>
      <c r="CS255" s="145"/>
      <c r="CT255" s="145"/>
      <c r="CU255" s="145"/>
      <c r="CV255" s="145"/>
      <c r="CW255" s="145"/>
      <c r="CX255" s="145"/>
      <c r="CY255" s="145"/>
      <c r="CZ255" s="145"/>
      <c r="DA255" s="145"/>
      <c r="DB255" s="145"/>
      <c r="DC255" s="145"/>
      <c r="DD255" s="145"/>
      <c r="DE255" s="145"/>
      <c r="DF255" s="145"/>
      <c r="DG255" s="145"/>
      <c r="DH255" s="145"/>
      <c r="DI255" s="145"/>
      <c r="DJ255" s="145"/>
      <c r="DK255" s="145"/>
      <c r="DL255" s="145"/>
      <c r="DM255" s="145"/>
      <c r="DN255" s="145"/>
      <c r="DO255" s="145"/>
      <c r="DP255" s="145"/>
      <c r="DQ255" s="145"/>
      <c r="DR255" s="145"/>
      <c r="DS255" s="145"/>
      <c r="DT255" s="145"/>
      <c r="DU255" s="145"/>
      <c r="DV255" s="145"/>
      <c r="DW255" s="145"/>
      <c r="DX255" s="145"/>
      <c r="DY255" s="145"/>
      <c r="DZ255" s="145"/>
      <c r="EA255" s="145"/>
      <c r="EB255" s="145"/>
      <c r="EC255" s="145"/>
      <c r="ED255" s="145"/>
      <c r="EE255" s="145"/>
      <c r="AMG255" s="135"/>
      <c r="AMH255" s="135"/>
    </row>
    <row r="256" spans="1:1022" x14ac:dyDescent="0.2">
      <c r="D256" s="128" t="s">
        <v>380</v>
      </c>
      <c r="I256" s="144">
        <f t="shared" ref="I256:U256" si="163">MEDIAN(I250:I254)</f>
        <v>19.84</v>
      </c>
      <c r="J256" s="135">
        <f t="shared" si="163"/>
        <v>242116.58</v>
      </c>
      <c r="K256" s="135">
        <f t="shared" si="163"/>
        <v>125787.35</v>
      </c>
      <c r="L256" s="135">
        <f t="shared" si="163"/>
        <v>152.57</v>
      </c>
      <c r="M256" s="135">
        <f t="shared" si="163"/>
        <v>1311.31</v>
      </c>
      <c r="N256" s="135">
        <f t="shared" si="163"/>
        <v>1220.21</v>
      </c>
      <c r="O256" s="135">
        <f t="shared" si="163"/>
        <v>24.78</v>
      </c>
      <c r="P256" s="135">
        <f t="shared" si="163"/>
        <v>5804.7</v>
      </c>
      <c r="Q256" s="135">
        <f t="shared" si="163"/>
        <v>1831.99</v>
      </c>
      <c r="R256" s="135">
        <f t="shared" si="163"/>
        <v>94.03</v>
      </c>
      <c r="S256" s="135">
        <f t="shared" si="163"/>
        <v>6.35</v>
      </c>
      <c r="T256" s="135">
        <f t="shared" si="163"/>
        <v>7.69</v>
      </c>
      <c r="U256" s="135">
        <f t="shared" si="163"/>
        <v>5.0599999999999996</v>
      </c>
      <c r="V256" s="135"/>
      <c r="W256" s="135">
        <f>MEDIAN(W250:W254)</f>
        <v>0.41</v>
      </c>
      <c r="X256" s="135">
        <f>MEDIAN(X250:X254)</f>
        <v>16.27</v>
      </c>
      <c r="Y256" s="135">
        <f>MEDIAN(Y250:Y254)</f>
        <v>14.88</v>
      </c>
      <c r="Z256" s="135">
        <f>MEDIAN(Z250:Z254)</f>
        <v>5.34</v>
      </c>
      <c r="AA256" s="135">
        <f>MEDIAN(AA250:AA254)</f>
        <v>0.59099999999999997</v>
      </c>
      <c r="AB256" s="135"/>
      <c r="AC256" s="135"/>
      <c r="AD256" s="135">
        <f t="shared" ref="AD256:AW256" si="164">MEDIAN(AD250:AD254)</f>
        <v>0.46</v>
      </c>
      <c r="AE256" s="135">
        <f t="shared" si="164"/>
        <v>0.90400000000000003</v>
      </c>
      <c r="AF256" s="135">
        <f t="shared" si="164"/>
        <v>2.25</v>
      </c>
      <c r="AG256" s="135">
        <f t="shared" si="164"/>
        <v>0.63</v>
      </c>
      <c r="AH256" s="135">
        <f t="shared" si="164"/>
        <v>5.58</v>
      </c>
      <c r="AI256" s="135">
        <f t="shared" si="164"/>
        <v>3.13</v>
      </c>
      <c r="AJ256" s="135">
        <f t="shared" si="164"/>
        <v>0.56599999999999995</v>
      </c>
      <c r="AK256" s="135">
        <f t="shared" si="164"/>
        <v>2.89</v>
      </c>
      <c r="AL256" s="135">
        <f t="shared" si="164"/>
        <v>1.4219999999999999</v>
      </c>
      <c r="AM256" s="135">
        <f t="shared" si="164"/>
        <v>6.56</v>
      </c>
      <c r="AN256" s="135">
        <f t="shared" si="164"/>
        <v>1.6639999999999999</v>
      </c>
      <c r="AO256" s="135">
        <f t="shared" si="164"/>
        <v>3.45</v>
      </c>
      <c r="AP256" s="135">
        <f t="shared" si="164"/>
        <v>1.482</v>
      </c>
      <c r="AQ256" s="135">
        <f t="shared" si="164"/>
        <v>3.04</v>
      </c>
      <c r="AR256" s="135">
        <f t="shared" si="164"/>
        <v>2.33</v>
      </c>
      <c r="AS256" s="135">
        <f t="shared" si="164"/>
        <v>1.17</v>
      </c>
      <c r="AT256" s="135">
        <f t="shared" si="164"/>
        <v>7.3999999999999996E-2</v>
      </c>
      <c r="AU256" s="135">
        <f t="shared" si="164"/>
        <v>0.26400000000000001</v>
      </c>
      <c r="AV256" s="145">
        <f t="shared" si="164"/>
        <v>0.23</v>
      </c>
      <c r="AW256" s="145">
        <f t="shared" si="164"/>
        <v>0.109</v>
      </c>
    </row>
    <row r="257" spans="1:1024" x14ac:dyDescent="0.2">
      <c r="A257" s="135"/>
      <c r="B257" s="135"/>
      <c r="D257" s="135" t="s">
        <v>35</v>
      </c>
      <c r="I257" s="144">
        <f t="shared" ref="I257:S257" si="165">STDEV(I250:I254)</f>
        <v>2.6426880254770957</v>
      </c>
      <c r="J257" s="135">
        <f t="shared" si="165"/>
        <v>28540.344752812984</v>
      </c>
      <c r="K257" s="135">
        <f t="shared" si="165"/>
        <v>6080.5445474661201</v>
      </c>
      <c r="L257" s="135">
        <f t="shared" si="165"/>
        <v>10.431870877268375</v>
      </c>
      <c r="M257" s="135">
        <f t="shared" si="165"/>
        <v>152.64797617394234</v>
      </c>
      <c r="N257" s="135">
        <f t="shared" si="165"/>
        <v>115.14020422945234</v>
      </c>
      <c r="O257" s="135">
        <f t="shared" si="165"/>
        <v>1.1828693926211797</v>
      </c>
      <c r="P257" s="135">
        <f t="shared" si="165"/>
        <v>367.65330097797323</v>
      </c>
      <c r="Q257" s="135">
        <f t="shared" si="165"/>
        <v>393.57603436947323</v>
      </c>
      <c r="R257" s="135">
        <f t="shared" si="165"/>
        <v>18.334980774464913</v>
      </c>
      <c r="S257" s="135">
        <f t="shared" si="165"/>
        <v>1.6924774740007622</v>
      </c>
      <c r="T257" s="135"/>
      <c r="U257" s="135"/>
      <c r="V257" s="135"/>
      <c r="W257" s="135"/>
      <c r="X257" s="135">
        <f>STDEV(X250:X254)</f>
        <v>4.1941804920627987</v>
      </c>
      <c r="Y257" s="135">
        <f>STDEV(Y250:Y254)</f>
        <v>1.4465718094861386</v>
      </c>
      <c r="Z257" s="135">
        <f>STDEV(Z250:Z254)</f>
        <v>2.8963563316691543</v>
      </c>
      <c r="AA257" s="135">
        <f>STDEV(AA250:AA254)</f>
        <v>4.4610574194914818</v>
      </c>
      <c r="AB257" s="135"/>
      <c r="AC257" s="135"/>
      <c r="AD257" s="135">
        <f t="shared" ref="AD257:AT257" si="166">STDEV(AD250:AD254)</f>
        <v>3.9436662891274157</v>
      </c>
      <c r="AE257" s="135">
        <f t="shared" si="166"/>
        <v>0.50539459830908351</v>
      </c>
      <c r="AF257" s="135">
        <f t="shared" si="166"/>
        <v>0.79879909864746368</v>
      </c>
      <c r="AG257" s="135">
        <f t="shared" si="166"/>
        <v>0.15722817813610798</v>
      </c>
      <c r="AH257" s="135">
        <f t="shared" si="166"/>
        <v>1.1107069820614304</v>
      </c>
      <c r="AI257" s="135">
        <f t="shared" si="166"/>
        <v>0.5225610012237828</v>
      </c>
      <c r="AJ257" s="135">
        <f t="shared" si="166"/>
        <v>0.14158566311600951</v>
      </c>
      <c r="AK257" s="135">
        <f t="shared" si="166"/>
        <v>0.64542234234646434</v>
      </c>
      <c r="AL257" s="135">
        <f t="shared" si="166"/>
        <v>0.14672082333465827</v>
      </c>
      <c r="AM257" s="135">
        <f t="shared" si="166"/>
        <v>0.66800449100286763</v>
      </c>
      <c r="AN257" s="135">
        <f t="shared" si="166"/>
        <v>0.19241543597123212</v>
      </c>
      <c r="AO257" s="135">
        <f t="shared" si="166"/>
        <v>0.40475918766595131</v>
      </c>
      <c r="AP257" s="135">
        <f t="shared" si="166"/>
        <v>0.163575059223587</v>
      </c>
      <c r="AQ257" s="135">
        <f t="shared" si="166"/>
        <v>0.56855078928799141</v>
      </c>
      <c r="AR257" s="135">
        <f t="shared" si="166"/>
        <v>0.32625266282438303</v>
      </c>
      <c r="AS257" s="135">
        <f t="shared" si="166"/>
        <v>0.39900977431637052</v>
      </c>
      <c r="AT257" s="135">
        <f t="shared" si="166"/>
        <v>0.46668651148281542</v>
      </c>
      <c r="AU257" s="135"/>
      <c r="AV257" s="145">
        <f>STDEV(AV250:AV254)</f>
        <v>1.2234195110427166</v>
      </c>
      <c r="AW257" s="145">
        <f>STDEV(AW250:AW254)</f>
        <v>0.53327778877429355</v>
      </c>
      <c r="AX257" s="135"/>
      <c r="AY257" s="135"/>
      <c r="AZ257" s="146"/>
      <c r="BA257" s="147"/>
      <c r="BB257" s="147"/>
      <c r="BC257" s="146"/>
      <c r="BD257" s="147"/>
      <c r="BE257" s="147"/>
      <c r="BF257" s="146"/>
      <c r="BG257" s="148"/>
      <c r="BH257" s="148"/>
      <c r="BI257" s="146"/>
      <c r="BJ257" s="146"/>
      <c r="BK257" s="146"/>
      <c r="BL257" s="146"/>
      <c r="BM257" s="148"/>
      <c r="BN257" s="148"/>
      <c r="BO257" s="148"/>
      <c r="BP257" s="148"/>
      <c r="BQ257" s="148"/>
      <c r="BR257" s="148"/>
      <c r="BS257" s="148"/>
      <c r="BT257" s="148"/>
      <c r="BU257" s="148"/>
      <c r="BV257" s="148"/>
      <c r="BW257" s="148"/>
      <c r="BX257" s="148"/>
      <c r="BY257" s="148"/>
      <c r="BZ257" s="148"/>
      <c r="CA257" s="148"/>
      <c r="CB257" s="148"/>
      <c r="CC257" s="148"/>
      <c r="CD257" s="148"/>
      <c r="CE257" s="148"/>
      <c r="CF257" s="148"/>
      <c r="CG257" s="148"/>
      <c r="CH257" s="148"/>
      <c r="CI257" s="148"/>
      <c r="CJ257" s="148"/>
      <c r="CK257" s="148"/>
      <c r="CL257" s="148"/>
      <c r="CM257" s="148"/>
      <c r="CN257" s="148"/>
      <c r="CO257" s="135"/>
      <c r="CP257" s="135"/>
      <c r="CQ257" s="145"/>
      <c r="CR257" s="145"/>
      <c r="CS257" s="145"/>
      <c r="CT257" s="145"/>
      <c r="CU257" s="145"/>
      <c r="CV257" s="145"/>
      <c r="CW257" s="145"/>
      <c r="CX257" s="145"/>
      <c r="CY257" s="145"/>
      <c r="CZ257" s="145"/>
      <c r="DA257" s="145"/>
      <c r="DB257" s="145"/>
      <c r="DC257" s="145"/>
      <c r="DD257" s="145"/>
      <c r="DE257" s="145"/>
      <c r="DF257" s="145"/>
      <c r="DG257" s="145"/>
      <c r="DH257" s="145"/>
      <c r="DI257" s="145"/>
      <c r="DJ257" s="145"/>
      <c r="DK257" s="145"/>
      <c r="DL257" s="145"/>
      <c r="DM257" s="145"/>
      <c r="DN257" s="145"/>
      <c r="DO257" s="145"/>
      <c r="DP257" s="145"/>
      <c r="DQ257" s="145"/>
      <c r="DR257" s="145"/>
      <c r="DS257" s="145"/>
      <c r="DT257" s="145"/>
      <c r="DU257" s="145"/>
      <c r="DV257" s="145"/>
      <c r="DW257" s="145"/>
      <c r="DX257" s="145"/>
      <c r="DY257" s="145"/>
      <c r="DZ257" s="145"/>
      <c r="EA257" s="145"/>
      <c r="EB257" s="145"/>
      <c r="EC257" s="145"/>
      <c r="ED257" s="145"/>
      <c r="EE257" s="145"/>
      <c r="AMG257" s="135"/>
      <c r="AMH257" s="135"/>
    </row>
    <row r="258" spans="1:1024" x14ac:dyDescent="0.2">
      <c r="A258" s="135"/>
      <c r="B258" s="135"/>
      <c r="D258" s="128" t="s">
        <v>381</v>
      </c>
      <c r="I258" s="129">
        <f t="shared" ref="I258:S258" si="167">I257/I255</f>
        <v>0.13657302457245971</v>
      </c>
      <c r="J258" s="128">
        <f t="shared" si="167"/>
        <v>0.10943447588989756</v>
      </c>
      <c r="K258" s="128">
        <f t="shared" si="167"/>
        <v>4.8186552520406642E-2</v>
      </c>
      <c r="L258" s="128">
        <f t="shared" si="167"/>
        <v>7.0597233986630051E-2</v>
      </c>
      <c r="M258" s="128">
        <f t="shared" si="167"/>
        <v>0.11860999225620904</v>
      </c>
      <c r="N258" s="128">
        <f t="shared" si="167"/>
        <v>9.4648283057750915E-2</v>
      </c>
      <c r="O258" s="128">
        <f t="shared" si="167"/>
        <v>4.8569819849765113E-2</v>
      </c>
      <c r="P258" s="128">
        <f t="shared" si="167"/>
        <v>6.3623049832671613E-2</v>
      </c>
      <c r="Q258" s="128">
        <f t="shared" si="167"/>
        <v>0.18816588022123903</v>
      </c>
      <c r="R258" s="128">
        <f t="shared" si="167"/>
        <v>0.17310542848680027</v>
      </c>
      <c r="S258" s="128">
        <f t="shared" si="167"/>
        <v>0.25942327927663428</v>
      </c>
      <c r="X258" s="128">
        <f>X257/X255</f>
        <v>0.23223590764467331</v>
      </c>
      <c r="Y258" s="128">
        <f>Y257/Y255</f>
        <v>9.5244390932719164E-2</v>
      </c>
      <c r="Z258" s="128">
        <f>Z257/Z255</f>
        <v>0.46312061587290604</v>
      </c>
      <c r="AA258" s="128">
        <f>AA257/AA255</f>
        <v>1.7553543005790044</v>
      </c>
      <c r="AD258" s="128">
        <f t="shared" ref="AD258:AW258" si="168">AD257/AD255</f>
        <v>1.8364842549722526</v>
      </c>
      <c r="AE258" s="128">
        <f t="shared" si="168"/>
        <v>0.44971934357455379</v>
      </c>
      <c r="AF258" s="128">
        <f t="shared" si="168"/>
        <v>0.3115441102369203</v>
      </c>
      <c r="AG258" s="128">
        <f t="shared" si="168"/>
        <v>0.24271098816935466</v>
      </c>
      <c r="AH258" s="128">
        <f t="shared" si="168"/>
        <v>0.1790885169399275</v>
      </c>
      <c r="AI258" s="128">
        <f t="shared" si="168"/>
        <v>0.15825590588242969</v>
      </c>
      <c r="AJ258" s="128">
        <f t="shared" si="168"/>
        <v>0.22910301475082448</v>
      </c>
      <c r="AK258" s="128">
        <f t="shared" si="168"/>
        <v>0.21244975060778942</v>
      </c>
      <c r="AL258" s="128">
        <f t="shared" si="168"/>
        <v>9.8272487163200459E-2</v>
      </c>
      <c r="AM258" s="128">
        <f t="shared" si="168"/>
        <v>9.8583897727695921E-2</v>
      </c>
      <c r="AN258" s="128">
        <f t="shared" si="168"/>
        <v>0.11599676631976857</v>
      </c>
      <c r="AO258" s="128">
        <f t="shared" si="168"/>
        <v>0.11989312430863487</v>
      </c>
      <c r="AP258" s="128">
        <f t="shared" si="168"/>
        <v>0.10709379286603837</v>
      </c>
      <c r="AQ258" s="128">
        <f t="shared" si="168"/>
        <v>0.17878955637987148</v>
      </c>
      <c r="AR258" s="128">
        <f t="shared" si="168"/>
        <v>0.13567855893886013</v>
      </c>
      <c r="AS258" s="128">
        <f t="shared" si="168"/>
        <v>0.31231197113053427</v>
      </c>
      <c r="AT258" s="128">
        <f t="shared" si="168"/>
        <v>1.6884461341635868</v>
      </c>
      <c r="AV258" s="130">
        <f t="shared" si="168"/>
        <v>1.5855618339070976</v>
      </c>
      <c r="AW258" s="130">
        <f t="shared" si="168"/>
        <v>1.5115583582037799</v>
      </c>
      <c r="AX258" s="135"/>
      <c r="AY258" s="135"/>
      <c r="AZ258" s="146"/>
      <c r="BA258" s="147"/>
      <c r="BB258" s="147"/>
      <c r="BC258" s="146"/>
      <c r="BD258" s="147"/>
      <c r="BE258" s="147"/>
      <c r="BF258" s="146"/>
      <c r="BG258" s="148"/>
      <c r="BH258" s="148"/>
      <c r="BI258" s="146"/>
      <c r="BJ258" s="146"/>
      <c r="BK258" s="146"/>
      <c r="BL258" s="146"/>
      <c r="BM258" s="148"/>
      <c r="BN258" s="148"/>
      <c r="BO258" s="148"/>
      <c r="BP258" s="148"/>
      <c r="BQ258" s="148"/>
      <c r="BR258" s="148"/>
      <c r="BS258" s="148"/>
      <c r="BT258" s="148"/>
      <c r="BU258" s="148"/>
      <c r="BV258" s="148"/>
      <c r="BW258" s="148"/>
      <c r="BX258" s="148"/>
      <c r="BY258" s="148"/>
      <c r="BZ258" s="148"/>
      <c r="CA258" s="148"/>
      <c r="CB258" s="148"/>
      <c r="CC258" s="148"/>
      <c r="CD258" s="148"/>
      <c r="CE258" s="148"/>
      <c r="CF258" s="148"/>
      <c r="CG258" s="148"/>
      <c r="CH258" s="148"/>
      <c r="CI258" s="148"/>
      <c r="CJ258" s="148"/>
      <c r="CK258" s="148"/>
      <c r="CL258" s="148"/>
      <c r="CM258" s="148"/>
      <c r="CN258" s="148"/>
      <c r="CO258" s="135"/>
      <c r="CP258" s="135"/>
      <c r="CQ258" s="145"/>
      <c r="CR258" s="145"/>
      <c r="CS258" s="145"/>
      <c r="CT258" s="145"/>
      <c r="CU258" s="145"/>
      <c r="CV258" s="145"/>
      <c r="CW258" s="145"/>
      <c r="CX258" s="145"/>
      <c r="CY258" s="145"/>
      <c r="CZ258" s="145"/>
      <c r="DA258" s="145"/>
      <c r="DB258" s="145"/>
      <c r="DC258" s="145"/>
      <c r="DD258" s="145"/>
      <c r="DE258" s="145"/>
      <c r="DF258" s="145"/>
      <c r="DG258" s="145"/>
      <c r="DH258" s="145"/>
      <c r="DI258" s="145"/>
      <c r="DJ258" s="145"/>
      <c r="DK258" s="145"/>
      <c r="DL258" s="145"/>
      <c r="DM258" s="145"/>
      <c r="DN258" s="145"/>
      <c r="DO258" s="145"/>
      <c r="DP258" s="145"/>
      <c r="DQ258" s="145"/>
      <c r="DR258" s="145"/>
      <c r="DS258" s="145"/>
      <c r="DT258" s="145"/>
      <c r="DU258" s="145"/>
      <c r="DV258" s="145"/>
      <c r="DW258" s="145"/>
      <c r="DX258" s="145"/>
      <c r="DY258" s="145"/>
      <c r="DZ258" s="145"/>
      <c r="EA258" s="145"/>
      <c r="EB258" s="145"/>
      <c r="EC258" s="145"/>
      <c r="ED258" s="145"/>
      <c r="EE258" s="145"/>
      <c r="AMG258" s="135"/>
      <c r="AMH258" s="135"/>
    </row>
    <row r="259" spans="1:1024" x14ac:dyDescent="0.2">
      <c r="A259" s="135"/>
      <c r="B259" s="135"/>
      <c r="D259" s="128" t="s">
        <v>382</v>
      </c>
      <c r="I259" s="129">
        <f t="shared" ref="I259:AA259" si="169">I258*100</f>
        <v>13.65730245724597</v>
      </c>
      <c r="J259" s="128">
        <f t="shared" si="169"/>
        <v>10.943447588989756</v>
      </c>
      <c r="K259" s="128">
        <f t="shared" si="169"/>
        <v>4.8186552520406645</v>
      </c>
      <c r="L259" s="128">
        <f t="shared" si="169"/>
        <v>7.0597233986630048</v>
      </c>
      <c r="M259" s="128">
        <f t="shared" si="169"/>
        <v>11.860999225620903</v>
      </c>
      <c r="N259" s="128">
        <f t="shared" si="169"/>
        <v>9.4648283057750913</v>
      </c>
      <c r="O259" s="128">
        <f t="shared" si="169"/>
        <v>4.8569819849765112</v>
      </c>
      <c r="P259" s="128">
        <f t="shared" si="169"/>
        <v>6.362304983267161</v>
      </c>
      <c r="Q259" s="128">
        <f t="shared" si="169"/>
        <v>18.816588022123902</v>
      </c>
      <c r="R259" s="128">
        <f t="shared" si="169"/>
        <v>17.310542848680026</v>
      </c>
      <c r="S259" s="128">
        <f t="shared" si="169"/>
        <v>25.942327927663428</v>
      </c>
      <c r="X259" s="128">
        <f t="shared" si="169"/>
        <v>23.223590764467332</v>
      </c>
      <c r="Y259" s="128">
        <f t="shared" si="169"/>
        <v>9.5244390932719156</v>
      </c>
      <c r="Z259" s="128">
        <f t="shared" si="169"/>
        <v>46.312061587290607</v>
      </c>
      <c r="AA259" s="128">
        <f t="shared" si="169"/>
        <v>175.53543005790044</v>
      </c>
      <c r="AD259" s="128">
        <f t="shared" ref="AD259:AW259" si="170">AD258*100</f>
        <v>183.64842549722528</v>
      </c>
      <c r="AE259" s="128">
        <f t="shared" si="170"/>
        <v>44.971934357455382</v>
      </c>
      <c r="AF259" s="128">
        <f t="shared" si="170"/>
        <v>31.154411023692031</v>
      </c>
      <c r="AG259" s="128">
        <f t="shared" si="170"/>
        <v>24.271098816935467</v>
      </c>
      <c r="AH259" s="128">
        <f t="shared" si="170"/>
        <v>17.908851693992752</v>
      </c>
      <c r="AI259" s="128">
        <f t="shared" si="170"/>
        <v>15.825590588242969</v>
      </c>
      <c r="AJ259" s="128">
        <f t="shared" si="170"/>
        <v>22.910301475082449</v>
      </c>
      <c r="AK259" s="128">
        <f t="shared" si="170"/>
        <v>21.244975060778941</v>
      </c>
      <c r="AL259" s="128">
        <f t="shared" si="170"/>
        <v>9.8272487163200459</v>
      </c>
      <c r="AM259" s="128">
        <f t="shared" si="170"/>
        <v>9.8583897727695913</v>
      </c>
      <c r="AN259" s="128">
        <f t="shared" si="170"/>
        <v>11.599676631976857</v>
      </c>
      <c r="AO259" s="128">
        <f t="shared" si="170"/>
        <v>11.989312430863487</v>
      </c>
      <c r="AP259" s="128">
        <f t="shared" si="170"/>
        <v>10.709379286603838</v>
      </c>
      <c r="AQ259" s="128">
        <f t="shared" si="170"/>
        <v>17.878955637987147</v>
      </c>
      <c r="AR259" s="128">
        <f t="shared" si="170"/>
        <v>13.567855893886014</v>
      </c>
      <c r="AS259" s="128">
        <f t="shared" si="170"/>
        <v>31.231197113053426</v>
      </c>
      <c r="AT259" s="128">
        <f t="shared" si="170"/>
        <v>168.84461341635867</v>
      </c>
      <c r="AV259" s="130">
        <f t="shared" si="170"/>
        <v>158.55618339070975</v>
      </c>
      <c r="AW259" s="130">
        <f t="shared" si="170"/>
        <v>151.155835820378</v>
      </c>
      <c r="AX259" s="135"/>
      <c r="AY259" s="135"/>
      <c r="AZ259" s="146"/>
      <c r="BA259" s="147"/>
      <c r="BB259" s="147"/>
      <c r="BC259" s="146"/>
      <c r="BD259" s="147"/>
      <c r="BE259" s="147"/>
      <c r="BF259" s="146"/>
      <c r="BG259" s="148"/>
      <c r="BH259" s="148"/>
      <c r="BI259" s="146"/>
      <c r="BJ259" s="146"/>
      <c r="BK259" s="146"/>
      <c r="BL259" s="146"/>
      <c r="BM259" s="148"/>
      <c r="BN259" s="148"/>
      <c r="BO259" s="148"/>
      <c r="BP259" s="148"/>
      <c r="BQ259" s="148"/>
      <c r="BR259" s="148"/>
      <c r="BS259" s="148"/>
      <c r="BT259" s="148"/>
      <c r="BU259" s="148"/>
      <c r="BV259" s="148"/>
      <c r="BW259" s="148"/>
      <c r="BX259" s="148"/>
      <c r="BY259" s="148"/>
      <c r="BZ259" s="148"/>
      <c r="CA259" s="148"/>
      <c r="CB259" s="148"/>
      <c r="CC259" s="148"/>
      <c r="CD259" s="148"/>
      <c r="CE259" s="148"/>
      <c r="CF259" s="148"/>
      <c r="CG259" s="148"/>
      <c r="CH259" s="148"/>
      <c r="CI259" s="148"/>
      <c r="CJ259" s="148"/>
      <c r="CK259" s="148"/>
      <c r="CL259" s="148"/>
      <c r="CM259" s="148"/>
      <c r="CN259" s="148"/>
      <c r="CO259" s="135"/>
      <c r="CP259" s="135"/>
      <c r="CQ259" s="145"/>
      <c r="CR259" s="145"/>
      <c r="CS259" s="145"/>
      <c r="CT259" s="145"/>
      <c r="CU259" s="145"/>
      <c r="CV259" s="145"/>
      <c r="CW259" s="145"/>
      <c r="CX259" s="145"/>
      <c r="CY259" s="145"/>
      <c r="CZ259" s="145"/>
      <c r="DA259" s="145"/>
      <c r="DB259" s="145"/>
      <c r="DC259" s="145"/>
      <c r="DD259" s="145"/>
      <c r="DE259" s="145"/>
      <c r="DF259" s="145"/>
      <c r="DG259" s="145"/>
      <c r="DH259" s="145"/>
      <c r="DI259" s="145"/>
      <c r="DJ259" s="145"/>
      <c r="DK259" s="145"/>
      <c r="DL259" s="145"/>
      <c r="DM259" s="145"/>
      <c r="DN259" s="145"/>
      <c r="DO259" s="145"/>
      <c r="DP259" s="145"/>
      <c r="DQ259" s="145"/>
      <c r="DR259" s="145"/>
      <c r="DS259" s="145"/>
      <c r="DT259" s="145"/>
      <c r="DU259" s="145"/>
      <c r="DV259" s="145"/>
      <c r="DW259" s="145"/>
      <c r="DX259" s="145"/>
      <c r="DY259" s="145"/>
      <c r="DZ259" s="145"/>
      <c r="EA259" s="145"/>
      <c r="EB259" s="145"/>
      <c r="EC259" s="145"/>
      <c r="ED259" s="145"/>
      <c r="EE259" s="145"/>
      <c r="AMG259" s="135"/>
      <c r="AMH259" s="135"/>
    </row>
    <row r="260" spans="1:1024" x14ac:dyDescent="0.2">
      <c r="A260" s="135"/>
      <c r="D260" s="135"/>
      <c r="I260" s="144"/>
      <c r="J260" s="146"/>
      <c r="K260" s="146"/>
      <c r="L260" s="146"/>
      <c r="M260" s="146"/>
      <c r="N260" s="146"/>
      <c r="O260" s="146"/>
      <c r="P260" s="146"/>
      <c r="Q260" s="146"/>
      <c r="R260" s="146"/>
      <c r="S260" s="146"/>
      <c r="T260" s="146"/>
      <c r="U260" s="146"/>
      <c r="V260" s="146"/>
      <c r="W260" s="146"/>
      <c r="X260" s="146"/>
      <c r="Y260" s="146"/>
      <c r="Z260" s="146"/>
      <c r="AA260" s="146"/>
      <c r="AB260" s="146"/>
      <c r="AC260" s="146"/>
      <c r="AD260" s="146"/>
      <c r="AE260" s="146"/>
      <c r="AF260" s="146"/>
      <c r="AG260" s="146"/>
      <c r="AH260" s="146"/>
      <c r="AI260" s="146"/>
      <c r="AJ260" s="146"/>
      <c r="AK260" s="146"/>
      <c r="AL260" s="146"/>
      <c r="AM260" s="146"/>
      <c r="AN260" s="146"/>
      <c r="AO260" s="146"/>
      <c r="AP260" s="146"/>
      <c r="AQ260" s="146"/>
      <c r="AR260" s="146"/>
      <c r="AS260" s="146"/>
      <c r="AT260" s="146"/>
      <c r="AU260" s="146"/>
      <c r="AV260" s="145"/>
      <c r="AW260" s="145"/>
      <c r="AY260" s="135"/>
      <c r="AMB260" s="135"/>
      <c r="AMC260" s="135"/>
    </row>
    <row r="261" spans="1:1024" x14ac:dyDescent="0.2">
      <c r="A261" s="135" t="s">
        <v>803</v>
      </c>
      <c r="B261" s="135" t="s">
        <v>474</v>
      </c>
      <c r="C261" s="128" t="s">
        <v>482</v>
      </c>
      <c r="D261" s="135" t="s">
        <v>515</v>
      </c>
      <c r="F261" s="128">
        <v>1200</v>
      </c>
      <c r="G261" s="128">
        <v>1E-4</v>
      </c>
      <c r="H261" s="128" t="s">
        <v>367</v>
      </c>
      <c r="I261" s="144">
        <v>9.89</v>
      </c>
      <c r="J261" s="146">
        <v>189455.27</v>
      </c>
      <c r="K261" s="146">
        <v>44883.22</v>
      </c>
      <c r="L261" s="146">
        <v>50.25</v>
      </c>
      <c r="M261" s="146">
        <v>466.56</v>
      </c>
      <c r="N261" s="146">
        <v>457.02</v>
      </c>
      <c r="O261" s="146">
        <v>9.1</v>
      </c>
      <c r="P261" s="146">
        <v>2825.71</v>
      </c>
      <c r="Q261" s="146">
        <v>1923.5</v>
      </c>
      <c r="R261" s="146">
        <v>102.66</v>
      </c>
      <c r="S261" s="146">
        <v>4.4000000000000004</v>
      </c>
      <c r="T261" s="146" t="s">
        <v>516</v>
      </c>
      <c r="U261" s="146">
        <v>3.44</v>
      </c>
      <c r="V261" s="146">
        <v>1.21</v>
      </c>
      <c r="W261" s="146" t="s">
        <v>517</v>
      </c>
      <c r="X261" s="146">
        <v>4.6399999999999997</v>
      </c>
      <c r="Y261" s="146">
        <v>4.41</v>
      </c>
      <c r="Z261" s="146">
        <v>2.95</v>
      </c>
      <c r="AA261" s="146">
        <v>1.92</v>
      </c>
      <c r="AB261" s="146" t="s">
        <v>518</v>
      </c>
      <c r="AC261" s="146" t="s">
        <v>519</v>
      </c>
      <c r="AD261" s="146">
        <v>1.28</v>
      </c>
      <c r="AE261" s="146">
        <v>0.38600000000000001</v>
      </c>
      <c r="AF261" s="146">
        <v>0.65800000000000003</v>
      </c>
      <c r="AG261" s="146">
        <v>0.156</v>
      </c>
      <c r="AH261" s="146">
        <v>1.48</v>
      </c>
      <c r="AI261" s="146">
        <v>0.81</v>
      </c>
      <c r="AJ261" s="146">
        <v>0.222</v>
      </c>
      <c r="AK261" s="146">
        <v>0.75</v>
      </c>
      <c r="AL261" s="146">
        <v>0.39</v>
      </c>
      <c r="AM261" s="146">
        <v>2.0099999999999998</v>
      </c>
      <c r="AN261" s="146">
        <v>0.48799999999999999</v>
      </c>
      <c r="AO261" s="146">
        <v>0.98699999999999999</v>
      </c>
      <c r="AP261" s="146">
        <v>0.46400000000000002</v>
      </c>
      <c r="AQ261" s="146">
        <v>1.21</v>
      </c>
      <c r="AR261" s="146">
        <v>0.91700000000000004</v>
      </c>
      <c r="AS261" s="146">
        <v>0.32900000000000001</v>
      </c>
      <c r="AT261" s="146">
        <v>0.20799999999999999</v>
      </c>
      <c r="AU261" s="146">
        <v>8.4000000000000005E-2</v>
      </c>
      <c r="AV261" s="145">
        <v>0.495</v>
      </c>
      <c r="AW261" s="145">
        <v>0.248</v>
      </c>
      <c r="AY261" s="135"/>
      <c r="AZ261" s="132">
        <v>1.62</v>
      </c>
      <c r="BA261" s="133">
        <v>34818.769999999997</v>
      </c>
      <c r="BB261" s="133">
        <v>1466.84</v>
      </c>
      <c r="BC261" s="132">
        <v>2.99</v>
      </c>
      <c r="BD261" s="133">
        <v>273.37</v>
      </c>
      <c r="BE261" s="133">
        <v>78.22</v>
      </c>
      <c r="BF261" s="132">
        <v>0.59</v>
      </c>
      <c r="BG261" s="134">
        <v>373.97</v>
      </c>
      <c r="BH261" s="134">
        <v>177.97</v>
      </c>
      <c r="BI261" s="132">
        <v>6.39</v>
      </c>
      <c r="BJ261" s="132">
        <v>0.97</v>
      </c>
      <c r="BK261" s="132">
        <v>0.91</v>
      </c>
      <c r="BL261" s="132">
        <v>1.37</v>
      </c>
      <c r="BM261" s="134">
        <v>0.61</v>
      </c>
      <c r="BN261" s="134">
        <v>0.12</v>
      </c>
      <c r="BO261" s="134">
        <v>0.26</v>
      </c>
      <c r="BP261" s="134">
        <v>0.25</v>
      </c>
      <c r="BQ261" s="134">
        <v>0.22</v>
      </c>
      <c r="BR261" s="134">
        <v>0.13</v>
      </c>
      <c r="BS261" s="134">
        <v>1.6E-2</v>
      </c>
      <c r="BT261" s="134">
        <v>4.5999999999999999E-2</v>
      </c>
      <c r="BU261" s="134">
        <v>0.22</v>
      </c>
      <c r="BV261" s="134">
        <v>2.5999999999999999E-2</v>
      </c>
      <c r="BW261" s="134">
        <v>5.2999999999999999E-2</v>
      </c>
      <c r="BX261" s="134">
        <v>2.1000000000000001E-2</v>
      </c>
      <c r="BY261" s="134">
        <v>0.17</v>
      </c>
      <c r="BZ261" s="134">
        <v>0.13</v>
      </c>
      <c r="CA261" s="134">
        <v>2.8000000000000001E-2</v>
      </c>
      <c r="CB261" s="134">
        <v>0.11</v>
      </c>
      <c r="CC261" s="134">
        <v>3.2000000000000001E-2</v>
      </c>
      <c r="CD261" s="134">
        <v>0.17</v>
      </c>
      <c r="CE261" s="134">
        <v>3.5999999999999997E-2</v>
      </c>
      <c r="CF261" s="134">
        <v>9.1999999999999998E-2</v>
      </c>
      <c r="CG261" s="134">
        <v>3.7999999999999999E-2</v>
      </c>
      <c r="CH261" s="134">
        <v>0.12</v>
      </c>
      <c r="CI261" s="134">
        <v>4.4999999999999998E-2</v>
      </c>
      <c r="CJ261" s="134">
        <v>5.1999999999999998E-2</v>
      </c>
      <c r="CK261" s="134">
        <v>2.3E-2</v>
      </c>
      <c r="CL261" s="134">
        <v>1.7999999999999999E-2</v>
      </c>
      <c r="CM261" s="134">
        <v>3.5999999999999997E-2</v>
      </c>
      <c r="CN261" s="134">
        <v>2.1999999999999999E-2</v>
      </c>
      <c r="CQ261" s="130">
        <v>2.11</v>
      </c>
      <c r="CR261" s="130">
        <v>142.18</v>
      </c>
      <c r="CS261" s="130">
        <v>103.3</v>
      </c>
      <c r="CT261" s="130">
        <v>0.17199999999999999</v>
      </c>
      <c r="CU261" s="130">
        <v>13.18</v>
      </c>
      <c r="CV261" s="130">
        <v>2.17</v>
      </c>
      <c r="CW261" s="130">
        <v>0.13700000000000001</v>
      </c>
      <c r="CX261" s="130">
        <v>1.1499999999999999</v>
      </c>
      <c r="CY261" s="130">
        <v>0.58099999999999996</v>
      </c>
      <c r="CZ261" s="130">
        <v>0.25600000000000001</v>
      </c>
      <c r="DA261" s="130">
        <v>1.49</v>
      </c>
      <c r="DB261" s="130">
        <v>1.98</v>
      </c>
      <c r="DC261" s="130">
        <v>1.79</v>
      </c>
      <c r="DD261" s="130">
        <v>0.30099999999999999</v>
      </c>
      <c r="DE261" s="130">
        <v>0.254</v>
      </c>
      <c r="DF261" s="130">
        <v>7.46E-2</v>
      </c>
      <c r="DG261" s="130">
        <v>1.8499999999999999E-2</v>
      </c>
      <c r="DH261" s="130">
        <v>6.7199999999999996E-2</v>
      </c>
      <c r="DI261" s="130">
        <v>2.2700000000000001E-2</v>
      </c>
      <c r="DJ261" s="130">
        <v>0.29199999999999998</v>
      </c>
      <c r="DK261" s="130">
        <v>0.10100000000000001</v>
      </c>
      <c r="DL261" s="130">
        <v>0.191</v>
      </c>
      <c r="DM261" s="130">
        <v>5.8300000000000001E-3</v>
      </c>
      <c r="DN261" s="130">
        <f>AVERAGE(DN204:DN207)</f>
        <v>1.7299999999999999E-2</v>
      </c>
      <c r="DO261" s="130">
        <f>AVERAGE(DO204:DO207)</f>
        <v>1.255E-2</v>
      </c>
      <c r="DP261" s="130">
        <f>AVERAGE(DP204:DP207)</f>
        <v>4.1799999999999997E-2</v>
      </c>
      <c r="DQ261" s="130">
        <f>AVERAGE(DQ204:DQ207)</f>
        <v>0.104</v>
      </c>
      <c r="DR261" s="130">
        <v>9.2499999999999995E-3</v>
      </c>
      <c r="DS261" s="130">
        <v>8.3699999999999997E-2</v>
      </c>
      <c r="DT261" s="130">
        <v>1.1599999999999999E-2</v>
      </c>
      <c r="DU261" s="130">
        <v>3.4099999999999998E-2</v>
      </c>
      <c r="DV261" s="130">
        <f>AVERAGE(DV204:DV207)</f>
        <v>7.9833333333333336E-3</v>
      </c>
      <c r="DW261" s="130">
        <v>1.6799999999999999E-2</v>
      </c>
      <c r="DX261" s="130">
        <v>2.64E-2</v>
      </c>
      <c r="DY261" s="130">
        <f>AVERAGE(DY204:DY207)</f>
        <v>4.2700000000000002E-2</v>
      </c>
      <c r="DZ261" s="130">
        <f>AVERAGE(DZ204:DZ207)</f>
        <v>4.5449999999999996E-3</v>
      </c>
      <c r="EA261" s="130">
        <v>2.8899999999999999E-2</v>
      </c>
      <c r="EB261" s="130">
        <v>6.7299999999999999E-3</v>
      </c>
      <c r="EC261" s="130">
        <v>1.5800000000000002E-2</v>
      </c>
      <c r="ED261" s="130">
        <f>AVERAGE(ED204:ED207)</f>
        <v>7.5900000000000004E-3</v>
      </c>
      <c r="EE261" s="130">
        <f>AVERAGE(EE204:EE207)</f>
        <v>1.2800000000000001E-2</v>
      </c>
      <c r="AMB261" s="135"/>
      <c r="AMC261" s="135"/>
    </row>
    <row r="262" spans="1:1024" x14ac:dyDescent="0.2">
      <c r="A262" s="135"/>
      <c r="B262" s="135"/>
      <c r="D262" s="135"/>
      <c r="AX262" s="128"/>
      <c r="AY262" s="128"/>
      <c r="CO262" s="128"/>
      <c r="AMI262" s="128"/>
      <c r="AMJ262" s="128"/>
    </row>
    <row r="263" spans="1:1024" x14ac:dyDescent="0.2">
      <c r="A263" s="135" t="s">
        <v>803</v>
      </c>
      <c r="B263" s="135" t="s">
        <v>474</v>
      </c>
      <c r="C263" s="128" t="s">
        <v>37</v>
      </c>
      <c r="D263" s="128" t="s">
        <v>520</v>
      </c>
      <c r="F263" s="128">
        <v>1200</v>
      </c>
      <c r="G263" s="128">
        <v>1E-4</v>
      </c>
      <c r="H263" s="128" t="s">
        <v>367</v>
      </c>
      <c r="I263" s="129">
        <v>75.41</v>
      </c>
      <c r="J263" s="128">
        <v>229339.83</v>
      </c>
      <c r="K263" s="128">
        <v>104462.18</v>
      </c>
      <c r="L263" s="128">
        <v>128.43</v>
      </c>
      <c r="M263" s="128">
        <v>4942.5</v>
      </c>
      <c r="N263" s="128">
        <v>5070.78</v>
      </c>
      <c r="O263" s="128">
        <v>6.46</v>
      </c>
      <c r="P263" s="128">
        <v>2127.08</v>
      </c>
      <c r="Q263" s="128">
        <v>2657.14</v>
      </c>
      <c r="R263" s="128">
        <v>93.42</v>
      </c>
      <c r="S263" s="128">
        <v>21.75</v>
      </c>
      <c r="T263" s="128">
        <v>12.12</v>
      </c>
      <c r="U263" s="128">
        <v>10.32</v>
      </c>
      <c r="V263" s="128" t="s">
        <v>29</v>
      </c>
      <c r="W263" s="128">
        <v>0.89</v>
      </c>
      <c r="X263" s="128">
        <v>357.48</v>
      </c>
      <c r="Y263" s="128">
        <v>72.959999999999994</v>
      </c>
      <c r="Z263" s="128">
        <v>178.37</v>
      </c>
      <c r="AA263" s="128">
        <v>306.63</v>
      </c>
      <c r="AB263" s="128">
        <v>0.56999999999999995</v>
      </c>
      <c r="AC263" s="128" t="s">
        <v>29</v>
      </c>
      <c r="AD263" s="128">
        <v>274.89</v>
      </c>
      <c r="AE263" s="128">
        <v>38.909999999999997</v>
      </c>
      <c r="AF263" s="128">
        <v>54.57</v>
      </c>
      <c r="AG263" s="128">
        <v>8.86</v>
      </c>
      <c r="AH263" s="128">
        <v>64.67</v>
      </c>
      <c r="AI263" s="128">
        <v>21.76</v>
      </c>
      <c r="AJ263" s="128">
        <v>8.1</v>
      </c>
      <c r="AK263" s="128">
        <v>17.12</v>
      </c>
      <c r="AL263" s="128">
        <v>7.41</v>
      </c>
      <c r="AM263" s="128">
        <v>32.06</v>
      </c>
      <c r="AN263" s="128">
        <v>7.71</v>
      </c>
      <c r="AO263" s="128">
        <v>14.96</v>
      </c>
      <c r="AP263" s="128">
        <v>7.06</v>
      </c>
      <c r="AQ263" s="128">
        <v>15.05</v>
      </c>
      <c r="AR263" s="128">
        <v>11.76</v>
      </c>
      <c r="AS263" s="128">
        <v>19.45</v>
      </c>
      <c r="AT263" s="128">
        <v>27.86</v>
      </c>
      <c r="AU263" s="128">
        <v>1.8240000000000001</v>
      </c>
      <c r="AV263" s="130">
        <v>77.55</v>
      </c>
      <c r="AW263" s="130">
        <v>31.01</v>
      </c>
      <c r="AX263" s="135"/>
      <c r="AY263" s="128"/>
      <c r="AZ263" s="132">
        <v>4.38</v>
      </c>
      <c r="BA263" s="133">
        <v>7262.05</v>
      </c>
      <c r="BB263" s="133">
        <v>3770.63</v>
      </c>
      <c r="BC263" s="132">
        <v>6.66</v>
      </c>
      <c r="BD263" s="133">
        <v>1845.26</v>
      </c>
      <c r="BE263" s="133">
        <v>611.01</v>
      </c>
      <c r="BF263" s="132">
        <v>0.36</v>
      </c>
      <c r="BG263" s="134">
        <v>255.5</v>
      </c>
      <c r="BH263" s="134">
        <v>141.51</v>
      </c>
      <c r="BI263" s="132">
        <v>3.97</v>
      </c>
      <c r="BJ263" s="132">
        <v>1.66</v>
      </c>
      <c r="BK263" s="132">
        <v>1.31</v>
      </c>
      <c r="BL263" s="132">
        <v>2.0699999999999998</v>
      </c>
      <c r="BM263" s="134">
        <v>0.28000000000000003</v>
      </c>
      <c r="BN263" s="134">
        <v>9.2999999999999999E-2</v>
      </c>
      <c r="BO263" s="134">
        <v>15.26</v>
      </c>
      <c r="BP263" s="134">
        <v>3.2</v>
      </c>
      <c r="BQ263" s="134">
        <v>8.84</v>
      </c>
      <c r="BR263" s="134">
        <v>13.35</v>
      </c>
      <c r="BS263" s="134">
        <v>0.12</v>
      </c>
      <c r="BT263" s="134">
        <v>3.1E-2</v>
      </c>
      <c r="BU263" s="134">
        <v>15.74</v>
      </c>
      <c r="BV263" s="134">
        <v>1.59</v>
      </c>
      <c r="BW263" s="134">
        <v>2.4700000000000002</v>
      </c>
      <c r="BX263" s="134">
        <v>0.37</v>
      </c>
      <c r="BY263" s="134">
        <v>4.0199999999999996</v>
      </c>
      <c r="BZ263" s="134">
        <v>1.48</v>
      </c>
      <c r="CA263" s="134">
        <v>0.37</v>
      </c>
      <c r="CB263" s="134">
        <v>0.98</v>
      </c>
      <c r="CC263" s="134">
        <v>0.34</v>
      </c>
      <c r="CD263" s="134">
        <v>1.45</v>
      </c>
      <c r="CE263" s="134">
        <v>0.36</v>
      </c>
      <c r="CF263" s="134">
        <v>0.68</v>
      </c>
      <c r="CG263" s="134">
        <v>0.3</v>
      </c>
      <c r="CH263" s="134">
        <v>0.8</v>
      </c>
      <c r="CI263" s="134">
        <v>0.49</v>
      </c>
      <c r="CJ263" s="134">
        <v>1.1100000000000001</v>
      </c>
      <c r="CK263" s="134">
        <v>1.32</v>
      </c>
      <c r="CL263" s="134">
        <v>8.5999999999999993E-2</v>
      </c>
      <c r="CM263" s="134">
        <v>3.4</v>
      </c>
      <c r="CN263" s="134">
        <v>1.31</v>
      </c>
      <c r="CO263" s="135"/>
      <c r="CQ263" s="130">
        <v>1.43</v>
      </c>
      <c r="CR263" s="130">
        <v>95.63</v>
      </c>
      <c r="CS263" s="130">
        <v>71.05</v>
      </c>
      <c r="CT263" s="130">
        <v>0.114</v>
      </c>
      <c r="CU263" s="130">
        <v>9.2100000000000009</v>
      </c>
      <c r="CV263" s="130">
        <v>1.82</v>
      </c>
      <c r="CW263" s="130">
        <v>9.2499999999999999E-2</v>
      </c>
      <c r="CX263" s="130">
        <v>0.66600000000000004</v>
      </c>
      <c r="CY263" s="130">
        <v>0.38700000000000001</v>
      </c>
      <c r="CZ263" s="130">
        <v>0.19800000000000001</v>
      </c>
      <c r="DA263" s="130">
        <v>1.07</v>
      </c>
      <c r="DB263" s="130">
        <v>1.34</v>
      </c>
      <c r="DC263" s="130">
        <v>1.55</v>
      </c>
      <c r="DD263" s="130">
        <v>0.68100000000000005</v>
      </c>
      <c r="DE263" s="130">
        <v>0.189</v>
      </c>
      <c r="DF263" s="130">
        <v>5.1299999999999998E-2</v>
      </c>
      <c r="DG263" s="130">
        <v>1.55E-2</v>
      </c>
      <c r="DH263" s="130">
        <v>3.7699999999999997E-2</v>
      </c>
      <c r="DI263" s="130">
        <v>2.3800000000000002E-2</v>
      </c>
      <c r="DJ263" s="130">
        <v>0.22</v>
      </c>
      <c r="DK263" s="130">
        <v>7.8600000000000003E-2</v>
      </c>
      <c r="DL263" s="130">
        <v>8.5999999999999993E-2</v>
      </c>
      <c r="DM263" s="130">
        <v>4.6899999999999997E-3</v>
      </c>
      <c r="DN263" s="130">
        <v>5.8999999999999999E-3</v>
      </c>
      <c r="DO263" s="130">
        <v>5.0800000000000003E-3</v>
      </c>
      <c r="DP263" s="130">
        <v>6.6699999999999995E-2</v>
      </c>
      <c r="DQ263" s="130">
        <v>5.4199999999999998E-2</v>
      </c>
      <c r="DR263" s="130">
        <v>5.9100000000000003E-3</v>
      </c>
      <c r="DS263" s="130">
        <v>4.4400000000000002E-2</v>
      </c>
      <c r="DT263" s="130" t="s">
        <v>419</v>
      </c>
      <c r="DU263" s="130">
        <v>4.02E-2</v>
      </c>
      <c r="DV263" s="130">
        <v>4.6499999999999996E-3</v>
      </c>
      <c r="DW263" s="130">
        <v>1.0200000000000001E-2</v>
      </c>
      <c r="DX263" s="130">
        <v>1.06E-2</v>
      </c>
      <c r="DY263" s="130">
        <v>2.0500000000000001E-2</v>
      </c>
      <c r="DZ263" s="130">
        <v>2.0899999999999998E-3</v>
      </c>
      <c r="EA263" s="130">
        <f>AVERAGE(EA225:EA233)</f>
        <v>1.455E-2</v>
      </c>
      <c r="EB263" s="130">
        <v>1.29E-2</v>
      </c>
      <c r="EC263" s="130">
        <v>1.38E-2</v>
      </c>
      <c r="ED263" s="130">
        <v>3.79E-3</v>
      </c>
      <c r="EE263" s="130">
        <v>3.7599999999999999E-3</v>
      </c>
    </row>
    <row r="264" spans="1:1024" x14ac:dyDescent="0.2">
      <c r="A264" s="135" t="s">
        <v>803</v>
      </c>
      <c r="B264" s="135" t="s">
        <v>474</v>
      </c>
      <c r="C264" s="128" t="s">
        <v>37</v>
      </c>
      <c r="D264" s="128" t="s">
        <v>521</v>
      </c>
      <c r="F264" s="128">
        <v>1200</v>
      </c>
      <c r="G264" s="128">
        <v>1E-4</v>
      </c>
      <c r="H264" s="128" t="s">
        <v>367</v>
      </c>
      <c r="I264" s="129">
        <v>75.349999999999994</v>
      </c>
      <c r="J264" s="128">
        <v>229339.81</v>
      </c>
      <c r="K264" s="128">
        <v>102897.02</v>
      </c>
      <c r="L264" s="128">
        <v>126.36</v>
      </c>
      <c r="M264" s="128">
        <v>4762.6099999999997</v>
      </c>
      <c r="N264" s="128">
        <v>4932.41</v>
      </c>
      <c r="O264" s="128">
        <v>6.51</v>
      </c>
      <c r="P264" s="128">
        <v>2104.44</v>
      </c>
      <c r="Q264" s="128">
        <v>2626.97</v>
      </c>
      <c r="R264" s="128">
        <v>93.54</v>
      </c>
      <c r="S264" s="128">
        <v>2.59</v>
      </c>
      <c r="T264" s="128">
        <v>9.64</v>
      </c>
      <c r="U264" s="128" t="s">
        <v>29</v>
      </c>
      <c r="V264" s="128">
        <v>0.84</v>
      </c>
      <c r="W264" s="128" t="s">
        <v>29</v>
      </c>
      <c r="X264" s="128">
        <v>350.39</v>
      </c>
      <c r="Y264" s="128">
        <v>71.349999999999994</v>
      </c>
      <c r="Z264" s="128">
        <v>203.6</v>
      </c>
      <c r="AA264" s="128">
        <v>303.11</v>
      </c>
      <c r="AB264" s="128">
        <v>0.4</v>
      </c>
      <c r="AC264" s="128" t="s">
        <v>29</v>
      </c>
      <c r="AD264" s="128">
        <v>269.31</v>
      </c>
      <c r="AE264" s="128">
        <v>37.49</v>
      </c>
      <c r="AF264" s="128">
        <v>53.68</v>
      </c>
      <c r="AG264" s="128">
        <v>8.69</v>
      </c>
      <c r="AH264" s="128">
        <v>61.92</v>
      </c>
      <c r="AI264" s="128">
        <v>21.2</v>
      </c>
      <c r="AJ264" s="128">
        <v>7.82</v>
      </c>
      <c r="AK264" s="128">
        <v>15.47</v>
      </c>
      <c r="AL264" s="128">
        <v>7.15</v>
      </c>
      <c r="AM264" s="128">
        <v>31.58</v>
      </c>
      <c r="AN264" s="128">
        <v>7.35</v>
      </c>
      <c r="AO264" s="128">
        <v>14.8</v>
      </c>
      <c r="AP264" s="128">
        <v>6.99</v>
      </c>
      <c r="AQ264" s="128">
        <v>15.13</v>
      </c>
      <c r="AR264" s="128">
        <v>11.29</v>
      </c>
      <c r="AS264" s="128">
        <v>18.170000000000002</v>
      </c>
      <c r="AT264" s="128">
        <v>27.45</v>
      </c>
      <c r="AU264" s="128">
        <v>0.14499999999999999</v>
      </c>
      <c r="AV264" s="130">
        <v>75.7</v>
      </c>
      <c r="AW264" s="130">
        <v>30.07</v>
      </c>
      <c r="AX264" s="135"/>
      <c r="AY264" s="128"/>
      <c r="AZ264" s="132">
        <v>4.38</v>
      </c>
      <c r="BA264" s="133">
        <v>7260.99</v>
      </c>
      <c r="BB264" s="133">
        <v>3719.63</v>
      </c>
      <c r="BC264" s="132">
        <v>6.57</v>
      </c>
      <c r="BD264" s="133">
        <v>1786.76</v>
      </c>
      <c r="BE264" s="133">
        <v>597.42999999999995</v>
      </c>
      <c r="BF264" s="132">
        <v>0.37</v>
      </c>
      <c r="BG264" s="134">
        <v>254.13</v>
      </c>
      <c r="BH264" s="134">
        <v>140.41</v>
      </c>
      <c r="BI264" s="132">
        <v>3.98</v>
      </c>
      <c r="BJ264" s="132">
        <v>0.45</v>
      </c>
      <c r="BK264" s="132">
        <v>1.08</v>
      </c>
      <c r="BL264" s="132">
        <v>0.63</v>
      </c>
      <c r="BM264" s="134">
        <v>0.28000000000000003</v>
      </c>
      <c r="BN264" s="134">
        <v>7.2999999999999995E-2</v>
      </c>
      <c r="BO264" s="134">
        <v>15</v>
      </c>
      <c r="BP264" s="134">
        <v>3.14</v>
      </c>
      <c r="BQ264" s="134">
        <v>10.119999999999999</v>
      </c>
      <c r="BR264" s="134">
        <v>13.23</v>
      </c>
      <c r="BS264" s="134">
        <v>0.11</v>
      </c>
      <c r="BT264" s="134">
        <v>2.8000000000000001E-2</v>
      </c>
      <c r="BU264" s="134">
        <v>15.47</v>
      </c>
      <c r="BV264" s="134">
        <v>1.54</v>
      </c>
      <c r="BW264" s="134">
        <v>2.44</v>
      </c>
      <c r="BX264" s="134">
        <v>0.36</v>
      </c>
      <c r="BY264" s="134">
        <v>3.86</v>
      </c>
      <c r="BZ264" s="134">
        <v>1.44</v>
      </c>
      <c r="CA264" s="134">
        <v>0.35</v>
      </c>
      <c r="CB264" s="134">
        <v>0.89</v>
      </c>
      <c r="CC264" s="134">
        <v>0.32</v>
      </c>
      <c r="CD264" s="134">
        <v>1.43</v>
      </c>
      <c r="CE264" s="134">
        <v>0.35</v>
      </c>
      <c r="CF264" s="134">
        <v>0.67</v>
      </c>
      <c r="CG264" s="134">
        <v>0.3</v>
      </c>
      <c r="CH264" s="134">
        <v>0.8</v>
      </c>
      <c r="CI264" s="134">
        <v>0.47</v>
      </c>
      <c r="CJ264" s="134">
        <v>1.04</v>
      </c>
      <c r="CK264" s="134">
        <v>1.3</v>
      </c>
      <c r="CL264" s="134">
        <v>1.4999999999999999E-2</v>
      </c>
      <c r="CM264" s="134">
        <v>3.33</v>
      </c>
      <c r="CN264" s="134">
        <v>1.27</v>
      </c>
      <c r="CO264" s="135"/>
      <c r="CQ264" s="130">
        <v>1.45</v>
      </c>
      <c r="CR264" s="130">
        <v>94.74</v>
      </c>
      <c r="CS264" s="130">
        <v>72.03</v>
      </c>
      <c r="CT264" s="130">
        <v>0.10100000000000001</v>
      </c>
      <c r="CU264" s="130">
        <v>9.33</v>
      </c>
      <c r="CV264" s="130">
        <v>2.12</v>
      </c>
      <c r="CW264" s="130">
        <v>9.1800000000000007E-2</v>
      </c>
      <c r="CX264" s="130">
        <v>0.82099999999999995</v>
      </c>
      <c r="CY264" s="130">
        <v>0.40600000000000003</v>
      </c>
      <c r="CZ264" s="130">
        <v>0.17399999999999999</v>
      </c>
      <c r="DA264" s="130">
        <v>0.97499999999999998</v>
      </c>
      <c r="DB264" s="130">
        <v>1.29</v>
      </c>
      <c r="DC264" s="130">
        <v>1.62</v>
      </c>
      <c r="DD264" s="130">
        <v>0.52300000000000002</v>
      </c>
      <c r="DE264" s="130">
        <v>0.186</v>
      </c>
      <c r="DF264" s="130">
        <v>5.2999999999999999E-2</v>
      </c>
      <c r="DG264" s="130">
        <v>1.2E-2</v>
      </c>
      <c r="DH264" s="130">
        <v>5.3100000000000001E-2</v>
      </c>
      <c r="DI264" s="130">
        <v>1.0800000000000001E-2</v>
      </c>
      <c r="DJ264" s="130">
        <v>0.23499999999999999</v>
      </c>
      <c r="DK264" s="130">
        <v>7.1900000000000006E-2</v>
      </c>
      <c r="DL264" s="130">
        <v>0.112</v>
      </c>
      <c r="DM264" s="130">
        <v>3.3899999999999998E-3</v>
      </c>
      <c r="DN264" s="130">
        <v>7.5599999999999999E-3</v>
      </c>
      <c r="DO264" s="130">
        <v>5.0800000000000003E-3</v>
      </c>
      <c r="DP264" s="130">
        <v>6.6699999999999995E-2</v>
      </c>
      <c r="DQ264" s="130">
        <v>5.4199999999999998E-2</v>
      </c>
      <c r="DR264" s="130">
        <v>1.1299999999999999E-2</v>
      </c>
      <c r="DS264" s="130">
        <v>5.4399999999999997E-2</v>
      </c>
      <c r="DT264" s="130" t="s">
        <v>419</v>
      </c>
      <c r="DU264" s="130">
        <v>1.5900000000000001E-2</v>
      </c>
      <c r="DV264" s="130">
        <v>3.5000000000000001E-3</v>
      </c>
      <c r="DW264" s="130">
        <v>1.0200000000000001E-2</v>
      </c>
      <c r="DX264" s="130">
        <f>AVERAGE(DX263,DX265:DX266,DX268)</f>
        <v>6.6525000000000004E-3</v>
      </c>
      <c r="DY264" s="130">
        <v>1.6899999999999998E-2</v>
      </c>
      <c r="DZ264" s="130">
        <v>1.39E-3</v>
      </c>
      <c r="EA264" s="130">
        <v>1.455E-2</v>
      </c>
      <c r="EB264" s="130">
        <v>7.1500000000000001E-3</v>
      </c>
      <c r="EC264" s="130">
        <v>1.23E-2</v>
      </c>
      <c r="ED264" s="130">
        <v>3.79E-3</v>
      </c>
      <c r="EE264" s="130">
        <v>3.7599999999999999E-3</v>
      </c>
    </row>
    <row r="265" spans="1:1024" x14ac:dyDescent="0.2">
      <c r="A265" s="135" t="s">
        <v>803</v>
      </c>
      <c r="B265" s="135" t="s">
        <v>474</v>
      </c>
      <c r="C265" s="128" t="s">
        <v>37</v>
      </c>
      <c r="D265" s="128" t="s">
        <v>522</v>
      </c>
      <c r="F265" s="128">
        <v>1200</v>
      </c>
      <c r="G265" s="128">
        <v>1E-4</v>
      </c>
      <c r="H265" s="128" t="s">
        <v>367</v>
      </c>
      <c r="I265" s="129">
        <v>75.599999999999994</v>
      </c>
      <c r="J265" s="128">
        <v>229339.83</v>
      </c>
      <c r="K265" s="128">
        <v>103622.32</v>
      </c>
      <c r="L265" s="128">
        <v>126.83</v>
      </c>
      <c r="M265" s="128">
        <v>4915.67</v>
      </c>
      <c r="N265" s="128">
        <v>5018.95</v>
      </c>
      <c r="O265" s="128">
        <v>6.48</v>
      </c>
      <c r="P265" s="128">
        <v>2119.0500000000002</v>
      </c>
      <c r="Q265" s="128">
        <v>2660.97</v>
      </c>
      <c r="R265" s="128">
        <v>92.54</v>
      </c>
      <c r="S265" s="128">
        <v>2.68</v>
      </c>
      <c r="T265" s="128">
        <v>98.31</v>
      </c>
      <c r="U265" s="128" t="s">
        <v>29</v>
      </c>
      <c r="V265" s="128" t="s">
        <v>29</v>
      </c>
      <c r="W265" s="128" t="s">
        <v>29</v>
      </c>
      <c r="X265" s="128">
        <v>356.68</v>
      </c>
      <c r="Y265" s="128">
        <v>71.930000000000007</v>
      </c>
      <c r="Z265" s="128">
        <v>179.66</v>
      </c>
      <c r="AA265" s="128">
        <v>305.8</v>
      </c>
      <c r="AB265" s="128">
        <v>0.27900000000000003</v>
      </c>
      <c r="AC265" s="128" t="s">
        <v>29</v>
      </c>
      <c r="AD265" s="128">
        <v>273.14</v>
      </c>
      <c r="AE265" s="128">
        <v>38.31</v>
      </c>
      <c r="AF265" s="128">
        <v>54.65</v>
      </c>
      <c r="AG265" s="128">
        <v>8.7200000000000006</v>
      </c>
      <c r="AH265" s="128">
        <v>62.88</v>
      </c>
      <c r="AI265" s="128">
        <v>21.29</v>
      </c>
      <c r="AJ265" s="128">
        <v>7.78</v>
      </c>
      <c r="AK265" s="128">
        <v>15.58</v>
      </c>
      <c r="AL265" s="128">
        <v>7.38</v>
      </c>
      <c r="AM265" s="128">
        <v>31.61</v>
      </c>
      <c r="AN265" s="128">
        <v>7.63</v>
      </c>
      <c r="AO265" s="128">
        <v>14.92</v>
      </c>
      <c r="AP265" s="128">
        <v>7.12</v>
      </c>
      <c r="AQ265" s="128">
        <v>14.83</v>
      </c>
      <c r="AR265" s="128">
        <v>11.32</v>
      </c>
      <c r="AS265" s="128">
        <v>18.739999999999998</v>
      </c>
      <c r="AT265" s="128">
        <v>27.38</v>
      </c>
      <c r="AU265" s="128" t="s">
        <v>29</v>
      </c>
      <c r="AV265" s="130">
        <v>76.92</v>
      </c>
      <c r="AW265" s="130">
        <v>30.49</v>
      </c>
      <c r="AX265" s="135"/>
      <c r="AY265" s="128"/>
      <c r="AZ265" s="132">
        <v>4.41</v>
      </c>
      <c r="BA265" s="133">
        <v>7261.09</v>
      </c>
      <c r="BB265" s="133">
        <v>3752.43</v>
      </c>
      <c r="BC265" s="132">
        <v>6.62</v>
      </c>
      <c r="BD265" s="133">
        <v>1853.15</v>
      </c>
      <c r="BE265" s="133">
        <v>611.09</v>
      </c>
      <c r="BF265" s="132">
        <v>0.37</v>
      </c>
      <c r="BG265" s="134">
        <v>257.27</v>
      </c>
      <c r="BH265" s="134">
        <v>142.76</v>
      </c>
      <c r="BI265" s="132">
        <v>3.95</v>
      </c>
      <c r="BJ265" s="132">
        <v>0.46</v>
      </c>
      <c r="BK265" s="132">
        <v>9.2799999999999994</v>
      </c>
      <c r="BL265" s="132">
        <v>0.73</v>
      </c>
      <c r="BM265" s="134">
        <v>0.25</v>
      </c>
      <c r="BN265" s="134">
        <v>7.3999999999999996E-2</v>
      </c>
      <c r="BO265" s="134">
        <v>15.31</v>
      </c>
      <c r="BP265" s="134">
        <v>3.17</v>
      </c>
      <c r="BQ265" s="134">
        <v>8.9600000000000009</v>
      </c>
      <c r="BR265" s="134">
        <v>13.39</v>
      </c>
      <c r="BS265" s="134">
        <v>7.5999999999999998E-2</v>
      </c>
      <c r="BT265" s="134">
        <v>2.9000000000000001E-2</v>
      </c>
      <c r="BU265" s="134">
        <v>15.75</v>
      </c>
      <c r="BV265" s="134">
        <v>1.58</v>
      </c>
      <c r="BW265" s="134">
        <v>2.4900000000000002</v>
      </c>
      <c r="BX265" s="134">
        <v>0.37</v>
      </c>
      <c r="BY265" s="134">
        <v>3.94</v>
      </c>
      <c r="BZ265" s="134">
        <v>1.46</v>
      </c>
      <c r="CA265" s="134">
        <v>0.35</v>
      </c>
      <c r="CB265" s="134">
        <v>0.9</v>
      </c>
      <c r="CC265" s="134">
        <v>0.34</v>
      </c>
      <c r="CD265" s="134">
        <v>1.44</v>
      </c>
      <c r="CE265" s="134">
        <v>0.36</v>
      </c>
      <c r="CF265" s="134">
        <v>0.68</v>
      </c>
      <c r="CG265" s="134">
        <v>0.3</v>
      </c>
      <c r="CH265" s="134">
        <v>0.79</v>
      </c>
      <c r="CI265" s="134">
        <v>0.47</v>
      </c>
      <c r="CJ265" s="134">
        <v>1.08</v>
      </c>
      <c r="CK265" s="134">
        <v>1.3</v>
      </c>
      <c r="CL265" s="134">
        <v>5.4999999999999997E-3</v>
      </c>
      <c r="CM265" s="134">
        <v>3.39</v>
      </c>
      <c r="CN265" s="134">
        <v>1.29</v>
      </c>
      <c r="CO265" s="135"/>
      <c r="CQ265" s="130">
        <v>1.43</v>
      </c>
      <c r="CR265" s="130">
        <v>93.4</v>
      </c>
      <c r="CS265" s="130">
        <v>70.73</v>
      </c>
      <c r="CT265" s="130">
        <v>0.10199999999999999</v>
      </c>
      <c r="CU265" s="130">
        <v>9.2899999999999991</v>
      </c>
      <c r="CV265" s="130">
        <v>1.94</v>
      </c>
      <c r="CW265" s="130">
        <v>9.1200000000000003E-2</v>
      </c>
      <c r="CX265" s="130">
        <v>0.79800000000000004</v>
      </c>
      <c r="CY265" s="130">
        <v>0.41199999999999998</v>
      </c>
      <c r="CZ265" s="130">
        <v>0.19700000000000001</v>
      </c>
      <c r="DA265" s="130">
        <v>0.99199999999999999</v>
      </c>
      <c r="DB265" s="130">
        <v>1.29</v>
      </c>
      <c r="DC265" s="130">
        <v>1.89</v>
      </c>
      <c r="DD265" s="130">
        <v>0.64400000000000002</v>
      </c>
      <c r="DE265" s="130">
        <v>0.193</v>
      </c>
      <c r="DF265" s="130">
        <v>4.9200000000000001E-2</v>
      </c>
      <c r="DG265" s="130">
        <v>1.7299999999999999E-2</v>
      </c>
      <c r="DH265" s="130">
        <v>4.58E-2</v>
      </c>
      <c r="DI265" s="130">
        <v>1.2699999999999999E-2</v>
      </c>
      <c r="DJ265" s="130">
        <v>0.14599999999999999</v>
      </c>
      <c r="DK265" s="130">
        <v>7.7200000000000005E-2</v>
      </c>
      <c r="DL265" s="130">
        <v>9.8599999999999993E-2</v>
      </c>
      <c r="DM265" s="130">
        <v>2.4499999999999999E-3</v>
      </c>
      <c r="DN265" s="130">
        <v>5.28E-3</v>
      </c>
      <c r="DO265" s="130">
        <v>5.0800000000000003E-3</v>
      </c>
      <c r="DP265" s="130">
        <v>6.6699999999999995E-2</v>
      </c>
      <c r="DQ265" s="130">
        <v>5.4199999999999998E-2</v>
      </c>
      <c r="DR265" s="130" t="s">
        <v>419</v>
      </c>
      <c r="DS265" s="130">
        <v>4.2099999999999999E-2</v>
      </c>
      <c r="DT265" s="130">
        <v>3.0400000000000002E-3</v>
      </c>
      <c r="DU265" s="130">
        <f>AVERAGE(DU263:DU264,DU266:DU268)</f>
        <v>2.24E-2</v>
      </c>
      <c r="DV265" s="130">
        <v>5.3499999999999997E-3</v>
      </c>
      <c r="DW265" s="130">
        <v>1.0200000000000001E-2</v>
      </c>
      <c r="DX265" s="130">
        <v>4.9199999999999999E-3</v>
      </c>
      <c r="DY265" s="130">
        <v>2.0500000000000001E-2</v>
      </c>
      <c r="DZ265" s="130">
        <v>1.34E-3</v>
      </c>
      <c r="EA265" s="130">
        <v>1.455E-2</v>
      </c>
      <c r="EB265" s="130">
        <v>7.8300000000000002E-3</v>
      </c>
      <c r="EC265" s="130">
        <v>1.2E-2</v>
      </c>
      <c r="ED265" s="130">
        <v>3.79E-3</v>
      </c>
      <c r="EE265" s="130">
        <v>3.7599999999999999E-3</v>
      </c>
    </row>
    <row r="266" spans="1:1024" x14ac:dyDescent="0.2">
      <c r="A266" s="135" t="s">
        <v>803</v>
      </c>
      <c r="B266" s="135" t="s">
        <v>474</v>
      </c>
      <c r="C266" s="128" t="s">
        <v>37</v>
      </c>
      <c r="D266" s="128" t="s">
        <v>523</v>
      </c>
      <c r="F266" s="128">
        <v>1200</v>
      </c>
      <c r="G266" s="128">
        <v>1E-4</v>
      </c>
      <c r="H266" s="128" t="s">
        <v>367</v>
      </c>
      <c r="I266" s="129">
        <v>75.56</v>
      </c>
      <c r="J266" s="128">
        <v>229339.83</v>
      </c>
      <c r="K266" s="128">
        <v>103037.26</v>
      </c>
      <c r="L266" s="128">
        <v>127.33</v>
      </c>
      <c r="M266" s="128">
        <v>4858.7299999999996</v>
      </c>
      <c r="N266" s="128">
        <v>4944.3</v>
      </c>
      <c r="O266" s="128">
        <v>6.61</v>
      </c>
      <c r="P266" s="128">
        <v>2094.37</v>
      </c>
      <c r="Q266" s="128">
        <v>2650.43</v>
      </c>
      <c r="R266" s="128">
        <v>94.25</v>
      </c>
      <c r="S266" s="128">
        <v>5.37</v>
      </c>
      <c r="T266" s="128">
        <v>16.93</v>
      </c>
      <c r="U266" s="128" t="s">
        <v>29</v>
      </c>
      <c r="V266" s="128" t="s">
        <v>29</v>
      </c>
      <c r="W266" s="128" t="s">
        <v>29</v>
      </c>
      <c r="X266" s="128">
        <v>353.28</v>
      </c>
      <c r="Y266" s="128">
        <v>70.77</v>
      </c>
      <c r="Z266" s="128">
        <v>182.5</v>
      </c>
      <c r="AA266" s="128">
        <v>308.62</v>
      </c>
      <c r="AB266" s="128">
        <v>0.33</v>
      </c>
      <c r="AC266" s="128">
        <v>0.123</v>
      </c>
      <c r="AD266" s="128">
        <v>274.81</v>
      </c>
      <c r="AE266" s="128">
        <v>38.72</v>
      </c>
      <c r="AF266" s="128">
        <v>53.81</v>
      </c>
      <c r="AG266" s="128">
        <v>9.02</v>
      </c>
      <c r="AH266" s="128">
        <v>62.45</v>
      </c>
      <c r="AI266" s="128">
        <v>22.83</v>
      </c>
      <c r="AJ266" s="128">
        <v>7.75</v>
      </c>
      <c r="AK266" s="128">
        <v>15.35</v>
      </c>
      <c r="AL266" s="128">
        <v>7.46</v>
      </c>
      <c r="AM266" s="128">
        <v>31.74</v>
      </c>
      <c r="AN266" s="128">
        <v>7.87</v>
      </c>
      <c r="AO266" s="128">
        <v>14.62</v>
      </c>
      <c r="AP266" s="128">
        <v>7.36</v>
      </c>
      <c r="AQ266" s="128">
        <v>15.24</v>
      </c>
      <c r="AR266" s="128">
        <v>11.58</v>
      </c>
      <c r="AS266" s="128">
        <v>18.77</v>
      </c>
      <c r="AT266" s="128">
        <v>27.73</v>
      </c>
      <c r="AU266" s="128">
        <v>0.33300000000000002</v>
      </c>
      <c r="AV266" s="130">
        <v>76.290000000000006</v>
      </c>
      <c r="AW266" s="130">
        <v>30.3</v>
      </c>
      <c r="AX266" s="135"/>
      <c r="AY266" s="128"/>
      <c r="AZ266" s="132">
        <v>4.43</v>
      </c>
      <c r="BA266" s="133">
        <v>7261.82</v>
      </c>
      <c r="BB266" s="133">
        <v>3738.56</v>
      </c>
      <c r="BC266" s="132">
        <v>6.67</v>
      </c>
      <c r="BD266" s="133">
        <v>1840.57</v>
      </c>
      <c r="BE266" s="133">
        <v>605.16</v>
      </c>
      <c r="BF266" s="132">
        <v>0.37</v>
      </c>
      <c r="BG266" s="134">
        <v>255.65</v>
      </c>
      <c r="BH266" s="134">
        <v>142.72999999999999</v>
      </c>
      <c r="BI266" s="132">
        <v>4.04</v>
      </c>
      <c r="BJ266" s="132">
        <v>0.6</v>
      </c>
      <c r="BK266" s="132">
        <v>1.73</v>
      </c>
      <c r="BL266" s="132">
        <v>0.63</v>
      </c>
      <c r="BM266" s="134">
        <v>0.34</v>
      </c>
      <c r="BN266" s="134">
        <v>7.3999999999999996E-2</v>
      </c>
      <c r="BO266" s="134">
        <v>15.21</v>
      </c>
      <c r="BP266" s="134">
        <v>3.13</v>
      </c>
      <c r="BQ266" s="134">
        <v>9.14</v>
      </c>
      <c r="BR266" s="134">
        <v>13.56</v>
      </c>
      <c r="BS266" s="134">
        <v>0.11</v>
      </c>
      <c r="BT266" s="134">
        <v>3.2000000000000001E-2</v>
      </c>
      <c r="BU266" s="134">
        <v>15.91</v>
      </c>
      <c r="BV266" s="134">
        <v>1.6</v>
      </c>
      <c r="BW266" s="134">
        <v>2.46</v>
      </c>
      <c r="BX266" s="134">
        <v>0.38</v>
      </c>
      <c r="BY266" s="134">
        <v>3.93</v>
      </c>
      <c r="BZ266" s="134">
        <v>1.57</v>
      </c>
      <c r="CA266" s="134">
        <v>0.35</v>
      </c>
      <c r="CB266" s="134">
        <v>0.89</v>
      </c>
      <c r="CC266" s="134">
        <v>0.34</v>
      </c>
      <c r="CD266" s="134">
        <v>1.45</v>
      </c>
      <c r="CE266" s="134">
        <v>0.37</v>
      </c>
      <c r="CF266" s="134">
        <v>0.67</v>
      </c>
      <c r="CG266" s="134">
        <v>0.32</v>
      </c>
      <c r="CH266" s="134">
        <v>0.81</v>
      </c>
      <c r="CI266" s="134">
        <v>0.49</v>
      </c>
      <c r="CJ266" s="134">
        <v>1.0900000000000001</v>
      </c>
      <c r="CK266" s="134">
        <v>1.32</v>
      </c>
      <c r="CL266" s="134">
        <v>2.4E-2</v>
      </c>
      <c r="CM266" s="134">
        <v>3.38</v>
      </c>
      <c r="CN266" s="134">
        <v>1.29</v>
      </c>
      <c r="CO266" s="135"/>
      <c r="CQ266" s="130">
        <v>1.4</v>
      </c>
      <c r="CR266" s="130">
        <v>92.09</v>
      </c>
      <c r="CS266" s="130">
        <v>74.23</v>
      </c>
      <c r="CT266" s="130">
        <v>9.6299999999999997E-2</v>
      </c>
      <c r="CU266" s="130">
        <v>9.1</v>
      </c>
      <c r="CV266" s="130">
        <v>1.88</v>
      </c>
      <c r="CW266" s="130">
        <v>7.5899999999999995E-2</v>
      </c>
      <c r="CX266" s="130">
        <v>0.67300000000000004</v>
      </c>
      <c r="CY266" s="130">
        <v>0.38400000000000001</v>
      </c>
      <c r="CZ266" s="130">
        <v>0.18</v>
      </c>
      <c r="DA266" s="130">
        <v>0.97199999999999998</v>
      </c>
      <c r="DB266" s="130">
        <v>1.26</v>
      </c>
      <c r="DC266" s="130">
        <v>1.57</v>
      </c>
      <c r="DD266" s="130">
        <v>0.90600000000000003</v>
      </c>
      <c r="DE266" s="130">
        <v>0.185</v>
      </c>
      <c r="DF266" s="130">
        <v>5.0999999999999997E-2</v>
      </c>
      <c r="DG266" s="130">
        <v>1.9400000000000001E-2</v>
      </c>
      <c r="DH266" s="130">
        <v>5.4600000000000003E-2</v>
      </c>
      <c r="DI266" s="130">
        <v>2.3599999999999999E-2</v>
      </c>
      <c r="DJ266" s="130">
        <v>0.23799999999999999</v>
      </c>
      <c r="DK266" s="130">
        <v>7.3400000000000007E-2</v>
      </c>
      <c r="DL266" s="130">
        <v>0.14299999999999999</v>
      </c>
      <c r="DM266" s="130">
        <v>3.8500000000000001E-3</v>
      </c>
      <c r="DN266" s="130">
        <v>7.5599999999999999E-3</v>
      </c>
      <c r="DO266" s="130">
        <v>5.0800000000000003E-3</v>
      </c>
      <c r="DP266" s="130">
        <v>6.6699999999999995E-2</v>
      </c>
      <c r="DQ266" s="130">
        <v>5.4199999999999998E-2</v>
      </c>
      <c r="DR266" s="130" t="s">
        <v>419</v>
      </c>
      <c r="DS266" s="130">
        <v>3.6799999999999999E-2</v>
      </c>
      <c r="DT266" s="130" t="s">
        <v>419</v>
      </c>
      <c r="DU266" s="130">
        <v>1.2800000000000001E-2</v>
      </c>
      <c r="DV266" s="130">
        <v>5.9800000000000001E-3</v>
      </c>
      <c r="DW266" s="130">
        <v>1.0200000000000001E-2</v>
      </c>
      <c r="DX266" s="130">
        <v>4.8399999999999997E-3</v>
      </c>
      <c r="DY266" s="130">
        <v>1.67E-2</v>
      </c>
      <c r="DZ266" s="130">
        <v>1.4400000000000001E-3</v>
      </c>
      <c r="EA266" s="130">
        <v>1.455E-2</v>
      </c>
      <c r="EB266" s="130">
        <v>7.3299999999999997E-3</v>
      </c>
      <c r="EC266" s="130">
        <v>1.2699999999999999E-2</v>
      </c>
      <c r="ED266" s="130">
        <v>3.79E-3</v>
      </c>
      <c r="EE266" s="130">
        <v>3.7599999999999999E-3</v>
      </c>
    </row>
    <row r="267" spans="1:1024" x14ac:dyDescent="0.2">
      <c r="A267" s="135" t="s">
        <v>803</v>
      </c>
      <c r="B267" s="135" t="s">
        <v>474</v>
      </c>
      <c r="C267" s="128" t="s">
        <v>37</v>
      </c>
      <c r="D267" s="128" t="s">
        <v>524</v>
      </c>
      <c r="F267" s="128">
        <v>1200</v>
      </c>
      <c r="G267" s="128">
        <v>1E-4</v>
      </c>
      <c r="H267" s="128" t="s">
        <v>367</v>
      </c>
      <c r="I267" s="129">
        <v>75.42</v>
      </c>
      <c r="J267" s="128">
        <v>229339.83</v>
      </c>
      <c r="K267" s="128">
        <v>103650.07</v>
      </c>
      <c r="L267" s="128">
        <v>128.86000000000001</v>
      </c>
      <c r="M267" s="128">
        <v>4865.09</v>
      </c>
      <c r="N267" s="128">
        <v>5021.93</v>
      </c>
      <c r="O267" s="128">
        <v>6.65</v>
      </c>
      <c r="P267" s="128">
        <v>2125</v>
      </c>
      <c r="Q267" s="128">
        <v>2648.91</v>
      </c>
      <c r="R267" s="128">
        <v>94.14</v>
      </c>
      <c r="S267" s="128">
        <v>2.4700000000000002</v>
      </c>
      <c r="T267" s="128">
        <v>161.25</v>
      </c>
      <c r="U267" s="128" t="s">
        <v>29</v>
      </c>
      <c r="V267" s="128" t="s">
        <v>29</v>
      </c>
      <c r="W267" s="128" t="s">
        <v>29</v>
      </c>
      <c r="X267" s="128">
        <v>355.68</v>
      </c>
      <c r="Y267" s="128">
        <v>72.040000000000006</v>
      </c>
      <c r="Z267" s="128">
        <v>177.48</v>
      </c>
      <c r="AA267" s="128">
        <v>306.7</v>
      </c>
      <c r="AB267" s="128">
        <v>0.35299999999999998</v>
      </c>
      <c r="AC267" s="128" t="s">
        <v>29</v>
      </c>
      <c r="AD267" s="128">
        <v>277.16000000000003</v>
      </c>
      <c r="AE267" s="128">
        <v>37.86</v>
      </c>
      <c r="AF267" s="128">
        <v>54.15</v>
      </c>
      <c r="AG267" s="128">
        <v>8.77</v>
      </c>
      <c r="AH267" s="128">
        <v>62.09</v>
      </c>
      <c r="AI267" s="128">
        <v>22.73</v>
      </c>
      <c r="AJ267" s="128">
        <v>7.89</v>
      </c>
      <c r="AK267" s="128">
        <v>14.89</v>
      </c>
      <c r="AL267" s="128">
        <v>7.06</v>
      </c>
      <c r="AM267" s="128">
        <v>31.57</v>
      </c>
      <c r="AN267" s="128">
        <v>7.54</v>
      </c>
      <c r="AO267" s="128">
        <v>14.87</v>
      </c>
      <c r="AP267" s="128">
        <v>6.99</v>
      </c>
      <c r="AQ267" s="128">
        <v>15.13</v>
      </c>
      <c r="AR267" s="128">
        <v>11.4</v>
      </c>
      <c r="AS267" s="128">
        <v>18.71</v>
      </c>
      <c r="AT267" s="128">
        <v>27.1</v>
      </c>
      <c r="AU267" s="128">
        <v>4.4999999999999998E-2</v>
      </c>
      <c r="AV267" s="130">
        <v>77.06</v>
      </c>
      <c r="AW267" s="130">
        <v>30.52</v>
      </c>
      <c r="AX267" s="135"/>
      <c r="AY267" s="128"/>
      <c r="AZ267" s="132">
        <v>4.4400000000000004</v>
      </c>
      <c r="BA267" s="133">
        <v>7262.04</v>
      </c>
      <c r="BB267" s="133">
        <v>3767.58</v>
      </c>
      <c r="BC267" s="132">
        <v>6.78</v>
      </c>
      <c r="BD267" s="133">
        <v>1851.89</v>
      </c>
      <c r="BE267" s="133">
        <v>617.87</v>
      </c>
      <c r="BF267" s="132">
        <v>0.38</v>
      </c>
      <c r="BG267" s="134">
        <v>260.77</v>
      </c>
      <c r="BH267" s="134">
        <v>143.18</v>
      </c>
      <c r="BI267" s="132">
        <v>4.05</v>
      </c>
      <c r="BJ267" s="132">
        <v>0.46</v>
      </c>
      <c r="BK267" s="132">
        <v>15.32</v>
      </c>
      <c r="BL267" s="132">
        <v>0.7</v>
      </c>
      <c r="BM267" s="134">
        <v>0.3</v>
      </c>
      <c r="BN267" s="134">
        <v>7.4999999999999997E-2</v>
      </c>
      <c r="BO267" s="134">
        <v>15.36</v>
      </c>
      <c r="BP267" s="134">
        <v>3.2</v>
      </c>
      <c r="BQ267" s="134">
        <v>8.92</v>
      </c>
      <c r="BR267" s="134">
        <v>13.51</v>
      </c>
      <c r="BS267" s="134">
        <v>9.4E-2</v>
      </c>
      <c r="BT267" s="134">
        <v>2.9000000000000001E-2</v>
      </c>
      <c r="BU267" s="134">
        <v>16.11</v>
      </c>
      <c r="BV267" s="134">
        <v>1.57</v>
      </c>
      <c r="BW267" s="134">
        <v>2.48</v>
      </c>
      <c r="BX267" s="134">
        <v>0.37</v>
      </c>
      <c r="BY267" s="134">
        <v>3.92</v>
      </c>
      <c r="BZ267" s="134">
        <v>1.57</v>
      </c>
      <c r="CA267" s="134">
        <v>0.36</v>
      </c>
      <c r="CB267" s="134">
        <v>0.87</v>
      </c>
      <c r="CC267" s="134">
        <v>0.32</v>
      </c>
      <c r="CD267" s="134">
        <v>1.45</v>
      </c>
      <c r="CE267" s="134">
        <v>0.36</v>
      </c>
      <c r="CF267" s="134">
        <v>0.69</v>
      </c>
      <c r="CG267" s="134">
        <v>0.3</v>
      </c>
      <c r="CH267" s="134">
        <v>0.81</v>
      </c>
      <c r="CI267" s="134">
        <v>0.48</v>
      </c>
      <c r="CJ267" s="134">
        <v>1.0900000000000001</v>
      </c>
      <c r="CK267" s="134">
        <v>1.3</v>
      </c>
      <c r="CL267" s="134">
        <v>1.0999999999999999E-2</v>
      </c>
      <c r="CM267" s="134">
        <v>3.42</v>
      </c>
      <c r="CN267" s="134">
        <v>1.3</v>
      </c>
      <c r="CO267" s="135"/>
      <c r="CQ267" s="130">
        <v>1.44</v>
      </c>
      <c r="CR267" s="130">
        <v>94.77</v>
      </c>
      <c r="CS267" s="130">
        <v>74.62</v>
      </c>
      <c r="CT267" s="130">
        <v>9.9099999999999994E-2</v>
      </c>
      <c r="CU267" s="130">
        <v>9.17</v>
      </c>
      <c r="CV267" s="130">
        <v>2.11</v>
      </c>
      <c r="CW267" s="130">
        <v>9.3899999999999997E-2</v>
      </c>
      <c r="CX267" s="130">
        <v>0.66400000000000003</v>
      </c>
      <c r="CY267" s="130">
        <v>0.38200000000000001</v>
      </c>
      <c r="CZ267" s="130">
        <v>0.188</v>
      </c>
      <c r="DA267" s="130">
        <v>0.98899999999999999</v>
      </c>
      <c r="DB267" s="130">
        <v>1.28</v>
      </c>
      <c r="DC267" s="130">
        <v>1.7</v>
      </c>
      <c r="DD267" s="130">
        <v>0.76100000000000001</v>
      </c>
      <c r="DE267" s="130">
        <v>0.186</v>
      </c>
      <c r="DF267" s="130">
        <v>5.0999999999999997E-2</v>
      </c>
      <c r="DG267" s="130">
        <v>1.14E-2</v>
      </c>
      <c r="DH267" s="130">
        <v>4.4600000000000001E-2</v>
      </c>
      <c r="DI267" s="130">
        <v>1.1599999999999999E-2</v>
      </c>
      <c r="DJ267" s="130">
        <v>0.182</v>
      </c>
      <c r="DK267" s="130">
        <v>7.1199999999999999E-2</v>
      </c>
      <c r="DL267" s="130">
        <v>6.6500000000000004E-2</v>
      </c>
      <c r="DM267" s="130">
        <v>2.1199999999999999E-3</v>
      </c>
      <c r="DN267" s="130">
        <v>1.15E-2</v>
      </c>
      <c r="DO267" s="130">
        <v>5.0800000000000003E-3</v>
      </c>
      <c r="DP267" s="130">
        <v>6.6699999999999995E-2</v>
      </c>
      <c r="DQ267" s="130">
        <v>5.4199999999999998E-2</v>
      </c>
      <c r="DR267" s="130">
        <v>1.0699999999999999E-2</v>
      </c>
      <c r="DS267" s="130">
        <v>6.2100000000000002E-2</v>
      </c>
      <c r="DT267" s="130">
        <v>3.9199999999999999E-3</v>
      </c>
      <c r="DU267" s="130">
        <v>2.5499999999999998E-2</v>
      </c>
      <c r="DV267" s="130">
        <v>3.7699999999999999E-3</v>
      </c>
      <c r="DW267" s="130">
        <v>1.0200000000000001E-2</v>
      </c>
      <c r="DX267" s="130">
        <v>6.6525000000000004E-3</v>
      </c>
      <c r="DY267" s="130">
        <f>AVERAGE(DY268,DY266,DY264)</f>
        <v>2.0500000000000001E-2</v>
      </c>
      <c r="DZ267" s="130">
        <v>1.1800000000000001E-3</v>
      </c>
      <c r="EA267" s="130">
        <v>1.455E-2</v>
      </c>
      <c r="EB267" s="130">
        <v>5.9199999999999999E-3</v>
      </c>
      <c r="EC267" s="130">
        <v>2.1399999999999999E-2</v>
      </c>
      <c r="ED267" s="130">
        <v>3.79E-3</v>
      </c>
      <c r="EE267" s="130">
        <v>3.7599999999999999E-3</v>
      </c>
    </row>
    <row r="268" spans="1:1024" x14ac:dyDescent="0.2">
      <c r="A268" s="135" t="s">
        <v>803</v>
      </c>
      <c r="B268" s="135" t="s">
        <v>474</v>
      </c>
      <c r="C268" s="128" t="s">
        <v>37</v>
      </c>
      <c r="D268" s="128" t="s">
        <v>525</v>
      </c>
      <c r="F268" s="128">
        <v>1200</v>
      </c>
      <c r="G268" s="128">
        <v>1E-4</v>
      </c>
      <c r="H268" s="128" t="s">
        <v>367</v>
      </c>
      <c r="I268" s="129">
        <v>74.34</v>
      </c>
      <c r="J268" s="128">
        <v>229339.83</v>
      </c>
      <c r="K268" s="128">
        <v>102602.53</v>
      </c>
      <c r="L268" s="128">
        <v>126.85</v>
      </c>
      <c r="M268" s="128">
        <v>4767.8</v>
      </c>
      <c r="N268" s="128">
        <v>4925.1400000000003</v>
      </c>
      <c r="O268" s="128">
        <v>6.26</v>
      </c>
      <c r="P268" s="128">
        <v>2100.7600000000002</v>
      </c>
      <c r="Q268" s="128">
        <v>2624.63</v>
      </c>
      <c r="R268" s="128">
        <v>92.85</v>
      </c>
      <c r="S268" s="128">
        <v>1.86</v>
      </c>
      <c r="T268" s="128">
        <v>2.38</v>
      </c>
      <c r="U268" s="128" t="s">
        <v>29</v>
      </c>
      <c r="V268" s="128" t="s">
        <v>29</v>
      </c>
      <c r="W268" s="128" t="s">
        <v>29</v>
      </c>
      <c r="X268" s="128">
        <v>349.98</v>
      </c>
      <c r="Y268" s="128">
        <v>70.569999999999993</v>
      </c>
      <c r="Z268" s="128">
        <v>174.08</v>
      </c>
      <c r="AA268" s="128">
        <v>299.83999999999997</v>
      </c>
      <c r="AB268" s="128">
        <v>0.191</v>
      </c>
      <c r="AC268" s="128" t="s">
        <v>29</v>
      </c>
      <c r="AD268" s="128">
        <v>266.5</v>
      </c>
      <c r="AE268" s="128">
        <v>37.07</v>
      </c>
      <c r="AF268" s="128">
        <v>53.04</v>
      </c>
      <c r="AG268" s="128">
        <v>8.68</v>
      </c>
      <c r="AH268" s="128">
        <v>62.35</v>
      </c>
      <c r="AI268" s="128">
        <v>21.69</v>
      </c>
      <c r="AJ268" s="128">
        <v>7.26</v>
      </c>
      <c r="AK268" s="128">
        <v>14.98</v>
      </c>
      <c r="AL268" s="128">
        <v>7.22</v>
      </c>
      <c r="AM268" s="128">
        <v>30.26</v>
      </c>
      <c r="AN268" s="128">
        <v>7.44</v>
      </c>
      <c r="AO268" s="128">
        <v>14.84</v>
      </c>
      <c r="AP268" s="128">
        <v>6.83</v>
      </c>
      <c r="AQ268" s="128">
        <v>14.8</v>
      </c>
      <c r="AR268" s="128">
        <v>11.04</v>
      </c>
      <c r="AS268" s="128">
        <v>17.510000000000002</v>
      </c>
      <c r="AT268" s="128">
        <v>26.92</v>
      </c>
      <c r="AU268" s="128" t="s">
        <v>29</v>
      </c>
      <c r="AV268" s="130">
        <v>75.12</v>
      </c>
      <c r="AW268" s="130">
        <v>30.01</v>
      </c>
      <c r="AX268" s="135"/>
      <c r="AY268" s="128"/>
      <c r="AZ268" s="132">
        <v>4.3899999999999997</v>
      </c>
      <c r="BA268" s="133">
        <v>7261.13</v>
      </c>
      <c r="BB268" s="133">
        <v>3735.25</v>
      </c>
      <c r="BC268" s="132">
        <v>6.7</v>
      </c>
      <c r="BD268" s="133">
        <v>1823.6</v>
      </c>
      <c r="BE268" s="133">
        <v>609.08000000000004</v>
      </c>
      <c r="BF268" s="132">
        <v>0.36</v>
      </c>
      <c r="BG268" s="134">
        <v>259.16000000000003</v>
      </c>
      <c r="BH268" s="134">
        <v>142.38999999999999</v>
      </c>
      <c r="BI268" s="132">
        <v>4</v>
      </c>
      <c r="BJ268" s="132">
        <v>0.43</v>
      </c>
      <c r="BK268" s="132">
        <v>0.55000000000000004</v>
      </c>
      <c r="BL268" s="132">
        <v>0.64</v>
      </c>
      <c r="BM268" s="134">
        <v>0.28999999999999998</v>
      </c>
      <c r="BN268" s="134">
        <v>7.2999999999999995E-2</v>
      </c>
      <c r="BO268" s="134">
        <v>15.15</v>
      </c>
      <c r="BP268" s="134">
        <v>3.14</v>
      </c>
      <c r="BQ268" s="134">
        <v>8.7799999999999994</v>
      </c>
      <c r="BR268" s="134">
        <v>13.25</v>
      </c>
      <c r="BS268" s="134">
        <v>8.2000000000000003E-2</v>
      </c>
      <c r="BT268" s="134">
        <v>2.9000000000000001E-2</v>
      </c>
      <c r="BU268" s="134">
        <v>15.55</v>
      </c>
      <c r="BV268" s="134">
        <v>1.54</v>
      </c>
      <c r="BW268" s="134">
        <v>2.44</v>
      </c>
      <c r="BX268" s="134">
        <v>0.37</v>
      </c>
      <c r="BY268" s="134">
        <v>3.95</v>
      </c>
      <c r="BZ268" s="134">
        <v>1.5</v>
      </c>
      <c r="CA268" s="134">
        <v>0.33</v>
      </c>
      <c r="CB268" s="134">
        <v>0.87</v>
      </c>
      <c r="CC268" s="134">
        <v>0.33</v>
      </c>
      <c r="CD268" s="134">
        <v>1.39</v>
      </c>
      <c r="CE268" s="134">
        <v>0.36</v>
      </c>
      <c r="CF268" s="134">
        <v>0.68</v>
      </c>
      <c r="CG268" s="134">
        <v>0.28999999999999998</v>
      </c>
      <c r="CH268" s="134">
        <v>0.79</v>
      </c>
      <c r="CI268" s="134">
        <v>0.47</v>
      </c>
      <c r="CJ268" s="134">
        <v>1.02</v>
      </c>
      <c r="CK268" s="134">
        <v>1.29</v>
      </c>
      <c r="CL268" s="134">
        <v>7.7000000000000002E-3</v>
      </c>
      <c r="CM268" s="134">
        <v>3.34</v>
      </c>
      <c r="CN268" s="134">
        <v>1.28</v>
      </c>
      <c r="CO268" s="135"/>
      <c r="CQ268" s="130">
        <v>1.47</v>
      </c>
      <c r="CR268" s="130">
        <v>94.14</v>
      </c>
      <c r="CS268" s="130">
        <v>70.91</v>
      </c>
      <c r="CT268" s="130">
        <v>0.11700000000000001</v>
      </c>
      <c r="CU268" s="130">
        <v>8.93</v>
      </c>
      <c r="CV268" s="130">
        <v>1.81</v>
      </c>
      <c r="CW268" s="130">
        <v>9.5500000000000002E-2</v>
      </c>
      <c r="CX268" s="130">
        <v>0.71699999999999997</v>
      </c>
      <c r="CY268" s="130">
        <v>0.39100000000000001</v>
      </c>
      <c r="CZ268" s="130">
        <v>0.16400000000000001</v>
      </c>
      <c r="DA268" s="130">
        <v>0.98</v>
      </c>
      <c r="DB268" s="130">
        <v>1.22</v>
      </c>
      <c r="DC268" s="130">
        <v>1.47</v>
      </c>
      <c r="DD268" s="130">
        <v>0.77600000000000002</v>
      </c>
      <c r="DE268" s="130">
        <v>0.186</v>
      </c>
      <c r="DF268" s="130">
        <v>4.58E-2</v>
      </c>
      <c r="DG268" s="130">
        <f>AVERAGE(DG263:DG267)</f>
        <v>1.512E-2</v>
      </c>
      <c r="DH268" s="130">
        <v>4.5900000000000003E-2</v>
      </c>
      <c r="DI268" s="130">
        <v>1.5599999999999999E-2</v>
      </c>
      <c r="DJ268" s="130">
        <v>0.18099999999999999</v>
      </c>
      <c r="DK268" s="130">
        <v>7.5300000000000006E-2</v>
      </c>
      <c r="DL268" s="130">
        <v>9.5299999999999996E-2</v>
      </c>
      <c r="DM268" s="130">
        <v>1.74E-3</v>
      </c>
      <c r="DN268" s="130">
        <f>AVERAGE(DN267,DN265,DN263)</f>
        <v>7.5599999999999999E-3</v>
      </c>
      <c r="DO268" s="130">
        <v>5.0800000000000003E-3</v>
      </c>
      <c r="DP268" s="130">
        <v>6.6699999999999995E-2</v>
      </c>
      <c r="DQ268" s="130">
        <v>5.4199999999999998E-2</v>
      </c>
      <c r="DR268" s="130">
        <v>7.9600000000000001E-3</v>
      </c>
      <c r="DS268" s="130">
        <v>3.8800000000000001E-2</v>
      </c>
      <c r="DT268" s="130">
        <v>5.2100000000000002E-3</v>
      </c>
      <c r="DU268" s="130">
        <v>1.7600000000000001E-2</v>
      </c>
      <c r="DV268" s="130">
        <f>AVERAGE(DV264:DV267)</f>
        <v>4.6499999999999996E-3</v>
      </c>
      <c r="DW268" s="130">
        <v>1.0200000000000001E-2</v>
      </c>
      <c r="DX268" s="130">
        <v>6.2500000000000003E-3</v>
      </c>
      <c r="DY268" s="130">
        <v>2.7900000000000001E-2</v>
      </c>
      <c r="DZ268" s="130">
        <v>2.48E-3</v>
      </c>
      <c r="EA268" s="130">
        <v>1.455E-2</v>
      </c>
      <c r="EB268" s="130">
        <v>8.7200000000000003E-3</v>
      </c>
      <c r="EC268" s="130">
        <v>1.66E-2</v>
      </c>
      <c r="ED268" s="130">
        <v>3.79E-3</v>
      </c>
      <c r="EE268" s="130">
        <v>3.7599999999999999E-3</v>
      </c>
    </row>
    <row r="269" spans="1:1024" x14ac:dyDescent="0.2">
      <c r="A269" s="135"/>
      <c r="B269" s="135"/>
      <c r="D269" s="135" t="s">
        <v>34</v>
      </c>
      <c r="I269" s="144">
        <f t="shared" ref="I269:AW269" si="171">AVERAGE(I263:I268)</f>
        <v>75.279999999999987</v>
      </c>
      <c r="J269" s="135">
        <f t="shared" si="171"/>
        <v>229339.82666666666</v>
      </c>
      <c r="K269" s="135">
        <f t="shared" si="171"/>
        <v>103378.56333333334</v>
      </c>
      <c r="L269" s="135">
        <f t="shared" si="171"/>
        <v>127.44333333333333</v>
      </c>
      <c r="M269" s="135">
        <f t="shared" si="171"/>
        <v>4852.0666666666666</v>
      </c>
      <c r="N269" s="135">
        <f t="shared" si="171"/>
        <v>4985.585</v>
      </c>
      <c r="O269" s="135">
        <f t="shared" si="171"/>
        <v>6.4950000000000001</v>
      </c>
      <c r="P269" s="135">
        <f t="shared" si="171"/>
        <v>2111.7833333333333</v>
      </c>
      <c r="Q269" s="135">
        <f t="shared" si="171"/>
        <v>2644.8416666666667</v>
      </c>
      <c r="R269" s="135">
        <f t="shared" si="171"/>
        <v>93.456666666666663</v>
      </c>
      <c r="S269" s="135">
        <f t="shared" si="171"/>
        <v>6.12</v>
      </c>
      <c r="T269" s="135">
        <f t="shared" si="171"/>
        <v>50.104999999999997</v>
      </c>
      <c r="U269" s="135">
        <f t="shared" si="171"/>
        <v>10.32</v>
      </c>
      <c r="V269" s="135">
        <f t="shared" si="171"/>
        <v>0.84</v>
      </c>
      <c r="W269" s="135">
        <f t="shared" si="171"/>
        <v>0.89</v>
      </c>
      <c r="X269" s="135">
        <f t="shared" si="171"/>
        <v>353.91499999999996</v>
      </c>
      <c r="Y269" s="135">
        <f t="shared" si="171"/>
        <v>71.603333333333339</v>
      </c>
      <c r="Z269" s="135">
        <f t="shared" si="171"/>
        <v>182.61500000000001</v>
      </c>
      <c r="AA269" s="135">
        <f t="shared" si="171"/>
        <v>305.11666666666662</v>
      </c>
      <c r="AB269" s="135">
        <f t="shared" si="171"/>
        <v>0.35383333333333339</v>
      </c>
      <c r="AC269" s="135">
        <f t="shared" si="171"/>
        <v>0.123</v>
      </c>
      <c r="AD269" s="135">
        <f t="shared" si="171"/>
        <v>272.63500000000005</v>
      </c>
      <c r="AE269" s="135">
        <f t="shared" si="171"/>
        <v>38.06</v>
      </c>
      <c r="AF269" s="135">
        <f t="shared" si="171"/>
        <v>53.983333333333341</v>
      </c>
      <c r="AG269" s="135">
        <f t="shared" si="171"/>
        <v>8.7899999999999974</v>
      </c>
      <c r="AH269" s="135">
        <f t="shared" si="171"/>
        <v>62.726666666666667</v>
      </c>
      <c r="AI269" s="135">
        <f t="shared" si="171"/>
        <v>21.916666666666668</v>
      </c>
      <c r="AJ269" s="135">
        <f t="shared" si="171"/>
        <v>7.7666666666666657</v>
      </c>
      <c r="AK269" s="135">
        <f t="shared" si="171"/>
        <v>15.565</v>
      </c>
      <c r="AL269" s="135">
        <f t="shared" si="171"/>
        <v>7.28</v>
      </c>
      <c r="AM269" s="135">
        <f t="shared" si="171"/>
        <v>31.47</v>
      </c>
      <c r="AN269" s="135">
        <f t="shared" si="171"/>
        <v>7.59</v>
      </c>
      <c r="AO269" s="135">
        <f t="shared" si="171"/>
        <v>14.835000000000001</v>
      </c>
      <c r="AP269" s="135">
        <f t="shared" si="171"/>
        <v>7.0583333333333336</v>
      </c>
      <c r="AQ269" s="135">
        <f t="shared" si="171"/>
        <v>15.03</v>
      </c>
      <c r="AR269" s="135">
        <f t="shared" si="171"/>
        <v>11.398333333333332</v>
      </c>
      <c r="AS269" s="135">
        <f t="shared" si="171"/>
        <v>18.558333333333334</v>
      </c>
      <c r="AT269" s="135">
        <f t="shared" si="171"/>
        <v>27.406666666666666</v>
      </c>
      <c r="AU269" s="135">
        <f t="shared" si="171"/>
        <v>0.58674999999999999</v>
      </c>
      <c r="AV269" s="145">
        <f t="shared" si="171"/>
        <v>76.440000000000012</v>
      </c>
      <c r="AW269" s="145">
        <f t="shared" si="171"/>
        <v>30.399999999999995</v>
      </c>
      <c r="AX269" s="135"/>
      <c r="AY269" s="135"/>
      <c r="AZ269" s="146"/>
      <c r="BA269" s="147"/>
      <c r="BB269" s="147"/>
      <c r="BC269" s="146"/>
      <c r="BD269" s="147"/>
      <c r="BE269" s="147"/>
      <c r="BF269" s="146"/>
      <c r="BG269" s="148"/>
      <c r="BH269" s="148"/>
      <c r="BI269" s="146"/>
      <c r="BJ269" s="146"/>
      <c r="BK269" s="146"/>
      <c r="BL269" s="146"/>
      <c r="BM269" s="148"/>
      <c r="BN269" s="148"/>
      <c r="BO269" s="148"/>
      <c r="BP269" s="148"/>
      <c r="BQ269" s="148"/>
      <c r="BR269" s="148"/>
      <c r="BS269" s="148"/>
      <c r="BT269" s="148"/>
      <c r="BU269" s="148"/>
      <c r="BV269" s="148"/>
      <c r="BW269" s="148"/>
      <c r="BX269" s="148"/>
      <c r="BY269" s="148"/>
      <c r="BZ269" s="148"/>
      <c r="CA269" s="148"/>
      <c r="CB269" s="148"/>
      <c r="CC269" s="148"/>
      <c r="CD269" s="148"/>
      <c r="CE269" s="148"/>
      <c r="CF269" s="148"/>
      <c r="CG269" s="148"/>
      <c r="CH269" s="148"/>
      <c r="CI269" s="148"/>
      <c r="CJ269" s="148"/>
      <c r="CK269" s="148"/>
      <c r="CL269" s="148"/>
      <c r="CM269" s="148"/>
      <c r="CN269" s="148"/>
      <c r="CO269" s="135"/>
      <c r="CP269" s="135"/>
      <c r="CQ269" s="145"/>
      <c r="CR269" s="145"/>
      <c r="CS269" s="145"/>
      <c r="CT269" s="145"/>
      <c r="CU269" s="145"/>
      <c r="CV269" s="145"/>
      <c r="CW269" s="145"/>
      <c r="CX269" s="145"/>
      <c r="CY269" s="145"/>
      <c r="CZ269" s="145"/>
      <c r="DA269" s="145"/>
      <c r="DB269" s="145"/>
      <c r="DC269" s="145"/>
      <c r="DD269" s="145"/>
      <c r="DE269" s="145"/>
      <c r="DF269" s="145"/>
      <c r="DG269" s="145"/>
      <c r="DH269" s="145"/>
      <c r="DI269" s="145"/>
      <c r="DJ269" s="145"/>
      <c r="DK269" s="145"/>
      <c r="DL269" s="145"/>
      <c r="DM269" s="145"/>
      <c r="DN269" s="145"/>
      <c r="DO269" s="145"/>
      <c r="DP269" s="145"/>
      <c r="DQ269" s="145"/>
      <c r="DR269" s="145"/>
      <c r="DS269" s="145"/>
      <c r="DT269" s="145"/>
      <c r="DU269" s="145"/>
      <c r="DV269" s="145"/>
      <c r="DW269" s="145"/>
      <c r="DX269" s="145"/>
      <c r="DY269" s="145"/>
      <c r="DZ269" s="145"/>
      <c r="EA269" s="145"/>
      <c r="EB269" s="145"/>
      <c r="EC269" s="145"/>
      <c r="ED269" s="145"/>
      <c r="EE269" s="145"/>
      <c r="AMG269" s="135"/>
      <c r="AMH269" s="135"/>
    </row>
    <row r="270" spans="1:1024" x14ac:dyDescent="0.2">
      <c r="D270" s="128" t="s">
        <v>380</v>
      </c>
      <c r="I270" s="144">
        <f t="shared" ref="I270:AW270" si="172">MEDIAN(I263:I268)</f>
        <v>75.414999999999992</v>
      </c>
      <c r="J270" s="135">
        <f t="shared" si="172"/>
        <v>229339.83</v>
      </c>
      <c r="K270" s="135">
        <f t="shared" si="172"/>
        <v>103329.79000000001</v>
      </c>
      <c r="L270" s="135">
        <f t="shared" si="172"/>
        <v>127.09</v>
      </c>
      <c r="M270" s="135">
        <f t="shared" si="172"/>
        <v>4861.91</v>
      </c>
      <c r="N270" s="135">
        <f t="shared" si="172"/>
        <v>4981.625</v>
      </c>
      <c r="O270" s="135">
        <f t="shared" si="172"/>
        <v>6.4950000000000001</v>
      </c>
      <c r="P270" s="135">
        <f t="shared" si="172"/>
        <v>2111.7449999999999</v>
      </c>
      <c r="Q270" s="135">
        <f t="shared" si="172"/>
        <v>2649.67</v>
      </c>
      <c r="R270" s="135">
        <f t="shared" si="172"/>
        <v>93.48</v>
      </c>
      <c r="S270" s="135">
        <f t="shared" si="172"/>
        <v>2.6349999999999998</v>
      </c>
      <c r="T270" s="135">
        <f t="shared" si="172"/>
        <v>14.524999999999999</v>
      </c>
      <c r="U270" s="135">
        <f t="shared" si="172"/>
        <v>10.32</v>
      </c>
      <c r="V270" s="135">
        <f t="shared" si="172"/>
        <v>0.84</v>
      </c>
      <c r="W270" s="135">
        <f t="shared" si="172"/>
        <v>0.89</v>
      </c>
      <c r="X270" s="135">
        <f t="shared" si="172"/>
        <v>354.48</v>
      </c>
      <c r="Y270" s="135">
        <f t="shared" si="172"/>
        <v>71.64</v>
      </c>
      <c r="Z270" s="135">
        <f t="shared" si="172"/>
        <v>179.01499999999999</v>
      </c>
      <c r="AA270" s="135">
        <f t="shared" si="172"/>
        <v>306.21500000000003</v>
      </c>
      <c r="AB270" s="135">
        <f t="shared" si="172"/>
        <v>0.34150000000000003</v>
      </c>
      <c r="AC270" s="135">
        <f t="shared" si="172"/>
        <v>0.123</v>
      </c>
      <c r="AD270" s="135">
        <f t="shared" si="172"/>
        <v>273.97500000000002</v>
      </c>
      <c r="AE270" s="135">
        <f t="shared" si="172"/>
        <v>38.085000000000001</v>
      </c>
      <c r="AF270" s="135">
        <f t="shared" si="172"/>
        <v>53.980000000000004</v>
      </c>
      <c r="AG270" s="135">
        <f t="shared" si="172"/>
        <v>8.745000000000001</v>
      </c>
      <c r="AH270" s="135">
        <f t="shared" si="172"/>
        <v>62.400000000000006</v>
      </c>
      <c r="AI270" s="135">
        <f t="shared" si="172"/>
        <v>21.725000000000001</v>
      </c>
      <c r="AJ270" s="135">
        <f t="shared" si="172"/>
        <v>7.8000000000000007</v>
      </c>
      <c r="AK270" s="135">
        <f t="shared" si="172"/>
        <v>15.41</v>
      </c>
      <c r="AL270" s="135">
        <f t="shared" si="172"/>
        <v>7.3</v>
      </c>
      <c r="AM270" s="135">
        <f t="shared" si="172"/>
        <v>31.594999999999999</v>
      </c>
      <c r="AN270" s="135">
        <f t="shared" si="172"/>
        <v>7.585</v>
      </c>
      <c r="AO270" s="135">
        <f t="shared" si="172"/>
        <v>14.855</v>
      </c>
      <c r="AP270" s="135">
        <f t="shared" si="172"/>
        <v>7.0250000000000004</v>
      </c>
      <c r="AQ270" s="135">
        <f t="shared" si="172"/>
        <v>15.09</v>
      </c>
      <c r="AR270" s="135">
        <f t="shared" si="172"/>
        <v>11.36</v>
      </c>
      <c r="AS270" s="135">
        <f t="shared" si="172"/>
        <v>18.725000000000001</v>
      </c>
      <c r="AT270" s="135">
        <f t="shared" si="172"/>
        <v>27.414999999999999</v>
      </c>
      <c r="AU270" s="135">
        <f t="shared" si="172"/>
        <v>0.23899999999999999</v>
      </c>
      <c r="AV270" s="145">
        <f t="shared" si="172"/>
        <v>76.605000000000004</v>
      </c>
      <c r="AW270" s="145">
        <f t="shared" si="172"/>
        <v>30.395</v>
      </c>
    </row>
    <row r="271" spans="1:1024" ht="16.899999999999999" customHeight="1" x14ac:dyDescent="0.2">
      <c r="A271" s="135"/>
      <c r="B271" s="135"/>
      <c r="D271" s="135" t="s">
        <v>35</v>
      </c>
      <c r="I271" s="144">
        <f t="shared" ref="I271:T271" si="173">STDEV(I263:I268)</f>
        <v>0.47027651440402374</v>
      </c>
      <c r="J271" s="135">
        <f t="shared" si="173"/>
        <v>8.1649658049998894E-3</v>
      </c>
      <c r="K271" s="135">
        <f t="shared" si="173"/>
        <v>672.00564648421323</v>
      </c>
      <c r="L271" s="135">
        <f t="shared" si="173"/>
        <v>0.98945776396300977</v>
      </c>
      <c r="M271" s="135">
        <f t="shared" si="173"/>
        <v>74.21717501135889</v>
      </c>
      <c r="N271" s="135">
        <f t="shared" si="173"/>
        <v>59.796321207913664</v>
      </c>
      <c r="O271" s="135">
        <f t="shared" si="173"/>
        <v>0.13722244714331563</v>
      </c>
      <c r="P271" s="135">
        <f t="shared" si="173"/>
        <v>13.712296185054726</v>
      </c>
      <c r="Q271" s="135">
        <f t="shared" si="173"/>
        <v>15.408185378773995</v>
      </c>
      <c r="R271" s="135">
        <f t="shared" si="173"/>
        <v>0.6801372410526173</v>
      </c>
      <c r="S271" s="135">
        <f t="shared" si="173"/>
        <v>7.7540183131070828</v>
      </c>
      <c r="T271" s="135">
        <f t="shared" si="173"/>
        <v>65.016099160131105</v>
      </c>
      <c r="U271" s="135"/>
      <c r="V271" s="135"/>
      <c r="W271" s="135"/>
      <c r="X271" s="135">
        <f>STDEV(X263:X268)</f>
        <v>3.2181594118377723</v>
      </c>
      <c r="Y271" s="135">
        <f>STDEV(Y263:Y268)</f>
        <v>0.89043060744039459</v>
      </c>
      <c r="Z271" s="135">
        <f>STDEV(Z263:Z268)</f>
        <v>10.642837497584933</v>
      </c>
      <c r="AA271" s="135">
        <f>STDEV(AA263:AA268)</f>
        <v>3.1434800248556867</v>
      </c>
      <c r="AB271" s="135">
        <f>STDEV(AB263:AB268)</f>
        <v>0.12770499859702691</v>
      </c>
      <c r="AC271" s="135"/>
      <c r="AD271" s="135">
        <f t="shared" ref="AD271:AW271" si="174">STDEV(AD263:AD268)</f>
        <v>3.9809584273137077</v>
      </c>
      <c r="AE271" s="135">
        <f t="shared" si="174"/>
        <v>0.71632394906215324</v>
      </c>
      <c r="AF271" s="135">
        <f t="shared" si="174"/>
        <v>0.60470378423379034</v>
      </c>
      <c r="AG271" s="135">
        <f t="shared" si="174"/>
        <v>0.13053735097664562</v>
      </c>
      <c r="AH271" s="135">
        <f t="shared" si="174"/>
        <v>1.0074257623600194</v>
      </c>
      <c r="AI271" s="135">
        <f t="shared" si="174"/>
        <v>0.70397916635839897</v>
      </c>
      <c r="AJ271" s="135">
        <f t="shared" si="174"/>
        <v>0.27796882319185845</v>
      </c>
      <c r="AK271" s="135">
        <f t="shared" si="174"/>
        <v>0.80886958157665956</v>
      </c>
      <c r="AL271" s="135">
        <f t="shared" si="174"/>
        <v>0.16012495120998482</v>
      </c>
      <c r="AM271" s="135">
        <f t="shared" si="174"/>
        <v>0.62077371078356691</v>
      </c>
      <c r="AN271" s="135">
        <f t="shared" si="174"/>
        <v>0.18814887722226786</v>
      </c>
      <c r="AO271" s="135">
        <f t="shared" si="174"/>
        <v>0.11962441222426166</v>
      </c>
      <c r="AP271" s="135">
        <f t="shared" si="174"/>
        <v>0.17679555047191287</v>
      </c>
      <c r="AQ271" s="135">
        <f t="shared" si="174"/>
        <v>0.17742604092973507</v>
      </c>
      <c r="AR271" s="135">
        <f t="shared" si="174"/>
        <v>0.24903145718295669</v>
      </c>
      <c r="AS271" s="135">
        <f t="shared" si="174"/>
        <v>0.65508523618431924</v>
      </c>
      <c r="AT271" s="135">
        <f t="shared" si="174"/>
        <v>0.3587571137506072</v>
      </c>
      <c r="AU271" s="135">
        <f t="shared" si="174"/>
        <v>0.83342921115113322</v>
      </c>
      <c r="AV271" s="145">
        <f t="shared" si="174"/>
        <v>0.91207455835583751</v>
      </c>
      <c r="AW271" s="145">
        <f t="shared" si="174"/>
        <v>0.36485613603172412</v>
      </c>
      <c r="AX271" s="135"/>
      <c r="AY271" s="135"/>
      <c r="AZ271" s="146"/>
      <c r="BA271" s="147"/>
      <c r="BB271" s="147"/>
      <c r="BC271" s="146"/>
      <c r="BD271" s="147"/>
      <c r="BE271" s="147"/>
      <c r="BF271" s="146"/>
      <c r="BG271" s="148"/>
      <c r="BH271" s="148"/>
      <c r="BI271" s="146"/>
      <c r="BJ271" s="146"/>
      <c r="BK271" s="146"/>
      <c r="BL271" s="146"/>
      <c r="BM271" s="148"/>
      <c r="BN271" s="148"/>
      <c r="BO271" s="148"/>
      <c r="BP271" s="148"/>
      <c r="BQ271" s="148"/>
      <c r="BR271" s="148"/>
      <c r="BS271" s="148"/>
      <c r="BT271" s="148"/>
      <c r="BU271" s="148"/>
      <c r="BV271" s="148"/>
      <c r="BW271" s="148"/>
      <c r="BX271" s="148"/>
      <c r="BY271" s="148"/>
      <c r="BZ271" s="148"/>
      <c r="CA271" s="148"/>
      <c r="CB271" s="148"/>
      <c r="CC271" s="148"/>
      <c r="CD271" s="148"/>
      <c r="CE271" s="148"/>
      <c r="CF271" s="148"/>
      <c r="CG271" s="148"/>
      <c r="CH271" s="148"/>
      <c r="CI271" s="148"/>
      <c r="CJ271" s="148"/>
      <c r="CK271" s="148"/>
      <c r="CL271" s="148"/>
      <c r="CM271" s="148"/>
      <c r="CN271" s="148"/>
      <c r="CO271" s="135"/>
      <c r="CP271" s="135"/>
      <c r="CQ271" s="145"/>
      <c r="CR271" s="145"/>
      <c r="CS271" s="145"/>
      <c r="CT271" s="145"/>
      <c r="CU271" s="145"/>
      <c r="CV271" s="145"/>
      <c r="CW271" s="145"/>
      <c r="CX271" s="145"/>
      <c r="CY271" s="145"/>
      <c r="CZ271" s="145"/>
      <c r="DA271" s="145"/>
      <c r="DB271" s="145"/>
      <c r="DC271" s="145"/>
      <c r="DD271" s="145"/>
      <c r="DE271" s="145"/>
      <c r="DF271" s="145"/>
      <c r="DG271" s="145"/>
      <c r="DH271" s="145"/>
      <c r="DI271" s="145"/>
      <c r="DJ271" s="145"/>
      <c r="DK271" s="145"/>
      <c r="DL271" s="145"/>
      <c r="DM271" s="145"/>
      <c r="DN271" s="145"/>
      <c r="DO271" s="145"/>
      <c r="DP271" s="145"/>
      <c r="DQ271" s="145"/>
      <c r="DR271" s="145"/>
      <c r="DS271" s="145"/>
      <c r="DT271" s="145"/>
      <c r="DU271" s="145"/>
      <c r="DV271" s="145"/>
      <c r="DW271" s="145"/>
      <c r="DX271" s="145"/>
      <c r="DY271" s="145"/>
      <c r="DZ271" s="145"/>
      <c r="EA271" s="145"/>
      <c r="EB271" s="145"/>
      <c r="EC271" s="145"/>
      <c r="ED271" s="145"/>
      <c r="EE271" s="145"/>
      <c r="AMG271" s="135"/>
      <c r="AMH271" s="135"/>
    </row>
    <row r="272" spans="1:1024" x14ac:dyDescent="0.2">
      <c r="A272" s="135"/>
      <c r="B272" s="135"/>
      <c r="D272" s="128" t="s">
        <v>381</v>
      </c>
      <c r="I272" s="129">
        <f t="shared" ref="I272:AW272" si="175">I271/I269</f>
        <v>6.2470312752925588E-3</v>
      </c>
      <c r="J272" s="128">
        <f t="shared" si="175"/>
        <v>3.5602040533793708E-8</v>
      </c>
      <c r="K272" s="128">
        <f t="shared" si="175"/>
        <v>6.5004351464761747E-3</v>
      </c>
      <c r="L272" s="128">
        <f t="shared" si="175"/>
        <v>7.7639036745456268E-3</v>
      </c>
      <c r="M272" s="128">
        <f t="shared" si="175"/>
        <v>1.5295992431683865E-2</v>
      </c>
      <c r="N272" s="128">
        <f t="shared" si="175"/>
        <v>1.1993842489479904E-2</v>
      </c>
      <c r="O272" s="128">
        <f t="shared" si="175"/>
        <v>2.1127397558632122E-2</v>
      </c>
      <c r="P272" s="128">
        <f t="shared" si="175"/>
        <v>6.4932306115943359E-3</v>
      </c>
      <c r="Q272" s="128">
        <f t="shared" si="175"/>
        <v>5.825749636723305E-3</v>
      </c>
      <c r="R272" s="128">
        <f t="shared" si="175"/>
        <v>7.2775679393581767E-3</v>
      </c>
      <c r="S272" s="128">
        <f t="shared" si="175"/>
        <v>1.2669964563900462</v>
      </c>
      <c r="T272" s="128">
        <f t="shared" si="175"/>
        <v>1.2975970294407966</v>
      </c>
      <c r="X272" s="128">
        <f t="shared" si="175"/>
        <v>9.093029150608967E-3</v>
      </c>
      <c r="Y272" s="128">
        <f t="shared" si="175"/>
        <v>1.2435602729487377E-2</v>
      </c>
      <c r="Z272" s="128">
        <f t="shared" si="175"/>
        <v>5.8280193289625346E-2</v>
      </c>
      <c r="AA272" s="128">
        <f t="shared" si="175"/>
        <v>1.0302551018263027E-2</v>
      </c>
      <c r="AB272" s="128">
        <f t="shared" si="175"/>
        <v>0.36091850757520555</v>
      </c>
      <c r="AD272" s="128">
        <f t="shared" si="175"/>
        <v>1.4601787838368907E-2</v>
      </c>
      <c r="AE272" s="128">
        <f t="shared" si="175"/>
        <v>1.8820913007413381E-2</v>
      </c>
      <c r="AF272" s="128">
        <f t="shared" si="175"/>
        <v>1.1201675533815195E-2</v>
      </c>
      <c r="AG272" s="128">
        <f t="shared" si="175"/>
        <v>1.485066564011896E-2</v>
      </c>
      <c r="AH272" s="128">
        <f t="shared" si="175"/>
        <v>1.6060565878839719E-2</v>
      </c>
      <c r="AI272" s="128">
        <f t="shared" si="175"/>
        <v>3.2120722419394628E-2</v>
      </c>
      <c r="AJ272" s="128">
        <f t="shared" si="175"/>
        <v>3.578997723500324E-2</v>
      </c>
      <c r="AK272" s="128">
        <f t="shared" si="175"/>
        <v>5.1967207296926408E-2</v>
      </c>
      <c r="AL272" s="128">
        <f t="shared" si="175"/>
        <v>2.1995185605767145E-2</v>
      </c>
      <c r="AM272" s="128">
        <f t="shared" si="175"/>
        <v>1.9725888490103812E-2</v>
      </c>
      <c r="AN272" s="128">
        <f t="shared" si="175"/>
        <v>2.4789048382380482E-2</v>
      </c>
      <c r="AO272" s="128">
        <f t="shared" si="175"/>
        <v>8.0636610869067506E-3</v>
      </c>
      <c r="AP272" s="128">
        <f t="shared" si="175"/>
        <v>2.5047775745725552E-2</v>
      </c>
      <c r="AQ272" s="128">
        <f t="shared" si="175"/>
        <v>1.1804793142364278E-2</v>
      </c>
      <c r="AR272" s="128">
        <f t="shared" si="175"/>
        <v>2.1848058825818691E-2</v>
      </c>
      <c r="AS272" s="128">
        <f t="shared" si="175"/>
        <v>3.529871052632165E-2</v>
      </c>
      <c r="AT272" s="128">
        <f t="shared" si="175"/>
        <v>1.3090140370370002E-2</v>
      </c>
      <c r="AU272" s="128">
        <f t="shared" si="175"/>
        <v>1.4204162098868909</v>
      </c>
      <c r="AV272" s="130">
        <f t="shared" si="175"/>
        <v>1.1931901600678144E-2</v>
      </c>
      <c r="AW272" s="130">
        <f t="shared" si="175"/>
        <v>1.2001846579990927E-2</v>
      </c>
      <c r="AX272" s="135"/>
      <c r="AY272" s="135"/>
      <c r="AZ272" s="146"/>
      <c r="BA272" s="147"/>
      <c r="BB272" s="147"/>
      <c r="BC272" s="146"/>
      <c r="BD272" s="147"/>
      <c r="BE272" s="147"/>
      <c r="BF272" s="146"/>
      <c r="BG272" s="148"/>
      <c r="BH272" s="148"/>
      <c r="BI272" s="146"/>
      <c r="BJ272" s="146"/>
      <c r="BK272" s="146"/>
      <c r="BL272" s="146"/>
      <c r="BM272" s="148"/>
      <c r="BN272" s="148"/>
      <c r="BO272" s="148"/>
      <c r="BP272" s="148"/>
      <c r="BQ272" s="148"/>
      <c r="BR272" s="148"/>
      <c r="BS272" s="148"/>
      <c r="BT272" s="148"/>
      <c r="BU272" s="148"/>
      <c r="BV272" s="148"/>
      <c r="BW272" s="148"/>
      <c r="BX272" s="148"/>
      <c r="BY272" s="148"/>
      <c r="BZ272" s="148"/>
      <c r="CA272" s="148"/>
      <c r="CB272" s="148"/>
      <c r="CC272" s="148"/>
      <c r="CD272" s="148"/>
      <c r="CE272" s="148"/>
      <c r="CF272" s="148"/>
      <c r="CG272" s="148"/>
      <c r="CH272" s="148"/>
      <c r="CI272" s="148"/>
      <c r="CJ272" s="148"/>
      <c r="CK272" s="148"/>
      <c r="CL272" s="148"/>
      <c r="CM272" s="148"/>
      <c r="CN272" s="148"/>
      <c r="CO272" s="135"/>
      <c r="CP272" s="135"/>
      <c r="CQ272" s="145"/>
      <c r="CR272" s="145"/>
      <c r="CS272" s="145"/>
      <c r="CT272" s="145"/>
      <c r="CU272" s="145"/>
      <c r="CV272" s="145"/>
      <c r="CW272" s="145"/>
      <c r="CX272" s="145"/>
      <c r="CY272" s="145"/>
      <c r="CZ272" s="145"/>
      <c r="DA272" s="145"/>
      <c r="DB272" s="145"/>
      <c r="DC272" s="145"/>
      <c r="DD272" s="145"/>
      <c r="DE272" s="145"/>
      <c r="DF272" s="145"/>
      <c r="DG272" s="145"/>
      <c r="DH272" s="145"/>
      <c r="DI272" s="145"/>
      <c r="DJ272" s="145"/>
      <c r="DK272" s="145"/>
      <c r="DL272" s="145"/>
      <c r="DM272" s="145"/>
      <c r="DN272" s="145"/>
      <c r="DO272" s="145"/>
      <c r="DP272" s="145"/>
      <c r="DQ272" s="145"/>
      <c r="DR272" s="145"/>
      <c r="DS272" s="145"/>
      <c r="DT272" s="145"/>
      <c r="DU272" s="145"/>
      <c r="DV272" s="145"/>
      <c r="DW272" s="145"/>
      <c r="DX272" s="145"/>
      <c r="DY272" s="145"/>
      <c r="DZ272" s="145"/>
      <c r="EA272" s="145"/>
      <c r="EB272" s="145"/>
      <c r="EC272" s="145"/>
      <c r="ED272" s="145"/>
      <c r="EE272" s="145"/>
      <c r="AMG272" s="135"/>
      <c r="AMH272" s="135"/>
    </row>
    <row r="273" spans="1:1024" x14ac:dyDescent="0.2">
      <c r="A273" s="135"/>
      <c r="B273" s="135"/>
      <c r="D273" s="128" t="s">
        <v>382</v>
      </c>
      <c r="I273" s="129">
        <f t="shared" ref="I273:AW273" si="176">I272*100</f>
        <v>0.62470312752925583</v>
      </c>
      <c r="J273" s="128">
        <f t="shared" si="176"/>
        <v>3.5602040533793708E-6</v>
      </c>
      <c r="K273" s="128">
        <f t="shared" si="176"/>
        <v>0.65004351464761745</v>
      </c>
      <c r="L273" s="128">
        <f t="shared" si="176"/>
        <v>0.77639036745456269</v>
      </c>
      <c r="M273" s="128">
        <f t="shared" si="176"/>
        <v>1.5295992431683865</v>
      </c>
      <c r="N273" s="128">
        <f t="shared" si="176"/>
        <v>1.1993842489479905</v>
      </c>
      <c r="O273" s="128">
        <f t="shared" si="176"/>
        <v>2.1127397558632124</v>
      </c>
      <c r="P273" s="128">
        <f t="shared" si="176"/>
        <v>0.64932306115943361</v>
      </c>
      <c r="Q273" s="128">
        <f t="shared" si="176"/>
        <v>0.58257496367233053</v>
      </c>
      <c r="R273" s="128">
        <f t="shared" si="176"/>
        <v>0.72775679393581771</v>
      </c>
      <c r="S273" s="128">
        <f t="shared" si="176"/>
        <v>126.69964563900461</v>
      </c>
      <c r="T273" s="128">
        <f t="shared" si="176"/>
        <v>129.75970294407966</v>
      </c>
      <c r="X273" s="128">
        <f t="shared" si="176"/>
        <v>0.90930291506089667</v>
      </c>
      <c r="Y273" s="128">
        <f t="shared" si="176"/>
        <v>1.2435602729487378</v>
      </c>
      <c r="Z273" s="128">
        <f t="shared" si="176"/>
        <v>5.8280193289625348</v>
      </c>
      <c r="AA273" s="128">
        <f t="shared" si="176"/>
        <v>1.0302551018263026</v>
      </c>
      <c r="AB273" s="128">
        <f t="shared" si="176"/>
        <v>36.091850757520554</v>
      </c>
      <c r="AD273" s="128">
        <f t="shared" si="176"/>
        <v>1.4601787838368907</v>
      </c>
      <c r="AE273" s="128">
        <f t="shared" si="176"/>
        <v>1.882091300741338</v>
      </c>
      <c r="AF273" s="128">
        <f t="shared" si="176"/>
        <v>1.1201675533815194</v>
      </c>
      <c r="AG273" s="128">
        <f t="shared" si="176"/>
        <v>1.4850665640118961</v>
      </c>
      <c r="AH273" s="128">
        <f t="shared" si="176"/>
        <v>1.6060565878839719</v>
      </c>
      <c r="AI273" s="128">
        <f t="shared" si="176"/>
        <v>3.2120722419394627</v>
      </c>
      <c r="AJ273" s="128">
        <f t="shared" si="176"/>
        <v>3.5789977235003239</v>
      </c>
      <c r="AK273" s="128">
        <f t="shared" si="176"/>
        <v>5.1967207296926405</v>
      </c>
      <c r="AL273" s="128">
        <f t="shared" si="176"/>
        <v>2.1995185605767147</v>
      </c>
      <c r="AM273" s="128">
        <f t="shared" si="176"/>
        <v>1.9725888490103811</v>
      </c>
      <c r="AN273" s="128">
        <f t="shared" si="176"/>
        <v>2.4789048382380483</v>
      </c>
      <c r="AO273" s="128">
        <f t="shared" si="176"/>
        <v>0.80636610869067504</v>
      </c>
      <c r="AP273" s="128">
        <f t="shared" si="176"/>
        <v>2.5047775745725551</v>
      </c>
      <c r="AQ273" s="128">
        <f t="shared" si="176"/>
        <v>1.1804793142364278</v>
      </c>
      <c r="AR273" s="128">
        <f t="shared" si="176"/>
        <v>2.1848058825818693</v>
      </c>
      <c r="AS273" s="128">
        <f t="shared" si="176"/>
        <v>3.5298710526321648</v>
      </c>
      <c r="AT273" s="128">
        <f t="shared" si="176"/>
        <v>1.3090140370370003</v>
      </c>
      <c r="AU273" s="128">
        <f t="shared" si="176"/>
        <v>142.04162098868909</v>
      </c>
      <c r="AV273" s="130">
        <f t="shared" si="176"/>
        <v>1.1931901600678145</v>
      </c>
      <c r="AW273" s="130">
        <f t="shared" si="176"/>
        <v>1.2001846579990927</v>
      </c>
      <c r="AX273" s="135"/>
      <c r="AY273" s="135"/>
      <c r="AZ273" s="146"/>
      <c r="BA273" s="147"/>
      <c r="BB273" s="147"/>
      <c r="BC273" s="146"/>
      <c r="BD273" s="147"/>
      <c r="BE273" s="147"/>
      <c r="BF273" s="146"/>
      <c r="BG273" s="148"/>
      <c r="BH273" s="148"/>
      <c r="BI273" s="146"/>
      <c r="BJ273" s="146"/>
      <c r="BK273" s="146"/>
      <c r="BL273" s="146"/>
      <c r="BM273" s="148"/>
      <c r="BN273" s="148"/>
      <c r="BO273" s="148"/>
      <c r="BP273" s="148"/>
      <c r="BQ273" s="148"/>
      <c r="BR273" s="148"/>
      <c r="BS273" s="148"/>
      <c r="BT273" s="148"/>
      <c r="BU273" s="148"/>
      <c r="BV273" s="148"/>
      <c r="BW273" s="148"/>
      <c r="BX273" s="148"/>
      <c r="BY273" s="148"/>
      <c r="BZ273" s="148"/>
      <c r="CA273" s="148"/>
      <c r="CB273" s="148"/>
      <c r="CC273" s="148"/>
      <c r="CD273" s="148"/>
      <c r="CE273" s="148"/>
      <c r="CF273" s="148"/>
      <c r="CG273" s="148"/>
      <c r="CH273" s="148"/>
      <c r="CI273" s="148"/>
      <c r="CJ273" s="148"/>
      <c r="CK273" s="148"/>
      <c r="CL273" s="148"/>
      <c r="CM273" s="148"/>
      <c r="CN273" s="148"/>
      <c r="CO273" s="135"/>
      <c r="CP273" s="135"/>
      <c r="CQ273" s="145"/>
      <c r="CR273" s="145"/>
      <c r="CS273" s="145"/>
      <c r="CT273" s="145"/>
      <c r="CU273" s="145"/>
      <c r="CV273" s="145"/>
      <c r="CW273" s="145"/>
      <c r="CX273" s="145"/>
      <c r="CY273" s="145"/>
      <c r="CZ273" s="145"/>
      <c r="DA273" s="145"/>
      <c r="DB273" s="145"/>
      <c r="DC273" s="145"/>
      <c r="DD273" s="145"/>
      <c r="DE273" s="145"/>
      <c r="DF273" s="145"/>
      <c r="DG273" s="145"/>
      <c r="DH273" s="145"/>
      <c r="DI273" s="145"/>
      <c r="DJ273" s="145"/>
      <c r="DK273" s="145"/>
      <c r="DL273" s="145"/>
      <c r="DM273" s="145"/>
      <c r="DN273" s="145"/>
      <c r="DO273" s="145"/>
      <c r="DP273" s="145"/>
      <c r="DQ273" s="145"/>
      <c r="DR273" s="145"/>
      <c r="DS273" s="145"/>
      <c r="DT273" s="145"/>
      <c r="DU273" s="145"/>
      <c r="DV273" s="145"/>
      <c r="DW273" s="145"/>
      <c r="DX273" s="145"/>
      <c r="DY273" s="145"/>
      <c r="DZ273" s="145"/>
      <c r="EA273" s="145"/>
      <c r="EB273" s="145"/>
      <c r="EC273" s="145"/>
      <c r="ED273" s="145"/>
      <c r="EE273" s="145"/>
      <c r="AMG273" s="135"/>
      <c r="AMH273" s="135"/>
    </row>
    <row r="274" spans="1:1024" x14ac:dyDescent="0.2">
      <c r="A274" s="135"/>
      <c r="B274" s="135"/>
      <c r="AX274" s="135"/>
      <c r="AY274" s="128"/>
      <c r="CO274" s="135"/>
      <c r="AMI274" s="128"/>
      <c r="AMJ274" s="128"/>
    </row>
    <row r="276" spans="1:1024" s="128" customFormat="1" x14ac:dyDescent="0.2">
      <c r="A276" s="135" t="s">
        <v>801</v>
      </c>
      <c r="B276" s="135" t="s">
        <v>526</v>
      </c>
      <c r="C276" s="128" t="s">
        <v>482</v>
      </c>
      <c r="D276" s="135" t="s">
        <v>527</v>
      </c>
      <c r="F276" s="128">
        <v>1270</v>
      </c>
      <c r="G276" s="128">
        <v>1E-4</v>
      </c>
      <c r="H276" s="128" t="s">
        <v>458</v>
      </c>
      <c r="I276" s="129">
        <v>8.99</v>
      </c>
      <c r="J276" s="128">
        <v>264056.46999999997</v>
      </c>
      <c r="K276" s="128">
        <v>18356.560000000001</v>
      </c>
      <c r="L276" s="128">
        <v>30.84</v>
      </c>
      <c r="M276" s="128">
        <v>458.43</v>
      </c>
      <c r="N276" s="128">
        <v>416.19</v>
      </c>
      <c r="O276" s="128">
        <v>11.41</v>
      </c>
      <c r="P276" s="128">
        <v>5485.17</v>
      </c>
      <c r="Q276" s="128">
        <v>2426.33</v>
      </c>
      <c r="R276" s="128">
        <v>143.05000000000001</v>
      </c>
      <c r="S276" s="128">
        <v>520.83000000000004</v>
      </c>
      <c r="T276" s="128" t="s">
        <v>29</v>
      </c>
      <c r="U276" s="128" t="s">
        <v>29</v>
      </c>
      <c r="V276" s="128" t="s">
        <v>29</v>
      </c>
      <c r="W276" s="128" t="s">
        <v>29</v>
      </c>
      <c r="X276" s="128">
        <v>0.60699999999999998</v>
      </c>
      <c r="Y276" s="128">
        <v>1.69</v>
      </c>
      <c r="Z276" s="128">
        <v>0.57799999999999996</v>
      </c>
      <c r="AA276" s="128" t="s">
        <v>29</v>
      </c>
      <c r="AB276" s="128" t="s">
        <v>29</v>
      </c>
      <c r="AC276" s="128" t="s">
        <v>29</v>
      </c>
      <c r="AD276" s="128" t="s">
        <v>29</v>
      </c>
      <c r="AE276" s="128">
        <v>2.1399999999999999E-2</v>
      </c>
      <c r="AF276" s="128">
        <v>3.9E-2</v>
      </c>
      <c r="AG276" s="128">
        <v>3.3399999999999999E-2</v>
      </c>
      <c r="AH276" s="128">
        <v>9.1999999999999998E-2</v>
      </c>
      <c r="AI276" s="128">
        <v>8.1000000000000003E-2</v>
      </c>
      <c r="AJ276" s="128">
        <v>6.3E-2</v>
      </c>
      <c r="AK276" s="128">
        <v>0.23300000000000001</v>
      </c>
      <c r="AL276" s="128">
        <v>0.111</v>
      </c>
      <c r="AM276" s="128">
        <v>0.55200000000000005</v>
      </c>
      <c r="AN276" s="128">
        <v>0.17100000000000001</v>
      </c>
      <c r="AO276" s="128">
        <v>0.30099999999999999</v>
      </c>
      <c r="AP276" s="128">
        <v>0.217</v>
      </c>
      <c r="AQ276" s="128">
        <v>0.47099999999999997</v>
      </c>
      <c r="AR276" s="128">
        <v>0.51800000000000002</v>
      </c>
      <c r="AS276" s="128">
        <v>0.11</v>
      </c>
      <c r="AT276" s="128" t="s">
        <v>29</v>
      </c>
      <c r="AU276" s="128" t="s">
        <v>29</v>
      </c>
      <c r="AV276" s="130">
        <v>4.4000000000000003E-3</v>
      </c>
      <c r="AW276" s="130">
        <v>1.14E-2</v>
      </c>
      <c r="AZ276" s="132">
        <v>1.83</v>
      </c>
      <c r="BA276" s="133">
        <v>8379.1299999999992</v>
      </c>
      <c r="BB276" s="133">
        <v>710.7</v>
      </c>
      <c r="BC276" s="132">
        <v>2.11</v>
      </c>
      <c r="BD276" s="133">
        <v>365.66</v>
      </c>
      <c r="BE276" s="133">
        <v>78.819999999999993</v>
      </c>
      <c r="BF276" s="132">
        <v>0.74</v>
      </c>
      <c r="BG276" s="134">
        <v>965.17</v>
      </c>
      <c r="BH276" s="134">
        <v>262.73</v>
      </c>
      <c r="BI276" s="132">
        <v>9.8800000000000008</v>
      </c>
      <c r="BJ276" s="132">
        <v>84.43</v>
      </c>
      <c r="BK276" s="132">
        <v>1.31</v>
      </c>
      <c r="BL276" s="132">
        <v>1.45</v>
      </c>
      <c r="BM276" s="134">
        <v>0.36</v>
      </c>
      <c r="BN276" s="134">
        <v>0.15</v>
      </c>
      <c r="BO276" s="134">
        <v>7.5999999999999998E-2</v>
      </c>
      <c r="BP276" s="134">
        <v>0.13</v>
      </c>
      <c r="BQ276" s="134">
        <v>7.8E-2</v>
      </c>
      <c r="BR276" s="134">
        <v>2.4E-2</v>
      </c>
      <c r="BS276" s="134">
        <v>0.19</v>
      </c>
      <c r="BT276" s="134">
        <v>6.0999999999999999E-2</v>
      </c>
      <c r="BU276" s="134">
        <v>0.1</v>
      </c>
      <c r="BV276" s="134">
        <v>4.5999999999999999E-3</v>
      </c>
      <c r="BW276" s="134">
        <v>1.0999999999999999E-2</v>
      </c>
      <c r="BX276" s="134">
        <v>9.5999999999999992E-3</v>
      </c>
      <c r="BY276" s="134">
        <v>3.7999999999999999E-2</v>
      </c>
      <c r="BZ276" s="134">
        <v>0.04</v>
      </c>
      <c r="CA276" s="134">
        <v>2.1000000000000001E-2</v>
      </c>
      <c r="CB276" s="134">
        <v>6.4000000000000001E-2</v>
      </c>
      <c r="CC276" s="134">
        <v>1.4999999999999999E-2</v>
      </c>
      <c r="CD276" s="134">
        <v>7.4999999999999997E-2</v>
      </c>
      <c r="CE276" s="134">
        <v>1.9E-2</v>
      </c>
      <c r="CF276" s="134">
        <v>4.9000000000000002E-2</v>
      </c>
      <c r="CG276" s="134">
        <v>2.3E-2</v>
      </c>
      <c r="CH276" s="134">
        <v>7.2999999999999995E-2</v>
      </c>
      <c r="CI276" s="134">
        <v>0.03</v>
      </c>
      <c r="CJ276" s="134">
        <v>3.1E-2</v>
      </c>
      <c r="CK276" s="134">
        <v>7.3000000000000001E-3</v>
      </c>
      <c r="CL276" s="134">
        <v>9.5999999999999992E-3</v>
      </c>
      <c r="CM276" s="134">
        <v>2.5999999999999999E-3</v>
      </c>
      <c r="CN276" s="134">
        <v>4.1999999999999997E-3</v>
      </c>
      <c r="CQ276" s="130">
        <v>3.19</v>
      </c>
      <c r="CR276" s="130">
        <v>207.99</v>
      </c>
      <c r="CS276" s="130">
        <v>139.88</v>
      </c>
      <c r="CT276" s="130">
        <v>0.217</v>
      </c>
      <c r="CU276" s="130">
        <v>19.420000000000002</v>
      </c>
      <c r="CV276" s="130">
        <v>3.49</v>
      </c>
      <c r="CW276" s="130">
        <v>0.19500000000000001</v>
      </c>
      <c r="CX276" s="130">
        <v>1.44</v>
      </c>
      <c r="CY276" s="130">
        <v>0.84799999999999998</v>
      </c>
      <c r="CZ276" s="130">
        <v>0.374</v>
      </c>
      <c r="DA276" s="130">
        <v>2.12</v>
      </c>
      <c r="DB276" s="130">
        <v>2.89</v>
      </c>
      <c r="DC276" s="130">
        <v>3.49</v>
      </c>
      <c r="DD276" s="130">
        <v>0.69499999999999995</v>
      </c>
      <c r="DE276" s="130">
        <v>0.371</v>
      </c>
      <c r="DF276" s="130">
        <v>0.11799999999999999</v>
      </c>
      <c r="DG276" s="130">
        <v>3.2099999999999997E-2</v>
      </c>
      <c r="DH276" s="130">
        <v>6.9000000000000006E-2</v>
      </c>
      <c r="DI276" s="130">
        <v>4.6600000000000003E-2</v>
      </c>
      <c r="DJ276" s="130">
        <v>0.441</v>
      </c>
      <c r="DK276" s="130">
        <v>0.15</v>
      </c>
      <c r="DL276" s="130">
        <v>0.253</v>
      </c>
      <c r="DM276" s="130">
        <f>AVERAGE(DM277:DM281)</f>
        <v>6.1279999999999998E-3</v>
      </c>
      <c r="DN276" s="130">
        <v>1.295E-2</v>
      </c>
      <c r="DO276" s="130">
        <f>AVERAGE(DO278,DO280:DO281)</f>
        <v>1.2743333333333334E-2</v>
      </c>
      <c r="DP276" s="130">
        <v>6.4399999999999999E-2</v>
      </c>
      <c r="DQ276" s="130">
        <f>AVERAGE(DQ280:DQ281)</f>
        <v>7.0000000000000007E-2</v>
      </c>
      <c r="DR276" s="130">
        <v>3.5499999999999997E-2</v>
      </c>
      <c r="DS276" s="130">
        <v>7.7799999999999994E-2</v>
      </c>
      <c r="DT276" s="130">
        <v>7.2100000000000003E-3</v>
      </c>
      <c r="DU276" s="130">
        <f>AVERAGE(DU277,DU280:DU281)</f>
        <v>4.1733333333333338E-2</v>
      </c>
      <c r="DV276" s="130">
        <v>9.4450000000000003E-3</v>
      </c>
      <c r="DW276" s="130">
        <v>4.0899999999999999E-2</v>
      </c>
      <c r="DX276" s="130">
        <f>AVERAGE(DX279:DX281)</f>
        <v>7.6166666666666674E-3</v>
      </c>
      <c r="DY276" s="130">
        <v>6.6799999999999998E-2</v>
      </c>
      <c r="DZ276" s="130">
        <v>7.5100000000000002E-3</v>
      </c>
      <c r="EA276" s="130">
        <v>2.7300000000000001E-2</v>
      </c>
      <c r="EB276" s="130">
        <v>1.7600000000000001E-2</v>
      </c>
      <c r="EC276" s="130">
        <v>2.2499999999999999E-2</v>
      </c>
      <c r="ED276" s="130">
        <v>6.6499999999999997E-3</v>
      </c>
      <c r="EE276" s="130">
        <v>1.2800000000000001E-2</v>
      </c>
    </row>
    <row r="277" spans="1:1024" s="128" customFormat="1" x14ac:dyDescent="0.2">
      <c r="A277" s="135" t="s">
        <v>801</v>
      </c>
      <c r="B277" s="135" t="s">
        <v>526</v>
      </c>
      <c r="C277" s="128" t="s">
        <v>482</v>
      </c>
      <c r="D277" s="135" t="s">
        <v>528</v>
      </c>
      <c r="F277" s="128">
        <v>1270</v>
      </c>
      <c r="G277" s="128">
        <v>1E-4</v>
      </c>
      <c r="H277" s="128" t="s">
        <v>458</v>
      </c>
      <c r="I277" s="129">
        <v>10.119999999999999</v>
      </c>
      <c r="J277" s="128">
        <v>264056.44</v>
      </c>
      <c r="K277" s="128">
        <v>17595.62</v>
      </c>
      <c r="L277" s="128">
        <v>31.3</v>
      </c>
      <c r="M277" s="128">
        <v>455.73</v>
      </c>
      <c r="N277" s="128">
        <v>441.5</v>
      </c>
      <c r="O277" s="128">
        <v>11.63</v>
      </c>
      <c r="P277" s="128">
        <v>5689.84</v>
      </c>
      <c r="Q277" s="128">
        <v>2428.2800000000002</v>
      </c>
      <c r="R277" s="128">
        <v>145.81</v>
      </c>
      <c r="S277" s="128">
        <v>522.75</v>
      </c>
      <c r="T277" s="128" t="s">
        <v>29</v>
      </c>
      <c r="U277" s="128" t="s">
        <v>29</v>
      </c>
      <c r="V277" s="128" t="s">
        <v>29</v>
      </c>
      <c r="W277" s="128" t="s">
        <v>29</v>
      </c>
      <c r="X277" s="128">
        <v>0.63600000000000001</v>
      </c>
      <c r="Y277" s="128">
        <v>1.86</v>
      </c>
      <c r="Z277" s="128">
        <v>0.52900000000000003</v>
      </c>
      <c r="AA277" s="128">
        <v>0.25600000000000001</v>
      </c>
      <c r="AB277" s="128" t="s">
        <v>29</v>
      </c>
      <c r="AC277" s="128" t="s">
        <v>29</v>
      </c>
      <c r="AD277" s="128">
        <v>0.35</v>
      </c>
      <c r="AE277" s="128">
        <v>3.15E-2</v>
      </c>
      <c r="AF277" s="128">
        <v>0.13600000000000001</v>
      </c>
      <c r="AG277" s="128">
        <v>6.4000000000000001E-2</v>
      </c>
      <c r="AH277" s="128">
        <v>0.17399999999999999</v>
      </c>
      <c r="AI277" s="128">
        <v>9.4E-2</v>
      </c>
      <c r="AJ277" s="128">
        <v>0.10299999999999999</v>
      </c>
      <c r="AK277" s="128">
        <v>0.24399999999999999</v>
      </c>
      <c r="AL277" s="128">
        <v>0.104</v>
      </c>
      <c r="AM277" s="128">
        <v>0.55100000000000005</v>
      </c>
      <c r="AN277" s="128">
        <v>0.17100000000000001</v>
      </c>
      <c r="AO277" s="128">
        <v>0.51100000000000001</v>
      </c>
      <c r="AP277" s="128">
        <v>0.20300000000000001</v>
      </c>
      <c r="AQ277" s="128">
        <v>0.54500000000000004</v>
      </c>
      <c r="AR277" s="128">
        <v>0.55800000000000005</v>
      </c>
      <c r="AS277" s="128">
        <v>0.13400000000000001</v>
      </c>
      <c r="AT277" s="128" t="s">
        <v>29</v>
      </c>
      <c r="AU277" s="128" t="s">
        <v>29</v>
      </c>
      <c r="AV277" s="130">
        <v>5.9299999999999999E-2</v>
      </c>
      <c r="AW277" s="130">
        <v>3.9899999999999998E-2</v>
      </c>
      <c r="AZ277" s="132">
        <v>1.87</v>
      </c>
      <c r="BA277" s="133">
        <v>8374.51</v>
      </c>
      <c r="BB277" s="133">
        <v>680.57</v>
      </c>
      <c r="BC277" s="132">
        <v>2.15</v>
      </c>
      <c r="BD277" s="133">
        <v>366.42</v>
      </c>
      <c r="BE277" s="133">
        <v>84.16</v>
      </c>
      <c r="BF277" s="132">
        <v>0.75</v>
      </c>
      <c r="BG277" s="134">
        <v>1008.83</v>
      </c>
      <c r="BH277" s="134">
        <v>264.91000000000003</v>
      </c>
      <c r="BI277" s="132">
        <v>10.119999999999999</v>
      </c>
      <c r="BJ277" s="132">
        <v>85.42</v>
      </c>
      <c r="BK277" s="132">
        <v>1.1499999999999999</v>
      </c>
      <c r="BL277" s="132">
        <v>1.37</v>
      </c>
      <c r="BM277" s="134">
        <v>0.41</v>
      </c>
      <c r="BN277" s="134">
        <v>0.15</v>
      </c>
      <c r="BO277" s="134">
        <v>6.7000000000000004E-2</v>
      </c>
      <c r="BP277" s="134">
        <v>0.13</v>
      </c>
      <c r="BQ277" s="134">
        <v>7.4999999999999997E-2</v>
      </c>
      <c r="BR277" s="134">
        <v>3.3000000000000002E-2</v>
      </c>
      <c r="BS277" s="134">
        <v>0.21</v>
      </c>
      <c r="BT277" s="134">
        <v>0.06</v>
      </c>
      <c r="BU277" s="134">
        <v>0.12</v>
      </c>
      <c r="BV277" s="134">
        <v>6.0000000000000001E-3</v>
      </c>
      <c r="BW277" s="134">
        <v>0.02</v>
      </c>
      <c r="BX277" s="134">
        <v>1.2999999999999999E-2</v>
      </c>
      <c r="BY277" s="134">
        <v>4.9000000000000002E-2</v>
      </c>
      <c r="BZ277" s="134">
        <v>3.9E-2</v>
      </c>
      <c r="CA277" s="134">
        <v>1.9E-2</v>
      </c>
      <c r="CB277" s="134">
        <v>7.5999999999999998E-2</v>
      </c>
      <c r="CC277" s="134">
        <v>1.4E-2</v>
      </c>
      <c r="CD277" s="134">
        <v>7.1999999999999995E-2</v>
      </c>
      <c r="CE277" s="134">
        <v>1.9E-2</v>
      </c>
      <c r="CF277" s="134">
        <v>0.06</v>
      </c>
      <c r="CG277" s="134">
        <v>2.1000000000000001E-2</v>
      </c>
      <c r="CH277" s="134">
        <v>7.4999999999999997E-2</v>
      </c>
      <c r="CI277" s="134">
        <v>3.1E-2</v>
      </c>
      <c r="CJ277" s="134">
        <v>0.03</v>
      </c>
      <c r="CK277" s="134">
        <v>1.0999999999999999E-2</v>
      </c>
      <c r="CL277" s="134">
        <v>1.0999999999999999E-2</v>
      </c>
      <c r="CM277" s="134">
        <v>9.4000000000000004E-3</v>
      </c>
      <c r="CN277" s="134">
        <v>7.4999999999999997E-3</v>
      </c>
      <c r="CQ277" s="130">
        <v>3.06</v>
      </c>
      <c r="CR277" s="130">
        <v>198.87</v>
      </c>
      <c r="CS277" s="130">
        <v>138.08000000000001</v>
      </c>
      <c r="CT277" s="130">
        <v>0.20300000000000001</v>
      </c>
      <c r="CU277" s="130">
        <v>19.2</v>
      </c>
      <c r="CV277" s="130">
        <v>2.88</v>
      </c>
      <c r="CW277" s="130">
        <v>0.17100000000000001</v>
      </c>
      <c r="CX277" s="130">
        <v>1.58</v>
      </c>
      <c r="CY277" s="130">
        <v>0.81899999999999995</v>
      </c>
      <c r="CZ277" s="130">
        <v>0.34499999999999997</v>
      </c>
      <c r="DA277" s="130">
        <v>1.97</v>
      </c>
      <c r="DB277" s="130">
        <v>2.8</v>
      </c>
      <c r="DC277" s="130">
        <v>3.36</v>
      </c>
      <c r="DD277" s="130">
        <v>0.96599999999999997</v>
      </c>
      <c r="DE277" s="130">
        <v>0.35399999999999998</v>
      </c>
      <c r="DF277" s="130">
        <v>9.1700000000000004E-2</v>
      </c>
      <c r="DG277" s="130">
        <v>2.4899999999999999E-2</v>
      </c>
      <c r="DH277" s="130">
        <v>9.5899999999999999E-2</v>
      </c>
      <c r="DI277" s="130">
        <v>1.72E-2</v>
      </c>
      <c r="DJ277" s="130">
        <v>0.53600000000000003</v>
      </c>
      <c r="DK277" s="130">
        <v>0.14399999999999999</v>
      </c>
      <c r="DL277" s="130">
        <v>0.188</v>
      </c>
      <c r="DM277" s="130">
        <v>6.8999999999999999E-3</v>
      </c>
      <c r="DN277" s="130">
        <v>1.295E-2</v>
      </c>
      <c r="DO277" s="130">
        <v>1.2743333333333299E-2</v>
      </c>
      <c r="DP277" s="130">
        <v>6.4399999999999999E-2</v>
      </c>
      <c r="DQ277" s="130">
        <v>7.0000000000000007E-2</v>
      </c>
      <c r="DR277" s="130">
        <v>1.3299999999999999E-2</v>
      </c>
      <c r="DS277" s="130">
        <v>0.13400000000000001</v>
      </c>
      <c r="DT277" s="130">
        <v>7.2100000000000003E-3</v>
      </c>
      <c r="DU277" s="130">
        <v>2.7699999999999999E-2</v>
      </c>
      <c r="DV277" s="130">
        <v>1.06E-2</v>
      </c>
      <c r="DW277" s="130">
        <v>3.8100000000000002E-2</v>
      </c>
      <c r="DX277" s="130">
        <v>7.61666666666667E-3</v>
      </c>
      <c r="DY277" s="130">
        <v>6.6799999999999998E-2</v>
      </c>
      <c r="DZ277" s="130">
        <v>3.2200000000000002E-3</v>
      </c>
      <c r="EA277" s="130">
        <v>3.2349999999999997E-2</v>
      </c>
      <c r="EB277" s="130">
        <v>2.7400000000000001E-2</v>
      </c>
      <c r="EC277" s="130">
        <v>2.07E-2</v>
      </c>
      <c r="ED277" s="130">
        <v>6.6499999999999997E-3</v>
      </c>
      <c r="EE277" s="130">
        <v>1.2800000000000001E-2</v>
      </c>
    </row>
    <row r="278" spans="1:1024" s="128" customFormat="1" x14ac:dyDescent="0.2">
      <c r="A278" s="135" t="s">
        <v>801</v>
      </c>
      <c r="B278" s="135" t="s">
        <v>526</v>
      </c>
      <c r="C278" s="128" t="s">
        <v>482</v>
      </c>
      <c r="D278" s="135" t="s">
        <v>529</v>
      </c>
      <c r="F278" s="128">
        <v>1270</v>
      </c>
      <c r="G278" s="128">
        <v>1E-4</v>
      </c>
      <c r="H278" s="128" t="s">
        <v>458</v>
      </c>
      <c r="I278" s="129">
        <v>8.59</v>
      </c>
      <c r="J278" s="128">
        <v>264056.44</v>
      </c>
      <c r="K278" s="128">
        <v>18165.439999999999</v>
      </c>
      <c r="L278" s="128">
        <v>31.06</v>
      </c>
      <c r="M278" s="128">
        <v>491.03</v>
      </c>
      <c r="N278" s="128">
        <v>421.43</v>
      </c>
      <c r="O278" s="128">
        <v>11.68</v>
      </c>
      <c r="P278" s="128">
        <v>5489.86</v>
      </c>
      <c r="Q278" s="128">
        <v>2442.17</v>
      </c>
      <c r="R278" s="128">
        <v>144.09</v>
      </c>
      <c r="S278" s="128">
        <v>519.16</v>
      </c>
      <c r="T278" s="128" t="s">
        <v>29</v>
      </c>
      <c r="U278" s="128" t="s">
        <v>29</v>
      </c>
      <c r="V278" s="128">
        <v>1.87</v>
      </c>
      <c r="W278" s="128" t="s">
        <v>29</v>
      </c>
      <c r="X278" s="128">
        <v>0.307</v>
      </c>
      <c r="Y278" s="128">
        <v>1.57</v>
      </c>
      <c r="Z278" s="128">
        <v>0.56999999999999995</v>
      </c>
      <c r="AA278" s="128">
        <v>0.11600000000000001</v>
      </c>
      <c r="AB278" s="128" t="s">
        <v>29</v>
      </c>
      <c r="AC278" s="128" t="s">
        <v>29</v>
      </c>
      <c r="AD278" s="128" t="s">
        <v>29</v>
      </c>
      <c r="AE278" s="128">
        <v>2.4899999999999999E-2</v>
      </c>
      <c r="AF278" s="128">
        <v>5.3999999999999999E-2</v>
      </c>
      <c r="AG278" s="128">
        <v>6.0999999999999999E-2</v>
      </c>
      <c r="AH278" s="128">
        <v>0.13900000000000001</v>
      </c>
      <c r="AI278" s="128">
        <v>0.123</v>
      </c>
      <c r="AJ278" s="128">
        <v>0.08</v>
      </c>
      <c r="AK278" s="128" t="s">
        <v>29</v>
      </c>
      <c r="AL278" s="128">
        <v>0.11700000000000001</v>
      </c>
      <c r="AM278" s="128">
        <v>0.69199999999999995</v>
      </c>
      <c r="AN278" s="128">
        <v>0.16600000000000001</v>
      </c>
      <c r="AO278" s="128">
        <v>0.45100000000000001</v>
      </c>
      <c r="AP278" s="128">
        <v>0.183</v>
      </c>
      <c r="AQ278" s="128">
        <v>0.53800000000000003</v>
      </c>
      <c r="AR278" s="128">
        <v>0.51300000000000001</v>
      </c>
      <c r="AS278" s="128">
        <v>0.08</v>
      </c>
      <c r="AT278" s="128" t="s">
        <v>29</v>
      </c>
      <c r="AU278" s="128" t="s">
        <v>29</v>
      </c>
      <c r="AV278" s="130">
        <v>1.04E-2</v>
      </c>
      <c r="AW278" s="130">
        <v>3.2000000000000002E-3</v>
      </c>
      <c r="AZ278" s="132">
        <v>1.73</v>
      </c>
      <c r="BA278" s="133">
        <v>8374.2099999999991</v>
      </c>
      <c r="BB278" s="133">
        <v>702.53</v>
      </c>
      <c r="BC278" s="132">
        <v>2.14</v>
      </c>
      <c r="BD278" s="133">
        <v>396.38</v>
      </c>
      <c r="BE278" s="133">
        <v>80.66</v>
      </c>
      <c r="BF278" s="132">
        <v>0.76</v>
      </c>
      <c r="BG278" s="134">
        <v>977.11</v>
      </c>
      <c r="BH278" s="134">
        <v>267.43</v>
      </c>
      <c r="BI278" s="132">
        <v>10.039999999999999</v>
      </c>
      <c r="BJ278" s="132">
        <v>85.18</v>
      </c>
      <c r="BK278" s="132">
        <v>1.1299999999999999</v>
      </c>
      <c r="BL278" s="132">
        <v>1.28</v>
      </c>
      <c r="BM278" s="134">
        <v>0.64</v>
      </c>
      <c r="BN278" s="134">
        <v>0.14000000000000001</v>
      </c>
      <c r="BO278" s="134">
        <v>5.6000000000000001E-2</v>
      </c>
      <c r="BP278" s="134">
        <v>0.12</v>
      </c>
      <c r="BQ278" s="134">
        <v>0.08</v>
      </c>
      <c r="BR278" s="134">
        <v>2.4E-2</v>
      </c>
      <c r="BS278" s="134">
        <v>0.19</v>
      </c>
      <c r="BT278" s="134">
        <v>5.8999999999999997E-2</v>
      </c>
      <c r="BU278" s="134">
        <v>5.0999999999999997E-2</v>
      </c>
      <c r="BV278" s="134">
        <v>5.1999999999999998E-3</v>
      </c>
      <c r="BW278" s="134">
        <v>1.2E-2</v>
      </c>
      <c r="BX278" s="134">
        <v>1.2999999999999999E-2</v>
      </c>
      <c r="BY278" s="134">
        <v>4.3999999999999997E-2</v>
      </c>
      <c r="BZ278" s="134">
        <v>4.4999999999999998E-2</v>
      </c>
      <c r="CA278" s="134">
        <v>1.7000000000000001E-2</v>
      </c>
      <c r="CB278" s="134">
        <v>0.04</v>
      </c>
      <c r="CC278" s="134">
        <v>1.4999999999999999E-2</v>
      </c>
      <c r="CD278" s="134">
        <v>8.2000000000000003E-2</v>
      </c>
      <c r="CE278" s="134">
        <v>1.7999999999999999E-2</v>
      </c>
      <c r="CF278" s="134">
        <v>5.5E-2</v>
      </c>
      <c r="CG278" s="134">
        <v>1.9E-2</v>
      </c>
      <c r="CH278" s="134">
        <v>7.3999999999999996E-2</v>
      </c>
      <c r="CI278" s="134">
        <v>2.9000000000000001E-2</v>
      </c>
      <c r="CJ278" s="134">
        <v>2.1999999999999999E-2</v>
      </c>
      <c r="CK278" s="134">
        <v>5.7000000000000002E-3</v>
      </c>
      <c r="CL278" s="134">
        <v>1.4E-2</v>
      </c>
      <c r="CM278" s="134">
        <v>4.5999999999999999E-3</v>
      </c>
      <c r="CN278" s="134">
        <v>2E-3</v>
      </c>
      <c r="CQ278" s="130">
        <v>3.08</v>
      </c>
      <c r="CR278" s="130">
        <v>197.1</v>
      </c>
      <c r="CS278" s="130">
        <v>133.80000000000001</v>
      </c>
      <c r="CT278" s="130">
        <v>0.214</v>
      </c>
      <c r="CU278" s="130">
        <v>18.63</v>
      </c>
      <c r="CV278" s="130">
        <v>3.46</v>
      </c>
      <c r="CW278" s="130">
        <v>0.19900000000000001</v>
      </c>
      <c r="CX278" s="130">
        <v>1.41</v>
      </c>
      <c r="CY278" s="130">
        <v>0.82799999999999996</v>
      </c>
      <c r="CZ278" s="130">
        <v>0.33900000000000002</v>
      </c>
      <c r="DA278" s="130">
        <v>2.12</v>
      </c>
      <c r="DB278" s="130">
        <v>2.78</v>
      </c>
      <c r="DC278" s="130">
        <v>3.02</v>
      </c>
      <c r="DD278" s="130">
        <v>0.92600000000000005</v>
      </c>
      <c r="DE278" s="130">
        <v>0.33500000000000002</v>
      </c>
      <c r="DF278" s="130">
        <v>0.108</v>
      </c>
      <c r="DG278" s="130">
        <v>2.92E-2</v>
      </c>
      <c r="DH278" s="130">
        <v>0.10299999999999999</v>
      </c>
      <c r="DI278" s="130">
        <v>2.9899999999999999E-2</v>
      </c>
      <c r="DJ278" s="130">
        <v>0.46100000000000002</v>
      </c>
      <c r="DK278" s="130">
        <v>0.14499999999999999</v>
      </c>
      <c r="DL278" s="130">
        <v>0.113</v>
      </c>
      <c r="DM278" s="130">
        <v>5.8500000000000002E-3</v>
      </c>
      <c r="DN278" s="130">
        <v>1.295E-2</v>
      </c>
      <c r="DO278" s="130">
        <v>1.3299999999999999E-2</v>
      </c>
      <c r="DP278" s="130">
        <v>6.4399999999999999E-2</v>
      </c>
      <c r="DQ278" s="130">
        <v>7.0000000000000007E-2</v>
      </c>
      <c r="DR278" s="130">
        <v>1.9900000000000001E-2</v>
      </c>
      <c r="DS278" s="130">
        <v>9.06E-2</v>
      </c>
      <c r="DT278" s="130">
        <v>7.2100000000000003E-3</v>
      </c>
      <c r="DU278" s="130">
        <v>4.1733333333333303E-2</v>
      </c>
      <c r="DV278" s="130">
        <v>9.3299999999999998E-3</v>
      </c>
      <c r="DW278" s="130">
        <v>3.8100000000000002E-2</v>
      </c>
      <c r="DX278" s="130">
        <v>7.61666666666667E-3</v>
      </c>
      <c r="DY278" s="130">
        <v>6.6799999999999998E-2</v>
      </c>
      <c r="DZ278" s="130">
        <v>2.5200000000000001E-3</v>
      </c>
      <c r="EA278" s="130">
        <v>3.2349999999999997E-2</v>
      </c>
      <c r="EB278" s="130">
        <v>1.0200000000000001E-2</v>
      </c>
      <c r="EC278" s="130">
        <v>3.5299999999999998E-2</v>
      </c>
      <c r="ED278" s="130">
        <v>6.6499999999999997E-3</v>
      </c>
      <c r="EE278" s="130">
        <v>1.2800000000000001E-2</v>
      </c>
    </row>
    <row r="279" spans="1:1024" s="128" customFormat="1" x14ac:dyDescent="0.2">
      <c r="A279" s="135" t="s">
        <v>801</v>
      </c>
      <c r="B279" s="135" t="s">
        <v>526</v>
      </c>
      <c r="C279" s="128" t="s">
        <v>482</v>
      </c>
      <c r="D279" s="135" t="s">
        <v>530</v>
      </c>
      <c r="F279" s="128">
        <v>1270</v>
      </c>
      <c r="G279" s="128">
        <v>1E-4</v>
      </c>
      <c r="H279" s="128" t="s">
        <v>458</v>
      </c>
      <c r="I279" s="129">
        <v>9.06</v>
      </c>
      <c r="J279" s="128">
        <v>264056.40999999997</v>
      </c>
      <c r="K279" s="128">
        <v>17597.45</v>
      </c>
      <c r="L279" s="128">
        <v>29.53</v>
      </c>
      <c r="M279" s="128">
        <v>422.49</v>
      </c>
      <c r="N279" s="128">
        <v>389.71</v>
      </c>
      <c r="O279" s="128">
        <v>10.57</v>
      </c>
      <c r="P279" s="128">
        <v>5367.59</v>
      </c>
      <c r="Q279" s="128">
        <v>2449.9899999999998</v>
      </c>
      <c r="R279" s="128">
        <v>142.49</v>
      </c>
      <c r="S279" s="128">
        <v>528.72</v>
      </c>
      <c r="T279" s="128" t="s">
        <v>29</v>
      </c>
      <c r="U279" s="128" t="s">
        <v>29</v>
      </c>
      <c r="V279" s="128" t="s">
        <v>29</v>
      </c>
      <c r="W279" s="128" t="s">
        <v>29</v>
      </c>
      <c r="X279" s="128">
        <v>0.39700000000000002</v>
      </c>
      <c r="Y279" s="128">
        <v>1.49</v>
      </c>
      <c r="Z279" s="128">
        <v>0.45900000000000002</v>
      </c>
      <c r="AA279" s="128">
        <v>0.13800000000000001</v>
      </c>
      <c r="AB279" s="128" t="s">
        <v>29</v>
      </c>
      <c r="AC279" s="128" t="s">
        <v>29</v>
      </c>
      <c r="AD279" s="128" t="s">
        <v>29</v>
      </c>
      <c r="AE279" s="128">
        <v>1.78E-2</v>
      </c>
      <c r="AF279" s="128">
        <v>4.1000000000000002E-2</v>
      </c>
      <c r="AG279" s="128">
        <v>6.3E-2</v>
      </c>
      <c r="AH279" s="128">
        <v>8.2000000000000003E-2</v>
      </c>
      <c r="AI279" s="128">
        <v>0.13300000000000001</v>
      </c>
      <c r="AJ279" s="128">
        <v>0.104</v>
      </c>
      <c r="AK279" s="128">
        <v>0.24099999999999999</v>
      </c>
      <c r="AL279" s="128">
        <v>9.2999999999999999E-2</v>
      </c>
      <c r="AM279" s="128">
        <v>0.51900000000000002</v>
      </c>
      <c r="AN279" s="128">
        <v>0.14000000000000001</v>
      </c>
      <c r="AO279" s="128">
        <v>0.312</v>
      </c>
      <c r="AP279" s="128">
        <v>0.22600000000000001</v>
      </c>
      <c r="AQ279" s="128">
        <v>0.30399999999999999</v>
      </c>
      <c r="AR279" s="128">
        <v>0.52300000000000002</v>
      </c>
      <c r="AS279" s="128">
        <v>5.0999999999999997E-2</v>
      </c>
      <c r="AT279" s="128" t="s">
        <v>29</v>
      </c>
      <c r="AU279" s="128">
        <v>6.4000000000000001E-2</v>
      </c>
      <c r="AV279" s="130">
        <v>2.2000000000000001E-3</v>
      </c>
      <c r="AW279" s="130" t="s">
        <v>29</v>
      </c>
      <c r="AZ279" s="132">
        <v>1.82</v>
      </c>
      <c r="BA279" s="133">
        <v>8378.2900000000009</v>
      </c>
      <c r="BB279" s="133">
        <v>685.54</v>
      </c>
      <c r="BC279" s="132">
        <v>2.0499999999999998</v>
      </c>
      <c r="BD279" s="133">
        <v>342.48</v>
      </c>
      <c r="BE279" s="133">
        <v>74.959999999999994</v>
      </c>
      <c r="BF279" s="132">
        <v>0.7</v>
      </c>
      <c r="BG279" s="134">
        <v>959.07</v>
      </c>
      <c r="BH279" s="134">
        <v>269.3</v>
      </c>
      <c r="BI279" s="132">
        <v>9.9700000000000006</v>
      </c>
      <c r="BJ279" s="132">
        <v>87.12</v>
      </c>
      <c r="BK279" s="132">
        <v>1.18</v>
      </c>
      <c r="BL279" s="132">
        <v>1.25</v>
      </c>
      <c r="BM279" s="134">
        <v>0.52</v>
      </c>
      <c r="BN279" s="134">
        <v>0.15</v>
      </c>
      <c r="BO279" s="134">
        <v>5.8000000000000003E-2</v>
      </c>
      <c r="BP279" s="134">
        <v>0.11</v>
      </c>
      <c r="BQ279" s="134">
        <v>6.9000000000000006E-2</v>
      </c>
      <c r="BR279" s="134">
        <v>2.5000000000000001E-2</v>
      </c>
      <c r="BS279" s="134">
        <v>0.19</v>
      </c>
      <c r="BT279" s="134">
        <v>0.06</v>
      </c>
      <c r="BU279" s="134">
        <v>9.5000000000000001E-2</v>
      </c>
      <c r="BV279" s="134">
        <v>5.3E-3</v>
      </c>
      <c r="BW279" s="134">
        <v>1.2E-2</v>
      </c>
      <c r="BX279" s="134">
        <v>1.2999999999999999E-2</v>
      </c>
      <c r="BY279" s="134">
        <v>4.4999999999999998E-2</v>
      </c>
      <c r="BZ279" s="134">
        <v>5.0999999999999997E-2</v>
      </c>
      <c r="CA279" s="134">
        <v>0.02</v>
      </c>
      <c r="CB279" s="134">
        <v>7.2999999999999995E-2</v>
      </c>
      <c r="CC279" s="134">
        <v>1.4E-2</v>
      </c>
      <c r="CD279" s="134">
        <v>7.1999999999999995E-2</v>
      </c>
      <c r="CE279" s="134">
        <v>1.7000000000000001E-2</v>
      </c>
      <c r="CF279" s="134">
        <v>4.5999999999999999E-2</v>
      </c>
      <c r="CG279" s="134">
        <v>2.3E-2</v>
      </c>
      <c r="CH279" s="134">
        <v>6.2E-2</v>
      </c>
      <c r="CI279" s="134">
        <v>0.03</v>
      </c>
      <c r="CJ279" s="134">
        <v>2.5000000000000001E-2</v>
      </c>
      <c r="CK279" s="134">
        <v>4.7999999999999996E-3</v>
      </c>
      <c r="CL279" s="134">
        <v>1.6E-2</v>
      </c>
      <c r="CM279" s="134">
        <v>1.8E-3</v>
      </c>
      <c r="CN279" s="134" t="s">
        <v>489</v>
      </c>
      <c r="CQ279" s="130">
        <v>3.12</v>
      </c>
      <c r="CR279" s="130">
        <v>206.94</v>
      </c>
      <c r="CS279" s="130">
        <v>140.32</v>
      </c>
      <c r="CT279" s="130">
        <v>0.22900000000000001</v>
      </c>
      <c r="CU279" s="130">
        <v>19.170000000000002</v>
      </c>
      <c r="CV279" s="130">
        <v>4.3</v>
      </c>
      <c r="CW279" s="130">
        <v>0.184</v>
      </c>
      <c r="CX279" s="130">
        <v>1.41</v>
      </c>
      <c r="CY279" s="130">
        <v>0.80800000000000005</v>
      </c>
      <c r="CZ279" s="130">
        <v>0.35799999999999998</v>
      </c>
      <c r="DA279" s="130">
        <v>2.0499999999999998</v>
      </c>
      <c r="DB279" s="130">
        <v>2.75</v>
      </c>
      <c r="DC279" s="130">
        <v>2.8</v>
      </c>
      <c r="DD279" s="130">
        <v>1.1499999999999999</v>
      </c>
      <c r="DE279" s="130">
        <v>0.34599999999999997</v>
      </c>
      <c r="DF279" s="130">
        <v>9.1899999999999996E-2</v>
      </c>
      <c r="DG279" s="130">
        <v>2.1000000000000001E-2</v>
      </c>
      <c r="DH279" s="130">
        <v>7.0099999999999996E-2</v>
      </c>
      <c r="DI279" s="130">
        <v>1.7299999999999999E-2</v>
      </c>
      <c r="DJ279" s="130">
        <v>0.41599999999999998</v>
      </c>
      <c r="DK279" s="130">
        <v>0.14000000000000001</v>
      </c>
      <c r="DL279" s="130">
        <v>0.26500000000000001</v>
      </c>
      <c r="DM279" s="130">
        <v>7.7400000000000004E-3</v>
      </c>
      <c r="DN279" s="130">
        <v>1.32E-2</v>
      </c>
      <c r="DO279" s="130">
        <v>1.2743333333333299E-2</v>
      </c>
      <c r="DP279" s="130">
        <v>6.4399999999999999E-2</v>
      </c>
      <c r="DQ279" s="130">
        <v>7.0000000000000007E-2</v>
      </c>
      <c r="DR279" s="130">
        <v>1.55E-2</v>
      </c>
      <c r="DS279" s="130">
        <v>0.111</v>
      </c>
      <c r="DT279" s="130">
        <v>7.2100000000000003E-3</v>
      </c>
      <c r="DU279" s="130">
        <v>4.1733333333333303E-2</v>
      </c>
      <c r="DV279" s="130">
        <v>7.5500000000000003E-3</v>
      </c>
      <c r="DW279" s="130">
        <v>3.8100000000000002E-2</v>
      </c>
      <c r="DX279" s="130">
        <v>7.4200000000000004E-3</v>
      </c>
      <c r="DY279" s="130">
        <v>6.6799999999999998E-2</v>
      </c>
      <c r="DZ279" s="130">
        <v>2.5300000000000001E-3</v>
      </c>
      <c r="EA279" s="130">
        <v>3.7400000000000003E-2</v>
      </c>
      <c r="EB279" s="130">
        <v>1.21E-2</v>
      </c>
      <c r="EC279" s="130">
        <v>1.43E-2</v>
      </c>
      <c r="ED279" s="130">
        <v>6.6499999999999997E-3</v>
      </c>
      <c r="EE279" s="130">
        <v>1.2800000000000001E-2</v>
      </c>
    </row>
    <row r="280" spans="1:1024" s="128" customFormat="1" x14ac:dyDescent="0.2">
      <c r="A280" s="135" t="s">
        <v>801</v>
      </c>
      <c r="B280" s="135" t="s">
        <v>526</v>
      </c>
      <c r="C280" s="128" t="s">
        <v>482</v>
      </c>
      <c r="D280" s="135" t="s">
        <v>531</v>
      </c>
      <c r="F280" s="128">
        <v>1270</v>
      </c>
      <c r="G280" s="128">
        <v>1E-4</v>
      </c>
      <c r="H280" s="128" t="s">
        <v>458</v>
      </c>
      <c r="I280" s="129">
        <v>10</v>
      </c>
      <c r="J280" s="128">
        <v>264056.44</v>
      </c>
      <c r="K280" s="128">
        <v>19626.34</v>
      </c>
      <c r="L280" s="128">
        <v>30.48</v>
      </c>
      <c r="M280" s="128">
        <v>488.17</v>
      </c>
      <c r="N280" s="128">
        <v>430.64</v>
      </c>
      <c r="O280" s="128">
        <v>11.35</v>
      </c>
      <c r="P280" s="128">
        <v>5476.79</v>
      </c>
      <c r="Q280" s="128">
        <v>2513.4699999999998</v>
      </c>
      <c r="R280" s="128">
        <v>145.08000000000001</v>
      </c>
      <c r="S280" s="128">
        <v>528.27</v>
      </c>
      <c r="T280" s="128">
        <v>2.86</v>
      </c>
      <c r="U280" s="128" t="s">
        <v>29</v>
      </c>
      <c r="V280" s="128" t="s">
        <v>29</v>
      </c>
      <c r="W280" s="128" t="s">
        <v>29</v>
      </c>
      <c r="X280" s="128">
        <v>0.52500000000000002</v>
      </c>
      <c r="Y280" s="128">
        <v>1.88</v>
      </c>
      <c r="Z280" s="128">
        <v>0.66700000000000004</v>
      </c>
      <c r="AA280" s="128">
        <v>0.214</v>
      </c>
      <c r="AB280" s="128" t="s">
        <v>29</v>
      </c>
      <c r="AC280" s="128" t="s">
        <v>29</v>
      </c>
      <c r="AD280" s="128" t="s">
        <v>29</v>
      </c>
      <c r="AE280" s="128">
        <v>2.12E-2</v>
      </c>
      <c r="AF280" s="128">
        <v>0.20499999999999999</v>
      </c>
      <c r="AG280" s="128">
        <v>8.2000000000000003E-2</v>
      </c>
      <c r="AH280" s="128">
        <v>0.14299999999999999</v>
      </c>
      <c r="AI280" s="128">
        <v>0.27500000000000002</v>
      </c>
      <c r="AJ280" s="128">
        <v>0.112</v>
      </c>
      <c r="AK280" s="128">
        <v>0.19500000000000001</v>
      </c>
      <c r="AL280" s="128">
        <v>0.14299999999999999</v>
      </c>
      <c r="AM280" s="128">
        <v>0.56599999999999995</v>
      </c>
      <c r="AN280" s="128">
        <v>0.183</v>
      </c>
      <c r="AO280" s="128">
        <v>0.315</v>
      </c>
      <c r="AP280" s="128">
        <v>0.21099999999999999</v>
      </c>
      <c r="AQ280" s="128">
        <v>0.47499999999999998</v>
      </c>
      <c r="AR280" s="128">
        <v>0.57499999999999996</v>
      </c>
      <c r="AS280" s="128">
        <v>0.14799999999999999</v>
      </c>
      <c r="AT280" s="128">
        <v>4.4999999999999998E-2</v>
      </c>
      <c r="AU280" s="128" t="s">
        <v>29</v>
      </c>
      <c r="AV280" s="130">
        <v>4.4299999999999999E-2</v>
      </c>
      <c r="AW280" s="130">
        <v>1.7399999999999999E-2</v>
      </c>
      <c r="AZ280" s="132">
        <v>1.9</v>
      </c>
      <c r="BA280" s="133">
        <v>8377.15</v>
      </c>
      <c r="BB280" s="133">
        <v>764.11</v>
      </c>
      <c r="BC280" s="132">
        <v>2.13</v>
      </c>
      <c r="BD280" s="133">
        <v>400.47</v>
      </c>
      <c r="BE280" s="133">
        <v>83.73</v>
      </c>
      <c r="BF280" s="132">
        <v>0.75</v>
      </c>
      <c r="BG280" s="134">
        <v>989.86</v>
      </c>
      <c r="BH280" s="134">
        <v>279.39999999999998</v>
      </c>
      <c r="BI280" s="132">
        <v>10.25</v>
      </c>
      <c r="BJ280" s="132">
        <v>88.12</v>
      </c>
      <c r="BK280" s="132">
        <v>1.24</v>
      </c>
      <c r="BL280" s="132">
        <v>1.29</v>
      </c>
      <c r="BM280" s="134">
        <v>0.42</v>
      </c>
      <c r="BN280" s="134">
        <v>0.15</v>
      </c>
      <c r="BO280" s="134">
        <v>6.2E-2</v>
      </c>
      <c r="BP280" s="134">
        <v>0.14000000000000001</v>
      </c>
      <c r="BQ280" s="134">
        <v>9.0999999999999998E-2</v>
      </c>
      <c r="BR280" s="134">
        <v>3.3000000000000002E-2</v>
      </c>
      <c r="BS280" s="134">
        <v>0.18</v>
      </c>
      <c r="BT280" s="134">
        <v>5.6000000000000001E-2</v>
      </c>
      <c r="BU280" s="134">
        <v>9.7000000000000003E-2</v>
      </c>
      <c r="BV280" s="134">
        <v>5.1000000000000004E-3</v>
      </c>
      <c r="BW280" s="134">
        <v>2.7E-2</v>
      </c>
      <c r="BX280" s="134">
        <v>1.6E-2</v>
      </c>
      <c r="BY280" s="134">
        <v>4.7E-2</v>
      </c>
      <c r="BZ280" s="134">
        <v>0.08</v>
      </c>
      <c r="CA280" s="134">
        <v>2.1999999999999999E-2</v>
      </c>
      <c r="CB280" s="134">
        <v>6.0999999999999999E-2</v>
      </c>
      <c r="CC280" s="134">
        <v>1.7999999999999999E-2</v>
      </c>
      <c r="CD280" s="134">
        <v>7.6999999999999999E-2</v>
      </c>
      <c r="CE280" s="134">
        <v>0.02</v>
      </c>
      <c r="CF280" s="134">
        <v>4.8000000000000001E-2</v>
      </c>
      <c r="CG280" s="134">
        <v>2.1999999999999999E-2</v>
      </c>
      <c r="CH280" s="134">
        <v>7.1999999999999995E-2</v>
      </c>
      <c r="CI280" s="134">
        <v>3.3000000000000002E-2</v>
      </c>
      <c r="CJ280" s="134">
        <v>3.3000000000000002E-2</v>
      </c>
      <c r="CK280" s="134">
        <v>1.0999999999999999E-2</v>
      </c>
      <c r="CL280" s="134">
        <v>1.7000000000000001E-2</v>
      </c>
      <c r="CM280" s="134">
        <v>8.3999999999999995E-3</v>
      </c>
      <c r="CN280" s="134">
        <v>5.1000000000000004E-3</v>
      </c>
      <c r="CQ280" s="130">
        <v>3.04</v>
      </c>
      <c r="CR280" s="130">
        <v>195.09</v>
      </c>
      <c r="CS280" s="130">
        <v>137.26</v>
      </c>
      <c r="CT280" s="130">
        <v>0.22600000000000001</v>
      </c>
      <c r="CU280" s="130">
        <v>17.97</v>
      </c>
      <c r="CV280" s="130">
        <v>2.91</v>
      </c>
      <c r="CW280" s="130">
        <v>0.17399999999999999</v>
      </c>
      <c r="CX280" s="130">
        <v>1.56</v>
      </c>
      <c r="CY280" s="130">
        <v>0.77300000000000002</v>
      </c>
      <c r="CZ280" s="130">
        <v>0.33200000000000002</v>
      </c>
      <c r="DA280" s="130">
        <v>2.17</v>
      </c>
      <c r="DB280" s="130">
        <v>2.63</v>
      </c>
      <c r="DC280" s="130">
        <v>3.08</v>
      </c>
      <c r="DD280" s="130">
        <v>0.81299999999999994</v>
      </c>
      <c r="DE280" s="130">
        <v>0.35899999999999999</v>
      </c>
      <c r="DF280" s="130">
        <v>8.2199999999999995E-2</v>
      </c>
      <c r="DG280" s="130">
        <v>2.6200000000000001E-2</v>
      </c>
      <c r="DH280" s="130">
        <v>0.111</v>
      </c>
      <c r="DI280" s="130">
        <v>2.8899999999999999E-2</v>
      </c>
      <c r="DJ280" s="130">
        <v>0.45500000000000002</v>
      </c>
      <c r="DK280" s="130">
        <v>0.13300000000000001</v>
      </c>
      <c r="DL280" s="130">
        <v>0.23699999999999999</v>
      </c>
      <c r="DM280" s="130">
        <v>6.0400000000000002E-3</v>
      </c>
      <c r="DN280" s="130">
        <v>1.2699999999999999E-2</v>
      </c>
      <c r="DO280" s="130">
        <v>9.2300000000000004E-3</v>
      </c>
      <c r="DP280" s="130">
        <v>6.4399999999999999E-2</v>
      </c>
      <c r="DQ280" s="130">
        <v>6.9699999999999998E-2</v>
      </c>
      <c r="DR280" s="130">
        <v>2.46E-2</v>
      </c>
      <c r="DS280" s="130">
        <v>8.5300000000000001E-2</v>
      </c>
      <c r="DT280" s="130">
        <v>7.2100000000000003E-3</v>
      </c>
      <c r="DU280" s="130">
        <v>4.3200000000000002E-2</v>
      </c>
      <c r="DV280" s="130">
        <f>AVERAGE(DV281,DV277:DV279)</f>
        <v>9.4450000000000003E-3</v>
      </c>
      <c r="DW280" s="130">
        <v>3.5299999999999998E-2</v>
      </c>
      <c r="DX280" s="130">
        <v>7.1300000000000001E-3</v>
      </c>
      <c r="DY280" s="130">
        <v>6.6799999999999998E-2</v>
      </c>
      <c r="DZ280" s="130">
        <v>5.0099999999999997E-3</v>
      </c>
      <c r="EA280" s="130">
        <v>3.2349999999999997E-2</v>
      </c>
      <c r="EB280" s="130">
        <v>8.6999999999999994E-3</v>
      </c>
      <c r="EC280" s="130">
        <v>3.7400000000000003E-2</v>
      </c>
      <c r="ED280" s="130">
        <v>6.6499999999999997E-3</v>
      </c>
      <c r="EE280" s="130">
        <v>1.2800000000000001E-2</v>
      </c>
    </row>
    <row r="281" spans="1:1024" s="128" customFormat="1" x14ac:dyDescent="0.2">
      <c r="A281" s="135" t="s">
        <v>801</v>
      </c>
      <c r="B281" s="135" t="s">
        <v>526</v>
      </c>
      <c r="C281" s="128" t="s">
        <v>482</v>
      </c>
      <c r="D281" s="135" t="s">
        <v>532</v>
      </c>
      <c r="F281" s="128">
        <v>1270</v>
      </c>
      <c r="G281" s="128">
        <v>1E-4</v>
      </c>
      <c r="H281" s="128" t="s">
        <v>458</v>
      </c>
      <c r="I281" s="129">
        <v>9.8699999999999992</v>
      </c>
      <c r="J281" s="128">
        <v>264056.44</v>
      </c>
      <c r="K281" s="128">
        <v>19705.38</v>
      </c>
      <c r="L281" s="128">
        <v>31.39</v>
      </c>
      <c r="M281" s="128">
        <v>474.66</v>
      </c>
      <c r="N281" s="128">
        <v>445.69</v>
      </c>
      <c r="O281" s="128">
        <v>11.77</v>
      </c>
      <c r="P281" s="128">
        <v>5419.98</v>
      </c>
      <c r="Q281" s="128">
        <v>2525.23</v>
      </c>
      <c r="R281" s="128">
        <v>143.15</v>
      </c>
      <c r="S281" s="128">
        <v>525.41</v>
      </c>
      <c r="T281" s="128" t="s">
        <v>29</v>
      </c>
      <c r="U281" s="128" t="s">
        <v>29</v>
      </c>
      <c r="V281" s="128">
        <v>0.94</v>
      </c>
      <c r="W281" s="128" t="s">
        <v>29</v>
      </c>
      <c r="X281" s="128">
        <v>0.56899999999999995</v>
      </c>
      <c r="Y281" s="128">
        <v>2.0699999999999998</v>
      </c>
      <c r="Z281" s="128">
        <v>0.47699999999999998</v>
      </c>
      <c r="AA281" s="128">
        <v>0.23200000000000001</v>
      </c>
      <c r="AB281" s="128">
        <v>0.44</v>
      </c>
      <c r="AC281" s="128" t="s">
        <v>29</v>
      </c>
      <c r="AD281" s="128" t="s">
        <v>29</v>
      </c>
      <c r="AE281" s="128">
        <v>3.0200000000000001E-2</v>
      </c>
      <c r="AF281" s="128">
        <v>7.5999999999999998E-2</v>
      </c>
      <c r="AG281" s="128">
        <v>2.5000000000000001E-2</v>
      </c>
      <c r="AH281" s="128">
        <v>0.17699999999999999</v>
      </c>
      <c r="AI281" s="128">
        <v>0.255</v>
      </c>
      <c r="AJ281" s="128">
        <v>7.0000000000000007E-2</v>
      </c>
      <c r="AK281" s="128" t="s">
        <v>29</v>
      </c>
      <c r="AL281" s="128">
        <v>0.113</v>
      </c>
      <c r="AM281" s="128">
        <v>0.52900000000000003</v>
      </c>
      <c r="AN281" s="128">
        <v>0.18</v>
      </c>
      <c r="AO281" s="128">
        <v>0.40400000000000003</v>
      </c>
      <c r="AP281" s="128">
        <v>0.25700000000000001</v>
      </c>
      <c r="AQ281" s="128">
        <v>0.60399999999999998</v>
      </c>
      <c r="AR281" s="128">
        <v>0.57799999999999996</v>
      </c>
      <c r="AS281" s="128">
        <v>0.129</v>
      </c>
      <c r="AT281" s="128">
        <v>1.9699999999999999E-2</v>
      </c>
      <c r="AU281" s="128" t="s">
        <v>29</v>
      </c>
      <c r="AV281" s="130">
        <v>2.4199999999999999E-2</v>
      </c>
      <c r="AW281" s="130">
        <v>2.3999999999999998E-3</v>
      </c>
      <c r="AZ281" s="132">
        <v>1.89</v>
      </c>
      <c r="BA281" s="133">
        <v>8377.3700000000008</v>
      </c>
      <c r="BB281" s="133">
        <v>768.39</v>
      </c>
      <c r="BC281" s="132">
        <v>2.2000000000000002</v>
      </c>
      <c r="BD281" s="133">
        <v>390.96</v>
      </c>
      <c r="BE281" s="133">
        <v>86.98</v>
      </c>
      <c r="BF281" s="132">
        <v>0.78</v>
      </c>
      <c r="BG281" s="134">
        <v>983.35</v>
      </c>
      <c r="BH281" s="134">
        <v>281.76</v>
      </c>
      <c r="BI281" s="132">
        <v>10.15</v>
      </c>
      <c r="BJ281" s="132">
        <v>88</v>
      </c>
      <c r="BK281" s="132">
        <v>1.1599999999999999</v>
      </c>
      <c r="BL281" s="132">
        <v>1.48</v>
      </c>
      <c r="BM281" s="134">
        <v>0.51</v>
      </c>
      <c r="BN281" s="134">
        <v>0.15</v>
      </c>
      <c r="BO281" s="134">
        <v>6.6000000000000003E-2</v>
      </c>
      <c r="BP281" s="134">
        <v>0.15</v>
      </c>
      <c r="BQ281" s="134">
        <v>7.8E-2</v>
      </c>
      <c r="BR281" s="134">
        <v>3.3000000000000002E-2</v>
      </c>
      <c r="BS281" s="134">
        <v>0.2</v>
      </c>
      <c r="BT281" s="134">
        <v>5.8000000000000003E-2</v>
      </c>
      <c r="BU281" s="134">
        <v>7.9000000000000001E-2</v>
      </c>
      <c r="BV281" s="134">
        <v>5.7000000000000002E-3</v>
      </c>
      <c r="BW281" s="134">
        <v>1.4999999999999999E-2</v>
      </c>
      <c r="BX281" s="134">
        <v>0.01</v>
      </c>
      <c r="BY281" s="134">
        <v>5.2999999999999999E-2</v>
      </c>
      <c r="BZ281" s="134">
        <v>7.6999999999999999E-2</v>
      </c>
      <c r="CA281" s="134">
        <v>2.1000000000000001E-2</v>
      </c>
      <c r="CB281" s="134">
        <v>5.7000000000000002E-2</v>
      </c>
      <c r="CC281" s="134">
        <v>1.4999999999999999E-2</v>
      </c>
      <c r="CD281" s="134">
        <v>7.5999999999999998E-2</v>
      </c>
      <c r="CE281" s="134">
        <v>0.02</v>
      </c>
      <c r="CF281" s="134">
        <v>5.3999999999999999E-2</v>
      </c>
      <c r="CG281" s="134">
        <v>2.5000000000000001E-2</v>
      </c>
      <c r="CH281" s="134">
        <v>8.4000000000000005E-2</v>
      </c>
      <c r="CI281" s="134">
        <v>3.3000000000000002E-2</v>
      </c>
      <c r="CJ281" s="134">
        <v>3.1E-2</v>
      </c>
      <c r="CK281" s="134">
        <v>8.6999999999999994E-3</v>
      </c>
      <c r="CL281" s="134">
        <v>1.7000000000000001E-2</v>
      </c>
      <c r="CM281" s="134">
        <v>6.1000000000000004E-3</v>
      </c>
      <c r="CN281" s="134">
        <v>1.9E-3</v>
      </c>
      <c r="CQ281" s="130">
        <v>3.03</v>
      </c>
      <c r="CR281" s="130">
        <v>195.87</v>
      </c>
      <c r="CS281" s="130">
        <v>138.16</v>
      </c>
      <c r="CT281" s="130">
        <v>0.22900000000000001</v>
      </c>
      <c r="CU281" s="130">
        <v>18.25</v>
      </c>
      <c r="CV281" s="130">
        <v>3.08</v>
      </c>
      <c r="CW281" s="130">
        <v>0.20300000000000001</v>
      </c>
      <c r="CX281" s="130">
        <v>1.7</v>
      </c>
      <c r="CY281" s="130">
        <v>0.81599999999999995</v>
      </c>
      <c r="CZ281" s="130">
        <v>0.375</v>
      </c>
      <c r="DA281" s="130">
        <v>2.0299999999999998</v>
      </c>
      <c r="DB281" s="130">
        <v>2.71</v>
      </c>
      <c r="DC281" s="130">
        <v>3.46</v>
      </c>
      <c r="DD281" s="130">
        <v>0.91800000000000004</v>
      </c>
      <c r="DE281" s="130">
        <v>0.36</v>
      </c>
      <c r="DF281" s="130">
        <v>9.2100000000000001E-2</v>
      </c>
      <c r="DG281" s="130">
        <v>3.6200000000000003E-2</v>
      </c>
      <c r="DH281" s="130">
        <v>0.109</v>
      </c>
      <c r="DI281" s="130">
        <v>2.3800000000000002E-2</v>
      </c>
      <c r="DJ281" s="130">
        <v>0.39100000000000001</v>
      </c>
      <c r="DK281" s="130">
        <v>0.13500000000000001</v>
      </c>
      <c r="DL281" s="130">
        <v>0.222</v>
      </c>
      <c r="DM281" s="130">
        <v>4.1099999999999999E-3</v>
      </c>
      <c r="DN281" s="130">
        <f>AVERAGE(DN279:DN280)</f>
        <v>1.295E-2</v>
      </c>
      <c r="DO281" s="130">
        <v>1.5699999999999999E-2</v>
      </c>
      <c r="DP281" s="130">
        <v>6.4399999999999999E-2</v>
      </c>
      <c r="DQ281" s="130">
        <v>7.0300000000000001E-2</v>
      </c>
      <c r="DR281" s="130">
        <v>3.4500000000000003E-2</v>
      </c>
      <c r="DS281" s="130">
        <v>0.11</v>
      </c>
      <c r="DT281" s="130">
        <v>7.2100000000000003E-3</v>
      </c>
      <c r="DU281" s="130">
        <v>5.4300000000000001E-2</v>
      </c>
      <c r="DV281" s="130">
        <v>1.03E-2</v>
      </c>
      <c r="DW281" s="130">
        <f>AVERAGE(DW280,DW276)</f>
        <v>3.8099999999999995E-2</v>
      </c>
      <c r="DX281" s="130">
        <v>8.3000000000000001E-3</v>
      </c>
      <c r="DY281" s="130">
        <v>6.6799999999999998E-2</v>
      </c>
      <c r="DZ281" s="130">
        <v>2.7699999999999999E-3</v>
      </c>
      <c r="EA281" s="130">
        <f>AVERAGE(EA279,EA276)</f>
        <v>3.2350000000000004E-2</v>
      </c>
      <c r="EB281" s="130">
        <v>1.38E-2</v>
      </c>
      <c r="EC281" s="130">
        <v>3.95E-2</v>
      </c>
      <c r="ED281" s="130">
        <v>6.6499999999999997E-3</v>
      </c>
      <c r="EE281" s="130">
        <v>1.2800000000000001E-2</v>
      </c>
    </row>
    <row r="282" spans="1:1024" x14ac:dyDescent="0.2">
      <c r="A282" s="135"/>
      <c r="B282" s="135"/>
      <c r="D282" s="135" t="s">
        <v>34</v>
      </c>
      <c r="I282" s="144">
        <f t="shared" ref="I282:T282" si="177">AVERAGE(I276:I281)</f>
        <v>9.4383333333333326</v>
      </c>
      <c r="J282" s="135">
        <f t="shared" si="177"/>
        <v>264056.43999999994</v>
      </c>
      <c r="K282" s="135">
        <f t="shared" si="177"/>
        <v>18507.798333333332</v>
      </c>
      <c r="L282" s="135">
        <f t="shared" si="177"/>
        <v>30.766666666666669</v>
      </c>
      <c r="M282" s="135">
        <f t="shared" si="177"/>
        <v>465.08499999999998</v>
      </c>
      <c r="N282" s="135">
        <f t="shared" si="177"/>
        <v>424.19333333333338</v>
      </c>
      <c r="O282" s="135">
        <f t="shared" si="177"/>
        <v>11.401666666666666</v>
      </c>
      <c r="P282" s="135">
        <f t="shared" si="177"/>
        <v>5488.204999999999</v>
      </c>
      <c r="Q282" s="135">
        <f t="shared" si="177"/>
        <v>2464.2449999999999</v>
      </c>
      <c r="R282" s="135">
        <f t="shared" si="177"/>
        <v>143.94500000000002</v>
      </c>
      <c r="S282" s="135">
        <f t="shared" si="177"/>
        <v>524.18999999999994</v>
      </c>
      <c r="T282" s="135">
        <f t="shared" si="177"/>
        <v>2.86</v>
      </c>
      <c r="U282" s="135"/>
      <c r="V282" s="135">
        <f>AVERAGE(V276:V281)</f>
        <v>1.405</v>
      </c>
      <c r="W282" s="135"/>
      <c r="X282" s="135">
        <f>AVERAGE(X276:X281)</f>
        <v>0.50683333333333336</v>
      </c>
      <c r="Y282" s="135">
        <f>AVERAGE(Y276:Y281)</f>
        <v>1.76</v>
      </c>
      <c r="Z282" s="135">
        <f>AVERAGE(Z276:Z281)</f>
        <v>0.54666666666666663</v>
      </c>
      <c r="AA282" s="135">
        <f>AVERAGE(AA276:AA281)</f>
        <v>0.19119999999999998</v>
      </c>
      <c r="AB282" s="135">
        <f>AVERAGE(AB276:AB281)</f>
        <v>0.44</v>
      </c>
      <c r="AC282" s="135"/>
      <c r="AD282" s="135">
        <f t="shared" ref="AD282:AW282" si="178">AVERAGE(AD276:AD281)</f>
        <v>0.35</v>
      </c>
      <c r="AE282" s="135">
        <f t="shared" si="178"/>
        <v>2.4499999999999997E-2</v>
      </c>
      <c r="AF282" s="135">
        <f t="shared" si="178"/>
        <v>9.1833333333333322E-2</v>
      </c>
      <c r="AG282" s="135">
        <f t="shared" si="178"/>
        <v>5.4733333333333335E-2</v>
      </c>
      <c r="AH282" s="135">
        <f t="shared" si="178"/>
        <v>0.13449999999999998</v>
      </c>
      <c r="AI282" s="135">
        <f t="shared" si="178"/>
        <v>0.16016666666666665</v>
      </c>
      <c r="AJ282" s="135">
        <f t="shared" si="178"/>
        <v>8.8666666666666671E-2</v>
      </c>
      <c r="AK282" s="135">
        <f t="shared" si="178"/>
        <v>0.22825000000000001</v>
      </c>
      <c r="AL282" s="135">
        <f t="shared" si="178"/>
        <v>0.1135</v>
      </c>
      <c r="AM282" s="135">
        <f t="shared" si="178"/>
        <v>0.5681666666666666</v>
      </c>
      <c r="AN282" s="135">
        <f t="shared" si="178"/>
        <v>0.16849999999999998</v>
      </c>
      <c r="AO282" s="135">
        <f t="shared" si="178"/>
        <v>0.38233333333333336</v>
      </c>
      <c r="AP282" s="135">
        <f t="shared" si="178"/>
        <v>0.2161666666666667</v>
      </c>
      <c r="AQ282" s="135">
        <f t="shared" si="178"/>
        <v>0.48950000000000005</v>
      </c>
      <c r="AR282" s="135">
        <f t="shared" si="178"/>
        <v>0.54416666666666669</v>
      </c>
      <c r="AS282" s="135">
        <f t="shared" si="178"/>
        <v>0.10866666666666668</v>
      </c>
      <c r="AT282" s="135">
        <f t="shared" si="178"/>
        <v>3.2349999999999997E-2</v>
      </c>
      <c r="AU282" s="135">
        <f t="shared" si="178"/>
        <v>6.4000000000000001E-2</v>
      </c>
      <c r="AV282" s="145">
        <f t="shared" si="178"/>
        <v>2.413333333333333E-2</v>
      </c>
      <c r="AW282" s="145">
        <f t="shared" si="178"/>
        <v>1.4859999999999998E-2</v>
      </c>
      <c r="AX282" s="135"/>
      <c r="AY282" s="135"/>
      <c r="AZ282" s="146"/>
      <c r="BA282" s="147"/>
      <c r="BB282" s="147"/>
      <c r="BC282" s="146"/>
      <c r="BD282" s="147"/>
      <c r="BE282" s="147"/>
      <c r="BF282" s="146"/>
      <c r="BG282" s="148"/>
      <c r="BH282" s="148"/>
      <c r="BI282" s="146"/>
      <c r="BJ282" s="146"/>
      <c r="BK282" s="146"/>
      <c r="BL282" s="146"/>
      <c r="BM282" s="148"/>
      <c r="BN282" s="148"/>
      <c r="BO282" s="148"/>
      <c r="BP282" s="148"/>
      <c r="BQ282" s="148"/>
      <c r="BR282" s="148"/>
      <c r="BS282" s="148"/>
      <c r="BT282" s="148"/>
      <c r="BU282" s="148"/>
      <c r="BV282" s="148"/>
      <c r="BW282" s="148"/>
      <c r="BX282" s="148"/>
      <c r="BY282" s="148"/>
      <c r="BZ282" s="148"/>
      <c r="CA282" s="148"/>
      <c r="CB282" s="148"/>
      <c r="CC282" s="148"/>
      <c r="CD282" s="148"/>
      <c r="CE282" s="148"/>
      <c r="CF282" s="148"/>
      <c r="CG282" s="148"/>
      <c r="CH282" s="148"/>
      <c r="CI282" s="148"/>
      <c r="CJ282" s="148"/>
      <c r="CK282" s="148"/>
      <c r="CL282" s="148"/>
      <c r="CM282" s="148"/>
      <c r="CN282" s="148"/>
      <c r="CO282" s="135"/>
      <c r="CP282" s="135"/>
      <c r="CQ282" s="145"/>
      <c r="CR282" s="145"/>
      <c r="CS282" s="145"/>
      <c r="CT282" s="145"/>
      <c r="CU282" s="145"/>
      <c r="CV282" s="145"/>
      <c r="CW282" s="145"/>
      <c r="CX282" s="145"/>
      <c r="CY282" s="145"/>
      <c r="CZ282" s="145"/>
      <c r="DA282" s="145"/>
      <c r="DB282" s="145"/>
      <c r="DC282" s="145"/>
      <c r="DD282" s="145"/>
      <c r="DE282" s="145"/>
      <c r="DF282" s="145"/>
      <c r="DG282" s="145"/>
      <c r="DH282" s="145"/>
      <c r="DI282" s="145"/>
      <c r="DJ282" s="145"/>
      <c r="DK282" s="145"/>
      <c r="DL282" s="145"/>
      <c r="DM282" s="145"/>
      <c r="DN282" s="145"/>
      <c r="DO282" s="145"/>
      <c r="DP282" s="145"/>
      <c r="DQ282" s="145"/>
      <c r="DR282" s="145"/>
      <c r="DS282" s="145"/>
      <c r="DT282" s="145"/>
      <c r="DU282" s="145"/>
      <c r="DV282" s="145"/>
      <c r="DW282" s="145"/>
      <c r="DX282" s="145"/>
      <c r="DY282" s="145"/>
      <c r="DZ282" s="145"/>
      <c r="EA282" s="145"/>
      <c r="EB282" s="145"/>
      <c r="EC282" s="145"/>
      <c r="ED282" s="145"/>
      <c r="EE282" s="145"/>
      <c r="AMG282" s="135"/>
      <c r="AMH282" s="135"/>
    </row>
    <row r="283" spans="1:1024" x14ac:dyDescent="0.2">
      <c r="D283" s="128" t="s">
        <v>380</v>
      </c>
      <c r="I283" s="144">
        <f t="shared" ref="I283:T283" si="179">MEDIAN(I276:I281)</f>
        <v>9.4649999999999999</v>
      </c>
      <c r="J283" s="135">
        <f t="shared" si="179"/>
        <v>264056.44</v>
      </c>
      <c r="K283" s="135">
        <f t="shared" si="179"/>
        <v>18261</v>
      </c>
      <c r="L283" s="135">
        <f t="shared" si="179"/>
        <v>30.95</v>
      </c>
      <c r="M283" s="135">
        <f t="shared" si="179"/>
        <v>466.54500000000002</v>
      </c>
      <c r="N283" s="135">
        <f t="shared" si="179"/>
        <v>426.03499999999997</v>
      </c>
      <c r="O283" s="135">
        <f t="shared" si="179"/>
        <v>11.52</v>
      </c>
      <c r="P283" s="135">
        <f t="shared" si="179"/>
        <v>5480.98</v>
      </c>
      <c r="Q283" s="135">
        <f t="shared" si="179"/>
        <v>2446.08</v>
      </c>
      <c r="R283" s="135">
        <f t="shared" si="179"/>
        <v>143.62</v>
      </c>
      <c r="S283" s="135">
        <f t="shared" si="179"/>
        <v>524.07999999999993</v>
      </c>
      <c r="T283" s="135">
        <f t="shared" si="179"/>
        <v>2.86</v>
      </c>
      <c r="U283" s="135"/>
      <c r="V283" s="135">
        <f>MEDIAN(V276:V281)</f>
        <v>1.405</v>
      </c>
      <c r="W283" s="135"/>
      <c r="X283" s="135">
        <f>MEDIAN(X276:X281)</f>
        <v>0.54699999999999993</v>
      </c>
      <c r="Y283" s="135">
        <f>MEDIAN(Y276:Y281)</f>
        <v>1.7749999999999999</v>
      </c>
      <c r="Z283" s="135">
        <f>MEDIAN(Z276:Z281)</f>
        <v>0.54949999999999999</v>
      </c>
      <c r="AA283" s="135">
        <f>MEDIAN(AA276:AA281)</f>
        <v>0.214</v>
      </c>
      <c r="AB283" s="135">
        <f>MEDIAN(AB276:AB281)</f>
        <v>0.44</v>
      </c>
      <c r="AC283" s="135"/>
      <c r="AD283" s="135">
        <f t="shared" ref="AD283:AW283" si="180">MEDIAN(AD276:AD281)</f>
        <v>0.35</v>
      </c>
      <c r="AE283" s="135">
        <f t="shared" si="180"/>
        <v>2.3149999999999997E-2</v>
      </c>
      <c r="AF283" s="135">
        <f t="shared" si="180"/>
        <v>6.5000000000000002E-2</v>
      </c>
      <c r="AG283" s="135">
        <f t="shared" si="180"/>
        <v>6.2E-2</v>
      </c>
      <c r="AH283" s="135">
        <f t="shared" si="180"/>
        <v>0.14100000000000001</v>
      </c>
      <c r="AI283" s="135">
        <f t="shared" si="180"/>
        <v>0.128</v>
      </c>
      <c r="AJ283" s="135">
        <f t="shared" si="180"/>
        <v>9.1499999999999998E-2</v>
      </c>
      <c r="AK283" s="135">
        <f t="shared" si="180"/>
        <v>0.23699999999999999</v>
      </c>
      <c r="AL283" s="135">
        <f t="shared" si="180"/>
        <v>0.112</v>
      </c>
      <c r="AM283" s="135">
        <f t="shared" si="180"/>
        <v>0.5515000000000001</v>
      </c>
      <c r="AN283" s="135">
        <f t="shared" si="180"/>
        <v>0.17100000000000001</v>
      </c>
      <c r="AO283" s="135">
        <f t="shared" si="180"/>
        <v>0.35950000000000004</v>
      </c>
      <c r="AP283" s="135">
        <f t="shared" si="180"/>
        <v>0.214</v>
      </c>
      <c r="AQ283" s="135">
        <f t="shared" si="180"/>
        <v>0.50649999999999995</v>
      </c>
      <c r="AR283" s="135">
        <f t="shared" si="180"/>
        <v>0.54049999999999998</v>
      </c>
      <c r="AS283" s="135">
        <f t="shared" si="180"/>
        <v>0.1195</v>
      </c>
      <c r="AT283" s="135">
        <f t="shared" si="180"/>
        <v>3.2349999999999997E-2</v>
      </c>
      <c r="AU283" s="135">
        <f t="shared" si="180"/>
        <v>6.4000000000000001E-2</v>
      </c>
      <c r="AV283" s="145">
        <f t="shared" si="180"/>
        <v>1.7299999999999999E-2</v>
      </c>
      <c r="AW283" s="145">
        <f t="shared" si="180"/>
        <v>1.14E-2</v>
      </c>
    </row>
    <row r="284" spans="1:1024" ht="16.899999999999999" customHeight="1" x14ac:dyDescent="0.2">
      <c r="A284" s="135"/>
      <c r="B284" s="135"/>
      <c r="D284" s="135" t="s">
        <v>35</v>
      </c>
      <c r="I284" s="144">
        <f t="shared" ref="I284:S284" si="181">STDEV(I276:I281)</f>
        <v>0.63722575800627068</v>
      </c>
      <c r="J284" s="135">
        <f t="shared" si="181"/>
        <v>1.8973665960274E-2</v>
      </c>
      <c r="K284" s="135">
        <f t="shared" si="181"/>
        <v>947.22995836104519</v>
      </c>
      <c r="L284" s="135">
        <f t="shared" si="181"/>
        <v>0.68933784653583774</v>
      </c>
      <c r="M284" s="135">
        <f t="shared" si="181"/>
        <v>25.471081445435328</v>
      </c>
      <c r="N284" s="135">
        <f t="shared" si="181"/>
        <v>20.317364658504971</v>
      </c>
      <c r="O284" s="135">
        <f t="shared" si="181"/>
        <v>0.438105771094911</v>
      </c>
      <c r="P284" s="135">
        <f t="shared" si="181"/>
        <v>109.54593059534443</v>
      </c>
      <c r="Q284" s="135">
        <f t="shared" si="181"/>
        <v>43.735134503051384</v>
      </c>
      <c r="R284" s="135">
        <f t="shared" si="181"/>
        <v>1.2913210290241526</v>
      </c>
      <c r="S284" s="135">
        <f t="shared" si="181"/>
        <v>3.9324241887161682</v>
      </c>
      <c r="T284" s="135"/>
      <c r="U284" s="135"/>
      <c r="V284" s="135">
        <f>STDEV(V276:V281)</f>
        <v>0.65760930650348937</v>
      </c>
      <c r="W284" s="135"/>
      <c r="X284" s="135">
        <f>STDEV(X276:X281)</f>
        <v>0.12877020876998951</v>
      </c>
      <c r="Y284" s="135">
        <f>STDEV(Y276:Y281)</f>
        <v>0.21651789764358848</v>
      </c>
      <c r="Z284" s="135">
        <f>STDEV(Z276:Z281)</f>
        <v>7.5970169584296351E-2</v>
      </c>
      <c r="AA284" s="135">
        <f>STDEV(AA276:AA281)</f>
        <v>6.096884450274586E-2</v>
      </c>
      <c r="AB284" s="135"/>
      <c r="AC284" s="135"/>
      <c r="AD284" s="135"/>
      <c r="AE284" s="135">
        <f t="shared" ref="AE284:AT284" si="182">STDEV(AE276:AE281)</f>
        <v>5.4229143456263557E-3</v>
      </c>
      <c r="AF284" s="135">
        <f t="shared" si="182"/>
        <v>6.6052756692409662E-2</v>
      </c>
      <c r="AG284" s="135">
        <f t="shared" si="182"/>
        <v>2.1336041494772778E-2</v>
      </c>
      <c r="AH284" s="135">
        <f t="shared" si="182"/>
        <v>4.0053713935164686E-2</v>
      </c>
      <c r="AI284" s="135">
        <f t="shared" si="182"/>
        <v>8.3600039872398793E-2</v>
      </c>
      <c r="AJ284" s="135">
        <f t="shared" si="182"/>
        <v>2.033387977407819E-2</v>
      </c>
      <c r="AK284" s="135">
        <f t="shared" si="182"/>
        <v>2.2647663602823723E-2</v>
      </c>
      <c r="AL284" s="135">
        <f t="shared" si="182"/>
        <v>1.6730212192318329E-2</v>
      </c>
      <c r="AM284" s="135">
        <f t="shared" si="182"/>
        <v>6.3002909985703806E-2</v>
      </c>
      <c r="AN284" s="135">
        <f t="shared" si="182"/>
        <v>1.5319921670818026E-2</v>
      </c>
      <c r="AO284" s="135">
        <f t="shared" si="182"/>
        <v>8.6988888179276469E-2</v>
      </c>
      <c r="AP284" s="135">
        <f t="shared" si="182"/>
        <v>2.4758163636802104E-2</v>
      </c>
      <c r="AQ284" s="135">
        <f t="shared" si="182"/>
        <v>0.10344612124192959</v>
      </c>
      <c r="AR284" s="135">
        <f t="shared" si="182"/>
        <v>2.9633877010385688E-2</v>
      </c>
      <c r="AS284" s="135">
        <f t="shared" si="182"/>
        <v>3.6745974836254733E-2</v>
      </c>
      <c r="AT284" s="135">
        <f t="shared" si="182"/>
        <v>1.7889801564019658E-2</v>
      </c>
      <c r="AU284" s="135"/>
      <c r="AV284" s="145">
        <f>STDEV(AV276:AV281)</f>
        <v>2.3248541172870757E-2</v>
      </c>
      <c r="AW284" s="145">
        <f>STDEV(AW276:AW281)</f>
        <v>1.5302222060864233E-2</v>
      </c>
      <c r="AX284" s="135"/>
      <c r="AY284" s="135"/>
      <c r="AZ284" s="146"/>
      <c r="BA284" s="147"/>
      <c r="BB284" s="147"/>
      <c r="BC284" s="146"/>
      <c r="BD284" s="147"/>
      <c r="BE284" s="147"/>
      <c r="BF284" s="146"/>
      <c r="BG284" s="148"/>
      <c r="BH284" s="148"/>
      <c r="BI284" s="146"/>
      <c r="BJ284" s="146"/>
      <c r="BK284" s="146"/>
      <c r="BL284" s="146"/>
      <c r="BM284" s="148"/>
      <c r="BN284" s="148"/>
      <c r="BO284" s="148"/>
      <c r="BP284" s="148"/>
      <c r="BQ284" s="148"/>
      <c r="BR284" s="148"/>
      <c r="BS284" s="148"/>
      <c r="BT284" s="148"/>
      <c r="BU284" s="148"/>
      <c r="BV284" s="148"/>
      <c r="BW284" s="148"/>
      <c r="BX284" s="148"/>
      <c r="BY284" s="148"/>
      <c r="BZ284" s="148"/>
      <c r="CA284" s="148"/>
      <c r="CB284" s="148"/>
      <c r="CC284" s="148"/>
      <c r="CD284" s="148"/>
      <c r="CE284" s="148"/>
      <c r="CF284" s="148"/>
      <c r="CG284" s="148"/>
      <c r="CH284" s="148"/>
      <c r="CI284" s="148"/>
      <c r="CJ284" s="148"/>
      <c r="CK284" s="148"/>
      <c r="CL284" s="148"/>
      <c r="CM284" s="148"/>
      <c r="CN284" s="148"/>
      <c r="CO284" s="135"/>
      <c r="CP284" s="135"/>
      <c r="CQ284" s="145"/>
      <c r="CR284" s="145"/>
      <c r="CS284" s="145"/>
      <c r="CT284" s="145"/>
      <c r="CU284" s="145"/>
      <c r="CV284" s="145"/>
      <c r="CW284" s="145"/>
      <c r="CX284" s="145"/>
      <c r="CY284" s="145"/>
      <c r="CZ284" s="145"/>
      <c r="DA284" s="145"/>
      <c r="DB284" s="145"/>
      <c r="DC284" s="145"/>
      <c r="DD284" s="145"/>
      <c r="DE284" s="145"/>
      <c r="DF284" s="145"/>
      <c r="DG284" s="145"/>
      <c r="DH284" s="145"/>
      <c r="DI284" s="145"/>
      <c r="DJ284" s="145"/>
      <c r="DK284" s="145"/>
      <c r="DL284" s="145"/>
      <c r="DM284" s="145"/>
      <c r="DN284" s="145"/>
      <c r="DO284" s="145"/>
      <c r="DP284" s="145"/>
      <c r="DQ284" s="145"/>
      <c r="DR284" s="145"/>
      <c r="DS284" s="145"/>
      <c r="DT284" s="145"/>
      <c r="DU284" s="145"/>
      <c r="DV284" s="145"/>
      <c r="DW284" s="145"/>
      <c r="DX284" s="145"/>
      <c r="DY284" s="145"/>
      <c r="DZ284" s="145"/>
      <c r="EA284" s="145"/>
      <c r="EB284" s="145"/>
      <c r="EC284" s="145"/>
      <c r="ED284" s="145"/>
      <c r="EE284" s="145"/>
      <c r="AMG284" s="135"/>
      <c r="AMH284" s="135"/>
    </row>
    <row r="285" spans="1:1024" x14ac:dyDescent="0.2">
      <c r="A285" s="135"/>
      <c r="B285" s="135"/>
      <c r="D285" s="128" t="s">
        <v>381</v>
      </c>
      <c r="I285" s="129">
        <f t="shared" ref="I285:AA285" si="183">I284/I282</f>
        <v>6.7514648561497873E-2</v>
      </c>
      <c r="J285" s="128">
        <f t="shared" si="183"/>
        <v>7.185458517987292E-8</v>
      </c>
      <c r="K285" s="128">
        <f t="shared" si="183"/>
        <v>5.1180045367959504E-2</v>
      </c>
      <c r="L285" s="128">
        <f t="shared" si="183"/>
        <v>2.2405347124675113E-2</v>
      </c>
      <c r="M285" s="128">
        <f t="shared" si="183"/>
        <v>5.4766508155359404E-2</v>
      </c>
      <c r="N285" s="128">
        <f t="shared" si="183"/>
        <v>4.7896473286956343E-2</v>
      </c>
      <c r="O285" s="128">
        <f t="shared" si="183"/>
        <v>3.8424713149677915E-2</v>
      </c>
      <c r="P285" s="128">
        <f t="shared" si="183"/>
        <v>1.996024758465554E-2</v>
      </c>
      <c r="Q285" s="128">
        <f t="shared" si="183"/>
        <v>1.7747884038742653E-2</v>
      </c>
      <c r="R285" s="128">
        <f t="shared" si="183"/>
        <v>8.9709335442297571E-3</v>
      </c>
      <c r="S285" s="128">
        <f t="shared" si="183"/>
        <v>7.5019061575309883E-3</v>
      </c>
      <c r="V285" s="128">
        <f t="shared" si="183"/>
        <v>0.4680493284722344</v>
      </c>
      <c r="X285" s="128">
        <f t="shared" si="183"/>
        <v>0.2540681527852473</v>
      </c>
      <c r="Y285" s="128">
        <f t="shared" si="183"/>
        <v>0.12302153275203891</v>
      </c>
      <c r="Z285" s="128">
        <f t="shared" si="183"/>
        <v>0.1389698224102982</v>
      </c>
      <c r="AA285" s="128">
        <f t="shared" si="183"/>
        <v>0.31887470974239468</v>
      </c>
      <c r="AE285" s="128">
        <f t="shared" ref="AE285:AW285" si="184">AE284/AE282</f>
        <v>0.2213434426786268</v>
      </c>
      <c r="AF285" s="128">
        <f t="shared" si="184"/>
        <v>0.71926776797542291</v>
      </c>
      <c r="AG285" s="128">
        <f t="shared" si="184"/>
        <v>0.38981805410668902</v>
      </c>
      <c r="AH285" s="128">
        <f t="shared" si="184"/>
        <v>0.29779712962947724</v>
      </c>
      <c r="AI285" s="128">
        <f t="shared" si="184"/>
        <v>0.52195654446867101</v>
      </c>
      <c r="AJ285" s="128">
        <f t="shared" si="184"/>
        <v>0.22932947113622018</v>
      </c>
      <c r="AK285" s="128">
        <f t="shared" si="184"/>
        <v>9.9223060691451134E-2</v>
      </c>
      <c r="AL285" s="128">
        <f t="shared" si="184"/>
        <v>0.14740275059311303</v>
      </c>
      <c r="AM285" s="128">
        <f t="shared" si="184"/>
        <v>0.11088807859026778</v>
      </c>
      <c r="AN285" s="128">
        <f t="shared" si="184"/>
        <v>9.0919416444023904E-2</v>
      </c>
      <c r="AO285" s="128">
        <f t="shared" si="184"/>
        <v>0.22752106760054872</v>
      </c>
      <c r="AP285" s="128">
        <f t="shared" si="184"/>
        <v>0.11453275390964734</v>
      </c>
      <c r="AQ285" s="128">
        <f t="shared" si="184"/>
        <v>0.21133017618371722</v>
      </c>
      <c r="AR285" s="128">
        <f t="shared" si="184"/>
        <v>5.4457354383557158E-2</v>
      </c>
      <c r="AS285" s="128">
        <f t="shared" si="184"/>
        <v>0.3381531426649208</v>
      </c>
      <c r="AT285" s="128">
        <f t="shared" si="184"/>
        <v>0.55300777632209153</v>
      </c>
      <c r="AV285" s="130">
        <f t="shared" si="184"/>
        <v>0.96333734141729666</v>
      </c>
      <c r="AW285" s="130">
        <f t="shared" si="184"/>
        <v>1.0297592234767319</v>
      </c>
      <c r="AX285" s="135"/>
      <c r="AY285" s="135"/>
      <c r="AZ285" s="146"/>
      <c r="BA285" s="147"/>
      <c r="BB285" s="147"/>
      <c r="BC285" s="146"/>
      <c r="BD285" s="147"/>
      <c r="BE285" s="147"/>
      <c r="BF285" s="146"/>
      <c r="BG285" s="148"/>
      <c r="BH285" s="148"/>
      <c r="BI285" s="146"/>
      <c r="BJ285" s="146"/>
      <c r="BK285" s="146"/>
      <c r="BL285" s="146"/>
      <c r="BM285" s="148"/>
      <c r="BN285" s="148"/>
      <c r="BO285" s="148"/>
      <c r="BP285" s="148"/>
      <c r="BQ285" s="148"/>
      <c r="BR285" s="148"/>
      <c r="BS285" s="148"/>
      <c r="BT285" s="148"/>
      <c r="BU285" s="148"/>
      <c r="BV285" s="148"/>
      <c r="BW285" s="148"/>
      <c r="BX285" s="148"/>
      <c r="BY285" s="148"/>
      <c r="BZ285" s="148"/>
      <c r="CA285" s="148"/>
      <c r="CB285" s="148"/>
      <c r="CC285" s="148"/>
      <c r="CD285" s="148"/>
      <c r="CE285" s="148"/>
      <c r="CF285" s="148"/>
      <c r="CG285" s="148"/>
      <c r="CH285" s="148"/>
      <c r="CI285" s="148"/>
      <c r="CJ285" s="148"/>
      <c r="CK285" s="148"/>
      <c r="CL285" s="148"/>
      <c r="CM285" s="148"/>
      <c r="CN285" s="148"/>
      <c r="CO285" s="135"/>
      <c r="CP285" s="135"/>
      <c r="CQ285" s="145"/>
      <c r="CR285" s="145"/>
      <c r="CS285" s="145"/>
      <c r="CT285" s="145"/>
      <c r="CU285" s="145"/>
      <c r="CV285" s="145"/>
      <c r="CW285" s="145"/>
      <c r="CX285" s="145"/>
      <c r="CY285" s="145"/>
      <c r="CZ285" s="145"/>
      <c r="DA285" s="145"/>
      <c r="DB285" s="145"/>
      <c r="DC285" s="145"/>
      <c r="DD285" s="145"/>
      <c r="DE285" s="145"/>
      <c r="DF285" s="145"/>
      <c r="DG285" s="145"/>
      <c r="DH285" s="145"/>
      <c r="DI285" s="145"/>
      <c r="DJ285" s="145"/>
      <c r="DK285" s="145"/>
      <c r="DL285" s="145"/>
      <c r="DM285" s="145"/>
      <c r="DN285" s="145"/>
      <c r="DO285" s="145"/>
      <c r="DP285" s="145"/>
      <c r="DQ285" s="145"/>
      <c r="DR285" s="145"/>
      <c r="DS285" s="145"/>
      <c r="DT285" s="145"/>
      <c r="DU285" s="145"/>
      <c r="DV285" s="145"/>
      <c r="DW285" s="145"/>
      <c r="DX285" s="145"/>
      <c r="DY285" s="145"/>
      <c r="DZ285" s="145"/>
      <c r="EA285" s="145"/>
      <c r="EB285" s="145"/>
      <c r="EC285" s="145"/>
      <c r="ED285" s="145"/>
      <c r="EE285" s="145"/>
      <c r="AMG285" s="135"/>
      <c r="AMH285" s="135"/>
    </row>
    <row r="286" spans="1:1024" x14ac:dyDescent="0.2">
      <c r="A286" s="135"/>
      <c r="B286" s="135"/>
      <c r="D286" s="128" t="s">
        <v>382</v>
      </c>
      <c r="I286" s="129">
        <f t="shared" ref="I286:AW286" si="185">I285*100</f>
        <v>6.751464856149787</v>
      </c>
      <c r="J286" s="128">
        <f t="shared" si="185"/>
        <v>7.1854585179872917E-6</v>
      </c>
      <c r="K286" s="128">
        <f t="shared" si="185"/>
        <v>5.1180045367959508</v>
      </c>
      <c r="L286" s="128">
        <f t="shared" si="185"/>
        <v>2.2405347124675115</v>
      </c>
      <c r="M286" s="128">
        <f t="shared" si="185"/>
        <v>5.4766508155359404</v>
      </c>
      <c r="N286" s="128">
        <f t="shared" si="185"/>
        <v>4.7896473286956347</v>
      </c>
      <c r="O286" s="128">
        <f t="shared" si="185"/>
        <v>3.8424713149677916</v>
      </c>
      <c r="P286" s="128">
        <f t="shared" si="185"/>
        <v>1.9960247584655539</v>
      </c>
      <c r="Q286" s="128">
        <f t="shared" si="185"/>
        <v>1.7747884038742654</v>
      </c>
      <c r="R286" s="128">
        <f t="shared" si="185"/>
        <v>0.89709335442297566</v>
      </c>
      <c r="S286" s="128">
        <f t="shared" si="185"/>
        <v>0.75019061575309887</v>
      </c>
      <c r="V286" s="128">
        <f t="shared" si="185"/>
        <v>46.804932847223441</v>
      </c>
      <c r="X286" s="128">
        <f t="shared" si="185"/>
        <v>25.406815278524732</v>
      </c>
      <c r="Y286" s="128">
        <f t="shared" si="185"/>
        <v>12.30215327520389</v>
      </c>
      <c r="Z286" s="128">
        <f t="shared" si="185"/>
        <v>13.896982241029821</v>
      </c>
      <c r="AA286" s="128">
        <f t="shared" si="185"/>
        <v>31.887470974239466</v>
      </c>
      <c r="AE286" s="128">
        <f t="shared" si="185"/>
        <v>22.13434426786268</v>
      </c>
      <c r="AF286" s="128">
        <f t="shared" si="185"/>
        <v>71.926776797542288</v>
      </c>
      <c r="AG286" s="128">
        <f t="shared" si="185"/>
        <v>38.981805410668905</v>
      </c>
      <c r="AH286" s="128">
        <f t="shared" si="185"/>
        <v>29.779712962947723</v>
      </c>
      <c r="AI286" s="128">
        <f t="shared" si="185"/>
        <v>52.195654446867103</v>
      </c>
      <c r="AJ286" s="128">
        <f t="shared" si="185"/>
        <v>22.932947113622017</v>
      </c>
      <c r="AK286" s="128">
        <f t="shared" si="185"/>
        <v>9.9223060691451135</v>
      </c>
      <c r="AL286" s="128">
        <f t="shared" si="185"/>
        <v>14.740275059311303</v>
      </c>
      <c r="AM286" s="128">
        <f t="shared" si="185"/>
        <v>11.088807859026778</v>
      </c>
      <c r="AN286" s="128">
        <f t="shared" si="185"/>
        <v>9.0919416444023895</v>
      </c>
      <c r="AO286" s="128">
        <f t="shared" si="185"/>
        <v>22.752106760054872</v>
      </c>
      <c r="AP286" s="128">
        <f t="shared" si="185"/>
        <v>11.453275390964734</v>
      </c>
      <c r="AQ286" s="128">
        <f t="shared" si="185"/>
        <v>21.133017618371721</v>
      </c>
      <c r="AR286" s="128">
        <f t="shared" si="185"/>
        <v>5.4457354383557162</v>
      </c>
      <c r="AS286" s="128">
        <f t="shared" si="185"/>
        <v>33.815314266492081</v>
      </c>
      <c r="AT286" s="128">
        <f t="shared" si="185"/>
        <v>55.300777632209154</v>
      </c>
      <c r="AV286" s="130">
        <f t="shared" si="185"/>
        <v>96.333734141729664</v>
      </c>
      <c r="AW286" s="130">
        <f t="shared" si="185"/>
        <v>102.97592234767319</v>
      </c>
      <c r="AX286" s="135"/>
      <c r="AY286" s="135"/>
      <c r="AZ286" s="146"/>
      <c r="BA286" s="147"/>
      <c r="BB286" s="147"/>
      <c r="BC286" s="146"/>
      <c r="BD286" s="147"/>
      <c r="BE286" s="147"/>
      <c r="BF286" s="146"/>
      <c r="BG286" s="148"/>
      <c r="BH286" s="148"/>
      <c r="BI286" s="146"/>
      <c r="BJ286" s="146"/>
      <c r="BK286" s="146"/>
      <c r="BL286" s="146"/>
      <c r="BM286" s="148"/>
      <c r="BN286" s="148"/>
      <c r="BO286" s="148"/>
      <c r="BP286" s="148"/>
      <c r="BQ286" s="148"/>
      <c r="BR286" s="148"/>
      <c r="BS286" s="148"/>
      <c r="BT286" s="148"/>
      <c r="BU286" s="148"/>
      <c r="BV286" s="148"/>
      <c r="BW286" s="148"/>
      <c r="BX286" s="148"/>
      <c r="BY286" s="148"/>
      <c r="BZ286" s="148"/>
      <c r="CA286" s="148"/>
      <c r="CB286" s="148"/>
      <c r="CC286" s="148"/>
      <c r="CD286" s="148"/>
      <c r="CE286" s="148"/>
      <c r="CF286" s="148"/>
      <c r="CG286" s="148"/>
      <c r="CH286" s="148"/>
      <c r="CI286" s="148"/>
      <c r="CJ286" s="148"/>
      <c r="CK286" s="148"/>
      <c r="CL286" s="148"/>
      <c r="CM286" s="148"/>
      <c r="CN286" s="148"/>
      <c r="CO286" s="135"/>
      <c r="CP286" s="135"/>
      <c r="CQ286" s="145"/>
      <c r="CR286" s="145"/>
      <c r="CS286" s="145"/>
      <c r="CT286" s="145"/>
      <c r="CU286" s="145"/>
      <c r="CV286" s="145"/>
      <c r="CW286" s="145"/>
      <c r="CX286" s="145"/>
      <c r="CY286" s="145"/>
      <c r="CZ286" s="145"/>
      <c r="DA286" s="145"/>
      <c r="DB286" s="145"/>
      <c r="DC286" s="145"/>
      <c r="DD286" s="145"/>
      <c r="DE286" s="145"/>
      <c r="DF286" s="145"/>
      <c r="DG286" s="145"/>
      <c r="DH286" s="145"/>
      <c r="DI286" s="145"/>
      <c r="DJ286" s="145"/>
      <c r="DK286" s="145"/>
      <c r="DL286" s="145"/>
      <c r="DM286" s="145"/>
      <c r="DN286" s="145"/>
      <c r="DO286" s="145"/>
      <c r="DP286" s="145"/>
      <c r="DQ286" s="145"/>
      <c r="DR286" s="145"/>
      <c r="DS286" s="145"/>
      <c r="DT286" s="145"/>
      <c r="DU286" s="145"/>
      <c r="DV286" s="145"/>
      <c r="DW286" s="145"/>
      <c r="DX286" s="145"/>
      <c r="DY286" s="145"/>
      <c r="DZ286" s="145"/>
      <c r="EA286" s="145"/>
      <c r="EB286" s="145"/>
      <c r="EC286" s="145"/>
      <c r="ED286" s="145"/>
      <c r="EE286" s="145"/>
      <c r="AMG286" s="135"/>
      <c r="AMH286" s="135"/>
    </row>
    <row r="287" spans="1:1024" x14ac:dyDescent="0.2">
      <c r="A287" s="135"/>
      <c r="B287" s="135"/>
      <c r="D287" s="135"/>
      <c r="I287" s="144"/>
      <c r="J287" s="146"/>
      <c r="K287" s="146"/>
      <c r="L287" s="146"/>
      <c r="M287" s="146"/>
      <c r="N287" s="146"/>
      <c r="O287" s="146"/>
      <c r="P287" s="146"/>
      <c r="Q287" s="146"/>
      <c r="R287" s="146"/>
      <c r="S287" s="146"/>
      <c r="T287" s="146"/>
      <c r="U287" s="146"/>
      <c r="V287" s="146"/>
      <c r="W287" s="146"/>
      <c r="X287" s="146"/>
      <c r="Y287" s="146"/>
      <c r="Z287" s="146"/>
      <c r="AA287" s="146"/>
      <c r="AB287" s="146"/>
      <c r="AC287" s="146"/>
      <c r="AD287" s="146"/>
      <c r="AE287" s="146"/>
      <c r="AF287" s="146"/>
      <c r="AG287" s="146"/>
      <c r="AH287" s="146"/>
      <c r="AI287" s="146"/>
      <c r="AJ287" s="146"/>
      <c r="AK287" s="146"/>
      <c r="AL287" s="146"/>
      <c r="AM287" s="146"/>
      <c r="AN287" s="146"/>
      <c r="AO287" s="146"/>
      <c r="AP287" s="146"/>
      <c r="AQ287" s="146"/>
      <c r="AR287" s="146"/>
      <c r="AS287" s="146"/>
      <c r="AT287" s="146"/>
      <c r="AU287" s="146"/>
      <c r="AV287" s="145"/>
      <c r="AW287" s="145"/>
      <c r="AX287" s="135"/>
      <c r="AY287" s="135"/>
      <c r="AZ287" s="146"/>
      <c r="BA287" s="147"/>
      <c r="BB287" s="147"/>
      <c r="BC287" s="146"/>
      <c r="BD287" s="147"/>
      <c r="BE287" s="147"/>
      <c r="BF287" s="146"/>
      <c r="BG287" s="148"/>
      <c r="BH287" s="148"/>
      <c r="BI287" s="146"/>
      <c r="BJ287" s="146"/>
      <c r="BK287" s="146"/>
      <c r="BL287" s="146"/>
      <c r="BM287" s="148"/>
      <c r="BN287" s="148"/>
      <c r="BO287" s="148"/>
      <c r="BP287" s="148"/>
      <c r="BQ287" s="148"/>
      <c r="BR287" s="148"/>
      <c r="BS287" s="148"/>
      <c r="BT287" s="148"/>
      <c r="BU287" s="148"/>
      <c r="BV287" s="148"/>
      <c r="BW287" s="148"/>
      <c r="BX287" s="148"/>
      <c r="BY287" s="148"/>
      <c r="BZ287" s="148"/>
      <c r="CA287" s="148"/>
      <c r="CB287" s="148"/>
      <c r="CC287" s="148"/>
      <c r="CD287" s="148"/>
      <c r="CE287" s="148"/>
      <c r="CF287" s="148"/>
      <c r="CG287" s="148"/>
      <c r="CH287" s="148"/>
      <c r="CI287" s="148"/>
      <c r="CJ287" s="148"/>
      <c r="CK287" s="148"/>
      <c r="CL287" s="148"/>
      <c r="CM287" s="148"/>
      <c r="CN287" s="148"/>
      <c r="CO287" s="135"/>
      <c r="CP287" s="135"/>
      <c r="CQ287" s="145"/>
      <c r="CR287" s="145"/>
      <c r="CS287" s="145"/>
      <c r="CT287" s="145"/>
      <c r="CU287" s="145"/>
      <c r="CV287" s="145"/>
      <c r="CW287" s="145"/>
      <c r="CX287" s="145"/>
      <c r="CY287" s="145"/>
      <c r="CZ287" s="145"/>
      <c r="DA287" s="145"/>
      <c r="DB287" s="145"/>
      <c r="DC287" s="145"/>
      <c r="DD287" s="145"/>
      <c r="DE287" s="145"/>
      <c r="DF287" s="145"/>
      <c r="DG287" s="145"/>
      <c r="DH287" s="145"/>
      <c r="DI287" s="145"/>
      <c r="DJ287" s="145"/>
      <c r="DK287" s="145"/>
      <c r="DL287" s="145"/>
      <c r="DM287" s="145"/>
      <c r="DN287" s="145"/>
      <c r="DO287" s="145"/>
      <c r="DP287" s="145"/>
      <c r="DQ287" s="145"/>
      <c r="DR287" s="145"/>
      <c r="DS287" s="145"/>
      <c r="DT287" s="145"/>
      <c r="DU287" s="145"/>
      <c r="DV287" s="145"/>
      <c r="DW287" s="145"/>
      <c r="DX287" s="145"/>
      <c r="DY287" s="145"/>
      <c r="DZ287" s="145"/>
      <c r="EA287" s="145"/>
      <c r="EB287" s="145"/>
      <c r="EC287" s="145"/>
      <c r="ED287" s="145"/>
      <c r="EE287" s="145"/>
      <c r="AMG287" s="135"/>
      <c r="AMH287" s="135"/>
    </row>
    <row r="288" spans="1:1024" s="128" customFormat="1" x14ac:dyDescent="0.2">
      <c r="A288" s="135" t="s">
        <v>801</v>
      </c>
      <c r="B288" s="135" t="s">
        <v>526</v>
      </c>
      <c r="C288" s="128" t="s">
        <v>487</v>
      </c>
      <c r="D288" s="135" t="s">
        <v>533</v>
      </c>
      <c r="F288" s="128">
        <v>1270</v>
      </c>
      <c r="G288" s="128">
        <v>1E-4</v>
      </c>
      <c r="H288" s="128" t="s">
        <v>458</v>
      </c>
      <c r="I288" s="129">
        <v>1.85</v>
      </c>
      <c r="J288" s="128">
        <v>43643.07</v>
      </c>
      <c r="K288" s="128">
        <v>2993.17</v>
      </c>
      <c r="L288" s="128">
        <v>4.84</v>
      </c>
      <c r="M288" s="128">
        <v>73.599999999999994</v>
      </c>
      <c r="N288" s="128">
        <v>67.72</v>
      </c>
      <c r="O288" s="128">
        <v>1.75</v>
      </c>
      <c r="P288" s="128">
        <v>895.99</v>
      </c>
      <c r="Q288" s="128">
        <v>404.67</v>
      </c>
      <c r="R288" s="128">
        <v>23.82</v>
      </c>
      <c r="S288" s="128">
        <v>87.97</v>
      </c>
      <c r="T288" s="128" t="s">
        <v>29</v>
      </c>
      <c r="U288" s="128" t="s">
        <v>29</v>
      </c>
      <c r="V288" s="128">
        <v>0.13100000000000001</v>
      </c>
      <c r="W288" s="128" t="s">
        <v>29</v>
      </c>
      <c r="X288" s="128">
        <v>7.0000000000000007E-2</v>
      </c>
      <c r="Y288" s="128">
        <v>0.22900000000000001</v>
      </c>
      <c r="Z288" s="128">
        <v>7.2999999999999995E-2</v>
      </c>
      <c r="AA288" s="128">
        <v>1.3899999999999999E-2</v>
      </c>
      <c r="AB288" s="128" t="s">
        <v>29</v>
      </c>
      <c r="AC288" s="128" t="s">
        <v>29</v>
      </c>
      <c r="AD288" s="128" t="s">
        <v>29</v>
      </c>
      <c r="AE288" s="128">
        <v>3.4199999999999999E-3</v>
      </c>
      <c r="AF288" s="128">
        <v>9.4000000000000004E-3</v>
      </c>
      <c r="AG288" s="128">
        <v>5.1000000000000004E-3</v>
      </c>
      <c r="AH288" s="128">
        <v>1.6500000000000001E-2</v>
      </c>
      <c r="AI288" s="128">
        <v>3.3000000000000002E-2</v>
      </c>
      <c r="AJ288" s="128">
        <v>1.2200000000000001E-2</v>
      </c>
      <c r="AK288" s="128">
        <v>2.7900000000000001E-2</v>
      </c>
      <c r="AL288" s="128">
        <v>1.9E-2</v>
      </c>
      <c r="AM288" s="128">
        <v>6.8000000000000005E-2</v>
      </c>
      <c r="AN288" s="128">
        <v>1.9599999999999999E-2</v>
      </c>
      <c r="AO288" s="128">
        <v>5.45E-2</v>
      </c>
      <c r="AP288" s="128">
        <v>2.9499999999999998E-2</v>
      </c>
      <c r="AQ288" s="128">
        <v>7.0999999999999994E-2</v>
      </c>
      <c r="AR288" s="128">
        <v>8.9200000000000002E-2</v>
      </c>
      <c r="AS288" s="128">
        <v>3.0000000000000001E-3</v>
      </c>
      <c r="AT288" s="128" t="s">
        <v>29</v>
      </c>
      <c r="AU288" s="128" t="s">
        <v>29</v>
      </c>
      <c r="AV288" s="130" t="s">
        <v>29</v>
      </c>
      <c r="AW288" s="130">
        <v>5.4000000000000001E-4</v>
      </c>
      <c r="AZ288" s="132">
        <v>0.36</v>
      </c>
      <c r="BA288" s="133">
        <v>8104.96</v>
      </c>
      <c r="BB288" s="133">
        <v>102.13</v>
      </c>
      <c r="BC288" s="132">
        <v>0.35</v>
      </c>
      <c r="BD288" s="133">
        <v>62.29</v>
      </c>
      <c r="BE288" s="133">
        <v>16.09</v>
      </c>
      <c r="BF288" s="132">
        <v>0.13</v>
      </c>
      <c r="BG288" s="134">
        <v>161.47</v>
      </c>
      <c r="BH288" s="134">
        <v>48.86</v>
      </c>
      <c r="BI288" s="132">
        <v>1.83</v>
      </c>
      <c r="BJ288" s="132">
        <v>15.92</v>
      </c>
      <c r="BK288" s="132">
        <v>0.19</v>
      </c>
      <c r="BL288" s="132">
        <v>0.19</v>
      </c>
      <c r="BM288" s="134">
        <v>8.5999999999999993E-2</v>
      </c>
      <c r="BN288" s="134">
        <v>2.4E-2</v>
      </c>
      <c r="BO288" s="134">
        <v>0.01</v>
      </c>
      <c r="BP288" s="134">
        <v>1.7999999999999999E-2</v>
      </c>
      <c r="BQ288" s="134">
        <v>1.2E-2</v>
      </c>
      <c r="BR288" s="134">
        <v>4.0000000000000001E-3</v>
      </c>
      <c r="BS288" s="134">
        <v>0.03</v>
      </c>
      <c r="BT288" s="134">
        <v>9.4000000000000004E-3</v>
      </c>
      <c r="BU288" s="134">
        <v>1.2E-2</v>
      </c>
      <c r="BV288" s="134">
        <v>7.3999999999999999E-4</v>
      </c>
      <c r="BW288" s="134">
        <v>2.2000000000000001E-3</v>
      </c>
      <c r="BX288" s="134">
        <v>1.4E-3</v>
      </c>
      <c r="BY288" s="134">
        <v>6.0000000000000001E-3</v>
      </c>
      <c r="BZ288" s="134">
        <v>1.0999999999999999E-2</v>
      </c>
      <c r="CA288" s="134">
        <v>2.8E-3</v>
      </c>
      <c r="CB288" s="134">
        <v>9.4000000000000004E-3</v>
      </c>
      <c r="CC288" s="134">
        <v>2.5000000000000001E-3</v>
      </c>
      <c r="CD288" s="134">
        <v>0.01</v>
      </c>
      <c r="CE288" s="134">
        <v>2.7000000000000001E-3</v>
      </c>
      <c r="CF288" s="134">
        <v>7.6E-3</v>
      </c>
      <c r="CG288" s="134">
        <v>3.3E-3</v>
      </c>
      <c r="CH288" s="134">
        <v>1.2E-2</v>
      </c>
      <c r="CI288" s="134">
        <v>5.3E-3</v>
      </c>
      <c r="CJ288" s="134">
        <v>1.6999999999999999E-3</v>
      </c>
      <c r="CK288" s="134">
        <v>1.1999999999999999E-3</v>
      </c>
      <c r="CL288" s="134">
        <v>1.6999999999999999E-3</v>
      </c>
      <c r="CM288" s="134">
        <v>5.4000000000000001E-4</v>
      </c>
      <c r="CN288" s="134">
        <v>3.4000000000000002E-4</v>
      </c>
      <c r="CQ288" s="130">
        <v>0.505</v>
      </c>
      <c r="CR288" s="130">
        <v>32.29</v>
      </c>
      <c r="CS288" s="130">
        <v>23.16</v>
      </c>
      <c r="CT288" s="130">
        <v>3.5999999999999997E-2</v>
      </c>
      <c r="CU288" s="130">
        <v>3.07</v>
      </c>
      <c r="CV288" s="130">
        <v>0.58499999999999996</v>
      </c>
      <c r="CW288" s="130">
        <v>3.27E-2</v>
      </c>
      <c r="CX288" s="130">
        <v>0.188</v>
      </c>
      <c r="CY288" s="130">
        <v>0.127</v>
      </c>
      <c r="CZ288" s="130">
        <v>6.3E-2</v>
      </c>
      <c r="DA288" s="130">
        <v>0.33800000000000002</v>
      </c>
      <c r="DB288" s="130">
        <v>0.45700000000000002</v>
      </c>
      <c r="DC288" s="130">
        <v>0.40200000000000002</v>
      </c>
      <c r="DD288" s="130">
        <v>0.125</v>
      </c>
      <c r="DE288" s="130">
        <v>5.8299999999999998E-2</v>
      </c>
      <c r="DF288" s="130">
        <v>1.6799999999999999E-2</v>
      </c>
      <c r="DG288" s="130">
        <v>5.5999999999999999E-3</v>
      </c>
      <c r="DH288" s="130">
        <v>1.6E-2</v>
      </c>
      <c r="DI288" s="130">
        <v>6.9499999999999996E-3</v>
      </c>
      <c r="DJ288" s="130">
        <v>7.3999999999999996E-2</v>
      </c>
      <c r="DK288" s="130">
        <v>2.35E-2</v>
      </c>
      <c r="DL288" s="130">
        <v>2.7900000000000001E-2</v>
      </c>
      <c r="DM288" s="130">
        <v>6.4000000000000005E-4</v>
      </c>
      <c r="DN288" s="130">
        <v>1.7799999999999999E-3</v>
      </c>
      <c r="DO288" s="130">
        <f>AVERAGE(DO289:DO292)</f>
        <v>2.545E-3</v>
      </c>
      <c r="DP288" s="130">
        <v>1.08566666666667E-2</v>
      </c>
      <c r="DQ288" s="130">
        <v>1.43E-2</v>
      </c>
      <c r="DR288" s="130">
        <v>3.0899999999999999E-3</v>
      </c>
      <c r="DS288" s="130">
        <v>1.5100000000000001E-2</v>
      </c>
      <c r="DT288" s="130">
        <v>1.4533333333333299E-3</v>
      </c>
      <c r="DU288" s="130">
        <v>6.77E-3</v>
      </c>
      <c r="DV288" s="130">
        <v>2.4399999999999999E-3</v>
      </c>
      <c r="DW288" s="130">
        <v>4.62E-3</v>
      </c>
      <c r="DX288" s="130">
        <v>1.1299999999999999E-3</v>
      </c>
      <c r="DY288" s="130">
        <v>1.2999999999999999E-2</v>
      </c>
      <c r="DZ288" s="130">
        <v>4.0999999999999999E-4</v>
      </c>
      <c r="EA288" s="130">
        <f>AVERAGE(EA291:EA292)</f>
        <v>5.0550000000000005E-3</v>
      </c>
      <c r="EB288" s="130">
        <v>2.0799999999999998E-3</v>
      </c>
      <c r="EC288" s="130">
        <v>4.7299999999999998E-3</v>
      </c>
      <c r="ED288" s="130">
        <v>9.7000000000000005E-4</v>
      </c>
      <c r="EE288" s="130">
        <v>1.2800000000000001E-2</v>
      </c>
    </row>
    <row r="289" spans="1:1024" s="128" customFormat="1" x14ac:dyDescent="0.2">
      <c r="A289" s="135" t="s">
        <v>801</v>
      </c>
      <c r="B289" s="135" t="s">
        <v>526</v>
      </c>
      <c r="C289" s="128" t="s">
        <v>487</v>
      </c>
      <c r="D289" s="135" t="s">
        <v>534</v>
      </c>
      <c r="F289" s="128">
        <v>1270</v>
      </c>
      <c r="G289" s="128">
        <v>1E-4</v>
      </c>
      <c r="H289" s="128" t="s">
        <v>458</v>
      </c>
      <c r="I289" s="129">
        <v>1.72</v>
      </c>
      <c r="J289" s="128">
        <v>44880.63</v>
      </c>
      <c r="K289" s="128">
        <v>3000.31</v>
      </c>
      <c r="L289" s="128">
        <v>3.67</v>
      </c>
      <c r="M289" s="128">
        <v>61.49</v>
      </c>
      <c r="N289" s="128">
        <v>54.93</v>
      </c>
      <c r="O289" s="128">
        <v>1.47</v>
      </c>
      <c r="P289" s="128">
        <v>809.98</v>
      </c>
      <c r="Q289" s="128">
        <v>418.53</v>
      </c>
      <c r="R289" s="128">
        <v>24.31</v>
      </c>
      <c r="S289" s="128">
        <v>88.98</v>
      </c>
      <c r="T289" s="128" t="s">
        <v>29</v>
      </c>
      <c r="U289" s="128">
        <v>0.9</v>
      </c>
      <c r="V289" s="128" t="s">
        <v>29</v>
      </c>
      <c r="W289" s="128" t="s">
        <v>29</v>
      </c>
      <c r="X289" s="128">
        <v>0.08</v>
      </c>
      <c r="Y289" s="128">
        <v>0.216</v>
      </c>
      <c r="Z289" s="128">
        <v>0.08</v>
      </c>
      <c r="AA289" s="128">
        <v>2.1600000000000001E-2</v>
      </c>
      <c r="AB289" s="128" t="s">
        <v>29</v>
      </c>
      <c r="AC289" s="128">
        <v>3.3000000000000002E-2</v>
      </c>
      <c r="AD289" s="128" t="s">
        <v>29</v>
      </c>
      <c r="AE289" s="128">
        <v>2.4299999999999999E-3</v>
      </c>
      <c r="AF289" s="128">
        <v>9.5999999999999992E-3</v>
      </c>
      <c r="AG289" s="128" t="s">
        <v>29</v>
      </c>
      <c r="AH289" s="128" t="s">
        <v>29</v>
      </c>
      <c r="AI289" s="128">
        <v>2.0899999999999998E-2</v>
      </c>
      <c r="AJ289" s="128">
        <v>1.9E-2</v>
      </c>
      <c r="AK289" s="128">
        <v>4.2000000000000003E-2</v>
      </c>
      <c r="AL289" s="128">
        <v>9.9000000000000008E-3</v>
      </c>
      <c r="AM289" s="128">
        <v>7.9000000000000001E-2</v>
      </c>
      <c r="AN289" s="128">
        <v>2.0899999999999998E-2</v>
      </c>
      <c r="AO289" s="128">
        <v>4.3499999999999997E-2</v>
      </c>
      <c r="AP289" s="128">
        <v>2.7900000000000001E-2</v>
      </c>
      <c r="AQ289" s="128">
        <v>6.8000000000000005E-2</v>
      </c>
      <c r="AR289" s="128">
        <v>6.6299999999999998E-2</v>
      </c>
      <c r="AS289" s="128">
        <v>4.5999999999999999E-3</v>
      </c>
      <c r="AT289" s="128" t="s">
        <v>29</v>
      </c>
      <c r="AU289" s="128">
        <v>9.5999999999999992E-3</v>
      </c>
      <c r="AV289" s="130" t="s">
        <v>29</v>
      </c>
      <c r="AW289" s="130">
        <v>3.4000000000000002E-4</v>
      </c>
      <c r="AZ289" s="132">
        <v>0.37</v>
      </c>
      <c r="BA289" s="133">
        <v>8341.5400000000009</v>
      </c>
      <c r="BB289" s="133">
        <v>106.32</v>
      </c>
      <c r="BC289" s="132">
        <v>0.27</v>
      </c>
      <c r="BD289" s="133">
        <v>52.28</v>
      </c>
      <c r="BE289" s="133">
        <v>13.14</v>
      </c>
      <c r="BF289" s="132">
        <v>0.11</v>
      </c>
      <c r="BG289" s="134">
        <v>146.63999999999999</v>
      </c>
      <c r="BH289" s="134">
        <v>50.78</v>
      </c>
      <c r="BI289" s="132">
        <v>1.88</v>
      </c>
      <c r="BJ289" s="132">
        <v>16.18</v>
      </c>
      <c r="BK289" s="132">
        <v>0.21</v>
      </c>
      <c r="BL289" s="132">
        <v>0.39</v>
      </c>
      <c r="BM289" s="134">
        <v>6.3E-2</v>
      </c>
      <c r="BN289" s="134">
        <v>2.7E-2</v>
      </c>
      <c r="BO289" s="134">
        <v>1.2E-2</v>
      </c>
      <c r="BP289" s="134">
        <v>1.9E-2</v>
      </c>
      <c r="BQ289" s="134">
        <v>1.2999999999999999E-2</v>
      </c>
      <c r="BR289" s="134">
        <v>4.4999999999999997E-3</v>
      </c>
      <c r="BS289" s="134">
        <v>3.2000000000000001E-2</v>
      </c>
      <c r="BT289" s="134">
        <v>1.0999999999999999E-2</v>
      </c>
      <c r="BU289" s="134">
        <v>1.2999999999999999E-2</v>
      </c>
      <c r="BV289" s="134">
        <v>7.2000000000000005E-4</v>
      </c>
      <c r="BW289" s="134">
        <v>2.5999999999999999E-3</v>
      </c>
      <c r="BX289" s="134">
        <v>1.8E-3</v>
      </c>
      <c r="BY289" s="134">
        <v>7.3000000000000001E-3</v>
      </c>
      <c r="BZ289" s="134">
        <v>9.4000000000000004E-3</v>
      </c>
      <c r="CA289" s="134">
        <v>4.3E-3</v>
      </c>
      <c r="CB289" s="134">
        <v>1.2E-2</v>
      </c>
      <c r="CC289" s="134">
        <v>2.2000000000000001E-3</v>
      </c>
      <c r="CD289" s="134">
        <v>1.2999999999999999E-2</v>
      </c>
      <c r="CE289" s="134">
        <v>3.0999999999999999E-3</v>
      </c>
      <c r="CF289" s="134">
        <v>8.3000000000000001E-3</v>
      </c>
      <c r="CG289" s="134">
        <v>3.7000000000000002E-3</v>
      </c>
      <c r="CH289" s="134">
        <v>1.2E-2</v>
      </c>
      <c r="CI289" s="134">
        <v>4.5999999999999999E-3</v>
      </c>
      <c r="CJ289" s="134">
        <v>2.7000000000000001E-3</v>
      </c>
      <c r="CK289" s="134">
        <v>1.5E-3</v>
      </c>
      <c r="CL289" s="134">
        <v>3.2000000000000002E-3</v>
      </c>
      <c r="CM289" s="134" t="s">
        <v>489</v>
      </c>
      <c r="CN289" s="134">
        <v>3.4000000000000002E-4</v>
      </c>
      <c r="CQ289" s="130">
        <v>0.502</v>
      </c>
      <c r="CR289" s="130">
        <v>32.26</v>
      </c>
      <c r="CS289" s="130">
        <v>23.25</v>
      </c>
      <c r="CT289" s="130">
        <v>3.5000000000000003E-2</v>
      </c>
      <c r="CU289" s="130">
        <v>3</v>
      </c>
      <c r="CV289" s="130">
        <v>0.497</v>
      </c>
      <c r="CW289" s="130">
        <v>2.4899999999999999E-2</v>
      </c>
      <c r="CX289" s="130">
        <v>0.27700000000000002</v>
      </c>
      <c r="CY289" s="130">
        <v>0.13200000000000001</v>
      </c>
      <c r="CZ289" s="130">
        <v>5.6599999999999998E-2</v>
      </c>
      <c r="DA289" s="130">
        <v>0.36</v>
      </c>
      <c r="DB289" s="130">
        <v>0.45700000000000002</v>
      </c>
      <c r="DC289" s="130">
        <v>0.49399999999999999</v>
      </c>
      <c r="DD289" s="130">
        <v>0.14599999999999999</v>
      </c>
      <c r="DE289" s="130">
        <v>6.0199999999999997E-2</v>
      </c>
      <c r="DF289" s="130">
        <v>1.72E-2</v>
      </c>
      <c r="DG289" s="130">
        <v>5.0000000000000001E-3</v>
      </c>
      <c r="DH289" s="130">
        <v>1.0200000000000001E-2</v>
      </c>
      <c r="DI289" s="130">
        <v>4.8900000000000002E-3</v>
      </c>
      <c r="DJ289" s="130">
        <v>6.8699999999999997E-2</v>
      </c>
      <c r="DK289" s="130">
        <v>2.2100000000000002E-2</v>
      </c>
      <c r="DL289" s="130">
        <v>2.69E-2</v>
      </c>
      <c r="DM289" s="130">
        <f>AVERAGE(DM288,DM290,DM292)</f>
        <v>9.1333333333333338E-4</v>
      </c>
      <c r="DN289" s="130">
        <v>1.7799999999999999E-3</v>
      </c>
      <c r="DO289" s="130">
        <v>3.7000000000000002E-3</v>
      </c>
      <c r="DP289" s="130">
        <v>9.8099999999999993E-3</v>
      </c>
      <c r="DQ289" s="130">
        <v>1.43E-2</v>
      </c>
      <c r="DR289" s="130">
        <v>3.96E-3</v>
      </c>
      <c r="DS289" s="130">
        <v>1.29E-2</v>
      </c>
      <c r="DT289" s="130">
        <v>1.92E-3</v>
      </c>
      <c r="DU289" s="130">
        <v>6.4949999999999999E-3</v>
      </c>
      <c r="DV289" s="130">
        <v>1.8566666666666701E-3</v>
      </c>
      <c r="DW289" s="130">
        <v>5.4799999999999996E-3</v>
      </c>
      <c r="DX289" s="130">
        <f>AVERAGE(DX288,DX291:DX292)</f>
        <v>1.49E-3</v>
      </c>
      <c r="DY289" s="130">
        <f>AVERAGE(DY288,DY291:DY292)</f>
        <v>9.7733333333333335E-3</v>
      </c>
      <c r="DZ289" s="130">
        <v>8.0000000000000004E-4</v>
      </c>
      <c r="EA289" s="130">
        <v>5.0549999999999996E-3</v>
      </c>
      <c r="EB289" s="130">
        <v>4.4000000000000003E-3</v>
      </c>
      <c r="EC289" s="130">
        <v>3.7200000000000002E-3</v>
      </c>
      <c r="ED289" s="130">
        <v>9.7000000000000005E-4</v>
      </c>
      <c r="EE289" s="130">
        <v>1.2800000000000001E-2</v>
      </c>
    </row>
    <row r="290" spans="1:1024" s="128" customFormat="1" x14ac:dyDescent="0.2">
      <c r="A290" s="135" t="s">
        <v>801</v>
      </c>
      <c r="B290" s="135" t="s">
        <v>526</v>
      </c>
      <c r="C290" s="128" t="s">
        <v>487</v>
      </c>
      <c r="D290" s="135" t="s">
        <v>535</v>
      </c>
      <c r="F290" s="128">
        <v>1270</v>
      </c>
      <c r="G290" s="128">
        <v>1E-4</v>
      </c>
      <c r="H290" s="128" t="s">
        <v>458</v>
      </c>
      <c r="I290" s="129">
        <v>1.33</v>
      </c>
      <c r="J290" s="128">
        <v>39888.959999999999</v>
      </c>
      <c r="K290" s="128">
        <v>2736.59</v>
      </c>
      <c r="L290" s="128">
        <v>3.84</v>
      </c>
      <c r="M290" s="128">
        <v>60.52</v>
      </c>
      <c r="N290" s="128">
        <v>56.79</v>
      </c>
      <c r="O290" s="128">
        <v>1.52</v>
      </c>
      <c r="P290" s="128">
        <v>768.8</v>
      </c>
      <c r="Q290" s="128">
        <v>374.99</v>
      </c>
      <c r="R290" s="128">
        <v>22.11</v>
      </c>
      <c r="S290" s="128">
        <v>82.68</v>
      </c>
      <c r="T290" s="128" t="s">
        <v>29</v>
      </c>
      <c r="U290" s="128" t="s">
        <v>29</v>
      </c>
      <c r="V290" s="128" t="s">
        <v>29</v>
      </c>
      <c r="W290" s="128" t="s">
        <v>29</v>
      </c>
      <c r="X290" s="128">
        <v>6.4600000000000005E-2</v>
      </c>
      <c r="Y290" s="128">
        <v>0.189</v>
      </c>
      <c r="Z290" s="128">
        <v>7.2999999999999995E-2</v>
      </c>
      <c r="AA290" s="128">
        <v>1.2200000000000001E-2</v>
      </c>
      <c r="AB290" s="128" t="s">
        <v>29</v>
      </c>
      <c r="AC290" s="128" t="s">
        <v>29</v>
      </c>
      <c r="AD290" s="128" t="s">
        <v>29</v>
      </c>
      <c r="AE290" s="128">
        <v>3.1700000000000001E-3</v>
      </c>
      <c r="AF290" s="128">
        <v>5.1000000000000004E-3</v>
      </c>
      <c r="AG290" s="128" t="s">
        <v>29</v>
      </c>
      <c r="AH290" s="128">
        <v>1.04E-2</v>
      </c>
      <c r="AI290" s="128">
        <v>2.3800000000000002E-2</v>
      </c>
      <c r="AJ290" s="128">
        <v>1.23E-2</v>
      </c>
      <c r="AK290" s="128" t="s">
        <v>29</v>
      </c>
      <c r="AL290" s="128">
        <v>1.5900000000000001E-2</v>
      </c>
      <c r="AM290" s="128">
        <v>6.1600000000000002E-2</v>
      </c>
      <c r="AN290" s="128">
        <v>1.55E-2</v>
      </c>
      <c r="AO290" s="128">
        <v>4.4200000000000003E-2</v>
      </c>
      <c r="AP290" s="128">
        <v>2.2700000000000001E-2</v>
      </c>
      <c r="AQ290" s="128">
        <v>5.8500000000000003E-2</v>
      </c>
      <c r="AR290" s="128">
        <v>6.6900000000000001E-2</v>
      </c>
      <c r="AS290" s="128">
        <v>1.6799999999999999E-2</v>
      </c>
      <c r="AT290" s="128">
        <v>2.3999999999999998E-3</v>
      </c>
      <c r="AU290" s="128" t="s">
        <v>29</v>
      </c>
      <c r="AV290" s="130">
        <v>5.7999999999999996E-3</v>
      </c>
      <c r="AW290" s="130">
        <v>7.5000000000000002E-4</v>
      </c>
      <c r="AZ290" s="132">
        <v>0.3</v>
      </c>
      <c r="BA290" s="133">
        <v>7410.2</v>
      </c>
      <c r="BB290" s="133">
        <v>93.78</v>
      </c>
      <c r="BC290" s="132">
        <v>0.28000000000000003</v>
      </c>
      <c r="BD290" s="133">
        <v>51.67</v>
      </c>
      <c r="BE290" s="133">
        <v>13.61</v>
      </c>
      <c r="BF290" s="132">
        <v>0.11</v>
      </c>
      <c r="BG290" s="134">
        <v>139.59</v>
      </c>
      <c r="BH290" s="134">
        <v>45.58</v>
      </c>
      <c r="BI290" s="132">
        <v>1.71</v>
      </c>
      <c r="BJ290" s="132">
        <v>15.08</v>
      </c>
      <c r="BK290" s="132">
        <v>0.19</v>
      </c>
      <c r="BL290" s="132">
        <v>0.2</v>
      </c>
      <c r="BM290" s="134">
        <v>0.12</v>
      </c>
      <c r="BN290" s="134">
        <v>2.1999999999999999E-2</v>
      </c>
      <c r="BO290" s="134">
        <v>9.4999999999999998E-3</v>
      </c>
      <c r="BP290" s="134">
        <v>1.4999999999999999E-2</v>
      </c>
      <c r="BQ290" s="134">
        <v>1.0999999999999999E-2</v>
      </c>
      <c r="BR290" s="134">
        <v>3.0999999999999999E-3</v>
      </c>
      <c r="BS290" s="134">
        <v>2.5000000000000001E-2</v>
      </c>
      <c r="BT290" s="134">
        <v>9.1000000000000004E-3</v>
      </c>
      <c r="BU290" s="134">
        <v>8.8000000000000005E-3</v>
      </c>
      <c r="BV290" s="134">
        <v>7.2999999999999996E-4</v>
      </c>
      <c r="BW290" s="134">
        <v>1.5E-3</v>
      </c>
      <c r="BX290" s="134">
        <v>1.1000000000000001E-3</v>
      </c>
      <c r="BY290" s="134">
        <v>6.1000000000000004E-3</v>
      </c>
      <c r="BZ290" s="134">
        <v>8.0000000000000002E-3</v>
      </c>
      <c r="CA290" s="134">
        <v>2.8999999999999998E-3</v>
      </c>
      <c r="CB290" s="134">
        <v>8.6999999999999994E-3</v>
      </c>
      <c r="CC290" s="134">
        <v>2.2000000000000001E-3</v>
      </c>
      <c r="CD290" s="134">
        <v>9.4999999999999998E-3</v>
      </c>
      <c r="CE290" s="134">
        <v>2.3E-3</v>
      </c>
      <c r="CF290" s="134">
        <v>6.7999999999999996E-3</v>
      </c>
      <c r="CG290" s="134">
        <v>2.7000000000000001E-3</v>
      </c>
      <c r="CH290" s="134">
        <v>9.2999999999999992E-3</v>
      </c>
      <c r="CI290" s="134">
        <v>4.1999999999999997E-3</v>
      </c>
      <c r="CJ290" s="134">
        <v>4.1999999999999997E-3</v>
      </c>
      <c r="CK290" s="134">
        <v>1E-3</v>
      </c>
      <c r="CL290" s="134">
        <v>1.8E-3</v>
      </c>
      <c r="CM290" s="134">
        <v>1.1999999999999999E-3</v>
      </c>
      <c r="CN290" s="134">
        <v>3.8999999999999999E-4</v>
      </c>
      <c r="CQ290" s="130">
        <v>0.5</v>
      </c>
      <c r="CR290" s="130">
        <v>31.06</v>
      </c>
      <c r="CS290" s="130">
        <v>21.35</v>
      </c>
      <c r="CT290" s="130">
        <v>3.5099999999999999E-2</v>
      </c>
      <c r="CU290" s="130">
        <v>2.92</v>
      </c>
      <c r="CV290" s="130">
        <v>0.56699999999999995</v>
      </c>
      <c r="CW290" s="130">
        <v>3.3799999999999997E-2</v>
      </c>
      <c r="CX290" s="130">
        <v>0.28399999999999997</v>
      </c>
      <c r="CY290" s="130">
        <v>0.128</v>
      </c>
      <c r="CZ290" s="130">
        <v>5.1700000000000003E-2</v>
      </c>
      <c r="DA290" s="130">
        <v>0.33300000000000002</v>
      </c>
      <c r="DB290" s="130">
        <v>0.441</v>
      </c>
      <c r="DC290" s="130">
        <v>0.45500000000000002</v>
      </c>
      <c r="DD290" s="130">
        <v>0.24199999999999999</v>
      </c>
      <c r="DE290" s="130">
        <v>5.4399999999999997E-2</v>
      </c>
      <c r="DF290" s="130">
        <v>1.5900000000000001E-2</v>
      </c>
      <c r="DG290" s="130">
        <v>4.0699999999999998E-3</v>
      </c>
      <c r="DH290" s="130">
        <v>1.4800000000000001E-2</v>
      </c>
      <c r="DI290" s="130">
        <v>4.2100000000000002E-3</v>
      </c>
      <c r="DJ290" s="130">
        <v>6.5799999999999997E-2</v>
      </c>
      <c r="DK290" s="130">
        <v>2.2800000000000001E-2</v>
      </c>
      <c r="DL290" s="130">
        <v>1.5699999999999999E-2</v>
      </c>
      <c r="DM290" s="130">
        <v>8.0000000000000004E-4</v>
      </c>
      <c r="DN290" s="130">
        <v>1.7799999999999999E-3</v>
      </c>
      <c r="DO290" s="130">
        <v>2.99E-3</v>
      </c>
      <c r="DP290" s="130">
        <v>9.5600000000000008E-3</v>
      </c>
      <c r="DQ290" s="130">
        <v>1.43E-2</v>
      </c>
      <c r="DR290" s="130">
        <v>4.0400000000000002E-3</v>
      </c>
      <c r="DS290" s="130">
        <v>1.9400000000000001E-2</v>
      </c>
      <c r="DT290" s="130">
        <v>1.15E-3</v>
      </c>
      <c r="DU290" s="130">
        <v>6.2199999999999998E-3</v>
      </c>
      <c r="DV290" s="130">
        <v>2.1199999999999999E-3</v>
      </c>
      <c r="DW290" s="130">
        <v>3.7799999999999999E-3</v>
      </c>
      <c r="DX290" s="130">
        <v>1.49E-3</v>
      </c>
      <c r="DY290" s="130">
        <v>9.7733333333333301E-3</v>
      </c>
      <c r="DZ290" s="130">
        <v>1.0399999999999999E-3</v>
      </c>
      <c r="EA290" s="130">
        <v>5.0549999999999996E-3</v>
      </c>
      <c r="EB290" s="130">
        <v>1.2700000000000001E-3</v>
      </c>
      <c r="EC290" s="130">
        <v>4.7999999999999996E-3</v>
      </c>
      <c r="ED290" s="130">
        <v>9.7000000000000005E-4</v>
      </c>
      <c r="EE290" s="130">
        <v>1.2800000000000001E-2</v>
      </c>
    </row>
    <row r="291" spans="1:1024" s="128" customFormat="1" x14ac:dyDescent="0.2">
      <c r="A291" s="135" t="s">
        <v>801</v>
      </c>
      <c r="B291" s="135" t="s">
        <v>526</v>
      </c>
      <c r="C291" s="128" t="s">
        <v>487</v>
      </c>
      <c r="D291" s="135" t="s">
        <v>536</v>
      </c>
      <c r="F291" s="128">
        <v>1270</v>
      </c>
      <c r="G291" s="128">
        <v>1E-4</v>
      </c>
      <c r="H291" s="128" t="s">
        <v>458</v>
      </c>
      <c r="I291" s="129">
        <v>0.71</v>
      </c>
      <c r="J291" s="128">
        <v>32596.98</v>
      </c>
      <c r="K291" s="128">
        <v>2519.3200000000002</v>
      </c>
      <c r="L291" s="128">
        <v>3.91</v>
      </c>
      <c r="M291" s="128">
        <v>57.17</v>
      </c>
      <c r="N291" s="128">
        <v>56.92</v>
      </c>
      <c r="O291" s="128">
        <v>1.4</v>
      </c>
      <c r="P291" s="128">
        <v>666.61</v>
      </c>
      <c r="Q291" s="128">
        <v>315.01</v>
      </c>
      <c r="R291" s="128">
        <v>17.91</v>
      </c>
      <c r="S291" s="128">
        <v>66.349999999999994</v>
      </c>
      <c r="T291" s="128" t="s">
        <v>29</v>
      </c>
      <c r="U291" s="128" t="s">
        <v>29</v>
      </c>
      <c r="V291" s="128" t="s">
        <v>29</v>
      </c>
      <c r="W291" s="128" t="s">
        <v>29</v>
      </c>
      <c r="X291" s="128">
        <v>4.99E-2</v>
      </c>
      <c r="Y291" s="128">
        <v>0.192</v>
      </c>
      <c r="Z291" s="128">
        <v>6.9000000000000006E-2</v>
      </c>
      <c r="AA291" s="128">
        <v>8.9999999999999993E-3</v>
      </c>
      <c r="AB291" s="128">
        <v>4.2999999999999997E-2</v>
      </c>
      <c r="AC291" s="128" t="s">
        <v>29</v>
      </c>
      <c r="AD291" s="128">
        <v>2.8000000000000001E-2</v>
      </c>
      <c r="AE291" s="128">
        <v>1.1100000000000001E-3</v>
      </c>
      <c r="AF291" s="128">
        <v>4.3E-3</v>
      </c>
      <c r="AG291" s="128">
        <v>3.5999999999999999E-3</v>
      </c>
      <c r="AH291" s="128">
        <v>2.3400000000000001E-2</v>
      </c>
      <c r="AI291" s="128">
        <v>2.86E-2</v>
      </c>
      <c r="AJ291" s="128">
        <v>1.3599999999999999E-2</v>
      </c>
      <c r="AK291" s="128">
        <v>1.9400000000000001E-2</v>
      </c>
      <c r="AL291" s="128">
        <v>1.29E-2</v>
      </c>
      <c r="AM291" s="128">
        <v>0.08</v>
      </c>
      <c r="AN291" s="128">
        <v>2.1000000000000001E-2</v>
      </c>
      <c r="AO291" s="128">
        <v>6.13E-2</v>
      </c>
      <c r="AP291" s="128">
        <v>2.6599999999999999E-2</v>
      </c>
      <c r="AQ291" s="128">
        <v>6.3E-2</v>
      </c>
      <c r="AR291" s="128">
        <v>7.0000000000000007E-2</v>
      </c>
      <c r="AS291" s="128">
        <v>9.9000000000000008E-3</v>
      </c>
      <c r="AT291" s="128">
        <v>1.14E-3</v>
      </c>
      <c r="AU291" s="128">
        <v>5.4999999999999997E-3</v>
      </c>
      <c r="AV291" s="130">
        <v>1.17E-3</v>
      </c>
      <c r="AW291" s="130">
        <v>3.1E-4</v>
      </c>
      <c r="AZ291" s="132">
        <v>0.21</v>
      </c>
      <c r="BA291" s="133">
        <v>6056.22</v>
      </c>
      <c r="BB291" s="133">
        <v>86.21</v>
      </c>
      <c r="BC291" s="132">
        <v>0.28999999999999998</v>
      </c>
      <c r="BD291" s="133">
        <v>49.01</v>
      </c>
      <c r="BE291" s="133">
        <v>13.69</v>
      </c>
      <c r="BF291" s="132">
        <v>0.1</v>
      </c>
      <c r="BG291" s="134">
        <v>121.48</v>
      </c>
      <c r="BH291" s="134">
        <v>38.42</v>
      </c>
      <c r="BI291" s="132">
        <v>1.39</v>
      </c>
      <c r="BJ291" s="132">
        <v>12.15</v>
      </c>
      <c r="BK291" s="132">
        <v>0.15</v>
      </c>
      <c r="BL291" s="132">
        <v>0.17</v>
      </c>
      <c r="BM291" s="134">
        <v>5.2999999999999999E-2</v>
      </c>
      <c r="BN291" s="134">
        <v>1.9E-2</v>
      </c>
      <c r="BO291" s="134">
        <v>8.0999999999999996E-3</v>
      </c>
      <c r="BP291" s="134">
        <v>1.4999999999999999E-2</v>
      </c>
      <c r="BQ291" s="134">
        <v>1.0999999999999999E-2</v>
      </c>
      <c r="BR291" s="134">
        <v>2.0999999999999999E-3</v>
      </c>
      <c r="BS291" s="134">
        <v>2.1999999999999999E-2</v>
      </c>
      <c r="BT291" s="134">
        <v>7.1999999999999998E-3</v>
      </c>
      <c r="BU291" s="134">
        <v>1.2999999999999999E-2</v>
      </c>
      <c r="BV291" s="134">
        <v>4.6000000000000001E-4</v>
      </c>
      <c r="BW291" s="134">
        <v>1.2999999999999999E-3</v>
      </c>
      <c r="BX291" s="134">
        <v>1.4E-3</v>
      </c>
      <c r="BY291" s="134">
        <v>8.8000000000000005E-3</v>
      </c>
      <c r="BZ291" s="134">
        <v>8.5000000000000006E-3</v>
      </c>
      <c r="CA291" s="134">
        <v>2.5000000000000001E-3</v>
      </c>
      <c r="CB291" s="134">
        <v>7.7999999999999996E-3</v>
      </c>
      <c r="CC291" s="134">
        <v>1.9E-3</v>
      </c>
      <c r="CD291" s="134">
        <v>1.0999999999999999E-2</v>
      </c>
      <c r="CE291" s="134">
        <v>2.5000000000000001E-3</v>
      </c>
      <c r="CF291" s="134">
        <v>8.0999999999999996E-3</v>
      </c>
      <c r="CG291" s="134">
        <v>3.0000000000000001E-3</v>
      </c>
      <c r="CH291" s="134">
        <v>0.01</v>
      </c>
      <c r="CI291" s="134">
        <v>4.3E-3</v>
      </c>
      <c r="CJ291" s="134">
        <v>3.8999999999999998E-3</v>
      </c>
      <c r="CK291" s="134">
        <v>5.5000000000000003E-4</v>
      </c>
      <c r="CL291" s="134">
        <v>2.2000000000000001E-3</v>
      </c>
      <c r="CM291" s="134">
        <v>4.8000000000000001E-4</v>
      </c>
      <c r="CN291" s="134">
        <v>2.4000000000000001E-4</v>
      </c>
      <c r="CQ291" s="130">
        <v>0.39700000000000002</v>
      </c>
      <c r="CR291" s="130">
        <v>25.07</v>
      </c>
      <c r="CS291" s="130">
        <v>18.29</v>
      </c>
      <c r="CT291" s="130">
        <v>2.5600000000000001E-2</v>
      </c>
      <c r="CU291" s="130">
        <v>2.38</v>
      </c>
      <c r="CV291" s="130">
        <v>0.39900000000000002</v>
      </c>
      <c r="CW291" s="130">
        <v>2.2599999999999999E-2</v>
      </c>
      <c r="CX291" s="130">
        <v>0.19400000000000001</v>
      </c>
      <c r="CY291" s="130">
        <v>0.1</v>
      </c>
      <c r="CZ291" s="130">
        <v>4.4600000000000001E-2</v>
      </c>
      <c r="DA291" s="130">
        <v>0.253</v>
      </c>
      <c r="DB291" s="130">
        <v>0.34</v>
      </c>
      <c r="DC291" s="130">
        <v>0.378</v>
      </c>
      <c r="DD291" s="130">
        <v>0.128</v>
      </c>
      <c r="DE291" s="130">
        <v>4.48E-2</v>
      </c>
      <c r="DF291" s="130">
        <v>1.38E-2</v>
      </c>
      <c r="DG291" s="130">
        <v>2.7299999999999998E-3</v>
      </c>
      <c r="DH291" s="130">
        <v>1.41E-2</v>
      </c>
      <c r="DI291" s="130">
        <f>AVERAGE(DI292,DI290,DI288)</f>
        <v>4.8899999999999994E-3</v>
      </c>
      <c r="DJ291" s="130">
        <v>4.2999999999999997E-2</v>
      </c>
      <c r="DK291" s="130">
        <v>1.6799999999999999E-2</v>
      </c>
      <c r="DL291" s="130">
        <v>2.1700000000000001E-2</v>
      </c>
      <c r="DM291" s="130">
        <v>6.7000000000000002E-4</v>
      </c>
      <c r="DN291" s="130">
        <v>1.7799999999999999E-3</v>
      </c>
      <c r="DO291" s="130">
        <v>2.0300000000000001E-3</v>
      </c>
      <c r="DP291" s="130">
        <v>1.32E-2</v>
      </c>
      <c r="DQ291" s="130">
        <v>1.43E-2</v>
      </c>
      <c r="DR291" s="130">
        <f>AVERAGE(DR288:DR290)</f>
        <v>3.6966666666666662E-3</v>
      </c>
      <c r="DS291" s="130">
        <v>1.3100000000000001E-2</v>
      </c>
      <c r="DT291" s="130">
        <v>1.2899999999999999E-3</v>
      </c>
      <c r="DU291" s="130">
        <v>6.4949999999999999E-3</v>
      </c>
      <c r="DV291" s="130">
        <v>1.01E-3</v>
      </c>
      <c r="DW291" s="130">
        <v>4.5999999999999999E-3</v>
      </c>
      <c r="DX291" s="130">
        <v>1.5200000000000001E-3</v>
      </c>
      <c r="DY291" s="130">
        <v>9.0200000000000002E-3</v>
      </c>
      <c r="DZ291" s="130">
        <v>8.7000000000000001E-4</v>
      </c>
      <c r="EA291" s="130">
        <v>6.0699999999999999E-3</v>
      </c>
      <c r="EB291" s="130">
        <f>AVERAGE(EB288:EB290)</f>
        <v>2.5833333333333333E-3</v>
      </c>
      <c r="EC291" s="130">
        <v>3.5899999999999999E-3</v>
      </c>
      <c r="ED291" s="130">
        <v>9.7000000000000005E-4</v>
      </c>
      <c r="EE291" s="130">
        <v>1.2800000000000001E-2</v>
      </c>
    </row>
    <row r="292" spans="1:1024" s="128" customFormat="1" x14ac:dyDescent="0.2">
      <c r="A292" s="135" t="s">
        <v>801</v>
      </c>
      <c r="B292" s="135" t="s">
        <v>526</v>
      </c>
      <c r="C292" s="128" t="s">
        <v>487</v>
      </c>
      <c r="D292" s="135" t="s">
        <v>537</v>
      </c>
      <c r="F292" s="128">
        <v>1270</v>
      </c>
      <c r="G292" s="128">
        <v>1E-4</v>
      </c>
      <c r="H292" s="128" t="s">
        <v>458</v>
      </c>
      <c r="I292" s="129">
        <v>1.62</v>
      </c>
      <c r="J292" s="128">
        <v>36141.11</v>
      </c>
      <c r="K292" s="128">
        <v>2542.19</v>
      </c>
      <c r="L292" s="128">
        <v>3.66</v>
      </c>
      <c r="M292" s="128">
        <v>60.74</v>
      </c>
      <c r="N292" s="128">
        <v>52.01</v>
      </c>
      <c r="O292" s="128">
        <v>1.49</v>
      </c>
      <c r="P292" s="128">
        <v>720.93</v>
      </c>
      <c r="Q292" s="128">
        <v>340.76</v>
      </c>
      <c r="R292" s="128">
        <v>20.37</v>
      </c>
      <c r="S292" s="128">
        <v>75.37</v>
      </c>
      <c r="T292" s="128" t="s">
        <v>29</v>
      </c>
      <c r="U292" s="128" t="s">
        <v>29</v>
      </c>
      <c r="V292" s="128" t="s">
        <v>29</v>
      </c>
      <c r="W292" s="128" t="s">
        <v>29</v>
      </c>
      <c r="X292" s="128">
        <v>0.104</v>
      </c>
      <c r="Y292" s="128">
        <v>0.215</v>
      </c>
      <c r="Z292" s="128">
        <v>9.7000000000000003E-2</v>
      </c>
      <c r="AA292" s="128">
        <v>1.52E-2</v>
      </c>
      <c r="AB292" s="128" t="s">
        <v>29</v>
      </c>
      <c r="AC292" s="128" t="s">
        <v>29</v>
      </c>
      <c r="AD292" s="128" t="s">
        <v>29</v>
      </c>
      <c r="AE292" s="128">
        <v>4.0400000000000002E-3</v>
      </c>
      <c r="AF292" s="128">
        <v>7.1999999999999998E-3</v>
      </c>
      <c r="AG292" s="128">
        <v>6.4999999999999997E-3</v>
      </c>
      <c r="AH292" s="128">
        <v>4.1200000000000001E-2</v>
      </c>
      <c r="AI292" s="128">
        <v>1.6799999999999999E-2</v>
      </c>
      <c r="AJ292" s="128">
        <v>1.41E-2</v>
      </c>
      <c r="AK292" s="128" t="s">
        <v>29</v>
      </c>
      <c r="AL292" s="128">
        <v>1.4500000000000001E-2</v>
      </c>
      <c r="AM292" s="128">
        <v>8.3000000000000004E-2</v>
      </c>
      <c r="AN292" s="128">
        <v>1.8200000000000001E-2</v>
      </c>
      <c r="AO292" s="128">
        <v>5.6399999999999999E-2</v>
      </c>
      <c r="AP292" s="128">
        <v>2.4400000000000002E-2</v>
      </c>
      <c r="AQ292" s="128">
        <v>6.3899999999999998E-2</v>
      </c>
      <c r="AR292" s="128">
        <v>6.5199999999999994E-2</v>
      </c>
      <c r="AS292" s="128">
        <v>8.0999999999999996E-3</v>
      </c>
      <c r="AT292" s="128">
        <v>1.3500000000000001E-3</v>
      </c>
      <c r="AU292" s="128" t="s">
        <v>29</v>
      </c>
      <c r="AV292" s="130">
        <v>1.9199999999999998E-2</v>
      </c>
      <c r="AW292" s="130">
        <v>4.4000000000000002E-4</v>
      </c>
      <c r="AZ292" s="132">
        <v>0.32</v>
      </c>
      <c r="BA292" s="133">
        <v>6713.31</v>
      </c>
      <c r="BB292" s="133">
        <v>85.37</v>
      </c>
      <c r="BC292" s="132">
        <v>0.27</v>
      </c>
      <c r="BD292" s="133">
        <v>52.29</v>
      </c>
      <c r="BE292" s="133">
        <v>12.55</v>
      </c>
      <c r="BF292" s="132">
        <v>0.11</v>
      </c>
      <c r="BG292" s="134">
        <v>131.81</v>
      </c>
      <c r="BH292" s="134">
        <v>41.66</v>
      </c>
      <c r="BI292" s="132">
        <v>1.58</v>
      </c>
      <c r="BJ292" s="132">
        <v>13.85</v>
      </c>
      <c r="BK292" s="132">
        <v>0.17</v>
      </c>
      <c r="BL292" s="132">
        <v>0.19</v>
      </c>
      <c r="BM292" s="134">
        <v>6.0999999999999999E-2</v>
      </c>
      <c r="BN292" s="134">
        <v>2.1000000000000001E-2</v>
      </c>
      <c r="BO292" s="134">
        <v>1.0999999999999999E-2</v>
      </c>
      <c r="BP292" s="134">
        <v>1.6E-2</v>
      </c>
      <c r="BQ292" s="134">
        <v>1.2999999999999999E-2</v>
      </c>
      <c r="BR292" s="134">
        <v>2.8E-3</v>
      </c>
      <c r="BS292" s="134">
        <v>2.8000000000000001E-2</v>
      </c>
      <c r="BT292" s="134">
        <v>8.3000000000000001E-3</v>
      </c>
      <c r="BU292" s="134">
        <v>1.0999999999999999E-2</v>
      </c>
      <c r="BV292" s="134">
        <v>7.9000000000000001E-4</v>
      </c>
      <c r="BW292" s="134">
        <v>1.4E-3</v>
      </c>
      <c r="BX292" s="134">
        <v>1.4E-3</v>
      </c>
      <c r="BY292" s="134">
        <v>8.0000000000000002E-3</v>
      </c>
      <c r="BZ292" s="134">
        <v>5.4000000000000003E-3</v>
      </c>
      <c r="CA292" s="134">
        <v>2.2000000000000001E-3</v>
      </c>
      <c r="CB292" s="134">
        <v>8.5000000000000006E-3</v>
      </c>
      <c r="CC292" s="134">
        <v>1.8E-3</v>
      </c>
      <c r="CD292" s="134">
        <v>9.7999999999999997E-3</v>
      </c>
      <c r="CE292" s="134">
        <v>2E-3</v>
      </c>
      <c r="CF292" s="134">
        <v>6.7000000000000002E-3</v>
      </c>
      <c r="CG292" s="134">
        <v>2.5000000000000001E-3</v>
      </c>
      <c r="CH292" s="134">
        <v>8.8999999999999999E-3</v>
      </c>
      <c r="CI292" s="134">
        <v>3.8E-3</v>
      </c>
      <c r="CJ292" s="134">
        <v>2.8E-3</v>
      </c>
      <c r="CK292" s="134">
        <v>5.1000000000000004E-4</v>
      </c>
      <c r="CL292" s="134">
        <v>8.5999999999999998E-4</v>
      </c>
      <c r="CM292" s="134">
        <v>2E-3</v>
      </c>
      <c r="CN292" s="134">
        <v>2.4000000000000001E-4</v>
      </c>
      <c r="CQ292" s="130">
        <v>0.47399999999999998</v>
      </c>
      <c r="CR292" s="130">
        <v>29.83</v>
      </c>
      <c r="CS292" s="130">
        <v>21.65</v>
      </c>
      <c r="CT292" s="130">
        <v>3.6600000000000001E-2</v>
      </c>
      <c r="CU292" s="130">
        <v>2.77</v>
      </c>
      <c r="CV292" s="130">
        <v>0.43099999999999999</v>
      </c>
      <c r="CW292" s="130">
        <v>2.3300000000000001E-2</v>
      </c>
      <c r="CX292" s="130">
        <v>0.27900000000000003</v>
      </c>
      <c r="CY292" s="130">
        <v>0.123</v>
      </c>
      <c r="CZ292" s="130">
        <v>5.5E-2</v>
      </c>
      <c r="DA292" s="130">
        <v>0.32700000000000001</v>
      </c>
      <c r="DB292" s="130">
        <v>0.439</v>
      </c>
      <c r="DC292" s="130">
        <v>0.50800000000000001</v>
      </c>
      <c r="DD292" s="130">
        <v>0.16300000000000001</v>
      </c>
      <c r="DE292" s="130">
        <v>5.5E-2</v>
      </c>
      <c r="DF292" s="130">
        <v>1.6400000000000001E-2</v>
      </c>
      <c r="DG292" s="130">
        <v>6.2500000000000003E-3</v>
      </c>
      <c r="DH292" s="130">
        <v>2.07E-2</v>
      </c>
      <c r="DI292" s="130">
        <v>3.5100000000000001E-3</v>
      </c>
      <c r="DJ292" s="130">
        <v>7.6600000000000001E-2</v>
      </c>
      <c r="DK292" s="130">
        <v>2.24E-2</v>
      </c>
      <c r="DL292" s="130">
        <v>2.5999999999999999E-2</v>
      </c>
      <c r="DM292" s="130">
        <v>1.2999999999999999E-3</v>
      </c>
      <c r="DN292" s="130">
        <v>1.7799999999999999E-3</v>
      </c>
      <c r="DO292" s="130">
        <v>1.4599999999999999E-3</v>
      </c>
      <c r="DP292" s="130">
        <f>AVERAGE(DP289:DP291)</f>
        <v>1.0856666666666667E-2</v>
      </c>
      <c r="DQ292" s="130">
        <v>1.43E-2</v>
      </c>
      <c r="DR292" s="130">
        <v>3.6966666666666701E-3</v>
      </c>
      <c r="DS292" s="130">
        <v>2.0500000000000001E-2</v>
      </c>
      <c r="DT292" s="130">
        <f>AVERAGE(DT289:DT291)</f>
        <v>1.4533333333333332E-3</v>
      </c>
      <c r="DU292" s="130">
        <f>AVERAGE(DU290,DU288)</f>
        <v>6.4949999999999999E-3</v>
      </c>
      <c r="DV292" s="130">
        <f>AVERAGE(DV290:DV291,DV288)</f>
        <v>1.8566666666666668E-3</v>
      </c>
      <c r="DW292" s="130">
        <f>AVERAGE(DW289:DW291)</f>
        <v>4.62E-3</v>
      </c>
      <c r="DX292" s="130">
        <v>1.82E-3</v>
      </c>
      <c r="DY292" s="130">
        <v>7.3000000000000001E-3</v>
      </c>
      <c r="DZ292" s="130">
        <v>6.6E-4</v>
      </c>
      <c r="EA292" s="130">
        <v>4.0400000000000002E-3</v>
      </c>
      <c r="EB292" s="130">
        <v>2.5833333333333298E-3</v>
      </c>
      <c r="EC292" s="130">
        <v>2.0500000000000002E-3</v>
      </c>
      <c r="ED292" s="130">
        <v>9.7000000000000005E-4</v>
      </c>
      <c r="EE292" s="130">
        <v>1.2800000000000001E-2</v>
      </c>
    </row>
    <row r="293" spans="1:1024" x14ac:dyDescent="0.2">
      <c r="A293" s="135"/>
      <c r="B293" s="135"/>
      <c r="D293" s="135" t="s">
        <v>34</v>
      </c>
      <c r="I293" s="144">
        <f t="shared" ref="I293:S293" si="186">AVERAGE(I288:I292)</f>
        <v>1.4460000000000002</v>
      </c>
      <c r="J293" s="135">
        <f t="shared" si="186"/>
        <v>39430.15</v>
      </c>
      <c r="K293" s="135">
        <f t="shared" si="186"/>
        <v>2758.3159999999998</v>
      </c>
      <c r="L293" s="135">
        <f t="shared" si="186"/>
        <v>3.9839999999999995</v>
      </c>
      <c r="M293" s="135">
        <f t="shared" si="186"/>
        <v>62.704000000000008</v>
      </c>
      <c r="N293" s="135">
        <f t="shared" si="186"/>
        <v>57.673999999999999</v>
      </c>
      <c r="O293" s="135">
        <f t="shared" si="186"/>
        <v>1.5260000000000002</v>
      </c>
      <c r="P293" s="135">
        <f t="shared" si="186"/>
        <v>772.46199999999999</v>
      </c>
      <c r="Q293" s="135">
        <f t="shared" si="186"/>
        <v>370.79200000000003</v>
      </c>
      <c r="R293" s="135">
        <f t="shared" si="186"/>
        <v>21.704000000000001</v>
      </c>
      <c r="S293" s="135">
        <f t="shared" si="186"/>
        <v>80.27000000000001</v>
      </c>
      <c r="T293" s="135"/>
      <c r="U293" s="135">
        <f>AVERAGE(U288:U292)</f>
        <v>0.9</v>
      </c>
      <c r="V293" s="135">
        <f>AVERAGE(V288:V292)</f>
        <v>0.13100000000000001</v>
      </c>
      <c r="W293" s="135"/>
      <c r="X293" s="135">
        <f t="shared" ref="X293:AW293" si="187">AVERAGE(X288:X292)</f>
        <v>7.3700000000000002E-2</v>
      </c>
      <c r="Y293" s="135">
        <f t="shared" si="187"/>
        <v>0.20820000000000002</v>
      </c>
      <c r="Z293" s="135">
        <f t="shared" si="187"/>
        <v>7.8399999999999997E-2</v>
      </c>
      <c r="AA293" s="135">
        <f t="shared" si="187"/>
        <v>1.438E-2</v>
      </c>
      <c r="AB293" s="135">
        <f t="shared" si="187"/>
        <v>4.2999999999999997E-2</v>
      </c>
      <c r="AC293" s="135">
        <f t="shared" si="187"/>
        <v>3.3000000000000002E-2</v>
      </c>
      <c r="AD293" s="135">
        <f t="shared" si="187"/>
        <v>2.8000000000000001E-2</v>
      </c>
      <c r="AE293" s="135">
        <f t="shared" si="187"/>
        <v>2.8340000000000001E-3</v>
      </c>
      <c r="AF293" s="135">
        <f t="shared" si="187"/>
        <v>7.1199999999999996E-3</v>
      </c>
      <c r="AG293" s="135">
        <f t="shared" si="187"/>
        <v>5.0666666666666664E-3</v>
      </c>
      <c r="AH293" s="135">
        <f t="shared" si="187"/>
        <v>2.2875E-2</v>
      </c>
      <c r="AI293" s="135">
        <f t="shared" si="187"/>
        <v>2.462E-2</v>
      </c>
      <c r="AJ293" s="135">
        <f t="shared" si="187"/>
        <v>1.4239999999999999E-2</v>
      </c>
      <c r="AK293" s="135">
        <f t="shared" si="187"/>
        <v>2.9766666666666667E-2</v>
      </c>
      <c r="AL293" s="135">
        <f t="shared" si="187"/>
        <v>1.4440000000000003E-2</v>
      </c>
      <c r="AM293" s="135">
        <f t="shared" si="187"/>
        <v>7.4320000000000011E-2</v>
      </c>
      <c r="AN293" s="135">
        <f t="shared" si="187"/>
        <v>1.9040000000000001E-2</v>
      </c>
      <c r="AO293" s="135">
        <f t="shared" si="187"/>
        <v>5.1979999999999991E-2</v>
      </c>
      <c r="AP293" s="135">
        <f t="shared" si="187"/>
        <v>2.622E-2</v>
      </c>
      <c r="AQ293" s="135">
        <f t="shared" si="187"/>
        <v>6.4880000000000007E-2</v>
      </c>
      <c r="AR293" s="135">
        <f t="shared" si="187"/>
        <v>7.152E-2</v>
      </c>
      <c r="AS293" s="135">
        <f t="shared" si="187"/>
        <v>8.479999999999998E-3</v>
      </c>
      <c r="AT293" s="135">
        <f t="shared" si="187"/>
        <v>1.6300000000000002E-3</v>
      </c>
      <c r="AU293" s="135">
        <f t="shared" si="187"/>
        <v>7.5499999999999994E-3</v>
      </c>
      <c r="AV293" s="145">
        <f t="shared" si="187"/>
        <v>8.7233333333333329E-3</v>
      </c>
      <c r="AW293" s="145">
        <f t="shared" si="187"/>
        <v>4.7599999999999997E-4</v>
      </c>
      <c r="AX293" s="135"/>
      <c r="AY293" s="135"/>
      <c r="AZ293" s="146"/>
      <c r="BA293" s="147"/>
      <c r="BB293" s="147"/>
      <c r="BC293" s="146"/>
      <c r="BD293" s="147"/>
      <c r="BE293" s="147"/>
      <c r="BF293" s="146"/>
      <c r="BG293" s="148"/>
      <c r="BH293" s="148"/>
      <c r="BI293" s="146"/>
      <c r="BJ293" s="146"/>
      <c r="BK293" s="146"/>
      <c r="BL293" s="146"/>
      <c r="BM293" s="148"/>
      <c r="BN293" s="148"/>
      <c r="BO293" s="148"/>
      <c r="BP293" s="148"/>
      <c r="BQ293" s="148"/>
      <c r="BR293" s="148"/>
      <c r="BS293" s="148"/>
      <c r="BT293" s="148"/>
      <c r="BU293" s="148"/>
      <c r="BV293" s="148"/>
      <c r="BW293" s="148"/>
      <c r="BX293" s="148"/>
      <c r="BY293" s="148"/>
      <c r="BZ293" s="148"/>
      <c r="CA293" s="148"/>
      <c r="CB293" s="148"/>
      <c r="CC293" s="148"/>
      <c r="CD293" s="148"/>
      <c r="CE293" s="148"/>
      <c r="CF293" s="148"/>
      <c r="CG293" s="148"/>
      <c r="CH293" s="148"/>
      <c r="CI293" s="148"/>
      <c r="CJ293" s="148"/>
      <c r="CK293" s="148"/>
      <c r="CL293" s="148"/>
      <c r="CM293" s="148"/>
      <c r="CN293" s="148"/>
      <c r="CO293" s="135"/>
      <c r="CP293" s="135"/>
      <c r="CQ293" s="145"/>
      <c r="CR293" s="145"/>
      <c r="CS293" s="145"/>
      <c r="CT293" s="145"/>
      <c r="CU293" s="145"/>
      <c r="CV293" s="145"/>
      <c r="CW293" s="145"/>
      <c r="CX293" s="145"/>
      <c r="CY293" s="145"/>
      <c r="CZ293" s="145"/>
      <c r="DA293" s="145"/>
      <c r="DB293" s="145"/>
      <c r="DC293" s="145"/>
      <c r="DD293" s="145"/>
      <c r="DE293" s="145"/>
      <c r="DF293" s="145"/>
      <c r="DG293" s="145"/>
      <c r="DH293" s="145"/>
      <c r="DI293" s="145"/>
      <c r="DJ293" s="145"/>
      <c r="DK293" s="145"/>
      <c r="DL293" s="145"/>
      <c r="DM293" s="145"/>
      <c r="DN293" s="145"/>
      <c r="DO293" s="145"/>
      <c r="DP293" s="145"/>
      <c r="DQ293" s="145"/>
      <c r="DR293" s="145"/>
      <c r="DS293" s="145"/>
      <c r="DT293" s="145"/>
      <c r="DU293" s="145"/>
      <c r="DV293" s="145"/>
      <c r="DW293" s="145"/>
      <c r="DX293" s="145"/>
      <c r="DY293" s="145"/>
      <c r="DZ293" s="145"/>
      <c r="EA293" s="145"/>
      <c r="EB293" s="145"/>
      <c r="EC293" s="145"/>
      <c r="ED293" s="145"/>
      <c r="EE293" s="145"/>
      <c r="AMG293" s="135"/>
      <c r="AMH293" s="135"/>
    </row>
    <row r="294" spans="1:1024" x14ac:dyDescent="0.2">
      <c r="D294" s="128" t="s">
        <v>380</v>
      </c>
      <c r="I294" s="144">
        <f t="shared" ref="I294:S294" si="188">MEDIAN(I288:I292)</f>
        <v>1.62</v>
      </c>
      <c r="J294" s="135">
        <f t="shared" si="188"/>
        <v>39888.959999999999</v>
      </c>
      <c r="K294" s="135">
        <f t="shared" si="188"/>
        <v>2736.59</v>
      </c>
      <c r="L294" s="135">
        <f t="shared" si="188"/>
        <v>3.84</v>
      </c>
      <c r="M294" s="135">
        <f t="shared" si="188"/>
        <v>60.74</v>
      </c>
      <c r="N294" s="135">
        <f t="shared" si="188"/>
        <v>56.79</v>
      </c>
      <c r="O294" s="135">
        <f t="shared" si="188"/>
        <v>1.49</v>
      </c>
      <c r="P294" s="135">
        <f t="shared" si="188"/>
        <v>768.8</v>
      </c>
      <c r="Q294" s="135">
        <f t="shared" si="188"/>
        <v>374.99</v>
      </c>
      <c r="R294" s="135">
        <f t="shared" si="188"/>
        <v>22.11</v>
      </c>
      <c r="S294" s="135">
        <f t="shared" si="188"/>
        <v>82.68</v>
      </c>
      <c r="T294" s="135"/>
      <c r="U294" s="135">
        <f>MEDIAN(U288:U292)</f>
        <v>0.9</v>
      </c>
      <c r="V294" s="135">
        <f>MEDIAN(V288:V292)</f>
        <v>0.13100000000000001</v>
      </c>
      <c r="W294" s="135"/>
      <c r="X294" s="135">
        <f t="shared" ref="X294:AW294" si="189">MEDIAN(X288:X292)</f>
        <v>7.0000000000000007E-2</v>
      </c>
      <c r="Y294" s="135">
        <f t="shared" si="189"/>
        <v>0.215</v>
      </c>
      <c r="Z294" s="135">
        <f t="shared" si="189"/>
        <v>7.2999999999999995E-2</v>
      </c>
      <c r="AA294" s="135">
        <f t="shared" si="189"/>
        <v>1.3899999999999999E-2</v>
      </c>
      <c r="AB294" s="135">
        <f t="shared" si="189"/>
        <v>4.2999999999999997E-2</v>
      </c>
      <c r="AC294" s="135">
        <f t="shared" si="189"/>
        <v>3.3000000000000002E-2</v>
      </c>
      <c r="AD294" s="135">
        <f t="shared" si="189"/>
        <v>2.8000000000000001E-2</v>
      </c>
      <c r="AE294" s="135">
        <f t="shared" si="189"/>
        <v>3.1700000000000001E-3</v>
      </c>
      <c r="AF294" s="135">
        <f t="shared" si="189"/>
        <v>7.1999999999999998E-3</v>
      </c>
      <c r="AG294" s="135">
        <f t="shared" si="189"/>
        <v>5.1000000000000004E-3</v>
      </c>
      <c r="AH294" s="135">
        <f t="shared" si="189"/>
        <v>1.9950000000000002E-2</v>
      </c>
      <c r="AI294" s="135">
        <f t="shared" si="189"/>
        <v>2.3800000000000002E-2</v>
      </c>
      <c r="AJ294" s="135">
        <f t="shared" si="189"/>
        <v>1.3599999999999999E-2</v>
      </c>
      <c r="AK294" s="135">
        <f t="shared" si="189"/>
        <v>2.7900000000000001E-2</v>
      </c>
      <c r="AL294" s="135">
        <f t="shared" si="189"/>
        <v>1.4500000000000001E-2</v>
      </c>
      <c r="AM294" s="135">
        <f t="shared" si="189"/>
        <v>7.9000000000000001E-2</v>
      </c>
      <c r="AN294" s="135">
        <f t="shared" si="189"/>
        <v>1.9599999999999999E-2</v>
      </c>
      <c r="AO294" s="135">
        <f t="shared" si="189"/>
        <v>5.45E-2</v>
      </c>
      <c r="AP294" s="135">
        <f t="shared" si="189"/>
        <v>2.6599999999999999E-2</v>
      </c>
      <c r="AQ294" s="135">
        <f t="shared" si="189"/>
        <v>6.3899999999999998E-2</v>
      </c>
      <c r="AR294" s="135">
        <f t="shared" si="189"/>
        <v>6.6900000000000001E-2</v>
      </c>
      <c r="AS294" s="135">
        <f t="shared" si="189"/>
        <v>8.0999999999999996E-3</v>
      </c>
      <c r="AT294" s="135">
        <f t="shared" si="189"/>
        <v>1.3500000000000001E-3</v>
      </c>
      <c r="AU294" s="135">
        <f t="shared" si="189"/>
        <v>7.5499999999999994E-3</v>
      </c>
      <c r="AV294" s="145">
        <f t="shared" si="189"/>
        <v>5.7999999999999996E-3</v>
      </c>
      <c r="AW294" s="145">
        <f t="shared" si="189"/>
        <v>4.4000000000000002E-4</v>
      </c>
    </row>
    <row r="295" spans="1:1024" x14ac:dyDescent="0.2">
      <c r="A295" s="135"/>
      <c r="B295" s="135"/>
      <c r="D295" s="135" t="s">
        <v>35</v>
      </c>
      <c r="I295" s="144">
        <f t="shared" ref="I295:S295" si="190">STDEV(I288:I292)</f>
        <v>0.45379510795071376</v>
      </c>
      <c r="J295" s="135">
        <f t="shared" si="190"/>
        <v>5127.7902195633524</v>
      </c>
      <c r="K295" s="135">
        <f t="shared" si="190"/>
        <v>233.46255177222744</v>
      </c>
      <c r="L295" s="135">
        <f t="shared" si="190"/>
        <v>0.49054051820415712</v>
      </c>
      <c r="M295" s="135">
        <f t="shared" si="190"/>
        <v>6.3136542509073106</v>
      </c>
      <c r="N295" s="135">
        <f t="shared" si="190"/>
        <v>5.9557224582748987</v>
      </c>
      <c r="O295" s="135">
        <f t="shared" si="190"/>
        <v>0.13277801022759758</v>
      </c>
      <c r="P295" s="135">
        <f t="shared" si="190"/>
        <v>87.379016760318251</v>
      </c>
      <c r="Q295" s="135">
        <f t="shared" si="190"/>
        <v>43.179310091755482</v>
      </c>
      <c r="R295" s="135">
        <f t="shared" si="190"/>
        <v>2.627142934824827</v>
      </c>
      <c r="S295" s="135">
        <f t="shared" si="190"/>
        <v>9.4701979915944339</v>
      </c>
      <c r="T295" s="135"/>
      <c r="U295" s="135"/>
      <c r="V295" s="135"/>
      <c r="W295" s="135"/>
      <c r="X295" s="135">
        <f>STDEV(X288:X292)</f>
        <v>2.0129083436659499E-2</v>
      </c>
      <c r="Y295" s="135">
        <f>STDEV(Y288:Y292)</f>
        <v>1.7108477430794362E-2</v>
      </c>
      <c r="Z295" s="135">
        <f>STDEV(Z288:Z292)</f>
        <v>1.1126544836560873E-2</v>
      </c>
      <c r="AA295" s="135">
        <f>STDEV(AA288:AA292)</f>
        <v>4.656393454166006E-3</v>
      </c>
      <c r="AB295" s="135"/>
      <c r="AC295" s="135"/>
      <c r="AD295" s="135"/>
      <c r="AE295" s="135">
        <f t="shared" ref="AE295:AW295" si="191">STDEV(AE288:AE292)</f>
        <v>1.1231785254357386E-3</v>
      </c>
      <c r="AF295" s="135">
        <f t="shared" si="191"/>
        <v>2.4180570712867798E-3</v>
      </c>
      <c r="AG295" s="135">
        <f t="shared" si="191"/>
        <v>1.4502873278538061E-3</v>
      </c>
      <c r="AH295" s="135">
        <f t="shared" si="191"/>
        <v>1.3321004716862263E-2</v>
      </c>
      <c r="AI295" s="135">
        <f t="shared" si="191"/>
        <v>6.3586162016589804E-3</v>
      </c>
      <c r="AJ295" s="135">
        <f t="shared" si="191"/>
        <v>2.784420945187706E-3</v>
      </c>
      <c r="AK295" s="135">
        <f t="shared" si="191"/>
        <v>1.1415048547129941E-2</v>
      </c>
      <c r="AL295" s="135">
        <f t="shared" si="191"/>
        <v>3.387919715695754E-3</v>
      </c>
      <c r="AM295" s="135">
        <f t="shared" si="191"/>
        <v>9.1001098894463797E-3</v>
      </c>
      <c r="AN295" s="135">
        <f t="shared" si="191"/>
        <v>2.2831995094603538E-3</v>
      </c>
      <c r="AO295" s="135">
        <f t="shared" si="191"/>
        <v>7.8292400652937542E-3</v>
      </c>
      <c r="AP295" s="135">
        <f t="shared" si="191"/>
        <v>2.7123790295605801E-3</v>
      </c>
      <c r="AQ295" s="135">
        <f t="shared" si="191"/>
        <v>4.8059338322536211E-3</v>
      </c>
      <c r="AR295" s="135">
        <f t="shared" si="191"/>
        <v>1.0042758585169854E-2</v>
      </c>
      <c r="AS295" s="135">
        <f t="shared" si="191"/>
        <v>5.3960170496394864E-3</v>
      </c>
      <c r="AT295" s="135">
        <f t="shared" si="191"/>
        <v>6.7505555326950674E-4</v>
      </c>
      <c r="AU295" s="135">
        <f t="shared" si="191"/>
        <v>2.8991378028648471E-3</v>
      </c>
      <c r="AV295" s="145">
        <f t="shared" si="191"/>
        <v>9.363740349525574E-3</v>
      </c>
      <c r="AW295" s="145">
        <f t="shared" si="191"/>
        <v>1.7784824992110549E-4</v>
      </c>
      <c r="AX295" s="135"/>
      <c r="AY295" s="135"/>
      <c r="AZ295" s="146"/>
      <c r="BA295" s="147"/>
      <c r="BB295" s="147"/>
      <c r="BC295" s="146"/>
      <c r="BD295" s="147"/>
      <c r="BE295" s="147"/>
      <c r="BF295" s="146"/>
      <c r="BG295" s="148"/>
      <c r="BH295" s="148"/>
      <c r="BI295" s="146"/>
      <c r="BJ295" s="146"/>
      <c r="BK295" s="146"/>
      <c r="BL295" s="146"/>
      <c r="BM295" s="148"/>
      <c r="BN295" s="148"/>
      <c r="BO295" s="148"/>
      <c r="BP295" s="148"/>
      <c r="BQ295" s="148"/>
      <c r="BR295" s="148"/>
      <c r="BS295" s="148"/>
      <c r="BT295" s="148"/>
      <c r="BU295" s="148"/>
      <c r="BV295" s="148"/>
      <c r="BW295" s="148"/>
      <c r="BX295" s="148"/>
      <c r="BY295" s="148"/>
      <c r="BZ295" s="148"/>
      <c r="CA295" s="148"/>
      <c r="CB295" s="148"/>
      <c r="CC295" s="148"/>
      <c r="CD295" s="148"/>
      <c r="CE295" s="148"/>
      <c r="CF295" s="148"/>
      <c r="CG295" s="148"/>
      <c r="CH295" s="148"/>
      <c r="CI295" s="148"/>
      <c r="CJ295" s="148"/>
      <c r="CK295" s="148"/>
      <c r="CL295" s="148"/>
      <c r="CM295" s="148"/>
      <c r="CN295" s="148"/>
      <c r="CO295" s="135"/>
      <c r="CP295" s="135"/>
      <c r="CQ295" s="145"/>
      <c r="CR295" s="145"/>
      <c r="CS295" s="145"/>
      <c r="CT295" s="145"/>
      <c r="CU295" s="145"/>
      <c r="CV295" s="145"/>
      <c r="CW295" s="145"/>
      <c r="CX295" s="145"/>
      <c r="CY295" s="145"/>
      <c r="CZ295" s="145"/>
      <c r="DA295" s="145"/>
      <c r="DB295" s="145"/>
      <c r="DC295" s="145"/>
      <c r="DD295" s="145"/>
      <c r="DE295" s="145"/>
      <c r="DF295" s="145"/>
      <c r="DG295" s="145"/>
      <c r="DH295" s="145"/>
      <c r="DI295" s="145"/>
      <c r="DJ295" s="145"/>
      <c r="DK295" s="145"/>
      <c r="DL295" s="145"/>
      <c r="DM295" s="145"/>
      <c r="DN295" s="145"/>
      <c r="DO295" s="145"/>
      <c r="DP295" s="145"/>
      <c r="DQ295" s="145"/>
      <c r="DR295" s="145"/>
      <c r="DS295" s="145"/>
      <c r="DT295" s="145"/>
      <c r="DU295" s="145"/>
      <c r="DV295" s="145"/>
      <c r="DW295" s="145"/>
      <c r="DX295" s="145"/>
      <c r="DY295" s="145"/>
      <c r="DZ295" s="145"/>
      <c r="EA295" s="145"/>
      <c r="EB295" s="145"/>
      <c r="EC295" s="145"/>
      <c r="ED295" s="145"/>
      <c r="EE295" s="145"/>
      <c r="AMG295" s="135"/>
      <c r="AMH295" s="135"/>
    </row>
    <row r="296" spans="1:1024" x14ac:dyDescent="0.2">
      <c r="A296" s="135"/>
      <c r="B296" s="135"/>
      <c r="D296" s="128" t="s">
        <v>381</v>
      </c>
      <c r="I296" s="129">
        <f t="shared" ref="I296:S296" si="192">I295/I293</f>
        <v>0.31382787548458763</v>
      </c>
      <c r="J296" s="128">
        <f t="shared" si="192"/>
        <v>0.13004744388655259</v>
      </c>
      <c r="K296" s="128">
        <f t="shared" si="192"/>
        <v>8.4639523452797821E-2</v>
      </c>
      <c r="L296" s="128">
        <f t="shared" si="192"/>
        <v>0.12312764011148523</v>
      </c>
      <c r="M296" s="128">
        <f t="shared" si="192"/>
        <v>0.10068981645361237</v>
      </c>
      <c r="N296" s="128">
        <f t="shared" si="192"/>
        <v>0.10326529212946733</v>
      </c>
      <c r="O296" s="128">
        <f t="shared" si="192"/>
        <v>8.7010491630142572E-2</v>
      </c>
      <c r="P296" s="128">
        <f t="shared" si="192"/>
        <v>0.11311756016518386</v>
      </c>
      <c r="Q296" s="128">
        <f t="shared" si="192"/>
        <v>0.11645156878183854</v>
      </c>
      <c r="R296" s="128">
        <f t="shared" si="192"/>
        <v>0.12104418240070157</v>
      </c>
      <c r="S296" s="128">
        <f t="shared" si="192"/>
        <v>0.11797929477506457</v>
      </c>
      <c r="X296" s="128">
        <f t="shared" ref="X296:AW296" si="193">X295/X293</f>
        <v>0.27312189194924691</v>
      </c>
      <c r="Y296" s="128">
        <f t="shared" si="193"/>
        <v>8.2173282568656872E-2</v>
      </c>
      <c r="Z296" s="128">
        <f t="shared" si="193"/>
        <v>0.14192021475205197</v>
      </c>
      <c r="AA296" s="128">
        <f t="shared" si="193"/>
        <v>0.32381039319652338</v>
      </c>
      <c r="AE296" s="128">
        <f t="shared" si="193"/>
        <v>0.3963226977543185</v>
      </c>
      <c r="AF296" s="128">
        <f t="shared" si="193"/>
        <v>0.33961475720319945</v>
      </c>
      <c r="AG296" s="128">
        <f t="shared" si="193"/>
        <v>0.28624091997114598</v>
      </c>
      <c r="AH296" s="128">
        <f t="shared" si="193"/>
        <v>0.5823390040158366</v>
      </c>
      <c r="AI296" s="128">
        <f t="shared" si="193"/>
        <v>0.25827035750036476</v>
      </c>
      <c r="AJ296" s="128">
        <f t="shared" si="193"/>
        <v>0.19553517873509171</v>
      </c>
      <c r="AK296" s="128">
        <f t="shared" si="193"/>
        <v>0.38348427369977406</v>
      </c>
      <c r="AL296" s="128">
        <f t="shared" si="193"/>
        <v>0.2346204789262987</v>
      </c>
      <c r="AM296" s="128">
        <f t="shared" si="193"/>
        <v>0.12244496621967678</v>
      </c>
      <c r="AN296" s="128">
        <f t="shared" si="193"/>
        <v>0.11991594062291773</v>
      </c>
      <c r="AO296" s="128">
        <f t="shared" si="193"/>
        <v>0.15062023980942199</v>
      </c>
      <c r="AP296" s="128">
        <f t="shared" si="193"/>
        <v>0.10344695002137987</v>
      </c>
      <c r="AQ296" s="128">
        <f t="shared" si="193"/>
        <v>7.4074195934858519E-2</v>
      </c>
      <c r="AR296" s="128">
        <f t="shared" si="193"/>
        <v>0.1404188840208313</v>
      </c>
      <c r="AS296" s="128">
        <f t="shared" si="193"/>
        <v>0.6363227652876754</v>
      </c>
      <c r="AT296" s="128">
        <f t="shared" si="193"/>
        <v>0.41414451120828633</v>
      </c>
      <c r="AU296" s="128">
        <f t="shared" si="193"/>
        <v>0.38399176196885393</v>
      </c>
      <c r="AV296" s="130">
        <f t="shared" si="193"/>
        <v>1.0734131084668217</v>
      </c>
      <c r="AW296" s="130">
        <f t="shared" si="193"/>
        <v>0.37363077714517962</v>
      </c>
      <c r="AX296" s="135"/>
      <c r="AY296" s="135"/>
      <c r="AZ296" s="146"/>
      <c r="BA296" s="147"/>
      <c r="BB296" s="147"/>
      <c r="BC296" s="146"/>
      <c r="BD296" s="147"/>
      <c r="BE296" s="147"/>
      <c r="BF296" s="146"/>
      <c r="BG296" s="148"/>
      <c r="BH296" s="148"/>
      <c r="BI296" s="146"/>
      <c r="BJ296" s="146"/>
      <c r="BK296" s="146"/>
      <c r="BL296" s="146"/>
      <c r="BM296" s="148"/>
      <c r="BN296" s="148"/>
      <c r="BO296" s="148"/>
      <c r="BP296" s="148"/>
      <c r="BQ296" s="148"/>
      <c r="BR296" s="148"/>
      <c r="BS296" s="148"/>
      <c r="BT296" s="148"/>
      <c r="BU296" s="148"/>
      <c r="BV296" s="148"/>
      <c r="BW296" s="148"/>
      <c r="BX296" s="148"/>
      <c r="BY296" s="148"/>
      <c r="BZ296" s="148"/>
      <c r="CA296" s="148"/>
      <c r="CB296" s="148"/>
      <c r="CC296" s="148"/>
      <c r="CD296" s="148"/>
      <c r="CE296" s="148"/>
      <c r="CF296" s="148"/>
      <c r="CG296" s="148"/>
      <c r="CH296" s="148"/>
      <c r="CI296" s="148"/>
      <c r="CJ296" s="148"/>
      <c r="CK296" s="148"/>
      <c r="CL296" s="148"/>
      <c r="CM296" s="148"/>
      <c r="CN296" s="148"/>
      <c r="CO296" s="135"/>
      <c r="CP296" s="135"/>
      <c r="CQ296" s="145"/>
      <c r="CR296" s="145"/>
      <c r="CS296" s="145"/>
      <c r="CT296" s="145"/>
      <c r="CU296" s="145"/>
      <c r="CV296" s="145"/>
      <c r="CW296" s="145"/>
      <c r="CX296" s="145"/>
      <c r="CY296" s="145"/>
      <c r="CZ296" s="145"/>
      <c r="DA296" s="145"/>
      <c r="DB296" s="145"/>
      <c r="DC296" s="145"/>
      <c r="DD296" s="145"/>
      <c r="DE296" s="145"/>
      <c r="DF296" s="145"/>
      <c r="DG296" s="145"/>
      <c r="DH296" s="145"/>
      <c r="DI296" s="145"/>
      <c r="DJ296" s="145"/>
      <c r="DK296" s="145"/>
      <c r="DL296" s="145"/>
      <c r="DM296" s="145"/>
      <c r="DN296" s="145"/>
      <c r="DO296" s="145"/>
      <c r="DP296" s="145"/>
      <c r="DQ296" s="145"/>
      <c r="DR296" s="145"/>
      <c r="DS296" s="145"/>
      <c r="DT296" s="145"/>
      <c r="DU296" s="145"/>
      <c r="DV296" s="145"/>
      <c r="DW296" s="145"/>
      <c r="DX296" s="145"/>
      <c r="DY296" s="145"/>
      <c r="DZ296" s="145"/>
      <c r="EA296" s="145"/>
      <c r="EB296" s="145"/>
      <c r="EC296" s="145"/>
      <c r="ED296" s="145"/>
      <c r="EE296" s="145"/>
      <c r="AMG296" s="135"/>
      <c r="AMH296" s="135"/>
    </row>
    <row r="297" spans="1:1024" x14ac:dyDescent="0.2">
      <c r="A297" s="135"/>
      <c r="B297" s="135"/>
      <c r="D297" s="128" t="s">
        <v>382</v>
      </c>
      <c r="I297" s="129">
        <f t="shared" ref="I297:AW297" si="194">I296*100</f>
        <v>31.382787548458762</v>
      </c>
      <c r="J297" s="128">
        <f t="shared" si="194"/>
        <v>13.00474438865526</v>
      </c>
      <c r="K297" s="128">
        <f t="shared" si="194"/>
        <v>8.4639523452797825</v>
      </c>
      <c r="L297" s="128">
        <f t="shared" si="194"/>
        <v>12.312764011148523</v>
      </c>
      <c r="M297" s="128">
        <f t="shared" si="194"/>
        <v>10.068981645361237</v>
      </c>
      <c r="N297" s="128">
        <f t="shared" si="194"/>
        <v>10.326529212946733</v>
      </c>
      <c r="O297" s="128">
        <f t="shared" si="194"/>
        <v>8.7010491630142575</v>
      </c>
      <c r="P297" s="128">
        <f t="shared" si="194"/>
        <v>11.311756016518386</v>
      </c>
      <c r="Q297" s="128">
        <f t="shared" si="194"/>
        <v>11.645156878183855</v>
      </c>
      <c r="R297" s="128">
        <f t="shared" si="194"/>
        <v>12.104418240070157</v>
      </c>
      <c r="S297" s="128">
        <f t="shared" si="194"/>
        <v>11.797929477506457</v>
      </c>
      <c r="X297" s="128">
        <f t="shared" si="194"/>
        <v>27.312189194924692</v>
      </c>
      <c r="Y297" s="128">
        <f t="shared" si="194"/>
        <v>8.217328256865688</v>
      </c>
      <c r="Z297" s="128">
        <f t="shared" si="194"/>
        <v>14.192021475205197</v>
      </c>
      <c r="AA297" s="128">
        <f t="shared" si="194"/>
        <v>32.381039319652338</v>
      </c>
      <c r="AE297" s="128">
        <f t="shared" si="194"/>
        <v>39.632269775431851</v>
      </c>
      <c r="AF297" s="128">
        <f t="shared" si="194"/>
        <v>33.961475720319946</v>
      </c>
      <c r="AG297" s="128">
        <f t="shared" si="194"/>
        <v>28.624091997114597</v>
      </c>
      <c r="AH297" s="128">
        <f t="shared" si="194"/>
        <v>58.233900401583661</v>
      </c>
      <c r="AI297" s="128">
        <f t="shared" si="194"/>
        <v>25.827035750036476</v>
      </c>
      <c r="AJ297" s="128">
        <f t="shared" si="194"/>
        <v>19.553517873509172</v>
      </c>
      <c r="AK297" s="128">
        <f t="shared" si="194"/>
        <v>38.348427369977408</v>
      </c>
      <c r="AL297" s="128">
        <f t="shared" si="194"/>
        <v>23.462047892629869</v>
      </c>
      <c r="AM297" s="128">
        <f t="shared" si="194"/>
        <v>12.244496621967677</v>
      </c>
      <c r="AN297" s="128">
        <f t="shared" si="194"/>
        <v>11.991594062291773</v>
      </c>
      <c r="AO297" s="128">
        <f t="shared" si="194"/>
        <v>15.062023980942199</v>
      </c>
      <c r="AP297" s="128">
        <f t="shared" si="194"/>
        <v>10.344695002137987</v>
      </c>
      <c r="AQ297" s="128">
        <f t="shared" si="194"/>
        <v>7.4074195934858515</v>
      </c>
      <c r="AR297" s="128">
        <f t="shared" si="194"/>
        <v>14.04188840208313</v>
      </c>
      <c r="AS297" s="128">
        <f t="shared" si="194"/>
        <v>63.632276528767541</v>
      </c>
      <c r="AT297" s="128">
        <f t="shared" si="194"/>
        <v>41.41445112082863</v>
      </c>
      <c r="AU297" s="128">
        <f t="shared" si="194"/>
        <v>38.399176196885392</v>
      </c>
      <c r="AV297" s="130">
        <f t="shared" si="194"/>
        <v>107.34131084668218</v>
      </c>
      <c r="AW297" s="130">
        <f t="shared" si="194"/>
        <v>37.363077714517964</v>
      </c>
      <c r="AX297" s="135"/>
      <c r="AY297" s="135"/>
      <c r="AZ297" s="146"/>
      <c r="BA297" s="147"/>
      <c r="BB297" s="147"/>
      <c r="BC297" s="146"/>
      <c r="BD297" s="147"/>
      <c r="BE297" s="147"/>
      <c r="BF297" s="146"/>
      <c r="BG297" s="148"/>
      <c r="BH297" s="148"/>
      <c r="BI297" s="146"/>
      <c r="BJ297" s="146"/>
      <c r="BK297" s="146"/>
      <c r="BL297" s="146"/>
      <c r="BM297" s="148"/>
      <c r="BN297" s="148"/>
      <c r="BO297" s="148"/>
      <c r="BP297" s="148"/>
      <c r="BQ297" s="148"/>
      <c r="BR297" s="148"/>
      <c r="BS297" s="148"/>
      <c r="BT297" s="148"/>
      <c r="BU297" s="148"/>
      <c r="BV297" s="148"/>
      <c r="BW297" s="148"/>
      <c r="BX297" s="148"/>
      <c r="BY297" s="148"/>
      <c r="BZ297" s="148"/>
      <c r="CA297" s="148"/>
      <c r="CB297" s="148"/>
      <c r="CC297" s="148"/>
      <c r="CD297" s="148"/>
      <c r="CE297" s="148"/>
      <c r="CF297" s="148"/>
      <c r="CG297" s="148"/>
      <c r="CH297" s="148"/>
      <c r="CI297" s="148"/>
      <c r="CJ297" s="148"/>
      <c r="CK297" s="148"/>
      <c r="CL297" s="148"/>
      <c r="CM297" s="148"/>
      <c r="CN297" s="148"/>
      <c r="CO297" s="135"/>
      <c r="CP297" s="135"/>
      <c r="CQ297" s="145"/>
      <c r="CR297" s="145"/>
      <c r="CS297" s="145"/>
      <c r="CT297" s="145"/>
      <c r="CU297" s="145"/>
      <c r="CV297" s="145"/>
      <c r="CW297" s="145"/>
      <c r="CX297" s="145"/>
      <c r="CY297" s="145"/>
      <c r="CZ297" s="145"/>
      <c r="DA297" s="145"/>
      <c r="DB297" s="145"/>
      <c r="DC297" s="145"/>
      <c r="DD297" s="145"/>
      <c r="DE297" s="145"/>
      <c r="DF297" s="145"/>
      <c r="DG297" s="145"/>
      <c r="DH297" s="145"/>
      <c r="DI297" s="145"/>
      <c r="DJ297" s="145"/>
      <c r="DK297" s="145"/>
      <c r="DL297" s="145"/>
      <c r="DM297" s="145"/>
      <c r="DN297" s="145"/>
      <c r="DO297" s="145"/>
      <c r="DP297" s="145"/>
      <c r="DQ297" s="145"/>
      <c r="DR297" s="145"/>
      <c r="DS297" s="145"/>
      <c r="DT297" s="145"/>
      <c r="DU297" s="145"/>
      <c r="DV297" s="145"/>
      <c r="DW297" s="145"/>
      <c r="DX297" s="145"/>
      <c r="DY297" s="145"/>
      <c r="DZ297" s="145"/>
      <c r="EA297" s="145"/>
      <c r="EB297" s="145"/>
      <c r="EC297" s="145"/>
      <c r="ED297" s="145"/>
      <c r="EE297" s="145"/>
      <c r="AMG297" s="135"/>
      <c r="AMH297" s="135"/>
    </row>
    <row r="298" spans="1:1024" x14ac:dyDescent="0.2">
      <c r="B298" s="135"/>
      <c r="D298" s="135"/>
      <c r="AX298" s="128"/>
      <c r="AY298" s="128"/>
      <c r="CO298" s="128"/>
      <c r="AMI298" s="128"/>
      <c r="AMJ298" s="128"/>
    </row>
    <row r="299" spans="1:1024" x14ac:dyDescent="0.2">
      <c r="A299" s="135" t="s">
        <v>801</v>
      </c>
      <c r="B299" s="135" t="s">
        <v>526</v>
      </c>
      <c r="C299" s="128" t="s">
        <v>37</v>
      </c>
      <c r="D299" s="128" t="s">
        <v>538</v>
      </c>
      <c r="F299" s="128">
        <v>1270</v>
      </c>
      <c r="G299" s="128">
        <v>1E-4</v>
      </c>
      <c r="H299" s="128" t="s">
        <v>458</v>
      </c>
      <c r="I299" s="129">
        <v>51.94</v>
      </c>
      <c r="J299" s="128">
        <v>248196.33</v>
      </c>
      <c r="K299" s="128">
        <v>87684.24</v>
      </c>
      <c r="L299" s="128">
        <v>73.58</v>
      </c>
      <c r="M299" s="128">
        <v>4488.96</v>
      </c>
      <c r="N299" s="128">
        <v>4541.92</v>
      </c>
      <c r="O299" s="128">
        <v>12.93</v>
      </c>
      <c r="P299" s="128">
        <v>3125.77</v>
      </c>
      <c r="Q299" s="128">
        <v>2550.42</v>
      </c>
      <c r="R299" s="128">
        <v>105.03</v>
      </c>
      <c r="S299" s="128">
        <v>176.2</v>
      </c>
      <c r="T299" s="128" t="s">
        <v>29</v>
      </c>
      <c r="U299" s="128">
        <v>1.6</v>
      </c>
      <c r="V299" s="128">
        <v>1</v>
      </c>
      <c r="W299" s="128">
        <v>21.29</v>
      </c>
      <c r="X299" s="128">
        <v>238.91</v>
      </c>
      <c r="Y299" s="128">
        <v>42.5</v>
      </c>
      <c r="Z299" s="128">
        <v>142.12</v>
      </c>
      <c r="AA299" s="128">
        <v>97.08</v>
      </c>
      <c r="AB299" s="128">
        <v>2.12</v>
      </c>
      <c r="AC299" s="128">
        <v>8.67</v>
      </c>
      <c r="AD299" s="128">
        <v>130.41999999999999</v>
      </c>
      <c r="AE299" s="128">
        <v>20.47</v>
      </c>
      <c r="AF299" s="128">
        <v>33.54</v>
      </c>
      <c r="AG299" s="128">
        <v>12.8</v>
      </c>
      <c r="AH299" s="128">
        <v>34.26</v>
      </c>
      <c r="AI299" s="128">
        <v>14.2</v>
      </c>
      <c r="AJ299" s="128">
        <v>14.65</v>
      </c>
      <c r="AK299" s="128">
        <v>8.1300000000000008</v>
      </c>
      <c r="AL299" s="128">
        <v>4.07</v>
      </c>
      <c r="AM299" s="128">
        <v>16.03</v>
      </c>
      <c r="AN299" s="128">
        <v>3.98</v>
      </c>
      <c r="AO299" s="128">
        <v>8</v>
      </c>
      <c r="AP299" s="128">
        <v>3.69</v>
      </c>
      <c r="AQ299" s="128">
        <v>8.02</v>
      </c>
      <c r="AR299" s="128">
        <v>7.31</v>
      </c>
      <c r="AS299" s="128">
        <v>11.76</v>
      </c>
      <c r="AT299" s="128">
        <v>11.28</v>
      </c>
      <c r="AU299" s="128" t="s">
        <v>29</v>
      </c>
      <c r="AV299" s="130">
        <v>36.56</v>
      </c>
      <c r="AW299" s="130">
        <v>14.74</v>
      </c>
      <c r="AX299" s="135"/>
      <c r="AY299" s="128"/>
      <c r="AZ299" s="132">
        <v>2.5499999999999998</v>
      </c>
      <c r="BA299" s="133">
        <v>7856.69</v>
      </c>
      <c r="BB299" s="133">
        <v>2940.6</v>
      </c>
      <c r="BC299" s="132">
        <v>3.21</v>
      </c>
      <c r="BD299" s="133">
        <v>1301.6600000000001</v>
      </c>
      <c r="BE299" s="133">
        <v>418.3</v>
      </c>
      <c r="BF299" s="132">
        <v>0.59</v>
      </c>
      <c r="BG299" s="134">
        <v>284.91000000000003</v>
      </c>
      <c r="BH299" s="134">
        <v>113.89</v>
      </c>
      <c r="BI299" s="132">
        <v>3.94</v>
      </c>
      <c r="BJ299" s="132">
        <v>9.89</v>
      </c>
      <c r="BK299" s="132">
        <v>0.53</v>
      </c>
      <c r="BL299" s="132">
        <v>0.56999999999999995</v>
      </c>
      <c r="BM299" s="134">
        <v>0.28999999999999998</v>
      </c>
      <c r="BN299" s="134">
        <v>0.84</v>
      </c>
      <c r="BO299" s="134">
        <v>8.99</v>
      </c>
      <c r="BP299" s="134">
        <v>1.64</v>
      </c>
      <c r="BQ299" s="134">
        <v>5.98</v>
      </c>
      <c r="BR299" s="134">
        <v>3.71</v>
      </c>
      <c r="BS299" s="134">
        <v>0.17</v>
      </c>
      <c r="BT299" s="134">
        <v>0.34</v>
      </c>
      <c r="BU299" s="134">
        <v>6.22</v>
      </c>
      <c r="BV299" s="134">
        <v>0.75</v>
      </c>
      <c r="BW299" s="134">
        <v>1.33</v>
      </c>
      <c r="BX299" s="134">
        <v>0.47</v>
      </c>
      <c r="BY299" s="134">
        <v>1.77</v>
      </c>
      <c r="BZ299" s="134">
        <v>0.8</v>
      </c>
      <c r="CA299" s="134">
        <v>0.56999999999999995</v>
      </c>
      <c r="CB299" s="134">
        <v>0.41</v>
      </c>
      <c r="CC299" s="134">
        <v>0.16</v>
      </c>
      <c r="CD299" s="134">
        <v>0.65</v>
      </c>
      <c r="CE299" s="134">
        <v>0.17</v>
      </c>
      <c r="CF299" s="134">
        <v>0.33</v>
      </c>
      <c r="CG299" s="134">
        <v>0.14000000000000001</v>
      </c>
      <c r="CH299" s="134">
        <v>0.38</v>
      </c>
      <c r="CI299" s="134">
        <v>0.27</v>
      </c>
      <c r="CJ299" s="134">
        <v>0.56999999999999995</v>
      </c>
      <c r="CK299" s="134">
        <v>0.47</v>
      </c>
      <c r="CL299" s="134">
        <v>6.4999999999999997E-3</v>
      </c>
      <c r="CM299" s="134">
        <v>1.41</v>
      </c>
      <c r="CN299" s="134">
        <v>0.56000000000000005</v>
      </c>
      <c r="CO299" s="135"/>
      <c r="CQ299" s="130">
        <v>1.38</v>
      </c>
      <c r="CR299" s="130">
        <v>89.05</v>
      </c>
      <c r="CS299" s="130">
        <v>67.849999999999994</v>
      </c>
      <c r="CT299" s="130">
        <v>0.112</v>
      </c>
      <c r="CU299" s="130">
        <v>9.31</v>
      </c>
      <c r="CV299" s="130">
        <v>1.37</v>
      </c>
      <c r="CW299" s="130">
        <v>8.8499999999999995E-2</v>
      </c>
      <c r="CX299" s="130">
        <v>0.66300000000000003</v>
      </c>
      <c r="CY299" s="130">
        <v>0.38700000000000001</v>
      </c>
      <c r="CZ299" s="130">
        <v>0.17100000000000001</v>
      </c>
      <c r="DA299" s="130">
        <v>0.93899999999999995</v>
      </c>
      <c r="DB299" s="130">
        <v>1.36</v>
      </c>
      <c r="DC299" s="130">
        <v>1.19</v>
      </c>
      <c r="DD299" s="130">
        <v>0.54800000000000004</v>
      </c>
      <c r="DE299" s="130">
        <v>0.18</v>
      </c>
      <c r="DF299" s="130">
        <v>4.0500000000000001E-2</v>
      </c>
      <c r="DG299" s="130">
        <v>7.7200000000000003E-3</v>
      </c>
      <c r="DH299" s="130">
        <v>4.02E-2</v>
      </c>
      <c r="DI299" s="130">
        <v>9.5200000000000007E-3</v>
      </c>
      <c r="DJ299" s="130">
        <v>0.191</v>
      </c>
      <c r="DK299" s="130">
        <v>7.4300000000000005E-2</v>
      </c>
      <c r="DL299" s="130">
        <v>7.1999999999999995E-2</v>
      </c>
      <c r="DM299" s="130">
        <f>AVERAGE(DM303:DM307,DM301)</f>
        <v>3.0766666666666668E-3</v>
      </c>
      <c r="DN299" s="130">
        <v>1.0200000000000001E-2</v>
      </c>
      <c r="DO299" s="130">
        <v>5.9899999999999997E-3</v>
      </c>
      <c r="DP299" s="130">
        <v>6.2700000000000006E-2</v>
      </c>
      <c r="DQ299" s="130">
        <v>3.6600000000000001E-2</v>
      </c>
      <c r="DR299" s="130">
        <v>6.7799999999999996E-3</v>
      </c>
      <c r="DS299" s="130">
        <v>3.1E-2</v>
      </c>
      <c r="DT299" s="130">
        <v>3.1800000000000001E-3</v>
      </c>
      <c r="DU299" s="130">
        <v>2.7199999999999998E-2</v>
      </c>
      <c r="DV299" s="130">
        <v>4.4099999999999999E-3</v>
      </c>
      <c r="DW299" s="130">
        <v>1.78E-2</v>
      </c>
      <c r="DX299" s="130">
        <v>7.3000000000000001E-3</v>
      </c>
      <c r="DY299" s="130">
        <v>2.2599999999999999E-2</v>
      </c>
      <c r="DZ299" s="130">
        <v>1.2800000000000001E-2</v>
      </c>
      <c r="EA299" s="130">
        <v>1.49E-2</v>
      </c>
      <c r="EB299" s="130">
        <v>1.01E-2</v>
      </c>
      <c r="EC299" s="130">
        <v>1.77E-2</v>
      </c>
      <c r="ED299" s="130">
        <v>3.79E-3</v>
      </c>
      <c r="EE299" s="130">
        <v>3.7599999999999999E-3</v>
      </c>
    </row>
    <row r="300" spans="1:1024" x14ac:dyDescent="0.2">
      <c r="A300" s="135" t="s">
        <v>801</v>
      </c>
      <c r="B300" s="135" t="s">
        <v>526</v>
      </c>
      <c r="C300" s="128" t="s">
        <v>37</v>
      </c>
      <c r="D300" s="128" t="s">
        <v>539</v>
      </c>
      <c r="F300" s="128">
        <v>1270</v>
      </c>
      <c r="G300" s="128">
        <v>1E-4</v>
      </c>
      <c r="H300" s="128" t="s">
        <v>458</v>
      </c>
      <c r="I300" s="129">
        <v>51.82</v>
      </c>
      <c r="J300" s="128">
        <v>248196.34</v>
      </c>
      <c r="K300" s="128">
        <v>86599.14</v>
      </c>
      <c r="L300" s="128">
        <v>73.150000000000006</v>
      </c>
      <c r="M300" s="128">
        <v>4506.5200000000004</v>
      </c>
      <c r="N300" s="128">
        <v>4478.75</v>
      </c>
      <c r="O300" s="128">
        <v>12.98</v>
      </c>
      <c r="P300" s="128">
        <v>3099.4</v>
      </c>
      <c r="Q300" s="128">
        <v>2549.3200000000002</v>
      </c>
      <c r="R300" s="128">
        <v>104.8</v>
      </c>
      <c r="S300" s="128">
        <v>181.01</v>
      </c>
      <c r="T300" s="128" t="s">
        <v>29</v>
      </c>
      <c r="U300" s="128">
        <v>1.85</v>
      </c>
      <c r="V300" s="128" t="s">
        <v>29</v>
      </c>
      <c r="W300" s="128">
        <v>21.27</v>
      </c>
      <c r="X300" s="128">
        <v>237.56</v>
      </c>
      <c r="Y300" s="128">
        <v>42.23</v>
      </c>
      <c r="Z300" s="128">
        <v>141.97999999999999</v>
      </c>
      <c r="AA300" s="128">
        <v>96.54</v>
      </c>
      <c r="AB300" s="128">
        <v>1.68</v>
      </c>
      <c r="AC300" s="128">
        <v>8.74</v>
      </c>
      <c r="AD300" s="128">
        <v>127.72</v>
      </c>
      <c r="AE300" s="128">
        <v>20.5</v>
      </c>
      <c r="AF300" s="128">
        <v>33.32</v>
      </c>
      <c r="AG300" s="128">
        <v>12.57</v>
      </c>
      <c r="AH300" s="128">
        <v>34.67</v>
      </c>
      <c r="AI300" s="128">
        <v>13.94</v>
      </c>
      <c r="AJ300" s="128">
        <v>14.84</v>
      </c>
      <c r="AK300" s="128">
        <v>8.52</v>
      </c>
      <c r="AL300" s="128">
        <v>3.96</v>
      </c>
      <c r="AM300" s="128">
        <v>15.76</v>
      </c>
      <c r="AN300" s="128">
        <v>4.09</v>
      </c>
      <c r="AO300" s="128">
        <v>8.1300000000000008</v>
      </c>
      <c r="AP300" s="128">
        <v>3.75</v>
      </c>
      <c r="AQ300" s="128">
        <v>7.65</v>
      </c>
      <c r="AR300" s="128">
        <v>7.28</v>
      </c>
      <c r="AS300" s="128">
        <v>11.4</v>
      </c>
      <c r="AT300" s="128">
        <v>11.1</v>
      </c>
      <c r="AU300" s="128" t="s">
        <v>29</v>
      </c>
      <c r="AV300" s="130">
        <v>36.270000000000003</v>
      </c>
      <c r="AW300" s="130">
        <v>14.58</v>
      </c>
      <c r="AX300" s="135"/>
      <c r="AY300" s="128"/>
      <c r="AZ300" s="132">
        <v>2.5499999999999998</v>
      </c>
      <c r="BA300" s="133">
        <v>7856.66</v>
      </c>
      <c r="BB300" s="133">
        <v>2907.67</v>
      </c>
      <c r="BC300" s="132">
        <v>3.2</v>
      </c>
      <c r="BD300" s="133">
        <v>1313.28</v>
      </c>
      <c r="BE300" s="133">
        <v>414.66</v>
      </c>
      <c r="BF300" s="132">
        <v>0.6</v>
      </c>
      <c r="BG300" s="134">
        <v>284.04000000000002</v>
      </c>
      <c r="BH300" s="134">
        <v>114.2</v>
      </c>
      <c r="BI300" s="132">
        <v>3.94</v>
      </c>
      <c r="BJ300" s="132">
        <v>10.199999999999999</v>
      </c>
      <c r="BK300" s="132">
        <v>0.54</v>
      </c>
      <c r="BL300" s="132">
        <v>0.62</v>
      </c>
      <c r="BM300" s="134">
        <v>0.27</v>
      </c>
      <c r="BN300" s="134">
        <v>0.84</v>
      </c>
      <c r="BO300" s="134">
        <v>8.9600000000000009</v>
      </c>
      <c r="BP300" s="134">
        <v>1.63</v>
      </c>
      <c r="BQ300" s="134">
        <v>5.99</v>
      </c>
      <c r="BR300" s="134">
        <v>3.7</v>
      </c>
      <c r="BS300" s="134">
        <v>0.16</v>
      </c>
      <c r="BT300" s="134">
        <v>0.34</v>
      </c>
      <c r="BU300" s="134">
        <v>6.12</v>
      </c>
      <c r="BV300" s="134">
        <v>0.75</v>
      </c>
      <c r="BW300" s="134">
        <v>1.32</v>
      </c>
      <c r="BX300" s="134">
        <v>0.47</v>
      </c>
      <c r="BY300" s="134">
        <v>1.79</v>
      </c>
      <c r="BZ300" s="134">
        <v>0.79</v>
      </c>
      <c r="CA300" s="134">
        <v>0.57999999999999996</v>
      </c>
      <c r="CB300" s="134">
        <v>0.43</v>
      </c>
      <c r="CC300" s="134">
        <v>0.16</v>
      </c>
      <c r="CD300" s="134">
        <v>0.64</v>
      </c>
      <c r="CE300" s="134">
        <v>0.17</v>
      </c>
      <c r="CF300" s="134">
        <v>0.34</v>
      </c>
      <c r="CG300" s="134">
        <v>0.15</v>
      </c>
      <c r="CH300" s="134">
        <v>0.36</v>
      </c>
      <c r="CI300" s="134">
        <v>0.27</v>
      </c>
      <c r="CJ300" s="134">
        <v>0.55000000000000004</v>
      </c>
      <c r="CK300" s="134">
        <v>0.46</v>
      </c>
      <c r="CL300" s="134">
        <v>5.8999999999999999E-3</v>
      </c>
      <c r="CM300" s="134">
        <v>1.4</v>
      </c>
      <c r="CN300" s="134">
        <v>0.55000000000000004</v>
      </c>
      <c r="CO300" s="135"/>
      <c r="CQ300" s="130">
        <v>1.37</v>
      </c>
      <c r="CR300" s="130">
        <v>87.29</v>
      </c>
      <c r="CS300" s="130">
        <v>69.05</v>
      </c>
      <c r="CT300" s="130">
        <v>0.11700000000000001</v>
      </c>
      <c r="CU300" s="130">
        <v>8.9600000000000009</v>
      </c>
      <c r="CV300" s="130">
        <v>1.76</v>
      </c>
      <c r="CW300" s="130">
        <v>0.10199999999999999</v>
      </c>
      <c r="CX300" s="130">
        <v>0.66900000000000004</v>
      </c>
      <c r="CY300" s="130">
        <v>0.39200000000000002</v>
      </c>
      <c r="CZ300" s="130">
        <v>0.16700000000000001</v>
      </c>
      <c r="DA300" s="130">
        <v>0.82299999999999995</v>
      </c>
      <c r="DB300" s="130">
        <v>1.33</v>
      </c>
      <c r="DC300" s="130">
        <v>1.27</v>
      </c>
      <c r="DD300" s="130">
        <v>0.64400000000000002</v>
      </c>
      <c r="DE300" s="130">
        <v>0.187</v>
      </c>
      <c r="DF300" s="130">
        <v>4.2099999999999999E-2</v>
      </c>
      <c r="DG300" s="130">
        <v>1.3299999999999999E-2</v>
      </c>
      <c r="DH300" s="130">
        <v>2.6599999999999999E-2</v>
      </c>
      <c r="DI300" s="130">
        <v>1.12E-2</v>
      </c>
      <c r="DJ300" s="130">
        <v>0.19900000000000001</v>
      </c>
      <c r="DK300" s="130">
        <v>6.9000000000000006E-2</v>
      </c>
      <c r="DL300" s="130">
        <v>0.11899999999999999</v>
      </c>
      <c r="DM300" s="130">
        <v>3.0766666666666698E-3</v>
      </c>
      <c r="DN300" s="130">
        <v>8.9274999999999997E-3</v>
      </c>
      <c r="DO300" s="130">
        <v>5.8339999999999998E-3</v>
      </c>
      <c r="DP300" s="130">
        <v>4.0099999999999997E-2</v>
      </c>
      <c r="DQ300" s="130">
        <v>4.4266666666666697E-2</v>
      </c>
      <c r="DR300" s="130">
        <v>9.5600000000000008E-3</v>
      </c>
      <c r="DS300" s="130">
        <v>6.9500000000000006E-2</v>
      </c>
      <c r="DT300" s="130">
        <v>4.8399999999999997E-3</v>
      </c>
      <c r="DU300" s="130">
        <v>2.7199999999999998E-2</v>
      </c>
      <c r="DV300" s="130">
        <v>3.5760000000000002E-3</v>
      </c>
      <c r="DW300" s="130">
        <v>1.78E-2</v>
      </c>
      <c r="DX300" s="130">
        <v>4.9199999999999999E-3</v>
      </c>
      <c r="DY300" s="130">
        <v>1.9199999999999998E-2</v>
      </c>
      <c r="DZ300" s="130">
        <v>3.3400000000000001E-3</v>
      </c>
      <c r="EA300" s="130">
        <v>1.49E-2</v>
      </c>
      <c r="EB300" s="130">
        <v>6.1000000000000004E-3</v>
      </c>
      <c r="EC300" s="130">
        <v>1.2200000000000001E-2</v>
      </c>
      <c r="ED300" s="130">
        <v>3.79E-3</v>
      </c>
      <c r="EE300" s="130">
        <v>3.7599999999999999E-3</v>
      </c>
    </row>
    <row r="301" spans="1:1024" x14ac:dyDescent="0.2">
      <c r="A301" s="135" t="s">
        <v>801</v>
      </c>
      <c r="B301" s="135" t="s">
        <v>526</v>
      </c>
      <c r="C301" s="128" t="s">
        <v>37</v>
      </c>
      <c r="D301" s="128" t="s">
        <v>540</v>
      </c>
      <c r="F301" s="128">
        <v>1270</v>
      </c>
      <c r="G301" s="128">
        <v>1E-4</v>
      </c>
      <c r="H301" s="128" t="s">
        <v>458</v>
      </c>
      <c r="I301" s="129">
        <v>50.44</v>
      </c>
      <c r="J301" s="128">
        <v>248196.34</v>
      </c>
      <c r="K301" s="128">
        <v>86013.69</v>
      </c>
      <c r="L301" s="128">
        <v>71.16</v>
      </c>
      <c r="M301" s="128">
        <v>4498.8500000000004</v>
      </c>
      <c r="N301" s="128">
        <v>4475.16</v>
      </c>
      <c r="O301" s="128">
        <v>12.48</v>
      </c>
      <c r="P301" s="128">
        <v>3068.46</v>
      </c>
      <c r="Q301" s="128">
        <v>2545.0700000000002</v>
      </c>
      <c r="R301" s="128">
        <v>104.59</v>
      </c>
      <c r="S301" s="128">
        <v>173.82</v>
      </c>
      <c r="T301" s="128" t="s">
        <v>29</v>
      </c>
      <c r="U301" s="128" t="s">
        <v>29</v>
      </c>
      <c r="V301" s="128" t="s">
        <v>29</v>
      </c>
      <c r="W301" s="128">
        <v>21.98</v>
      </c>
      <c r="X301" s="128">
        <v>235.8</v>
      </c>
      <c r="Y301" s="128">
        <v>41.61</v>
      </c>
      <c r="Z301" s="128">
        <v>141.22999999999999</v>
      </c>
      <c r="AA301" s="128">
        <v>96.61</v>
      </c>
      <c r="AB301" s="128">
        <v>2.42</v>
      </c>
      <c r="AC301" s="128">
        <v>9</v>
      </c>
      <c r="AD301" s="128">
        <v>126.9</v>
      </c>
      <c r="AE301" s="128">
        <v>20.23</v>
      </c>
      <c r="AF301" s="128">
        <v>33.17</v>
      </c>
      <c r="AG301" s="128">
        <v>12.59</v>
      </c>
      <c r="AH301" s="128">
        <v>34.75</v>
      </c>
      <c r="AI301" s="128">
        <v>13.39</v>
      </c>
      <c r="AJ301" s="128">
        <v>14.36</v>
      </c>
      <c r="AK301" s="128">
        <v>8.11</v>
      </c>
      <c r="AL301" s="128">
        <v>3.99</v>
      </c>
      <c r="AM301" s="128">
        <v>15.87</v>
      </c>
      <c r="AN301" s="128">
        <v>3.96</v>
      </c>
      <c r="AO301" s="128">
        <v>7.83</v>
      </c>
      <c r="AP301" s="128">
        <v>3.71</v>
      </c>
      <c r="AQ301" s="128">
        <v>7.59</v>
      </c>
      <c r="AR301" s="128">
        <v>7.18</v>
      </c>
      <c r="AS301" s="128">
        <v>11.63</v>
      </c>
      <c r="AT301" s="128">
        <v>11.06</v>
      </c>
      <c r="AU301" s="128" t="s">
        <v>29</v>
      </c>
      <c r="AV301" s="130">
        <v>36.32</v>
      </c>
      <c r="AW301" s="130">
        <v>14.8</v>
      </c>
      <c r="AX301" s="135"/>
      <c r="AY301" s="128"/>
      <c r="AZ301" s="132">
        <v>2.5099999999999998</v>
      </c>
      <c r="BA301" s="133">
        <v>7857.63</v>
      </c>
      <c r="BB301" s="133">
        <v>2892.48</v>
      </c>
      <c r="BC301" s="132">
        <v>3.13</v>
      </c>
      <c r="BD301" s="133">
        <v>1317.61</v>
      </c>
      <c r="BE301" s="133">
        <v>416.56</v>
      </c>
      <c r="BF301" s="132">
        <v>0.57999999999999996</v>
      </c>
      <c r="BG301" s="134">
        <v>282.75</v>
      </c>
      <c r="BH301" s="134">
        <v>114.38</v>
      </c>
      <c r="BI301" s="132">
        <v>3.95</v>
      </c>
      <c r="BJ301" s="132">
        <v>9.85</v>
      </c>
      <c r="BK301" s="132">
        <v>0.53</v>
      </c>
      <c r="BL301" s="132">
        <v>0.66</v>
      </c>
      <c r="BM301" s="134">
        <v>0.24</v>
      </c>
      <c r="BN301" s="134">
        <v>0.87</v>
      </c>
      <c r="BO301" s="134">
        <v>8.91</v>
      </c>
      <c r="BP301" s="134">
        <v>1.61</v>
      </c>
      <c r="BQ301" s="134">
        <v>5.98</v>
      </c>
      <c r="BR301" s="134">
        <v>3.71</v>
      </c>
      <c r="BS301" s="134">
        <v>0.18</v>
      </c>
      <c r="BT301" s="134">
        <v>0.35</v>
      </c>
      <c r="BU301" s="134">
        <v>6.11</v>
      </c>
      <c r="BV301" s="134">
        <v>0.74</v>
      </c>
      <c r="BW301" s="134">
        <v>1.32</v>
      </c>
      <c r="BX301" s="134">
        <v>0.47</v>
      </c>
      <c r="BY301" s="134">
        <v>1.81</v>
      </c>
      <c r="BZ301" s="134">
        <v>0.77</v>
      </c>
      <c r="CA301" s="134">
        <v>0.56999999999999995</v>
      </c>
      <c r="CB301" s="134">
        <v>0.41</v>
      </c>
      <c r="CC301" s="134">
        <v>0.16</v>
      </c>
      <c r="CD301" s="134">
        <v>0.65</v>
      </c>
      <c r="CE301" s="134">
        <v>0.17</v>
      </c>
      <c r="CF301" s="134">
        <v>0.33</v>
      </c>
      <c r="CG301" s="134">
        <v>0.15</v>
      </c>
      <c r="CH301" s="134">
        <v>0.36</v>
      </c>
      <c r="CI301" s="134">
        <v>0.27</v>
      </c>
      <c r="CJ301" s="134">
        <v>0.56999999999999995</v>
      </c>
      <c r="CK301" s="134">
        <v>0.46</v>
      </c>
      <c r="CL301" s="134">
        <v>7.6E-3</v>
      </c>
      <c r="CM301" s="134">
        <v>1.41</v>
      </c>
      <c r="CN301" s="134">
        <v>0.56000000000000005</v>
      </c>
      <c r="CO301" s="135"/>
      <c r="CQ301" s="130">
        <v>1.39</v>
      </c>
      <c r="CR301" s="130">
        <v>87.79</v>
      </c>
      <c r="CS301" s="130">
        <v>70.45</v>
      </c>
      <c r="CT301" s="130">
        <v>0.109</v>
      </c>
      <c r="CU301" s="130">
        <v>9.1199999999999992</v>
      </c>
      <c r="CV301" s="130">
        <v>1.69</v>
      </c>
      <c r="CW301" s="130">
        <v>0.11899999999999999</v>
      </c>
      <c r="CX301" s="130">
        <v>0.79100000000000004</v>
      </c>
      <c r="CY301" s="130">
        <v>0.40200000000000002</v>
      </c>
      <c r="CZ301" s="130">
        <v>0.16300000000000001</v>
      </c>
      <c r="DA301" s="130">
        <v>0.89900000000000002</v>
      </c>
      <c r="DB301" s="130">
        <v>1.31</v>
      </c>
      <c r="DC301" s="130">
        <v>1.45</v>
      </c>
      <c r="DD301" s="130">
        <v>0.51</v>
      </c>
      <c r="DE301" s="130">
        <v>0.192</v>
      </c>
      <c r="DF301" s="130">
        <v>4.7399999999999998E-2</v>
      </c>
      <c r="DG301" s="130">
        <v>8.1899999999999994E-3</v>
      </c>
      <c r="DH301" s="130">
        <v>3.0499999999999999E-2</v>
      </c>
      <c r="DI301" s="130">
        <v>1.0200000000000001E-2</v>
      </c>
      <c r="DJ301" s="130">
        <v>0.115</v>
      </c>
      <c r="DK301" s="130">
        <v>7.1099999999999997E-2</v>
      </c>
      <c r="DL301" s="130">
        <v>0.14499999999999999</v>
      </c>
      <c r="DM301" s="130">
        <v>1.8799999999999999E-3</v>
      </c>
      <c r="DN301" s="130">
        <v>9.9100000000000004E-3</v>
      </c>
      <c r="DO301" s="130">
        <v>4.4900000000000001E-3</v>
      </c>
      <c r="DP301" s="130">
        <v>4.0099999999999997E-2</v>
      </c>
      <c r="DQ301" s="130">
        <v>4.4266666666666697E-2</v>
      </c>
      <c r="DR301" s="130">
        <v>7.4700000000000001E-3</v>
      </c>
      <c r="DS301" s="130">
        <v>4.7500000000000001E-2</v>
      </c>
      <c r="DT301" s="130">
        <v>5.0639999999999999E-3</v>
      </c>
      <c r="DU301" s="130">
        <v>2.6200000000000001E-2</v>
      </c>
      <c r="DV301" s="130">
        <v>3.5599999999999998E-3</v>
      </c>
      <c r="DW301" s="130">
        <v>1.78E-2</v>
      </c>
      <c r="DX301" s="130">
        <v>5.2900000000000004E-3</v>
      </c>
      <c r="DY301" s="130">
        <v>1.9199999999999998E-2</v>
      </c>
      <c r="DZ301" s="130">
        <v>1.48E-3</v>
      </c>
      <c r="EA301" s="130">
        <v>1.49E-2</v>
      </c>
      <c r="EB301" s="130">
        <v>3.8E-3</v>
      </c>
      <c r="EC301" s="130">
        <v>1.7600000000000001E-2</v>
      </c>
      <c r="ED301" s="130">
        <v>3.79E-3</v>
      </c>
      <c r="EE301" s="130">
        <v>3.7599999999999999E-3</v>
      </c>
    </row>
    <row r="302" spans="1:1024" x14ac:dyDescent="0.2">
      <c r="A302" s="135" t="s">
        <v>801</v>
      </c>
      <c r="B302" s="135" t="s">
        <v>526</v>
      </c>
      <c r="C302" s="128" t="s">
        <v>37</v>
      </c>
      <c r="D302" s="128" t="s">
        <v>541</v>
      </c>
      <c r="F302" s="128">
        <v>1270</v>
      </c>
      <c r="G302" s="128">
        <v>1E-4</v>
      </c>
      <c r="H302" s="128" t="s">
        <v>458</v>
      </c>
      <c r="I302" s="129">
        <v>50.85</v>
      </c>
      <c r="J302" s="128">
        <v>248196.33</v>
      </c>
      <c r="K302" s="128">
        <v>85404.91</v>
      </c>
      <c r="L302" s="128">
        <v>71.84</v>
      </c>
      <c r="M302" s="128">
        <v>4464.54</v>
      </c>
      <c r="N302" s="128">
        <v>4419.22</v>
      </c>
      <c r="O302" s="128">
        <v>12.6</v>
      </c>
      <c r="P302" s="128">
        <v>3040.1</v>
      </c>
      <c r="Q302" s="128">
        <v>2500.16</v>
      </c>
      <c r="R302" s="128">
        <v>104.94</v>
      </c>
      <c r="S302" s="128">
        <v>174.58</v>
      </c>
      <c r="T302" s="128" t="s">
        <v>29</v>
      </c>
      <c r="U302" s="128" t="s">
        <v>29</v>
      </c>
      <c r="V302" s="128">
        <v>1.06</v>
      </c>
      <c r="W302" s="128">
        <v>22.39</v>
      </c>
      <c r="X302" s="128">
        <v>235.47</v>
      </c>
      <c r="Y302" s="128">
        <v>41.42</v>
      </c>
      <c r="Z302" s="128">
        <v>139.69</v>
      </c>
      <c r="AA302" s="128">
        <v>96.31</v>
      </c>
      <c r="AB302" s="128">
        <v>2.33</v>
      </c>
      <c r="AC302" s="128">
        <v>9.25</v>
      </c>
      <c r="AD302" s="128">
        <v>125.86</v>
      </c>
      <c r="AE302" s="128">
        <v>20.2</v>
      </c>
      <c r="AF302" s="128">
        <v>32.549999999999997</v>
      </c>
      <c r="AG302" s="128">
        <v>12.37</v>
      </c>
      <c r="AH302" s="128">
        <v>34.4</v>
      </c>
      <c r="AI302" s="128">
        <v>13.68</v>
      </c>
      <c r="AJ302" s="128">
        <v>14.42</v>
      </c>
      <c r="AK302" s="128">
        <v>8.0500000000000007</v>
      </c>
      <c r="AL302" s="128">
        <v>4.03</v>
      </c>
      <c r="AM302" s="128">
        <v>15.26</v>
      </c>
      <c r="AN302" s="128">
        <v>3.78</v>
      </c>
      <c r="AO302" s="128">
        <v>8.06</v>
      </c>
      <c r="AP302" s="128">
        <v>3.7</v>
      </c>
      <c r="AQ302" s="128">
        <v>7.41</v>
      </c>
      <c r="AR302" s="128">
        <v>7.2</v>
      </c>
      <c r="AS302" s="128">
        <v>11.65</v>
      </c>
      <c r="AT302" s="128">
        <v>10.95</v>
      </c>
      <c r="AU302" s="128" t="s">
        <v>29</v>
      </c>
      <c r="AV302" s="130">
        <v>35.9</v>
      </c>
      <c r="AW302" s="130">
        <v>14.22</v>
      </c>
      <c r="AX302" s="135"/>
      <c r="AY302" s="128"/>
      <c r="AZ302" s="132">
        <v>2.52</v>
      </c>
      <c r="BA302" s="133">
        <v>7856.09</v>
      </c>
      <c r="BB302" s="133">
        <v>2873.9</v>
      </c>
      <c r="BC302" s="132">
        <v>3.16</v>
      </c>
      <c r="BD302" s="133">
        <v>1314.13</v>
      </c>
      <c r="BE302" s="133">
        <v>413.48</v>
      </c>
      <c r="BF302" s="132">
        <v>0.57999999999999996</v>
      </c>
      <c r="BG302" s="134">
        <v>281.63</v>
      </c>
      <c r="BH302" s="134">
        <v>112.71</v>
      </c>
      <c r="BI302" s="132">
        <v>3.96</v>
      </c>
      <c r="BJ302" s="132">
        <v>9.92</v>
      </c>
      <c r="BK302" s="132">
        <v>0.52</v>
      </c>
      <c r="BL302" s="132">
        <v>0.56999999999999995</v>
      </c>
      <c r="BM302" s="134">
        <v>0.21</v>
      </c>
      <c r="BN302" s="134">
        <v>0.89</v>
      </c>
      <c r="BO302" s="134">
        <v>8.92</v>
      </c>
      <c r="BP302" s="134">
        <v>1.6</v>
      </c>
      <c r="BQ302" s="134">
        <v>5.92</v>
      </c>
      <c r="BR302" s="134">
        <v>3.71</v>
      </c>
      <c r="BS302" s="134">
        <v>0.17</v>
      </c>
      <c r="BT302" s="134">
        <v>0.36</v>
      </c>
      <c r="BU302" s="134">
        <v>6.06</v>
      </c>
      <c r="BV302" s="134">
        <v>0.74</v>
      </c>
      <c r="BW302" s="134">
        <v>1.29</v>
      </c>
      <c r="BX302" s="134">
        <v>0.46</v>
      </c>
      <c r="BY302" s="134">
        <v>1.79</v>
      </c>
      <c r="BZ302" s="134">
        <v>0.78</v>
      </c>
      <c r="CA302" s="134">
        <v>0.56999999999999995</v>
      </c>
      <c r="CB302" s="134">
        <v>0.4</v>
      </c>
      <c r="CC302" s="134">
        <v>0.16</v>
      </c>
      <c r="CD302" s="134">
        <v>0.62</v>
      </c>
      <c r="CE302" s="134">
        <v>0.16</v>
      </c>
      <c r="CF302" s="134">
        <v>0.33</v>
      </c>
      <c r="CG302" s="134">
        <v>0.14000000000000001</v>
      </c>
      <c r="CH302" s="134">
        <v>0.35</v>
      </c>
      <c r="CI302" s="134">
        <v>0.27</v>
      </c>
      <c r="CJ302" s="134">
        <v>0.56999999999999995</v>
      </c>
      <c r="CK302" s="134">
        <v>0.45</v>
      </c>
      <c r="CL302" s="134">
        <v>7.0000000000000001E-3</v>
      </c>
      <c r="CM302" s="134">
        <v>1.4</v>
      </c>
      <c r="CN302" s="134">
        <v>0.54</v>
      </c>
      <c r="CO302" s="135"/>
      <c r="CQ302" s="130">
        <v>1.39</v>
      </c>
      <c r="CR302" s="130">
        <v>90.34</v>
      </c>
      <c r="CS302" s="130">
        <v>71.14</v>
      </c>
      <c r="CT302" s="130">
        <v>9.9400000000000002E-2</v>
      </c>
      <c r="CU302" s="130">
        <v>9.15</v>
      </c>
      <c r="CV302" s="130">
        <v>1.41</v>
      </c>
      <c r="CW302" s="130">
        <v>0.1</v>
      </c>
      <c r="CX302" s="130">
        <v>0.91300000000000003</v>
      </c>
      <c r="CY302" s="130">
        <v>0.39700000000000002</v>
      </c>
      <c r="CZ302" s="130">
        <v>0.17399999999999999</v>
      </c>
      <c r="DA302" s="130">
        <v>0.95599999999999996</v>
      </c>
      <c r="DB302" s="130">
        <v>1.33</v>
      </c>
      <c r="DC302" s="130">
        <v>1.36</v>
      </c>
      <c r="DD302" s="130">
        <v>0.20499999999999999</v>
      </c>
      <c r="DE302" s="130">
        <v>0.19</v>
      </c>
      <c r="DF302" s="130">
        <v>4.4699999999999997E-2</v>
      </c>
      <c r="DG302" s="130">
        <v>5.8500000000000002E-3</v>
      </c>
      <c r="DH302" s="130">
        <v>2.3900000000000001E-2</v>
      </c>
      <c r="DI302" s="130">
        <v>7.7600000000000004E-3</v>
      </c>
      <c r="DJ302" s="130">
        <v>0.158</v>
      </c>
      <c r="DK302" s="130">
        <v>7.1800000000000003E-2</v>
      </c>
      <c r="DL302" s="130">
        <v>8.9599999999999999E-2</v>
      </c>
      <c r="DM302" s="130">
        <v>3.0766666666666698E-3</v>
      </c>
      <c r="DN302" s="130">
        <f>AVERAGE(DN301,DN299,DN305,DN307)</f>
        <v>8.9275000000000014E-3</v>
      </c>
      <c r="DO302" s="130">
        <v>5.8339999999999998E-3</v>
      </c>
      <c r="DP302" s="130">
        <v>2.7400000000000001E-2</v>
      </c>
      <c r="DQ302" s="130">
        <v>6.5600000000000006E-2</v>
      </c>
      <c r="DR302" s="130">
        <f>AVERAGE(DR299:DR301,DR307,DR305)</f>
        <v>1.0842000000000001E-2</v>
      </c>
      <c r="DS302" s="130">
        <v>3.8699999999999998E-2</v>
      </c>
      <c r="DT302" s="130">
        <v>5.0639999999999999E-3</v>
      </c>
      <c r="DU302" s="130">
        <v>2.7199999999999998E-2</v>
      </c>
      <c r="DV302" s="130">
        <v>3.1700000000000001E-3</v>
      </c>
      <c r="DW302" s="130">
        <v>1.78E-2</v>
      </c>
      <c r="DX302" s="130">
        <v>5.4099999999999999E-3</v>
      </c>
      <c r="DY302" s="130">
        <v>1.9199999999999998E-2</v>
      </c>
      <c r="DZ302" s="130">
        <v>2.0999999999999999E-3</v>
      </c>
      <c r="EA302" s="130">
        <v>1.49E-2</v>
      </c>
      <c r="EB302" s="130">
        <v>7.68142857142857E-3</v>
      </c>
      <c r="EC302" s="130">
        <v>2.0199999999999999E-2</v>
      </c>
      <c r="ED302" s="130">
        <v>3.79E-3</v>
      </c>
      <c r="EE302" s="130">
        <v>3.7599999999999999E-3</v>
      </c>
    </row>
    <row r="303" spans="1:1024" x14ac:dyDescent="0.2">
      <c r="A303" s="135" t="s">
        <v>801</v>
      </c>
      <c r="B303" s="135" t="s">
        <v>526</v>
      </c>
      <c r="C303" s="128" t="s">
        <v>37</v>
      </c>
      <c r="D303" s="128" t="s">
        <v>542</v>
      </c>
      <c r="F303" s="128">
        <v>1270</v>
      </c>
      <c r="G303" s="128">
        <v>1E-4</v>
      </c>
      <c r="H303" s="128" t="s">
        <v>458</v>
      </c>
      <c r="I303" s="129">
        <v>53.17</v>
      </c>
      <c r="J303" s="128">
        <v>248196.34</v>
      </c>
      <c r="K303" s="128">
        <v>85814.41</v>
      </c>
      <c r="L303" s="128">
        <v>72.8</v>
      </c>
      <c r="M303" s="128">
        <v>4472.92</v>
      </c>
      <c r="N303" s="128">
        <v>4478.4799999999996</v>
      </c>
      <c r="O303" s="128">
        <v>12.44</v>
      </c>
      <c r="P303" s="128">
        <v>3079.28</v>
      </c>
      <c r="Q303" s="128">
        <v>2516.6999999999998</v>
      </c>
      <c r="R303" s="128">
        <v>103.06</v>
      </c>
      <c r="S303" s="128">
        <v>173.2</v>
      </c>
      <c r="T303" s="128" t="s">
        <v>29</v>
      </c>
      <c r="U303" s="128" t="s">
        <v>29</v>
      </c>
      <c r="V303" s="128" t="s">
        <v>29</v>
      </c>
      <c r="W303" s="128">
        <v>21.54</v>
      </c>
      <c r="X303" s="128">
        <v>236.4</v>
      </c>
      <c r="Y303" s="128">
        <v>41.53</v>
      </c>
      <c r="Z303" s="128">
        <v>141.4</v>
      </c>
      <c r="AA303" s="128">
        <v>96.63</v>
      </c>
      <c r="AB303" s="128">
        <v>2.33</v>
      </c>
      <c r="AC303" s="128">
        <v>9.0299999999999994</v>
      </c>
      <c r="AD303" s="128">
        <v>127.83</v>
      </c>
      <c r="AE303" s="128">
        <v>20.73</v>
      </c>
      <c r="AF303" s="128">
        <v>33.43</v>
      </c>
      <c r="AG303" s="128">
        <v>12.38</v>
      </c>
      <c r="AH303" s="128">
        <v>34.450000000000003</v>
      </c>
      <c r="AI303" s="128">
        <v>13.68</v>
      </c>
      <c r="AJ303" s="128">
        <v>14.6</v>
      </c>
      <c r="AK303" s="128">
        <v>8.3000000000000007</v>
      </c>
      <c r="AL303" s="128">
        <v>4.03</v>
      </c>
      <c r="AM303" s="128">
        <v>16.010000000000002</v>
      </c>
      <c r="AN303" s="128">
        <v>4.1399999999999997</v>
      </c>
      <c r="AO303" s="128">
        <v>7.94</v>
      </c>
      <c r="AP303" s="128">
        <v>3.61</v>
      </c>
      <c r="AQ303" s="128">
        <v>7.8</v>
      </c>
      <c r="AR303" s="128">
        <v>7.29</v>
      </c>
      <c r="AS303" s="128">
        <v>12</v>
      </c>
      <c r="AT303" s="128">
        <v>11.24</v>
      </c>
      <c r="AU303" s="128" t="s">
        <v>29</v>
      </c>
      <c r="AV303" s="130">
        <v>36.25</v>
      </c>
      <c r="AW303" s="130">
        <v>14.79</v>
      </c>
      <c r="AX303" s="135"/>
      <c r="AY303" s="128"/>
      <c r="AZ303" s="132">
        <v>2.64</v>
      </c>
      <c r="BA303" s="133">
        <v>7856.6</v>
      </c>
      <c r="BB303" s="133">
        <v>2891.67</v>
      </c>
      <c r="BC303" s="132">
        <v>3.22</v>
      </c>
      <c r="BD303" s="133">
        <v>1323.23</v>
      </c>
      <c r="BE303" s="133">
        <v>421.27</v>
      </c>
      <c r="BF303" s="132">
        <v>0.57999999999999996</v>
      </c>
      <c r="BG303" s="134">
        <v>286.83</v>
      </c>
      <c r="BH303" s="134">
        <v>113.82</v>
      </c>
      <c r="BI303" s="132">
        <v>3.9</v>
      </c>
      <c r="BJ303" s="132">
        <v>9.8800000000000008</v>
      </c>
      <c r="BK303" s="132">
        <v>0.54</v>
      </c>
      <c r="BL303" s="132">
        <v>0.56999999999999995</v>
      </c>
      <c r="BM303" s="134">
        <v>0.2</v>
      </c>
      <c r="BN303" s="134">
        <v>0.86</v>
      </c>
      <c r="BO303" s="134">
        <v>8.9700000000000006</v>
      </c>
      <c r="BP303" s="134">
        <v>1.61</v>
      </c>
      <c r="BQ303" s="134">
        <v>6.02</v>
      </c>
      <c r="BR303" s="134">
        <v>3.73</v>
      </c>
      <c r="BS303" s="134">
        <v>0.19</v>
      </c>
      <c r="BT303" s="134">
        <v>0.35</v>
      </c>
      <c r="BU303" s="134">
        <v>6.18</v>
      </c>
      <c r="BV303" s="134">
        <v>0.77</v>
      </c>
      <c r="BW303" s="134">
        <v>1.33</v>
      </c>
      <c r="BX303" s="134">
        <v>0.46</v>
      </c>
      <c r="BY303" s="134">
        <v>1.8</v>
      </c>
      <c r="BZ303" s="134">
        <v>0.79</v>
      </c>
      <c r="CA303" s="134">
        <v>0.57999999999999996</v>
      </c>
      <c r="CB303" s="134">
        <v>0.42</v>
      </c>
      <c r="CC303" s="134">
        <v>0.16</v>
      </c>
      <c r="CD303" s="134">
        <v>0.65</v>
      </c>
      <c r="CE303" s="134">
        <v>0.17</v>
      </c>
      <c r="CF303" s="134">
        <v>0.33</v>
      </c>
      <c r="CG303" s="134">
        <v>0.14000000000000001</v>
      </c>
      <c r="CH303" s="134">
        <v>0.37</v>
      </c>
      <c r="CI303" s="134">
        <v>0.27</v>
      </c>
      <c r="CJ303" s="134">
        <v>0.59</v>
      </c>
      <c r="CK303" s="134">
        <v>0.47</v>
      </c>
      <c r="CL303" s="134">
        <v>6.8999999999999999E-3</v>
      </c>
      <c r="CM303" s="134">
        <v>1.41</v>
      </c>
      <c r="CN303" s="134">
        <v>0.56000000000000005</v>
      </c>
      <c r="CO303" s="135"/>
      <c r="CQ303" s="130">
        <v>1.33</v>
      </c>
      <c r="CR303" s="130">
        <v>87.99</v>
      </c>
      <c r="CS303" s="130">
        <v>68.95</v>
      </c>
      <c r="CT303" s="130">
        <v>0.10100000000000001</v>
      </c>
      <c r="CU303" s="130">
        <v>8.81</v>
      </c>
      <c r="CV303" s="130">
        <v>1.6</v>
      </c>
      <c r="CW303" s="130">
        <v>9.4299999999999995E-2</v>
      </c>
      <c r="CX303" s="130">
        <v>0.77300000000000002</v>
      </c>
      <c r="CY303" s="130">
        <v>0.39500000000000002</v>
      </c>
      <c r="CZ303" s="130">
        <v>0.17499999999999999</v>
      </c>
      <c r="DA303" s="130">
        <v>0.89600000000000002</v>
      </c>
      <c r="DB303" s="130">
        <v>1.39</v>
      </c>
      <c r="DC303" s="130">
        <v>1.46</v>
      </c>
      <c r="DD303" s="130">
        <v>0.52400000000000002</v>
      </c>
      <c r="DE303" s="130">
        <v>0.188</v>
      </c>
      <c r="DF303" s="130">
        <v>4.0899999999999999E-2</v>
      </c>
      <c r="DG303" s="130">
        <v>1.26E-2</v>
      </c>
      <c r="DH303" s="130">
        <v>4.9700000000000001E-2</v>
      </c>
      <c r="DI303" s="130">
        <v>1.01E-2</v>
      </c>
      <c r="DJ303" s="130">
        <v>0.20599999999999999</v>
      </c>
      <c r="DK303" s="130">
        <v>7.2800000000000004E-2</v>
      </c>
      <c r="DL303" s="130">
        <v>9.8900000000000002E-2</v>
      </c>
      <c r="DM303" s="130">
        <v>3.2200000000000002E-3</v>
      </c>
      <c r="DN303" s="130">
        <v>8.9274999999999997E-3</v>
      </c>
      <c r="DO303" s="130">
        <v>5.0000000000000001E-3</v>
      </c>
      <c r="DP303" s="130">
        <v>4.0099999999999997E-2</v>
      </c>
      <c r="DQ303" s="130">
        <v>4.4266666666666697E-2</v>
      </c>
      <c r="DR303" s="130">
        <v>1.0841999999999999E-2</v>
      </c>
      <c r="DS303" s="130">
        <v>4.7399999999999998E-2</v>
      </c>
      <c r="DT303" s="130">
        <v>6.79E-3</v>
      </c>
      <c r="DU303" s="130">
        <v>2.8199999999999999E-2</v>
      </c>
      <c r="DV303" s="130">
        <v>3.7799999999999999E-3</v>
      </c>
      <c r="DW303" s="130">
        <v>1.78E-2</v>
      </c>
      <c r="DX303" s="130">
        <v>5.8342857142857198E-3</v>
      </c>
      <c r="DY303" s="130">
        <v>1.6899999999999998E-2</v>
      </c>
      <c r="DZ303" s="130">
        <v>2.2699999999999999E-3</v>
      </c>
      <c r="EA303" s="130">
        <v>1.49E-2</v>
      </c>
      <c r="EB303" s="130">
        <v>9.7699999999999992E-3</v>
      </c>
      <c r="EC303" s="130">
        <v>1.83E-2</v>
      </c>
      <c r="ED303" s="130">
        <v>3.79E-3</v>
      </c>
      <c r="EE303" s="130">
        <v>3.7599999999999999E-3</v>
      </c>
    </row>
    <row r="304" spans="1:1024" x14ac:dyDescent="0.2">
      <c r="A304" s="135" t="s">
        <v>801</v>
      </c>
      <c r="B304" s="135" t="s">
        <v>526</v>
      </c>
      <c r="C304" s="128" t="s">
        <v>37</v>
      </c>
      <c r="D304" s="128" t="s">
        <v>543</v>
      </c>
      <c r="F304" s="128">
        <v>1270</v>
      </c>
      <c r="G304" s="128">
        <v>1E-4</v>
      </c>
      <c r="H304" s="128" t="s">
        <v>458</v>
      </c>
      <c r="I304" s="129">
        <v>51.81</v>
      </c>
      <c r="J304" s="128">
        <v>248196.34</v>
      </c>
      <c r="K304" s="128">
        <v>86150.71</v>
      </c>
      <c r="L304" s="128">
        <v>73.52</v>
      </c>
      <c r="M304" s="128">
        <v>4465.54</v>
      </c>
      <c r="N304" s="128">
        <v>4417.6000000000004</v>
      </c>
      <c r="O304" s="128">
        <v>12.42</v>
      </c>
      <c r="P304" s="128">
        <v>3069.65</v>
      </c>
      <c r="Q304" s="128">
        <v>2523.65</v>
      </c>
      <c r="R304" s="128">
        <v>103.06</v>
      </c>
      <c r="S304" s="128">
        <v>166.29</v>
      </c>
      <c r="T304" s="128" t="s">
        <v>29</v>
      </c>
      <c r="U304" s="128" t="s">
        <v>29</v>
      </c>
      <c r="V304" s="128" t="s">
        <v>29</v>
      </c>
      <c r="W304" s="128">
        <v>20.170000000000002</v>
      </c>
      <c r="X304" s="128">
        <v>235.02</v>
      </c>
      <c r="Y304" s="128">
        <v>41.8</v>
      </c>
      <c r="Z304" s="128">
        <v>140.19999999999999</v>
      </c>
      <c r="AA304" s="128">
        <v>95.92</v>
      </c>
      <c r="AB304" s="128">
        <v>1.64</v>
      </c>
      <c r="AC304" s="128">
        <v>7.88</v>
      </c>
      <c r="AD304" s="128">
        <v>130.11000000000001</v>
      </c>
      <c r="AE304" s="128">
        <v>20.14</v>
      </c>
      <c r="AF304" s="128">
        <v>33</v>
      </c>
      <c r="AG304" s="128">
        <v>12.6</v>
      </c>
      <c r="AH304" s="128">
        <v>34.11</v>
      </c>
      <c r="AI304" s="128">
        <v>14.04</v>
      </c>
      <c r="AJ304" s="128">
        <v>14.5</v>
      </c>
      <c r="AK304" s="128">
        <v>8.31</v>
      </c>
      <c r="AL304" s="128">
        <v>4.01</v>
      </c>
      <c r="AM304" s="128">
        <v>15.64</v>
      </c>
      <c r="AN304" s="128">
        <v>3.83</v>
      </c>
      <c r="AO304" s="128">
        <v>7.67</v>
      </c>
      <c r="AP304" s="128">
        <v>3.79</v>
      </c>
      <c r="AQ304" s="128">
        <v>7.86</v>
      </c>
      <c r="AR304" s="128">
        <v>7.18</v>
      </c>
      <c r="AS304" s="128">
        <v>11.57</v>
      </c>
      <c r="AT304" s="128">
        <v>11.13</v>
      </c>
      <c r="AU304" s="128" t="s">
        <v>29</v>
      </c>
      <c r="AV304" s="130">
        <v>36.07</v>
      </c>
      <c r="AW304" s="130">
        <v>14.46</v>
      </c>
      <c r="AX304" s="135"/>
      <c r="AY304" s="128"/>
      <c r="AZ304" s="132">
        <v>2.6</v>
      </c>
      <c r="BA304" s="133">
        <v>7858.58</v>
      </c>
      <c r="BB304" s="133">
        <v>2908.57</v>
      </c>
      <c r="BC304" s="132">
        <v>3.26</v>
      </c>
      <c r="BD304" s="133">
        <v>1327.75</v>
      </c>
      <c r="BE304" s="133">
        <v>417.83</v>
      </c>
      <c r="BF304" s="132">
        <v>0.57999999999999996</v>
      </c>
      <c r="BG304" s="134">
        <v>287.54000000000002</v>
      </c>
      <c r="BH304" s="134">
        <v>114.52</v>
      </c>
      <c r="BI304" s="132">
        <v>3.92</v>
      </c>
      <c r="BJ304" s="132">
        <v>9.56</v>
      </c>
      <c r="BK304" s="132">
        <v>0.54</v>
      </c>
      <c r="BL304" s="132">
        <v>0.69</v>
      </c>
      <c r="BM304" s="134">
        <v>0.24</v>
      </c>
      <c r="BN304" s="134">
        <v>0.81</v>
      </c>
      <c r="BO304" s="134">
        <v>8.94</v>
      </c>
      <c r="BP304" s="134">
        <v>1.63</v>
      </c>
      <c r="BQ304" s="134">
        <v>5.99</v>
      </c>
      <c r="BR304" s="134">
        <v>3.71</v>
      </c>
      <c r="BS304" s="134">
        <v>0.16</v>
      </c>
      <c r="BT304" s="134">
        <v>0.31</v>
      </c>
      <c r="BU304" s="134">
        <v>6.33</v>
      </c>
      <c r="BV304" s="134">
        <v>0.75</v>
      </c>
      <c r="BW304" s="134">
        <v>1.32</v>
      </c>
      <c r="BX304" s="134">
        <v>0.47</v>
      </c>
      <c r="BY304" s="134">
        <v>1.8</v>
      </c>
      <c r="BZ304" s="134">
        <v>0.82</v>
      </c>
      <c r="CA304" s="134">
        <v>0.57999999999999996</v>
      </c>
      <c r="CB304" s="134">
        <v>0.43</v>
      </c>
      <c r="CC304" s="134">
        <v>0.17</v>
      </c>
      <c r="CD304" s="134">
        <v>0.65</v>
      </c>
      <c r="CE304" s="134">
        <v>0.16</v>
      </c>
      <c r="CF304" s="134">
        <v>0.32</v>
      </c>
      <c r="CG304" s="134">
        <v>0.15</v>
      </c>
      <c r="CH304" s="134">
        <v>0.38</v>
      </c>
      <c r="CI304" s="134">
        <v>0.27</v>
      </c>
      <c r="CJ304" s="134">
        <v>0.57999999999999996</v>
      </c>
      <c r="CK304" s="134">
        <v>0.47</v>
      </c>
      <c r="CL304" s="134">
        <v>8.8000000000000005E-3</v>
      </c>
      <c r="CM304" s="134">
        <v>1.41</v>
      </c>
      <c r="CN304" s="134">
        <v>0.55000000000000004</v>
      </c>
      <c r="CO304" s="135"/>
      <c r="CQ304" s="130">
        <v>1.35</v>
      </c>
      <c r="CR304" s="130">
        <v>88.83</v>
      </c>
      <c r="CS304" s="130">
        <v>67.66</v>
      </c>
      <c r="CT304" s="130">
        <v>9.9000000000000005E-2</v>
      </c>
      <c r="CU304" s="130">
        <v>8.99</v>
      </c>
      <c r="CV304" s="130">
        <v>1.54</v>
      </c>
      <c r="CW304" s="130">
        <v>8.8900000000000007E-2</v>
      </c>
      <c r="CX304" s="130">
        <v>0.82799999999999996</v>
      </c>
      <c r="CY304" s="130">
        <v>0.38100000000000001</v>
      </c>
      <c r="CZ304" s="130">
        <v>0.16700000000000001</v>
      </c>
      <c r="DA304" s="130">
        <v>0.89400000000000002</v>
      </c>
      <c r="DB304" s="130">
        <v>1.31</v>
      </c>
      <c r="DC304" s="130">
        <v>1.67</v>
      </c>
      <c r="DD304" s="130">
        <v>0.64700000000000002</v>
      </c>
      <c r="DE304" s="130">
        <v>0.183</v>
      </c>
      <c r="DF304" s="130">
        <v>3.9300000000000002E-2</v>
      </c>
      <c r="DG304" s="130">
        <v>1.21E-2</v>
      </c>
      <c r="DH304" s="130">
        <v>1.6400000000000001E-2</v>
      </c>
      <c r="DI304" s="130">
        <f>AVERAGE(DI299:DI303,DI305:DI307)</f>
        <v>1.1966249999999999E-2</v>
      </c>
      <c r="DJ304" s="130">
        <v>0.17499999999999999</v>
      </c>
      <c r="DK304" s="130">
        <v>7.17E-2</v>
      </c>
      <c r="DL304" s="130">
        <v>8.7300000000000003E-2</v>
      </c>
      <c r="DM304" s="130">
        <v>3.7100000000000002E-3</v>
      </c>
      <c r="DN304" s="130">
        <v>8.9274999999999997E-3</v>
      </c>
      <c r="DO304" s="130">
        <v>5.8339999999999998E-3</v>
      </c>
      <c r="DP304" s="130">
        <v>4.0099999999999997E-2</v>
      </c>
      <c r="DQ304" s="130">
        <v>4.4266666666666697E-2</v>
      </c>
      <c r="DR304" s="130">
        <v>6.7099999999999998E-3</v>
      </c>
      <c r="DS304" s="130">
        <v>3.32E-2</v>
      </c>
      <c r="DT304" s="130">
        <v>5.1399999999999996E-3</v>
      </c>
      <c r="DU304" s="130">
        <f>AVERAGE(DU303,DU301)</f>
        <v>2.7200000000000002E-2</v>
      </c>
      <c r="DV304" s="130">
        <v>3.5760000000000002E-3</v>
      </c>
      <c r="DW304" s="130">
        <v>1.78E-2</v>
      </c>
      <c r="DX304" s="130">
        <v>5.2700000000000004E-3</v>
      </c>
      <c r="DY304" s="130">
        <v>1.9199999999999998E-2</v>
      </c>
      <c r="DZ304" s="130">
        <v>2.48E-3</v>
      </c>
      <c r="EA304" s="130">
        <v>1.49E-2</v>
      </c>
      <c r="EB304" s="130">
        <v>3.96E-3</v>
      </c>
      <c r="EC304" s="130">
        <v>1.89E-2</v>
      </c>
      <c r="ED304" s="130">
        <v>3.79E-3</v>
      </c>
      <c r="EE304" s="130">
        <v>3.7599999999999999E-3</v>
      </c>
    </row>
    <row r="305" spans="1:1022" x14ac:dyDescent="0.2">
      <c r="A305" s="135" t="s">
        <v>801</v>
      </c>
      <c r="B305" s="135" t="s">
        <v>526</v>
      </c>
      <c r="C305" s="128" t="s">
        <v>37</v>
      </c>
      <c r="D305" s="128" t="s">
        <v>544</v>
      </c>
      <c r="F305" s="128">
        <v>1270</v>
      </c>
      <c r="G305" s="128">
        <v>1E-4</v>
      </c>
      <c r="H305" s="128" t="s">
        <v>458</v>
      </c>
      <c r="I305" s="129">
        <v>51.65</v>
      </c>
      <c r="J305" s="128">
        <v>248196.34</v>
      </c>
      <c r="K305" s="128">
        <v>85302.2</v>
      </c>
      <c r="L305" s="128">
        <v>73.930000000000007</v>
      </c>
      <c r="M305" s="128">
        <v>4483.91</v>
      </c>
      <c r="N305" s="128">
        <v>4471.26</v>
      </c>
      <c r="O305" s="128">
        <v>12.37</v>
      </c>
      <c r="P305" s="128">
        <v>3088.79</v>
      </c>
      <c r="Q305" s="128">
        <v>2514.63</v>
      </c>
      <c r="R305" s="128">
        <v>103.07</v>
      </c>
      <c r="S305" s="128">
        <v>173.4</v>
      </c>
      <c r="T305" s="128" t="s">
        <v>29</v>
      </c>
      <c r="U305" s="128" t="s">
        <v>29</v>
      </c>
      <c r="V305" s="128">
        <v>0.56000000000000005</v>
      </c>
      <c r="W305" s="128">
        <v>21.18</v>
      </c>
      <c r="X305" s="128">
        <v>234.92</v>
      </c>
      <c r="Y305" s="128">
        <v>41.33</v>
      </c>
      <c r="Z305" s="128">
        <v>141.97999999999999</v>
      </c>
      <c r="AA305" s="128">
        <v>96.33</v>
      </c>
      <c r="AB305" s="128">
        <v>1.44</v>
      </c>
      <c r="AC305" s="128">
        <v>8.6300000000000008</v>
      </c>
      <c r="AD305" s="128">
        <v>127.59</v>
      </c>
      <c r="AE305" s="128">
        <v>20.329999999999998</v>
      </c>
      <c r="AF305" s="128">
        <v>32.880000000000003</v>
      </c>
      <c r="AG305" s="128">
        <v>12.3</v>
      </c>
      <c r="AH305" s="128">
        <v>34.83</v>
      </c>
      <c r="AI305" s="128">
        <v>13.95</v>
      </c>
      <c r="AJ305" s="128">
        <v>14.27</v>
      </c>
      <c r="AK305" s="128">
        <v>8.58</v>
      </c>
      <c r="AL305" s="128">
        <v>3.99</v>
      </c>
      <c r="AM305" s="128">
        <v>15.69</v>
      </c>
      <c r="AN305" s="128">
        <v>3.96</v>
      </c>
      <c r="AO305" s="128">
        <v>8.15</v>
      </c>
      <c r="AP305" s="128">
        <v>3.7</v>
      </c>
      <c r="AQ305" s="128">
        <v>7.79</v>
      </c>
      <c r="AR305" s="128">
        <v>7.23</v>
      </c>
      <c r="AS305" s="128">
        <v>11.63</v>
      </c>
      <c r="AT305" s="128">
        <v>11.04</v>
      </c>
      <c r="AU305" s="128" t="s">
        <v>29</v>
      </c>
      <c r="AV305" s="130">
        <v>36.21</v>
      </c>
      <c r="AW305" s="130">
        <v>14.78</v>
      </c>
      <c r="AX305" s="135"/>
      <c r="AY305" s="128"/>
      <c r="AZ305" s="132">
        <v>2.58</v>
      </c>
      <c r="BA305" s="133">
        <v>7857.12</v>
      </c>
      <c r="BB305" s="133">
        <v>2882.06</v>
      </c>
      <c r="BC305" s="132">
        <v>3.29</v>
      </c>
      <c r="BD305" s="133">
        <v>1339.96</v>
      </c>
      <c r="BE305" s="133">
        <v>425.12</v>
      </c>
      <c r="BF305" s="132">
        <v>0.57999999999999996</v>
      </c>
      <c r="BG305" s="134">
        <v>290.89</v>
      </c>
      <c r="BH305" s="134">
        <v>114.47</v>
      </c>
      <c r="BI305" s="132">
        <v>3.92</v>
      </c>
      <c r="BJ305" s="132">
        <v>9.99</v>
      </c>
      <c r="BK305" s="132">
        <v>0.5</v>
      </c>
      <c r="BL305" s="132">
        <v>0.59</v>
      </c>
      <c r="BM305" s="134">
        <v>0.23</v>
      </c>
      <c r="BN305" s="134">
        <v>0.85</v>
      </c>
      <c r="BO305" s="134">
        <v>8.9600000000000009</v>
      </c>
      <c r="BP305" s="134">
        <v>1.61</v>
      </c>
      <c r="BQ305" s="134">
        <v>6.08</v>
      </c>
      <c r="BR305" s="134">
        <v>3.73</v>
      </c>
      <c r="BS305" s="134">
        <v>0.15</v>
      </c>
      <c r="BT305" s="134">
        <v>0.34</v>
      </c>
      <c r="BU305" s="134">
        <v>6.22</v>
      </c>
      <c r="BV305" s="134">
        <v>0.75</v>
      </c>
      <c r="BW305" s="134">
        <v>1.32</v>
      </c>
      <c r="BX305" s="134">
        <v>0.46</v>
      </c>
      <c r="BY305" s="134">
        <v>1.84</v>
      </c>
      <c r="BZ305" s="134">
        <v>0.81</v>
      </c>
      <c r="CA305" s="134">
        <v>0.56999999999999995</v>
      </c>
      <c r="CB305" s="134">
        <v>0.44</v>
      </c>
      <c r="CC305" s="134">
        <v>0.16</v>
      </c>
      <c r="CD305" s="134">
        <v>0.65</v>
      </c>
      <c r="CE305" s="134">
        <v>0.17</v>
      </c>
      <c r="CF305" s="134">
        <v>0.34</v>
      </c>
      <c r="CG305" s="134">
        <v>0.15</v>
      </c>
      <c r="CH305" s="134">
        <v>0.37</v>
      </c>
      <c r="CI305" s="134">
        <v>0.27</v>
      </c>
      <c r="CJ305" s="134">
        <v>0.57999999999999996</v>
      </c>
      <c r="CK305" s="134">
        <v>0.46</v>
      </c>
      <c r="CL305" s="134">
        <v>6.1000000000000004E-3</v>
      </c>
      <c r="CM305" s="134">
        <v>1.42</v>
      </c>
      <c r="CN305" s="134">
        <v>0.56000000000000005</v>
      </c>
      <c r="CO305" s="135"/>
      <c r="CQ305" s="130">
        <v>1.26</v>
      </c>
      <c r="CR305" s="130">
        <v>83.98</v>
      </c>
      <c r="CS305" s="130">
        <v>65.92</v>
      </c>
      <c r="CT305" s="130">
        <v>8.43E-2</v>
      </c>
      <c r="CU305" s="130">
        <v>8.49</v>
      </c>
      <c r="CV305" s="130">
        <v>1.55</v>
      </c>
      <c r="CW305" s="130">
        <v>8.8099999999999998E-2</v>
      </c>
      <c r="CX305" s="130">
        <v>0.59599999999999997</v>
      </c>
      <c r="CY305" s="130">
        <v>0.36099999999999999</v>
      </c>
      <c r="CZ305" s="130">
        <v>0.17399999999999999</v>
      </c>
      <c r="DA305" s="130">
        <v>0.871</v>
      </c>
      <c r="DB305" s="130">
        <v>1.27</v>
      </c>
      <c r="DC305" s="130">
        <v>1.51</v>
      </c>
      <c r="DD305" s="130">
        <v>0.46800000000000003</v>
      </c>
      <c r="DE305" s="130">
        <v>0.17799999999999999</v>
      </c>
      <c r="DF305" s="130">
        <v>3.7900000000000003E-2</v>
      </c>
      <c r="DG305" s="130">
        <v>1.01E-2</v>
      </c>
      <c r="DH305" s="130">
        <v>3.2099999999999997E-2</v>
      </c>
      <c r="DI305" s="130">
        <v>7.2500000000000004E-3</v>
      </c>
      <c r="DJ305" s="130">
        <v>0.216</v>
      </c>
      <c r="DK305" s="130">
        <v>7.1199999999999999E-2</v>
      </c>
      <c r="DL305" s="130">
        <v>0.10100000000000001</v>
      </c>
      <c r="DM305" s="130">
        <v>2.5000000000000001E-3</v>
      </c>
      <c r="DN305" s="130">
        <v>7.9000000000000008E-3</v>
      </c>
      <c r="DO305" s="130">
        <v>4.7999999999999996E-3</v>
      </c>
      <c r="DP305" s="130">
        <v>4.0099999999999997E-2</v>
      </c>
      <c r="DQ305" s="130">
        <v>3.0599999999999999E-2</v>
      </c>
      <c r="DR305" s="130">
        <v>1.03E-2</v>
      </c>
      <c r="DS305" s="130">
        <v>6.5600000000000006E-2</v>
      </c>
      <c r="DT305" s="130">
        <v>5.5100000000000001E-3</v>
      </c>
      <c r="DU305" s="130">
        <v>2.7199999999999998E-2</v>
      </c>
      <c r="DV305" s="130">
        <v>2.96E-3</v>
      </c>
      <c r="DW305" s="130">
        <v>1.78E-2</v>
      </c>
      <c r="DX305" s="130">
        <f>AVERAGE(DX306:DX307,DX304,DX299:DX302)</f>
        <v>5.8342857142857146E-3</v>
      </c>
      <c r="DY305" s="130">
        <v>1.9199999999999998E-2</v>
      </c>
      <c r="DZ305" s="130">
        <v>2.9199999999999999E-3</v>
      </c>
      <c r="EA305" s="130">
        <v>1.49E-2</v>
      </c>
      <c r="EB305" s="130">
        <v>9.4400000000000005E-3</v>
      </c>
      <c r="EC305" s="130">
        <v>1.72E-2</v>
      </c>
      <c r="ED305" s="130">
        <v>3.79E-3</v>
      </c>
      <c r="EE305" s="130">
        <v>3.7599999999999999E-3</v>
      </c>
    </row>
    <row r="306" spans="1:1022" x14ac:dyDescent="0.2">
      <c r="A306" s="135" t="s">
        <v>801</v>
      </c>
      <c r="B306" s="135" t="s">
        <v>526</v>
      </c>
      <c r="C306" s="128" t="s">
        <v>37</v>
      </c>
      <c r="D306" s="128" t="s">
        <v>545</v>
      </c>
      <c r="F306" s="128">
        <v>1270</v>
      </c>
      <c r="G306" s="128">
        <v>1E-4</v>
      </c>
      <c r="H306" s="128" t="s">
        <v>458</v>
      </c>
      <c r="I306" s="129">
        <v>52.43</v>
      </c>
      <c r="J306" s="128">
        <v>248196.33</v>
      </c>
      <c r="K306" s="128">
        <v>86983.63</v>
      </c>
      <c r="L306" s="128">
        <v>74</v>
      </c>
      <c r="M306" s="128">
        <v>4491.78</v>
      </c>
      <c r="N306" s="128">
        <v>4506.45</v>
      </c>
      <c r="O306" s="128">
        <v>12.87</v>
      </c>
      <c r="P306" s="128">
        <v>3076.99</v>
      </c>
      <c r="Q306" s="128">
        <v>2534.27</v>
      </c>
      <c r="R306" s="128">
        <v>105.74</v>
      </c>
      <c r="S306" s="128">
        <v>178.58</v>
      </c>
      <c r="T306" s="128">
        <v>2.0699999999999998</v>
      </c>
      <c r="U306" s="128" t="s">
        <v>29</v>
      </c>
      <c r="V306" s="128" t="s">
        <v>29</v>
      </c>
      <c r="W306" s="128">
        <v>21.72</v>
      </c>
      <c r="X306" s="128">
        <v>238.72</v>
      </c>
      <c r="Y306" s="128">
        <v>42.34</v>
      </c>
      <c r="Z306" s="128">
        <v>144.87</v>
      </c>
      <c r="AA306" s="128">
        <v>97.14</v>
      </c>
      <c r="AB306" s="128">
        <v>1.96</v>
      </c>
      <c r="AC306" s="128">
        <v>9.2899999999999991</v>
      </c>
      <c r="AD306" s="128">
        <v>127.54</v>
      </c>
      <c r="AE306" s="128">
        <v>20.56</v>
      </c>
      <c r="AF306" s="128">
        <v>33.340000000000003</v>
      </c>
      <c r="AG306" s="128">
        <v>12.74</v>
      </c>
      <c r="AH306" s="128">
        <v>34.229999999999997</v>
      </c>
      <c r="AI306" s="128">
        <v>14.42</v>
      </c>
      <c r="AJ306" s="128">
        <v>14.6</v>
      </c>
      <c r="AK306" s="128">
        <v>8.27</v>
      </c>
      <c r="AL306" s="128">
        <v>3.9</v>
      </c>
      <c r="AM306" s="128">
        <v>15.64</v>
      </c>
      <c r="AN306" s="128">
        <v>4.0199999999999996</v>
      </c>
      <c r="AO306" s="128">
        <v>7.77</v>
      </c>
      <c r="AP306" s="128">
        <v>3.74</v>
      </c>
      <c r="AQ306" s="128">
        <v>7.93</v>
      </c>
      <c r="AR306" s="128">
        <v>7.33</v>
      </c>
      <c r="AS306" s="128">
        <v>11.84</v>
      </c>
      <c r="AT306" s="128">
        <v>11.42</v>
      </c>
      <c r="AU306" s="128" t="s">
        <v>29</v>
      </c>
      <c r="AV306" s="130">
        <v>36.74</v>
      </c>
      <c r="AW306" s="130">
        <v>14.73</v>
      </c>
      <c r="AX306" s="135"/>
      <c r="AY306" s="128"/>
      <c r="AZ306" s="132">
        <v>2.63</v>
      </c>
      <c r="BA306" s="133">
        <v>7856.39</v>
      </c>
      <c r="BB306" s="133">
        <v>2941.63</v>
      </c>
      <c r="BC306" s="132">
        <v>3.3</v>
      </c>
      <c r="BD306" s="133">
        <v>1349.12</v>
      </c>
      <c r="BE306" s="133">
        <v>430.74</v>
      </c>
      <c r="BF306" s="132">
        <v>0.6</v>
      </c>
      <c r="BG306" s="134">
        <v>291.36</v>
      </c>
      <c r="BH306" s="134">
        <v>115.74</v>
      </c>
      <c r="BI306" s="132">
        <v>4.03</v>
      </c>
      <c r="BJ306" s="132">
        <v>10.32</v>
      </c>
      <c r="BK306" s="132">
        <v>0.56000000000000005</v>
      </c>
      <c r="BL306" s="132">
        <v>0.63</v>
      </c>
      <c r="BM306" s="134">
        <v>0.3</v>
      </c>
      <c r="BN306" s="134">
        <v>0.87</v>
      </c>
      <c r="BO306" s="134">
        <v>9.1199999999999992</v>
      </c>
      <c r="BP306" s="134">
        <v>1.66</v>
      </c>
      <c r="BQ306" s="134">
        <v>6.22</v>
      </c>
      <c r="BR306" s="134">
        <v>3.77</v>
      </c>
      <c r="BS306" s="134">
        <v>0.16</v>
      </c>
      <c r="BT306" s="134">
        <v>0.37</v>
      </c>
      <c r="BU306" s="134">
        <v>6.23</v>
      </c>
      <c r="BV306" s="134">
        <v>0.76</v>
      </c>
      <c r="BW306" s="134">
        <v>1.34</v>
      </c>
      <c r="BX306" s="134">
        <v>0.48</v>
      </c>
      <c r="BY306" s="134">
        <v>1.81</v>
      </c>
      <c r="BZ306" s="134">
        <v>0.83</v>
      </c>
      <c r="CA306" s="134">
        <v>0.57999999999999996</v>
      </c>
      <c r="CB306" s="134">
        <v>0.42</v>
      </c>
      <c r="CC306" s="134">
        <v>0.16</v>
      </c>
      <c r="CD306" s="134">
        <v>0.64</v>
      </c>
      <c r="CE306" s="134">
        <v>0.17</v>
      </c>
      <c r="CF306" s="134">
        <v>0.32</v>
      </c>
      <c r="CG306" s="134">
        <v>0.15</v>
      </c>
      <c r="CH306" s="134">
        <v>0.38</v>
      </c>
      <c r="CI306" s="134">
        <v>0.28000000000000003</v>
      </c>
      <c r="CJ306" s="134">
        <v>0.59</v>
      </c>
      <c r="CK306" s="134">
        <v>0.48</v>
      </c>
      <c r="CL306" s="134">
        <v>7.4000000000000003E-3</v>
      </c>
      <c r="CM306" s="134">
        <v>1.44</v>
      </c>
      <c r="CN306" s="134">
        <v>0.56000000000000005</v>
      </c>
      <c r="CO306" s="135"/>
      <c r="CQ306" s="130">
        <v>1.43</v>
      </c>
      <c r="CR306" s="130">
        <v>93.23</v>
      </c>
      <c r="CS306" s="130">
        <v>73.150000000000006</v>
      </c>
      <c r="CT306" s="130">
        <v>0.123</v>
      </c>
      <c r="CU306" s="130">
        <v>9.36</v>
      </c>
      <c r="CV306" s="130">
        <v>1.46</v>
      </c>
      <c r="CW306" s="130">
        <v>0.11</v>
      </c>
      <c r="CX306" s="130">
        <v>0.75800000000000001</v>
      </c>
      <c r="CY306" s="130">
        <v>0.41199999999999998</v>
      </c>
      <c r="CZ306" s="130">
        <v>0.18099999999999999</v>
      </c>
      <c r="DA306" s="130">
        <v>0.94199999999999995</v>
      </c>
      <c r="DB306" s="130">
        <v>1.34</v>
      </c>
      <c r="DC306" s="130">
        <v>1.61</v>
      </c>
      <c r="DD306" s="130">
        <v>0.83699999999999997</v>
      </c>
      <c r="DE306" s="130">
        <v>0.19</v>
      </c>
      <c r="DF306" s="130">
        <v>4.3099999999999999E-2</v>
      </c>
      <c r="DG306" s="130">
        <v>5.77E-3</v>
      </c>
      <c r="DH306" s="130">
        <v>5.28E-2</v>
      </c>
      <c r="DI306" s="130">
        <v>1.61E-2</v>
      </c>
      <c r="DJ306" s="130">
        <v>0.188</v>
      </c>
      <c r="DK306" s="130">
        <v>7.8399999999999997E-2</v>
      </c>
      <c r="DL306" s="130">
        <v>8.0600000000000005E-2</v>
      </c>
      <c r="DM306" s="130">
        <v>2.0799999999999998E-3</v>
      </c>
      <c r="DN306" s="130">
        <v>8.9274999999999997E-3</v>
      </c>
      <c r="DO306" s="130">
        <f>AVERAGE(DO307,DO305,DO303,DO301,DO299)</f>
        <v>5.8340000000000006E-3</v>
      </c>
      <c r="DP306" s="130">
        <v>3.0200000000000001E-2</v>
      </c>
      <c r="DQ306" s="130">
        <f>AVERAGE(DQ305,DQ302,DQ299)</f>
        <v>4.4266666666666669E-2</v>
      </c>
      <c r="DR306" s="130">
        <v>1.0841999999999999E-2</v>
      </c>
      <c r="DS306" s="130">
        <v>6.9400000000000003E-2</v>
      </c>
      <c r="DT306" s="130">
        <v>3.8700000000000002E-3</v>
      </c>
      <c r="DU306" s="130">
        <v>2.7199999999999998E-2</v>
      </c>
      <c r="DV306" s="130">
        <f>AVERAGE(DV305,DV301:DV303,DV299)</f>
        <v>3.5760000000000002E-3</v>
      </c>
      <c r="DW306" s="130">
        <v>1.78E-2</v>
      </c>
      <c r="DX306" s="130">
        <v>3.4399999999999999E-3</v>
      </c>
      <c r="DY306" s="130">
        <v>1.8100000000000002E-2</v>
      </c>
      <c r="DZ306" s="130">
        <v>2.8300000000000001E-3</v>
      </c>
      <c r="EA306" s="130">
        <v>1.49E-2</v>
      </c>
      <c r="EB306" s="130">
        <f>AVERAGE(EB307,EB303:EB305,EB299:EB301)</f>
        <v>7.68142857142857E-3</v>
      </c>
      <c r="EC306" s="130">
        <v>1.77E-2</v>
      </c>
      <c r="ED306" s="130">
        <v>3.79E-3</v>
      </c>
      <c r="EE306" s="130">
        <v>3.7599999999999999E-3</v>
      </c>
    </row>
    <row r="307" spans="1:1022" x14ac:dyDescent="0.2">
      <c r="A307" s="135" t="s">
        <v>801</v>
      </c>
      <c r="B307" s="135" t="s">
        <v>526</v>
      </c>
      <c r="C307" s="128" t="s">
        <v>37</v>
      </c>
      <c r="D307" s="128" t="s">
        <v>546</v>
      </c>
      <c r="F307" s="128">
        <v>1270</v>
      </c>
      <c r="G307" s="128">
        <v>1E-4</v>
      </c>
      <c r="H307" s="128" t="s">
        <v>458</v>
      </c>
      <c r="I307" s="129">
        <v>50.48</v>
      </c>
      <c r="J307" s="128">
        <v>248196.33</v>
      </c>
      <c r="K307" s="128">
        <v>81007.34</v>
      </c>
      <c r="L307" s="128">
        <v>69.64</v>
      </c>
      <c r="M307" s="128">
        <v>4351.67</v>
      </c>
      <c r="N307" s="128">
        <v>4354.33</v>
      </c>
      <c r="O307" s="128">
        <v>12.49</v>
      </c>
      <c r="P307" s="128">
        <v>3070.75</v>
      </c>
      <c r="Q307" s="128">
        <v>2523.16</v>
      </c>
      <c r="R307" s="128">
        <v>110.94</v>
      </c>
      <c r="S307" s="128">
        <v>186.09</v>
      </c>
      <c r="T307" s="128" t="s">
        <v>29</v>
      </c>
      <c r="U307" s="128" t="s">
        <v>29</v>
      </c>
      <c r="V307" s="128" t="s">
        <v>29</v>
      </c>
      <c r="W307" s="128">
        <v>22.46</v>
      </c>
      <c r="X307" s="128">
        <v>225.74</v>
      </c>
      <c r="Y307" s="128">
        <v>39.68</v>
      </c>
      <c r="Z307" s="128">
        <v>136.21</v>
      </c>
      <c r="AA307" s="128">
        <v>93.88</v>
      </c>
      <c r="AB307" s="128">
        <v>1.97</v>
      </c>
      <c r="AC307" s="128">
        <v>9.02</v>
      </c>
      <c r="AD307" s="128">
        <v>124.52</v>
      </c>
      <c r="AE307" s="128">
        <v>19.21</v>
      </c>
      <c r="AF307" s="128">
        <v>31.95</v>
      </c>
      <c r="AG307" s="128">
        <v>11.86</v>
      </c>
      <c r="AH307" s="128">
        <v>32.89</v>
      </c>
      <c r="AI307" s="128">
        <v>12.72</v>
      </c>
      <c r="AJ307" s="128">
        <v>13.63</v>
      </c>
      <c r="AK307" s="128">
        <v>7.68</v>
      </c>
      <c r="AL307" s="128">
        <v>3.77</v>
      </c>
      <c r="AM307" s="128">
        <v>14.83</v>
      </c>
      <c r="AN307" s="128">
        <v>3.82</v>
      </c>
      <c r="AO307" s="128">
        <v>7.88</v>
      </c>
      <c r="AP307" s="128">
        <v>3.56</v>
      </c>
      <c r="AQ307" s="128">
        <v>7.51</v>
      </c>
      <c r="AR307" s="128">
        <v>6.91</v>
      </c>
      <c r="AS307" s="128">
        <v>11.19</v>
      </c>
      <c r="AT307" s="128">
        <v>10.71</v>
      </c>
      <c r="AU307" s="128" t="s">
        <v>29</v>
      </c>
      <c r="AV307" s="130">
        <v>35.06</v>
      </c>
      <c r="AW307" s="130">
        <v>14.18</v>
      </c>
      <c r="AX307" s="135"/>
      <c r="AY307" s="128"/>
      <c r="AZ307" s="132">
        <v>2.64</v>
      </c>
      <c r="BA307" s="133">
        <v>7860.7</v>
      </c>
      <c r="BB307" s="133">
        <v>2747.88</v>
      </c>
      <c r="BC307" s="132">
        <v>3.13</v>
      </c>
      <c r="BD307" s="133">
        <v>1313.74</v>
      </c>
      <c r="BE307" s="133">
        <v>418.59</v>
      </c>
      <c r="BF307" s="132">
        <v>0.6</v>
      </c>
      <c r="BG307" s="134">
        <v>292.45999999999998</v>
      </c>
      <c r="BH307" s="134">
        <v>115.65</v>
      </c>
      <c r="BI307" s="132">
        <v>4.25</v>
      </c>
      <c r="BJ307" s="132">
        <v>10.85</v>
      </c>
      <c r="BK307" s="132">
        <v>0.78</v>
      </c>
      <c r="BL307" s="132">
        <v>0.82</v>
      </c>
      <c r="BM307" s="134">
        <v>0.45</v>
      </c>
      <c r="BN307" s="134">
        <v>0.91</v>
      </c>
      <c r="BO307" s="134">
        <v>8.66</v>
      </c>
      <c r="BP307" s="134">
        <v>1.56</v>
      </c>
      <c r="BQ307" s="134">
        <v>5.88</v>
      </c>
      <c r="BR307" s="134">
        <v>3.66</v>
      </c>
      <c r="BS307" s="134">
        <v>0.2</v>
      </c>
      <c r="BT307" s="134">
        <v>0.36</v>
      </c>
      <c r="BU307" s="134">
        <v>6.15</v>
      </c>
      <c r="BV307" s="134">
        <v>0.72</v>
      </c>
      <c r="BW307" s="134">
        <v>1.29</v>
      </c>
      <c r="BX307" s="134">
        <v>0.45</v>
      </c>
      <c r="BY307" s="134">
        <v>1.77</v>
      </c>
      <c r="BZ307" s="134">
        <v>0.77</v>
      </c>
      <c r="CA307" s="134">
        <v>0.55000000000000004</v>
      </c>
      <c r="CB307" s="134">
        <v>0.41</v>
      </c>
      <c r="CC307" s="134">
        <v>0.16</v>
      </c>
      <c r="CD307" s="134">
        <v>0.63</v>
      </c>
      <c r="CE307" s="134">
        <v>0.17</v>
      </c>
      <c r="CF307" s="134">
        <v>0.34</v>
      </c>
      <c r="CG307" s="134">
        <v>0.14000000000000001</v>
      </c>
      <c r="CH307" s="134">
        <v>0.37</v>
      </c>
      <c r="CI307" s="134">
        <v>0.26</v>
      </c>
      <c r="CJ307" s="134">
        <v>0.56999999999999995</v>
      </c>
      <c r="CK307" s="134">
        <v>0.45</v>
      </c>
      <c r="CL307" s="134">
        <v>8.9999999999999993E-3</v>
      </c>
      <c r="CM307" s="134">
        <v>1.38</v>
      </c>
      <c r="CN307" s="134">
        <v>0.55000000000000004</v>
      </c>
      <c r="CO307" s="135"/>
      <c r="CQ307" s="130">
        <v>2.0699999999999998</v>
      </c>
      <c r="CR307" s="130">
        <v>131.28</v>
      </c>
      <c r="CS307" s="130">
        <v>100.57</v>
      </c>
      <c r="CT307" s="130">
        <v>0.14099999999999999</v>
      </c>
      <c r="CU307" s="130">
        <v>13.28</v>
      </c>
      <c r="CV307" s="130">
        <v>2.34</v>
      </c>
      <c r="CW307" s="130">
        <v>0.153</v>
      </c>
      <c r="CX307" s="130">
        <v>1.22</v>
      </c>
      <c r="CY307" s="130">
        <v>0.58799999999999997</v>
      </c>
      <c r="CZ307" s="130">
        <v>0.253</v>
      </c>
      <c r="DA307" s="130">
        <v>1.34</v>
      </c>
      <c r="DB307" s="130">
        <v>1.99</v>
      </c>
      <c r="DC307" s="130">
        <v>1.98</v>
      </c>
      <c r="DD307" s="130">
        <v>1.07</v>
      </c>
      <c r="DE307" s="130">
        <v>0.27600000000000002</v>
      </c>
      <c r="DF307" s="130">
        <v>7.2999999999999995E-2</v>
      </c>
      <c r="DG307" s="130">
        <v>1.9599999999999999E-2</v>
      </c>
      <c r="DH307" s="130">
        <v>6.4299999999999996E-2</v>
      </c>
      <c r="DI307" s="130">
        <v>2.3599999999999999E-2</v>
      </c>
      <c r="DJ307" s="130">
        <v>0.26700000000000002</v>
      </c>
      <c r="DK307" s="130">
        <v>0.11700000000000001</v>
      </c>
      <c r="DL307" s="130">
        <v>9.5799999999999996E-2</v>
      </c>
      <c r="DM307" s="130">
        <v>5.0699999999999999E-3</v>
      </c>
      <c r="DN307" s="130">
        <v>7.7000000000000002E-3</v>
      </c>
      <c r="DO307" s="130">
        <v>8.8900000000000003E-3</v>
      </c>
      <c r="DP307" s="130">
        <f>AVERAGE(DP306,DP302,DP299)</f>
        <v>4.0100000000000004E-2</v>
      </c>
      <c r="DQ307" s="130">
        <v>4.4266666666666697E-2</v>
      </c>
      <c r="DR307" s="130">
        <v>2.01E-2</v>
      </c>
      <c r="DS307" s="130">
        <v>0.113</v>
      </c>
      <c r="DT307" s="130">
        <f>AVERAGE(DT303:DT306,DT303:DT306,DT299:DT300)</f>
        <v>5.0640000000000008E-3</v>
      </c>
      <c r="DU307" s="130">
        <v>2.7199999999999998E-2</v>
      </c>
      <c r="DV307" s="130">
        <v>3.5760000000000002E-3</v>
      </c>
      <c r="DW307" s="130">
        <v>1.78E-2</v>
      </c>
      <c r="DX307" s="130">
        <v>9.2099999999999994E-3</v>
      </c>
      <c r="DY307" s="130">
        <f>AVERAGE(DY306,DY303,DY299)</f>
        <v>1.9199999999999998E-2</v>
      </c>
      <c r="DZ307" s="130">
        <v>5.2300000000000003E-3</v>
      </c>
      <c r="EA307" s="130">
        <v>1.49E-2</v>
      </c>
      <c r="EB307" s="130">
        <v>1.06E-2</v>
      </c>
      <c r="EC307" s="130">
        <v>2.4E-2</v>
      </c>
      <c r="ED307" s="130">
        <v>3.79E-3</v>
      </c>
      <c r="EE307" s="130">
        <v>3.7599999999999999E-3</v>
      </c>
    </row>
    <row r="308" spans="1:1022" x14ac:dyDescent="0.2">
      <c r="A308" s="135"/>
      <c r="B308" s="135"/>
      <c r="D308" s="135" t="s">
        <v>34</v>
      </c>
      <c r="I308" s="144">
        <f>AVERAGE(I299:I307)</f>
        <v>51.621111111111105</v>
      </c>
      <c r="J308" s="135">
        <f t="shared" ref="J308:AT308" si="195">AVERAGE(J300:J307)</f>
        <v>248196.33625000002</v>
      </c>
      <c r="K308" s="135">
        <f t="shared" si="195"/>
        <v>85409.503750000003</v>
      </c>
      <c r="L308" s="135">
        <f t="shared" si="195"/>
        <v>72.504999999999995</v>
      </c>
      <c r="M308" s="135">
        <f t="shared" si="195"/>
        <v>4466.9662500000004</v>
      </c>
      <c r="N308" s="135">
        <f t="shared" si="195"/>
        <v>4450.15625</v>
      </c>
      <c r="O308" s="135">
        <f t="shared" si="195"/>
        <v>12.581250000000001</v>
      </c>
      <c r="P308" s="135">
        <f t="shared" si="195"/>
        <v>3074.1774999999998</v>
      </c>
      <c r="Q308" s="135">
        <f t="shared" si="195"/>
        <v>2525.87</v>
      </c>
      <c r="R308" s="135">
        <f t="shared" si="195"/>
        <v>105.02500000000001</v>
      </c>
      <c r="S308" s="135">
        <f t="shared" si="195"/>
        <v>175.87124999999997</v>
      </c>
      <c r="T308" s="135">
        <f t="shared" si="195"/>
        <v>2.0699999999999998</v>
      </c>
      <c r="U308" s="135">
        <f t="shared" si="195"/>
        <v>1.85</v>
      </c>
      <c r="V308" s="135">
        <f t="shared" si="195"/>
        <v>0.81</v>
      </c>
      <c r="W308" s="135">
        <f t="shared" si="195"/>
        <v>21.588750000000001</v>
      </c>
      <c r="X308" s="135">
        <f t="shared" si="195"/>
        <v>234.95375000000001</v>
      </c>
      <c r="Y308" s="135">
        <f t="shared" si="195"/>
        <v>41.4925</v>
      </c>
      <c r="Z308" s="135">
        <f t="shared" si="195"/>
        <v>140.94499999999999</v>
      </c>
      <c r="AA308" s="135">
        <f t="shared" si="195"/>
        <v>96.17</v>
      </c>
      <c r="AB308" s="135">
        <f t="shared" si="195"/>
        <v>1.9712500000000002</v>
      </c>
      <c r="AC308" s="135">
        <f t="shared" si="195"/>
        <v>8.8550000000000004</v>
      </c>
      <c r="AD308" s="135">
        <f t="shared" si="195"/>
        <v>127.25875000000001</v>
      </c>
      <c r="AE308" s="135">
        <f t="shared" si="195"/>
        <v>20.237500000000001</v>
      </c>
      <c r="AF308" s="135">
        <f t="shared" si="195"/>
        <v>32.954999999999998</v>
      </c>
      <c r="AG308" s="135">
        <f t="shared" si="195"/>
        <v>12.42625</v>
      </c>
      <c r="AH308" s="135">
        <f t="shared" si="195"/>
        <v>34.291249999999998</v>
      </c>
      <c r="AI308" s="135">
        <f t="shared" si="195"/>
        <v>13.727499999999999</v>
      </c>
      <c r="AJ308" s="135">
        <f t="shared" si="195"/>
        <v>14.402499999999998</v>
      </c>
      <c r="AK308" s="135">
        <f t="shared" si="195"/>
        <v>8.2274999999999991</v>
      </c>
      <c r="AL308" s="135">
        <f t="shared" si="195"/>
        <v>3.9600000000000004</v>
      </c>
      <c r="AM308" s="135">
        <f t="shared" si="195"/>
        <v>15.5875</v>
      </c>
      <c r="AN308" s="135">
        <f t="shared" si="195"/>
        <v>3.9499999999999997</v>
      </c>
      <c r="AO308" s="135">
        <f t="shared" si="195"/>
        <v>7.92875</v>
      </c>
      <c r="AP308" s="135">
        <f t="shared" si="195"/>
        <v>3.6949999999999998</v>
      </c>
      <c r="AQ308" s="135">
        <f t="shared" si="195"/>
        <v>7.6924999999999999</v>
      </c>
      <c r="AR308" s="135">
        <f t="shared" si="195"/>
        <v>7.1999999999999993</v>
      </c>
      <c r="AS308" s="135">
        <f t="shared" si="195"/>
        <v>11.61375</v>
      </c>
      <c r="AT308" s="135">
        <f t="shared" si="195"/>
        <v>11.081250000000001</v>
      </c>
      <c r="AU308" s="135"/>
      <c r="AV308" s="145">
        <f>AVERAGE(AV300:AV307)</f>
        <v>36.102500000000006</v>
      </c>
      <c r="AW308" s="145">
        <f>AVERAGE(AW300:AW307)</f>
        <v>14.567499999999999</v>
      </c>
      <c r="AX308" s="135"/>
      <c r="AY308" s="135"/>
      <c r="AZ308" s="146"/>
      <c r="BA308" s="147"/>
      <c r="BB308" s="147"/>
      <c r="BC308" s="146"/>
      <c r="BD308" s="147"/>
      <c r="BE308" s="147"/>
      <c r="BF308" s="146"/>
      <c r="BG308" s="148"/>
      <c r="BH308" s="148"/>
      <c r="BI308" s="146"/>
      <c r="BJ308" s="146"/>
      <c r="BK308" s="146"/>
      <c r="BL308" s="146"/>
      <c r="BM308" s="148"/>
      <c r="BN308" s="148"/>
      <c r="BO308" s="148"/>
      <c r="BP308" s="148"/>
      <c r="BQ308" s="148"/>
      <c r="BR308" s="148"/>
      <c r="BS308" s="148"/>
      <c r="BT308" s="148"/>
      <c r="BU308" s="148"/>
      <c r="BV308" s="148"/>
      <c r="BW308" s="148"/>
      <c r="BX308" s="148"/>
      <c r="BY308" s="148"/>
      <c r="BZ308" s="148"/>
      <c r="CA308" s="148"/>
      <c r="CB308" s="148"/>
      <c r="CC308" s="148"/>
      <c r="CD308" s="148"/>
      <c r="CE308" s="148"/>
      <c r="CF308" s="148"/>
      <c r="CG308" s="148"/>
      <c r="CH308" s="148"/>
      <c r="CI308" s="148"/>
      <c r="CJ308" s="148"/>
      <c r="CK308" s="148"/>
      <c r="CL308" s="148"/>
      <c r="CM308" s="148"/>
      <c r="CN308" s="148"/>
      <c r="CO308" s="135"/>
      <c r="CP308" s="135"/>
      <c r="CQ308" s="145"/>
      <c r="CR308" s="145"/>
      <c r="CS308" s="145"/>
      <c r="CT308" s="145"/>
      <c r="CU308" s="145"/>
      <c r="CV308" s="145"/>
      <c r="CW308" s="145"/>
      <c r="CX308" s="145"/>
      <c r="CY308" s="145"/>
      <c r="CZ308" s="145"/>
      <c r="DA308" s="145"/>
      <c r="DB308" s="145"/>
      <c r="DC308" s="145"/>
      <c r="DD308" s="145"/>
      <c r="DE308" s="145"/>
      <c r="DF308" s="145"/>
      <c r="DG308" s="145"/>
      <c r="DH308" s="145"/>
      <c r="DI308" s="145"/>
      <c r="DJ308" s="145"/>
      <c r="DK308" s="145"/>
      <c r="DL308" s="145"/>
      <c r="DM308" s="145"/>
      <c r="DN308" s="145"/>
      <c r="DO308" s="145"/>
      <c r="DP308" s="145"/>
      <c r="DQ308" s="145"/>
      <c r="DR308" s="145"/>
      <c r="DS308" s="145"/>
      <c r="DT308" s="145"/>
      <c r="DU308" s="145"/>
      <c r="DV308" s="145"/>
      <c r="DW308" s="145"/>
      <c r="DX308" s="145"/>
      <c r="DY308" s="145"/>
      <c r="DZ308" s="145"/>
      <c r="EA308" s="145"/>
      <c r="EB308" s="145"/>
      <c r="EC308" s="145"/>
      <c r="ED308" s="145"/>
      <c r="EE308" s="145"/>
      <c r="AMG308" s="135"/>
      <c r="AMH308" s="135"/>
    </row>
    <row r="309" spans="1:1022" x14ac:dyDescent="0.2">
      <c r="D309" s="128" t="s">
        <v>380</v>
      </c>
      <c r="I309" s="144">
        <f>MEDIAN(I299:I307)</f>
        <v>51.81</v>
      </c>
      <c r="J309" s="135">
        <f t="shared" ref="J309:AT309" si="196">MEDIAN(J300:J307)</f>
        <v>248196.34</v>
      </c>
      <c r="K309" s="135">
        <f t="shared" si="196"/>
        <v>85914.05</v>
      </c>
      <c r="L309" s="135">
        <f t="shared" si="196"/>
        <v>72.974999999999994</v>
      </c>
      <c r="M309" s="135">
        <f t="shared" si="196"/>
        <v>4478.415</v>
      </c>
      <c r="N309" s="135">
        <f t="shared" si="196"/>
        <v>4473.21</v>
      </c>
      <c r="O309" s="135">
        <f t="shared" si="196"/>
        <v>12.484999999999999</v>
      </c>
      <c r="P309" s="135">
        <f t="shared" si="196"/>
        <v>3073.87</v>
      </c>
      <c r="Q309" s="135">
        <f t="shared" si="196"/>
        <v>2523.4049999999997</v>
      </c>
      <c r="R309" s="135">
        <f t="shared" si="196"/>
        <v>104.69499999999999</v>
      </c>
      <c r="S309" s="135">
        <f t="shared" si="196"/>
        <v>174.2</v>
      </c>
      <c r="T309" s="135">
        <f t="shared" si="196"/>
        <v>2.0699999999999998</v>
      </c>
      <c r="U309" s="135">
        <f t="shared" si="196"/>
        <v>1.85</v>
      </c>
      <c r="V309" s="135">
        <f t="shared" si="196"/>
        <v>0.81</v>
      </c>
      <c r="W309" s="135">
        <f t="shared" si="196"/>
        <v>21.63</v>
      </c>
      <c r="X309" s="135">
        <f t="shared" si="196"/>
        <v>235.63499999999999</v>
      </c>
      <c r="Y309" s="135">
        <f t="shared" si="196"/>
        <v>41.57</v>
      </c>
      <c r="Z309" s="135">
        <f t="shared" si="196"/>
        <v>141.315</v>
      </c>
      <c r="AA309" s="135">
        <f t="shared" si="196"/>
        <v>96.435000000000002</v>
      </c>
      <c r="AB309" s="135">
        <f t="shared" si="196"/>
        <v>1.9649999999999999</v>
      </c>
      <c r="AC309" s="135">
        <f t="shared" si="196"/>
        <v>9.01</v>
      </c>
      <c r="AD309" s="135">
        <f t="shared" si="196"/>
        <v>127.565</v>
      </c>
      <c r="AE309" s="135">
        <f t="shared" si="196"/>
        <v>20.28</v>
      </c>
      <c r="AF309" s="135">
        <f t="shared" si="196"/>
        <v>33.085000000000001</v>
      </c>
      <c r="AG309" s="135">
        <f t="shared" si="196"/>
        <v>12.475000000000001</v>
      </c>
      <c r="AH309" s="135">
        <f t="shared" si="196"/>
        <v>34.424999999999997</v>
      </c>
      <c r="AI309" s="135">
        <f t="shared" si="196"/>
        <v>13.809999999999999</v>
      </c>
      <c r="AJ309" s="135">
        <f t="shared" si="196"/>
        <v>14.46</v>
      </c>
      <c r="AK309" s="135">
        <f t="shared" si="196"/>
        <v>8.2850000000000001</v>
      </c>
      <c r="AL309" s="135">
        <f t="shared" si="196"/>
        <v>3.99</v>
      </c>
      <c r="AM309" s="135">
        <f t="shared" si="196"/>
        <v>15.664999999999999</v>
      </c>
      <c r="AN309" s="135">
        <f t="shared" si="196"/>
        <v>3.96</v>
      </c>
      <c r="AO309" s="135">
        <f t="shared" si="196"/>
        <v>7.91</v>
      </c>
      <c r="AP309" s="135">
        <f t="shared" si="196"/>
        <v>3.7050000000000001</v>
      </c>
      <c r="AQ309" s="135">
        <f t="shared" si="196"/>
        <v>7.7200000000000006</v>
      </c>
      <c r="AR309" s="135">
        <f t="shared" si="196"/>
        <v>7.2149999999999999</v>
      </c>
      <c r="AS309" s="135">
        <f t="shared" si="196"/>
        <v>11.63</v>
      </c>
      <c r="AT309" s="135">
        <f t="shared" si="196"/>
        <v>11.08</v>
      </c>
      <c r="AU309" s="135"/>
      <c r="AV309" s="145">
        <f>MEDIAN(AV300:AV307)</f>
        <v>36.230000000000004</v>
      </c>
      <c r="AW309" s="145">
        <f>MEDIAN(AW300:AW307)</f>
        <v>14.655000000000001</v>
      </c>
    </row>
    <row r="310" spans="1:1022" x14ac:dyDescent="0.2">
      <c r="A310" s="135"/>
      <c r="B310" s="135"/>
      <c r="D310" s="135" t="s">
        <v>35</v>
      </c>
      <c r="I310" s="144">
        <f>STDEV(I299:I307)</f>
        <v>0.90297348306088865</v>
      </c>
      <c r="J310" s="135">
        <f t="shared" ref="J310:S310" si="197">STDEV(J300:J307)</f>
        <v>5.1754916998877085E-3</v>
      </c>
      <c r="K310" s="135">
        <f t="shared" si="197"/>
        <v>1865.5548978554634</v>
      </c>
      <c r="L310" s="135">
        <f t="shared" si="197"/>
        <v>1.5240172477464204</v>
      </c>
      <c r="M310" s="135">
        <f t="shared" si="197"/>
        <v>49.019644440483574</v>
      </c>
      <c r="N310" s="135">
        <f t="shared" si="197"/>
        <v>49.365995508041671</v>
      </c>
      <c r="O310" s="135">
        <f t="shared" si="197"/>
        <v>0.22420892680074739</v>
      </c>
      <c r="P310" s="135">
        <f t="shared" si="197"/>
        <v>17.361110686984158</v>
      </c>
      <c r="Q310" s="135">
        <f t="shared" si="197"/>
        <v>16.356761817146459</v>
      </c>
      <c r="R310" s="135">
        <f t="shared" si="197"/>
        <v>2.5991756935063628</v>
      </c>
      <c r="S310" s="135">
        <f t="shared" si="197"/>
        <v>5.9651953326896923</v>
      </c>
      <c r="T310" s="135"/>
      <c r="U310" s="135"/>
      <c r="V310" s="135">
        <f t="shared" ref="V310:AT310" si="198">STDEV(V300:V307)</f>
        <v>0.35355339059327379</v>
      </c>
      <c r="W310" s="135">
        <f t="shared" si="198"/>
        <v>0.74212893565933469</v>
      </c>
      <c r="X310" s="135">
        <f t="shared" si="198"/>
        <v>3.945163177867296</v>
      </c>
      <c r="Y310" s="135">
        <f t="shared" si="198"/>
        <v>0.81842619005712947</v>
      </c>
      <c r="Z310" s="135">
        <f t="shared" si="198"/>
        <v>2.4607374039967294</v>
      </c>
      <c r="AA310" s="135">
        <f t="shared" si="198"/>
        <v>0.98812954616285154</v>
      </c>
      <c r="AB310" s="135">
        <f t="shared" si="198"/>
        <v>0.36560859242794247</v>
      </c>
      <c r="AC310" s="135">
        <f t="shared" si="198"/>
        <v>0.45333683472037162</v>
      </c>
      <c r="AD310" s="135">
        <f t="shared" si="198"/>
        <v>1.6232017522697058</v>
      </c>
      <c r="AE310" s="135">
        <f t="shared" si="198"/>
        <v>0.46148053665814048</v>
      </c>
      <c r="AF310" s="135">
        <f t="shared" si="198"/>
        <v>0.49785253123504736</v>
      </c>
      <c r="AG310" s="135">
        <f t="shared" si="198"/>
        <v>0.27202612794677344</v>
      </c>
      <c r="AH310" s="135">
        <f t="shared" si="198"/>
        <v>0.61890311958219379</v>
      </c>
      <c r="AI310" s="135">
        <f t="shared" si="198"/>
        <v>0.5078455895812648</v>
      </c>
      <c r="AJ310" s="135">
        <f t="shared" si="198"/>
        <v>0.35764108105353704</v>
      </c>
      <c r="AK310" s="135">
        <f t="shared" si="198"/>
        <v>0.28504385627478457</v>
      </c>
      <c r="AL310" s="135">
        <f t="shared" si="198"/>
        <v>8.7668205671807248E-2</v>
      </c>
      <c r="AM310" s="135">
        <f t="shared" si="198"/>
        <v>0.37514759000387354</v>
      </c>
      <c r="AN310" s="135">
        <f t="shared" si="198"/>
        <v>0.13147514702678323</v>
      </c>
      <c r="AO310" s="135">
        <f t="shared" si="198"/>
        <v>0.17365297907855556</v>
      </c>
      <c r="AP310" s="135">
        <f t="shared" si="198"/>
        <v>7.5403675545123741E-2</v>
      </c>
      <c r="AQ310" s="135">
        <f t="shared" si="198"/>
        <v>0.18163936011464349</v>
      </c>
      <c r="AR310" s="135">
        <f t="shared" si="198"/>
        <v>0.12939419284827719</v>
      </c>
      <c r="AS310" s="135">
        <f t="shared" si="198"/>
        <v>0.24767129714315195</v>
      </c>
      <c r="AT310" s="135">
        <f t="shared" si="198"/>
        <v>0.20698084797529306</v>
      </c>
      <c r="AU310" s="135"/>
      <c r="AV310" s="145">
        <f>STDEV(AV300:AV307)</f>
        <v>0.48461324785853716</v>
      </c>
      <c r="AW310" s="145">
        <f>STDEV(AW300:AW307)</f>
        <v>0.25572027127871005</v>
      </c>
      <c r="AX310" s="135"/>
      <c r="AY310" s="135"/>
      <c r="AZ310" s="146"/>
      <c r="BA310" s="147"/>
      <c r="BB310" s="147"/>
      <c r="BC310" s="146"/>
      <c r="BD310" s="147"/>
      <c r="BE310" s="147"/>
      <c r="BF310" s="146"/>
      <c r="BG310" s="148"/>
      <c r="BH310" s="148"/>
      <c r="BI310" s="146"/>
      <c r="BJ310" s="146"/>
      <c r="BK310" s="146"/>
      <c r="BL310" s="146"/>
      <c r="BM310" s="148"/>
      <c r="BN310" s="148"/>
      <c r="BO310" s="148"/>
      <c r="BP310" s="148"/>
      <c r="BQ310" s="148"/>
      <c r="BR310" s="148"/>
      <c r="BS310" s="148"/>
      <c r="BT310" s="148"/>
      <c r="BU310" s="148"/>
      <c r="BV310" s="148"/>
      <c r="BW310" s="148"/>
      <c r="BX310" s="148"/>
      <c r="BY310" s="148"/>
      <c r="BZ310" s="148"/>
      <c r="CA310" s="148"/>
      <c r="CB310" s="148"/>
      <c r="CC310" s="148"/>
      <c r="CD310" s="148"/>
      <c r="CE310" s="148"/>
      <c r="CF310" s="148"/>
      <c r="CG310" s="148"/>
      <c r="CH310" s="148"/>
      <c r="CI310" s="148"/>
      <c r="CJ310" s="148"/>
      <c r="CK310" s="148"/>
      <c r="CL310" s="148"/>
      <c r="CM310" s="148"/>
      <c r="CN310" s="148"/>
      <c r="CO310" s="135"/>
      <c r="CP310" s="135"/>
      <c r="CQ310" s="145"/>
      <c r="CR310" s="145"/>
      <c r="CS310" s="145"/>
      <c r="CT310" s="145"/>
      <c r="CU310" s="145"/>
      <c r="CV310" s="145"/>
      <c r="CW310" s="145"/>
      <c r="CX310" s="145"/>
      <c r="CY310" s="145"/>
      <c r="CZ310" s="145"/>
      <c r="DA310" s="145"/>
      <c r="DB310" s="145"/>
      <c r="DC310" s="145"/>
      <c r="DD310" s="145"/>
      <c r="DE310" s="145"/>
      <c r="DF310" s="145"/>
      <c r="DG310" s="145"/>
      <c r="DH310" s="145"/>
      <c r="DI310" s="145"/>
      <c r="DJ310" s="145"/>
      <c r="DK310" s="145"/>
      <c r="DL310" s="145"/>
      <c r="DM310" s="145"/>
      <c r="DN310" s="145"/>
      <c r="DO310" s="145"/>
      <c r="DP310" s="145"/>
      <c r="DQ310" s="145"/>
      <c r="DR310" s="145"/>
      <c r="DS310" s="145"/>
      <c r="DT310" s="145"/>
      <c r="DU310" s="145"/>
      <c r="DV310" s="145"/>
      <c r="DW310" s="145"/>
      <c r="DX310" s="145"/>
      <c r="DY310" s="145"/>
      <c r="DZ310" s="145"/>
      <c r="EA310" s="145"/>
      <c r="EB310" s="145"/>
      <c r="EC310" s="145"/>
      <c r="ED310" s="145"/>
      <c r="EE310" s="145"/>
      <c r="AMG310" s="135"/>
      <c r="AMH310" s="135"/>
    </row>
    <row r="311" spans="1:1022" x14ac:dyDescent="0.2">
      <c r="A311" s="135"/>
      <c r="B311" s="135"/>
      <c r="D311" s="128" t="s">
        <v>381</v>
      </c>
      <c r="I311" s="129">
        <f t="shared" ref="I311:AT311" si="199">I310/I308</f>
        <v>1.7492329468021265E-2</v>
      </c>
      <c r="J311" s="128">
        <f t="shared" si="199"/>
        <v>2.0852409741756243E-8</v>
      </c>
      <c r="K311" s="128">
        <f t="shared" si="199"/>
        <v>2.1842474384537836E-2</v>
      </c>
      <c r="L311" s="128">
        <f t="shared" si="199"/>
        <v>2.1019477935955044E-2</v>
      </c>
      <c r="M311" s="128">
        <f t="shared" si="199"/>
        <v>1.0973811239447706E-2</v>
      </c>
      <c r="N311" s="128">
        <f t="shared" si="199"/>
        <v>1.1093092631981556E-2</v>
      </c>
      <c r="O311" s="128">
        <f t="shared" si="199"/>
        <v>1.7820878434237249E-2</v>
      </c>
      <c r="P311" s="128">
        <f t="shared" si="199"/>
        <v>5.6474002190778378E-3</v>
      </c>
      <c r="Q311" s="128">
        <f t="shared" si="199"/>
        <v>6.4756942428337407E-3</v>
      </c>
      <c r="R311" s="128">
        <f t="shared" si="199"/>
        <v>2.4748161804392883E-2</v>
      </c>
      <c r="S311" s="128">
        <f t="shared" si="199"/>
        <v>3.3917967448856438E-2</v>
      </c>
      <c r="V311" s="128">
        <f t="shared" si="199"/>
        <v>0.43648566739910344</v>
      </c>
      <c r="W311" s="128">
        <f t="shared" si="199"/>
        <v>3.4375725118838962E-2</v>
      </c>
      <c r="X311" s="128">
        <f t="shared" si="199"/>
        <v>1.6791233074029657E-2</v>
      </c>
      <c r="Y311" s="128">
        <f t="shared" si="199"/>
        <v>1.9724677714216533E-2</v>
      </c>
      <c r="Z311" s="128">
        <f t="shared" si="199"/>
        <v>1.7458848515355136E-2</v>
      </c>
      <c r="AA311" s="128">
        <f t="shared" si="199"/>
        <v>1.0274821110147152E-2</v>
      </c>
      <c r="AB311" s="128">
        <f t="shared" si="199"/>
        <v>0.18547043369838551</v>
      </c>
      <c r="AC311" s="128">
        <f t="shared" si="199"/>
        <v>5.1195577043520228E-2</v>
      </c>
      <c r="AD311" s="128">
        <f t="shared" si="199"/>
        <v>1.2755128840018511E-2</v>
      </c>
      <c r="AE311" s="128">
        <f t="shared" si="199"/>
        <v>2.2803238377178035E-2</v>
      </c>
      <c r="AF311" s="128">
        <f t="shared" si="199"/>
        <v>1.5107040850706945E-2</v>
      </c>
      <c r="AG311" s="128">
        <f t="shared" si="199"/>
        <v>2.1891248602496607E-2</v>
      </c>
      <c r="AH311" s="128">
        <f t="shared" si="199"/>
        <v>1.8048426918884374E-2</v>
      </c>
      <c r="AI311" s="128">
        <f t="shared" si="199"/>
        <v>3.6994761579403741E-2</v>
      </c>
      <c r="AJ311" s="128">
        <f t="shared" si="199"/>
        <v>2.483187509484722E-2</v>
      </c>
      <c r="AK311" s="128">
        <f t="shared" si="199"/>
        <v>3.464525752352289E-2</v>
      </c>
      <c r="AL311" s="128">
        <f t="shared" si="199"/>
        <v>2.2138435775708898E-2</v>
      </c>
      <c r="AM311" s="128">
        <f t="shared" si="199"/>
        <v>2.4067207057185149E-2</v>
      </c>
      <c r="AN311" s="128">
        <f t="shared" si="199"/>
        <v>3.3284847348552721E-2</v>
      </c>
      <c r="AO311" s="128">
        <f t="shared" si="199"/>
        <v>2.1901684260262407E-2</v>
      </c>
      <c r="AP311" s="128">
        <f t="shared" si="199"/>
        <v>2.0406948726691135E-2</v>
      </c>
      <c r="AQ311" s="128">
        <f t="shared" si="199"/>
        <v>2.3612526501741109E-2</v>
      </c>
      <c r="AR311" s="128">
        <f t="shared" si="199"/>
        <v>1.7971415673371835E-2</v>
      </c>
      <c r="AS311" s="128">
        <f t="shared" si="199"/>
        <v>2.13256955886903E-2</v>
      </c>
      <c r="AT311" s="128">
        <f t="shared" si="199"/>
        <v>1.8678474718582565E-2</v>
      </c>
      <c r="AV311" s="130">
        <f>AV310/AV308</f>
        <v>1.3423260102722444E-2</v>
      </c>
      <c r="AW311" s="130">
        <f>AW310/AW308</f>
        <v>1.7554163121929641E-2</v>
      </c>
      <c r="AX311" s="135"/>
      <c r="AY311" s="135"/>
      <c r="AZ311" s="146"/>
      <c r="BA311" s="147"/>
      <c r="BB311" s="147"/>
      <c r="BC311" s="146"/>
      <c r="BD311" s="147"/>
      <c r="BE311" s="147"/>
      <c r="BF311" s="146"/>
      <c r="BG311" s="148"/>
      <c r="BH311" s="148"/>
      <c r="BI311" s="146"/>
      <c r="BJ311" s="146"/>
      <c r="BK311" s="146"/>
      <c r="BL311" s="146"/>
      <c r="BM311" s="148"/>
      <c r="BN311" s="148"/>
      <c r="BO311" s="148"/>
      <c r="BP311" s="148"/>
      <c r="BQ311" s="148"/>
      <c r="BR311" s="148"/>
      <c r="BS311" s="148"/>
      <c r="BT311" s="148"/>
      <c r="BU311" s="148"/>
      <c r="BV311" s="148"/>
      <c r="BW311" s="148"/>
      <c r="BX311" s="148"/>
      <c r="BY311" s="148"/>
      <c r="BZ311" s="148"/>
      <c r="CA311" s="148"/>
      <c r="CB311" s="148"/>
      <c r="CC311" s="148"/>
      <c r="CD311" s="148"/>
      <c r="CE311" s="148"/>
      <c r="CF311" s="148"/>
      <c r="CG311" s="148"/>
      <c r="CH311" s="148"/>
      <c r="CI311" s="148"/>
      <c r="CJ311" s="148"/>
      <c r="CK311" s="148"/>
      <c r="CL311" s="148"/>
      <c r="CM311" s="148"/>
      <c r="CN311" s="148"/>
      <c r="CO311" s="135"/>
      <c r="CP311" s="135"/>
      <c r="CQ311" s="145"/>
      <c r="CR311" s="145"/>
      <c r="CS311" s="145"/>
      <c r="CT311" s="145"/>
      <c r="CU311" s="145"/>
      <c r="CV311" s="145"/>
      <c r="CW311" s="145"/>
      <c r="CX311" s="145"/>
      <c r="CY311" s="145"/>
      <c r="CZ311" s="145"/>
      <c r="DA311" s="145"/>
      <c r="DB311" s="145"/>
      <c r="DC311" s="145"/>
      <c r="DD311" s="145"/>
      <c r="DE311" s="145"/>
      <c r="DF311" s="145"/>
      <c r="DG311" s="145"/>
      <c r="DH311" s="145"/>
      <c r="DI311" s="145"/>
      <c r="DJ311" s="145"/>
      <c r="DK311" s="145"/>
      <c r="DL311" s="145"/>
      <c r="DM311" s="145"/>
      <c r="DN311" s="145"/>
      <c r="DO311" s="145"/>
      <c r="DP311" s="145"/>
      <c r="DQ311" s="145"/>
      <c r="DR311" s="145"/>
      <c r="DS311" s="145"/>
      <c r="DT311" s="145"/>
      <c r="DU311" s="145"/>
      <c r="DV311" s="145"/>
      <c r="DW311" s="145"/>
      <c r="DX311" s="145"/>
      <c r="DY311" s="145"/>
      <c r="DZ311" s="145"/>
      <c r="EA311" s="145"/>
      <c r="EB311" s="145"/>
      <c r="EC311" s="145"/>
      <c r="ED311" s="145"/>
      <c r="EE311" s="145"/>
      <c r="AMG311" s="135"/>
      <c r="AMH311" s="135"/>
    </row>
    <row r="312" spans="1:1022" x14ac:dyDescent="0.2">
      <c r="A312" s="135"/>
      <c r="B312" s="135"/>
      <c r="D312" s="128" t="s">
        <v>382</v>
      </c>
      <c r="I312" s="129">
        <f t="shared" ref="I312:AT312" si="200">I311*100</f>
        <v>1.7492329468021266</v>
      </c>
      <c r="J312" s="128">
        <f t="shared" si="200"/>
        <v>2.0852409741756244E-6</v>
      </c>
      <c r="K312" s="128">
        <f t="shared" si="200"/>
        <v>2.1842474384537836</v>
      </c>
      <c r="L312" s="128">
        <f t="shared" si="200"/>
        <v>2.1019477935955044</v>
      </c>
      <c r="M312" s="128">
        <f t="shared" si="200"/>
        <v>1.0973811239447706</v>
      </c>
      <c r="N312" s="128">
        <f t="shared" si="200"/>
        <v>1.1093092631981556</v>
      </c>
      <c r="O312" s="128">
        <f t="shared" si="200"/>
        <v>1.7820878434237248</v>
      </c>
      <c r="P312" s="128">
        <f t="shared" si="200"/>
        <v>0.56474002190778383</v>
      </c>
      <c r="Q312" s="128">
        <f t="shared" si="200"/>
        <v>0.64756942428337405</v>
      </c>
      <c r="R312" s="128">
        <f t="shared" si="200"/>
        <v>2.4748161804392885</v>
      </c>
      <c r="S312" s="128">
        <f t="shared" si="200"/>
        <v>3.3917967448856436</v>
      </c>
      <c r="V312" s="128">
        <f t="shared" si="200"/>
        <v>43.648566739910343</v>
      </c>
      <c r="W312" s="128">
        <f t="shared" si="200"/>
        <v>3.4375725118838965</v>
      </c>
      <c r="X312" s="128">
        <f t="shared" si="200"/>
        <v>1.6791233074029657</v>
      </c>
      <c r="Y312" s="128">
        <f t="shared" si="200"/>
        <v>1.9724677714216532</v>
      </c>
      <c r="Z312" s="128">
        <f t="shared" si="200"/>
        <v>1.7458848515355136</v>
      </c>
      <c r="AA312" s="128">
        <f t="shared" si="200"/>
        <v>1.0274821110147152</v>
      </c>
      <c r="AB312" s="128">
        <f t="shared" si="200"/>
        <v>18.547043369838551</v>
      </c>
      <c r="AC312" s="128">
        <f t="shared" si="200"/>
        <v>5.1195577043520224</v>
      </c>
      <c r="AD312" s="128">
        <f t="shared" si="200"/>
        <v>1.275512884001851</v>
      </c>
      <c r="AE312" s="128">
        <f t="shared" si="200"/>
        <v>2.2803238377178037</v>
      </c>
      <c r="AF312" s="128">
        <f t="shared" si="200"/>
        <v>1.5107040850706945</v>
      </c>
      <c r="AG312" s="128">
        <f t="shared" si="200"/>
        <v>2.1891248602496605</v>
      </c>
      <c r="AH312" s="128">
        <f t="shared" si="200"/>
        <v>1.8048426918884375</v>
      </c>
      <c r="AI312" s="128">
        <f t="shared" si="200"/>
        <v>3.6994761579403743</v>
      </c>
      <c r="AJ312" s="128">
        <f t="shared" si="200"/>
        <v>2.483187509484722</v>
      </c>
      <c r="AK312" s="128">
        <f t="shared" si="200"/>
        <v>3.464525752352289</v>
      </c>
      <c r="AL312" s="128">
        <f t="shared" si="200"/>
        <v>2.2138435775708896</v>
      </c>
      <c r="AM312" s="128">
        <f t="shared" si="200"/>
        <v>2.4067207057185147</v>
      </c>
      <c r="AN312" s="128">
        <f t="shared" si="200"/>
        <v>3.3284847348552722</v>
      </c>
      <c r="AO312" s="128">
        <f t="shared" si="200"/>
        <v>2.1901684260262408</v>
      </c>
      <c r="AP312" s="128">
        <f t="shared" si="200"/>
        <v>2.0406948726691136</v>
      </c>
      <c r="AQ312" s="128">
        <f t="shared" si="200"/>
        <v>2.3612526501741109</v>
      </c>
      <c r="AR312" s="128">
        <f t="shared" si="200"/>
        <v>1.7971415673371836</v>
      </c>
      <c r="AS312" s="128">
        <f t="shared" si="200"/>
        <v>2.1325695588690299</v>
      </c>
      <c r="AT312" s="128">
        <f t="shared" si="200"/>
        <v>1.8678474718582565</v>
      </c>
      <c r="AV312" s="130">
        <f>AV311*100</f>
        <v>1.3423260102722445</v>
      </c>
      <c r="AW312" s="130">
        <f>AW311*100</f>
        <v>1.755416312192964</v>
      </c>
      <c r="AX312" s="135"/>
      <c r="AY312" s="135"/>
      <c r="AZ312" s="146"/>
      <c r="BA312" s="147"/>
      <c r="BB312" s="147"/>
      <c r="BC312" s="146"/>
      <c r="BD312" s="147"/>
      <c r="BE312" s="147"/>
      <c r="BF312" s="146"/>
      <c r="BG312" s="148"/>
      <c r="BH312" s="148"/>
      <c r="BI312" s="146"/>
      <c r="BJ312" s="146"/>
      <c r="BK312" s="146"/>
      <c r="BL312" s="146"/>
      <c r="BM312" s="148"/>
      <c r="BN312" s="148"/>
      <c r="BO312" s="148"/>
      <c r="BP312" s="148"/>
      <c r="BQ312" s="148"/>
      <c r="BR312" s="148"/>
      <c r="BS312" s="148"/>
      <c r="BT312" s="148"/>
      <c r="BU312" s="148"/>
      <c r="BV312" s="148"/>
      <c r="BW312" s="148"/>
      <c r="BX312" s="148"/>
      <c r="BY312" s="148"/>
      <c r="BZ312" s="148"/>
      <c r="CA312" s="148"/>
      <c r="CB312" s="148"/>
      <c r="CC312" s="148"/>
      <c r="CD312" s="148"/>
      <c r="CE312" s="148"/>
      <c r="CF312" s="148"/>
      <c r="CG312" s="148"/>
      <c r="CH312" s="148"/>
      <c r="CI312" s="148"/>
      <c r="CJ312" s="148"/>
      <c r="CK312" s="148"/>
      <c r="CL312" s="148"/>
      <c r="CM312" s="148"/>
      <c r="CN312" s="148"/>
      <c r="CO312" s="135"/>
      <c r="CP312" s="135"/>
      <c r="CQ312" s="145"/>
      <c r="CR312" s="145"/>
      <c r="CS312" s="145"/>
      <c r="CT312" s="145"/>
      <c r="CU312" s="145"/>
      <c r="CV312" s="145"/>
      <c r="CW312" s="145"/>
      <c r="CX312" s="145"/>
      <c r="CY312" s="145"/>
      <c r="CZ312" s="145"/>
      <c r="DA312" s="145"/>
      <c r="DB312" s="145"/>
      <c r="DC312" s="145"/>
      <c r="DD312" s="145"/>
      <c r="DE312" s="145"/>
      <c r="DF312" s="145"/>
      <c r="DG312" s="145"/>
      <c r="DH312" s="145"/>
      <c r="DI312" s="145"/>
      <c r="DJ312" s="145"/>
      <c r="DK312" s="145"/>
      <c r="DL312" s="145"/>
      <c r="DM312" s="145"/>
      <c r="DN312" s="145"/>
      <c r="DO312" s="145"/>
      <c r="DP312" s="145"/>
      <c r="DQ312" s="145"/>
      <c r="DR312" s="145"/>
      <c r="DS312" s="145"/>
      <c r="DT312" s="145"/>
      <c r="DU312" s="145"/>
      <c r="DV312" s="145"/>
      <c r="DW312" s="145"/>
      <c r="DX312" s="145"/>
      <c r="DY312" s="145"/>
      <c r="DZ312" s="145"/>
      <c r="EA312" s="145"/>
      <c r="EB312" s="145"/>
      <c r="EC312" s="145"/>
      <c r="ED312" s="145"/>
      <c r="EE312" s="145"/>
      <c r="AMG312" s="135"/>
      <c r="AMH312" s="135"/>
    </row>
    <row r="313" spans="1:1022" x14ac:dyDescent="0.2">
      <c r="A313" s="135"/>
      <c r="B313" s="135"/>
      <c r="AX313" s="135"/>
      <c r="AY313" s="135"/>
      <c r="AZ313" s="146"/>
      <c r="BA313" s="147"/>
      <c r="BB313" s="147"/>
      <c r="BC313" s="146"/>
      <c r="BD313" s="147"/>
      <c r="BE313" s="147"/>
      <c r="BF313" s="146"/>
      <c r="BG313" s="148"/>
      <c r="BH313" s="148"/>
      <c r="BI313" s="146"/>
      <c r="BJ313" s="146"/>
      <c r="BK313" s="146"/>
      <c r="BL313" s="146"/>
      <c r="BM313" s="148"/>
      <c r="BN313" s="148"/>
      <c r="BO313" s="148"/>
      <c r="BP313" s="148"/>
      <c r="BQ313" s="148"/>
      <c r="BR313" s="148"/>
      <c r="BS313" s="148"/>
      <c r="BT313" s="148"/>
      <c r="BU313" s="148"/>
      <c r="BV313" s="148"/>
      <c r="BW313" s="148"/>
      <c r="BX313" s="148"/>
      <c r="BY313" s="148"/>
      <c r="BZ313" s="148"/>
      <c r="CA313" s="148"/>
      <c r="CB313" s="148"/>
      <c r="CC313" s="148"/>
      <c r="CD313" s="148"/>
      <c r="CE313" s="148"/>
      <c r="CF313" s="148"/>
      <c r="CG313" s="148"/>
      <c r="CH313" s="148"/>
      <c r="CI313" s="148"/>
      <c r="CJ313" s="148"/>
      <c r="CK313" s="148"/>
      <c r="CL313" s="148"/>
      <c r="CM313" s="148"/>
      <c r="CN313" s="148"/>
      <c r="CO313" s="135"/>
      <c r="CP313" s="135"/>
      <c r="CQ313" s="145"/>
      <c r="CR313" s="145"/>
      <c r="CS313" s="145"/>
      <c r="CT313" s="145"/>
      <c r="CU313" s="145"/>
      <c r="CV313" s="145"/>
      <c r="CW313" s="145"/>
      <c r="CX313" s="145"/>
      <c r="CY313" s="145"/>
      <c r="CZ313" s="145"/>
      <c r="DA313" s="145"/>
      <c r="DB313" s="145"/>
      <c r="DC313" s="145"/>
      <c r="DD313" s="145"/>
      <c r="DE313" s="145"/>
      <c r="DF313" s="145"/>
      <c r="DG313" s="145"/>
      <c r="DH313" s="145"/>
      <c r="DI313" s="145"/>
      <c r="DJ313" s="145"/>
      <c r="DK313" s="145"/>
      <c r="DL313" s="145"/>
      <c r="DM313" s="145"/>
      <c r="DN313" s="145"/>
      <c r="DO313" s="145"/>
      <c r="DP313" s="145"/>
      <c r="DQ313" s="145"/>
      <c r="DR313" s="145"/>
      <c r="DS313" s="145"/>
      <c r="DT313" s="145"/>
      <c r="DU313" s="145"/>
      <c r="DV313" s="145"/>
      <c r="DW313" s="145"/>
      <c r="DX313" s="145"/>
      <c r="DY313" s="145"/>
      <c r="DZ313" s="145"/>
      <c r="EA313" s="145"/>
      <c r="EB313" s="145"/>
      <c r="EC313" s="145"/>
      <c r="ED313" s="145"/>
      <c r="EE313" s="145"/>
      <c r="AMG313" s="135"/>
      <c r="AMH313" s="135"/>
    </row>
    <row r="314" spans="1:1022" s="128" customFormat="1" x14ac:dyDescent="0.2">
      <c r="A314" s="135" t="s">
        <v>800</v>
      </c>
      <c r="B314" s="135" t="s">
        <v>547</v>
      </c>
      <c r="C314" s="128" t="s">
        <v>548</v>
      </c>
      <c r="D314" s="135" t="s">
        <v>549</v>
      </c>
      <c r="F314" s="128">
        <v>1200</v>
      </c>
      <c r="G314" s="128">
        <v>1E-4</v>
      </c>
      <c r="H314" s="128" t="s">
        <v>550</v>
      </c>
      <c r="I314" s="129">
        <v>30.45</v>
      </c>
      <c r="J314" s="128">
        <v>212310.95</v>
      </c>
      <c r="K314" s="128">
        <v>117957.79</v>
      </c>
      <c r="L314" s="128" t="s">
        <v>29</v>
      </c>
      <c r="M314" s="128">
        <v>1259.72</v>
      </c>
      <c r="N314" s="128">
        <v>1125.48</v>
      </c>
      <c r="O314" s="128" t="s">
        <v>29</v>
      </c>
      <c r="P314" s="128" t="s">
        <v>29</v>
      </c>
      <c r="Q314" s="128">
        <v>61.81</v>
      </c>
      <c r="R314" s="128">
        <v>1.37</v>
      </c>
      <c r="S314" s="128" t="s">
        <v>29</v>
      </c>
      <c r="T314" s="128" t="s">
        <v>29</v>
      </c>
      <c r="U314" s="128">
        <v>10.97</v>
      </c>
      <c r="V314" s="128">
        <v>3.14</v>
      </c>
      <c r="W314" s="128" t="s">
        <v>29</v>
      </c>
      <c r="X314" s="128">
        <v>414.56</v>
      </c>
      <c r="Y314" s="128">
        <v>0.625</v>
      </c>
      <c r="Z314" s="128">
        <v>2.16</v>
      </c>
      <c r="AA314" s="128">
        <v>2.4300000000000002</v>
      </c>
      <c r="AB314" s="128" t="s">
        <v>29</v>
      </c>
      <c r="AC314" s="128" t="s">
        <v>29</v>
      </c>
      <c r="AD314" s="128">
        <v>48.03</v>
      </c>
      <c r="AE314" s="128">
        <v>1.107</v>
      </c>
      <c r="AF314" s="128">
        <v>1.17</v>
      </c>
      <c r="AG314" s="128">
        <v>0.23100000000000001</v>
      </c>
      <c r="AH314" s="128">
        <v>1</v>
      </c>
      <c r="AI314" s="128">
        <v>0.28999999999999998</v>
      </c>
      <c r="AJ314" s="128">
        <v>4.8499999999999996</v>
      </c>
      <c r="AK314" s="128" t="s">
        <v>29</v>
      </c>
      <c r="AL314" s="128">
        <v>0.28999999999999998</v>
      </c>
      <c r="AM314" s="128">
        <v>0.22700000000000001</v>
      </c>
      <c r="AN314" s="128">
        <v>0.1</v>
      </c>
      <c r="AO314" s="128">
        <v>0.24199999999999999</v>
      </c>
      <c r="AP314" s="128">
        <v>4.7E-2</v>
      </c>
      <c r="AQ314" s="128">
        <v>0.12</v>
      </c>
      <c r="AR314" s="128">
        <v>0.11</v>
      </c>
      <c r="AS314" s="128" t="s">
        <v>29</v>
      </c>
      <c r="AT314" s="128">
        <v>0.20499999999999999</v>
      </c>
      <c r="AU314" s="128">
        <v>0.16</v>
      </c>
      <c r="AV314" s="130">
        <v>0.60699999999999998</v>
      </c>
      <c r="AW314" s="130">
        <v>0.82599999999999996</v>
      </c>
      <c r="AZ314" s="132">
        <v>4.43</v>
      </c>
      <c r="BA314" s="133">
        <v>6787.08</v>
      </c>
      <c r="BB314" s="133">
        <v>4164.95</v>
      </c>
      <c r="BC314" s="132">
        <v>0.23</v>
      </c>
      <c r="BD314" s="133">
        <v>787.93</v>
      </c>
      <c r="BE314" s="133">
        <v>169.16</v>
      </c>
      <c r="BF314" s="132">
        <v>0.18</v>
      </c>
      <c r="BG314" s="134">
        <v>1.62</v>
      </c>
      <c r="BH314" s="134">
        <v>5.54</v>
      </c>
      <c r="BI314" s="132">
        <v>0.41</v>
      </c>
      <c r="BJ314" s="132">
        <v>1.95</v>
      </c>
      <c r="BK314" s="132">
        <v>2.73</v>
      </c>
      <c r="BL314" s="132">
        <v>3.86</v>
      </c>
      <c r="BM314" s="134">
        <v>1.36</v>
      </c>
      <c r="BN314" s="134">
        <v>0.35</v>
      </c>
      <c r="BO314" s="134">
        <v>17.829999999999998</v>
      </c>
      <c r="BP314" s="134">
        <v>0.08</v>
      </c>
      <c r="BQ314" s="134">
        <v>0.24</v>
      </c>
      <c r="BR314" s="134">
        <v>0.19</v>
      </c>
      <c r="BS314" s="134">
        <v>0.36</v>
      </c>
      <c r="BT314" s="134">
        <v>0.15</v>
      </c>
      <c r="BU314" s="134">
        <v>4.57</v>
      </c>
      <c r="BV314" s="134">
        <v>7.1999999999999995E-2</v>
      </c>
      <c r="BW314" s="134">
        <v>0.11</v>
      </c>
      <c r="BX314" s="134">
        <v>0.04</v>
      </c>
      <c r="BY314" s="134">
        <v>0.21</v>
      </c>
      <c r="BZ314" s="134">
        <v>0.12</v>
      </c>
      <c r="CA314" s="134">
        <v>0.3</v>
      </c>
      <c r="CB314" s="134">
        <v>0.16</v>
      </c>
      <c r="CC314" s="134">
        <v>3.9E-2</v>
      </c>
      <c r="CD314" s="134">
        <v>6.5000000000000002E-2</v>
      </c>
      <c r="CE314" s="134">
        <v>2.4E-2</v>
      </c>
      <c r="CF314" s="134">
        <v>6.3E-2</v>
      </c>
      <c r="CG314" s="134">
        <v>1.7999999999999999E-2</v>
      </c>
      <c r="CH314" s="134">
        <v>5.0999999999999997E-2</v>
      </c>
      <c r="CI314" s="134">
        <v>1.6E-2</v>
      </c>
      <c r="CJ314" s="134">
        <v>4.5999999999999999E-2</v>
      </c>
      <c r="CK314" s="134">
        <v>3.4000000000000002E-2</v>
      </c>
      <c r="CL314" s="134">
        <v>4.3999999999999997E-2</v>
      </c>
      <c r="CM314" s="134">
        <v>5.6000000000000001E-2</v>
      </c>
      <c r="CN314" s="134">
        <v>6.7000000000000004E-2</v>
      </c>
      <c r="CQ314" s="130">
        <v>6.63</v>
      </c>
      <c r="CR314" s="130">
        <v>439.54</v>
      </c>
      <c r="CS314" s="130">
        <v>327.93</v>
      </c>
      <c r="CT314" s="130">
        <v>0.48299999999999998</v>
      </c>
      <c r="CU314" s="130">
        <v>41.97</v>
      </c>
      <c r="CV314" s="130">
        <v>7.82</v>
      </c>
      <c r="CW314" s="130">
        <v>0.35899999999999999</v>
      </c>
      <c r="CX314" s="130">
        <v>3.18</v>
      </c>
      <c r="CY314" s="130">
        <v>1.76</v>
      </c>
      <c r="CZ314" s="130">
        <v>0.86399999999999999</v>
      </c>
      <c r="DA314" s="130">
        <v>4.49</v>
      </c>
      <c r="DB314" s="130">
        <v>6.04</v>
      </c>
      <c r="DC314" s="130">
        <v>5.86</v>
      </c>
      <c r="DD314" s="130">
        <v>2.21</v>
      </c>
      <c r="DE314" s="130">
        <v>0.79300000000000004</v>
      </c>
      <c r="DF314" s="130">
        <v>0.22500000000000001</v>
      </c>
      <c r="DG314" s="130">
        <v>2.7300000000000001E-2</v>
      </c>
      <c r="DH314" s="130">
        <v>0.21299999999999999</v>
      </c>
      <c r="DI314" s="130">
        <v>7.7700000000000005E-2</v>
      </c>
      <c r="DJ314" s="130">
        <v>0.78900000000000003</v>
      </c>
      <c r="DK314" s="130">
        <v>0.32900000000000001</v>
      </c>
      <c r="DL314" s="130">
        <v>0.39400000000000002</v>
      </c>
      <c r="DM314" s="130">
        <v>1.32E-2</v>
      </c>
      <c r="DN314" s="130">
        <v>3.0499999999999999E-2</v>
      </c>
      <c r="DO314" s="130">
        <v>3.7749999999999999E-2</v>
      </c>
      <c r="DP314" s="130">
        <f t="shared" ref="DP314:DQ318" si="201">AVERAGE(DP288:DP292)</f>
        <v>1.0856666666666672E-2</v>
      </c>
      <c r="DQ314" s="130">
        <f t="shared" si="201"/>
        <v>1.4300000000000002E-2</v>
      </c>
      <c r="DR314" s="130">
        <v>3.6600000000000001E-2</v>
      </c>
      <c r="DS314" s="130">
        <v>0.4</v>
      </c>
      <c r="DT314" s="130">
        <v>1.8200000000000001E-2</v>
      </c>
      <c r="DU314" s="130">
        <v>8.1866666666666699E-2</v>
      </c>
      <c r="DV314" s="130">
        <v>2.6700000000000002E-2</v>
      </c>
      <c r="DW314" s="130">
        <v>5.2299999999999999E-2</v>
      </c>
      <c r="DX314" s="130">
        <v>2.4799999999999999E-2</v>
      </c>
      <c r="DY314" s="130">
        <v>8.0100000000000005E-2</v>
      </c>
      <c r="DZ314" s="130">
        <v>1.7399999999999999E-2</v>
      </c>
      <c r="EA314" s="130">
        <v>7.3899999999999993E-2</v>
      </c>
      <c r="EB314" s="130">
        <f>AVERAGE(EB316:EB317)</f>
        <v>4.6399999999999997E-2</v>
      </c>
      <c r="EC314" s="130">
        <v>5.4199999999999998E-2</v>
      </c>
      <c r="ED314" s="130">
        <v>1.5900000000000001E-2</v>
      </c>
      <c r="EE314" s="130">
        <v>1.2800000000000001E-2</v>
      </c>
    </row>
    <row r="315" spans="1:1022" s="128" customFormat="1" x14ac:dyDescent="0.2">
      <c r="A315" s="135" t="s">
        <v>800</v>
      </c>
      <c r="B315" s="135" t="s">
        <v>547</v>
      </c>
      <c r="C315" s="128" t="s">
        <v>548</v>
      </c>
      <c r="D315" s="135" t="s">
        <v>551</v>
      </c>
      <c r="F315" s="128">
        <v>1200</v>
      </c>
      <c r="G315" s="128">
        <v>1E-4</v>
      </c>
      <c r="H315" s="128" t="s">
        <v>550</v>
      </c>
      <c r="I315" s="129">
        <v>28.12</v>
      </c>
      <c r="J315" s="128">
        <v>212310.95</v>
      </c>
      <c r="K315" s="128">
        <v>127988.98</v>
      </c>
      <c r="L315" s="128">
        <v>1.23</v>
      </c>
      <c r="M315" s="128">
        <v>1676.45</v>
      </c>
      <c r="N315" s="128">
        <v>1305.08</v>
      </c>
      <c r="O315" s="128" t="s">
        <v>29</v>
      </c>
      <c r="P315" s="128" t="s">
        <v>29</v>
      </c>
      <c r="Q315" s="128">
        <v>61.09</v>
      </c>
      <c r="R315" s="128">
        <v>1.45</v>
      </c>
      <c r="S315" s="128" t="s">
        <v>29</v>
      </c>
      <c r="T315" s="128" t="s">
        <v>29</v>
      </c>
      <c r="U315" s="128" t="s">
        <v>29</v>
      </c>
      <c r="V315" s="128" t="s">
        <v>29</v>
      </c>
      <c r="W315" s="128" t="s">
        <v>29</v>
      </c>
      <c r="X315" s="128">
        <v>442.89</v>
      </c>
      <c r="Y315" s="128">
        <v>1.1100000000000001</v>
      </c>
      <c r="Z315" s="128">
        <v>1.23</v>
      </c>
      <c r="AA315" s="128">
        <v>4.32</v>
      </c>
      <c r="AB315" s="128" t="s">
        <v>29</v>
      </c>
      <c r="AC315" s="128" t="s">
        <v>29</v>
      </c>
      <c r="AD315" s="128">
        <v>47.26</v>
      </c>
      <c r="AE315" s="128">
        <v>1.3140000000000001</v>
      </c>
      <c r="AF315" s="128">
        <v>1.39</v>
      </c>
      <c r="AG315" s="128">
        <v>0.222</v>
      </c>
      <c r="AH315" s="128">
        <v>1.48</v>
      </c>
      <c r="AI315" s="128">
        <v>0.74</v>
      </c>
      <c r="AJ315" s="128">
        <v>5.23</v>
      </c>
      <c r="AK315" s="128">
        <v>0.34</v>
      </c>
      <c r="AL315" s="128">
        <v>0.11899999999999999</v>
      </c>
      <c r="AM315" s="128">
        <v>0.39</v>
      </c>
      <c r="AN315" s="128">
        <v>2.8000000000000001E-2</v>
      </c>
      <c r="AO315" s="128">
        <v>0.23300000000000001</v>
      </c>
      <c r="AP315" s="128">
        <v>6.5000000000000002E-2</v>
      </c>
      <c r="AQ315" s="128">
        <v>0.22</v>
      </c>
      <c r="AR315" s="128">
        <v>0.09</v>
      </c>
      <c r="AS315" s="128">
        <v>0.13</v>
      </c>
      <c r="AT315" s="128">
        <v>0.17799999999999999</v>
      </c>
      <c r="AU315" s="128" t="s">
        <v>29</v>
      </c>
      <c r="AV315" s="130">
        <v>0.98499999999999999</v>
      </c>
      <c r="AW315" s="130">
        <v>0.30499999999999999</v>
      </c>
      <c r="AZ315" s="132">
        <v>4.47</v>
      </c>
      <c r="BA315" s="133">
        <v>6820.21</v>
      </c>
      <c r="BB315" s="133">
        <v>4553.05</v>
      </c>
      <c r="BC315" s="132">
        <v>0.28000000000000003</v>
      </c>
      <c r="BD315" s="133">
        <v>1051.95</v>
      </c>
      <c r="BE315" s="133">
        <v>197.13</v>
      </c>
      <c r="BF315" s="132">
        <v>0.22</v>
      </c>
      <c r="BG315" s="134">
        <v>2.13</v>
      </c>
      <c r="BH315" s="134">
        <v>5.57</v>
      </c>
      <c r="BI315" s="132">
        <v>0.47</v>
      </c>
      <c r="BJ315" s="132">
        <v>2.25</v>
      </c>
      <c r="BK315" s="132">
        <v>3.07</v>
      </c>
      <c r="BL315" s="132">
        <v>3.6</v>
      </c>
      <c r="BM315" s="134">
        <v>0.86</v>
      </c>
      <c r="BN315" s="134">
        <v>0.41</v>
      </c>
      <c r="BO315" s="134">
        <v>19.149999999999999</v>
      </c>
      <c r="BP315" s="134">
        <v>0.13</v>
      </c>
      <c r="BQ315" s="134">
        <v>0.2</v>
      </c>
      <c r="BR315" s="134">
        <v>0.32</v>
      </c>
      <c r="BS315" s="134">
        <v>0.41</v>
      </c>
      <c r="BT315" s="134">
        <v>0.15</v>
      </c>
      <c r="BU315" s="134">
        <v>4.6500000000000004</v>
      </c>
      <c r="BV315" s="134">
        <v>0.09</v>
      </c>
      <c r="BW315" s="134">
        <v>0.14000000000000001</v>
      </c>
      <c r="BX315" s="134">
        <v>4.7E-2</v>
      </c>
      <c r="BY315" s="134">
        <v>0.3</v>
      </c>
      <c r="BZ315" s="134">
        <v>0.23</v>
      </c>
      <c r="CA315" s="134">
        <v>0.35</v>
      </c>
      <c r="CB315" s="134">
        <v>0.13</v>
      </c>
      <c r="CC315" s="134">
        <v>2.8000000000000001E-2</v>
      </c>
      <c r="CD315" s="134">
        <v>0.11</v>
      </c>
      <c r="CE315" s="134">
        <v>1.4E-2</v>
      </c>
      <c r="CF315" s="134">
        <v>7.1999999999999995E-2</v>
      </c>
      <c r="CG315" s="134">
        <v>2.1000000000000001E-2</v>
      </c>
      <c r="CH315" s="134">
        <v>8.4000000000000005E-2</v>
      </c>
      <c r="CI315" s="134">
        <v>1.7000000000000001E-2</v>
      </c>
      <c r="CJ315" s="134">
        <v>5.8000000000000003E-2</v>
      </c>
      <c r="CK315" s="134">
        <v>3.7999999999999999E-2</v>
      </c>
      <c r="CL315" s="134">
        <v>0.04</v>
      </c>
      <c r="CM315" s="134">
        <v>8.6999999999999994E-2</v>
      </c>
      <c r="CN315" s="134">
        <v>4.2999999999999997E-2</v>
      </c>
      <c r="CQ315" s="130">
        <v>6.35</v>
      </c>
      <c r="CR315" s="130">
        <v>439.94</v>
      </c>
      <c r="CS315" s="130">
        <v>324.33999999999997</v>
      </c>
      <c r="CT315" s="130">
        <v>0.41299999999999998</v>
      </c>
      <c r="CU315" s="130">
        <v>42.55</v>
      </c>
      <c r="CV315" s="130">
        <v>7.44</v>
      </c>
      <c r="CW315" s="130">
        <v>0.41199999999999998</v>
      </c>
      <c r="CX315" s="130">
        <v>4.13</v>
      </c>
      <c r="CY315" s="130">
        <v>1.68</v>
      </c>
      <c r="CZ315" s="130">
        <v>0.86299999999999999</v>
      </c>
      <c r="DA315" s="130">
        <v>4.63</v>
      </c>
      <c r="DB315" s="130">
        <v>6.18</v>
      </c>
      <c r="DC315" s="130">
        <v>7.86</v>
      </c>
      <c r="DD315" s="130">
        <v>1.94</v>
      </c>
      <c r="DE315" s="130">
        <v>0.83099999999999996</v>
      </c>
      <c r="DF315" s="130">
        <v>0.26500000000000001</v>
      </c>
      <c r="DG315" s="130">
        <v>5.1900000000000002E-2</v>
      </c>
      <c r="DH315" s="130">
        <v>0.17</v>
      </c>
      <c r="DI315" s="130">
        <v>7.2700000000000001E-2</v>
      </c>
      <c r="DJ315" s="130">
        <v>0.99</v>
      </c>
      <c r="DK315" s="130">
        <v>0.312</v>
      </c>
      <c r="DL315" s="130">
        <v>0.27900000000000003</v>
      </c>
      <c r="DM315" s="130">
        <v>1.7000000000000001E-2</v>
      </c>
      <c r="DN315" s="130">
        <v>3.9800000000000002E-2</v>
      </c>
      <c r="DO315" s="130">
        <v>3.7749999999999999E-2</v>
      </c>
      <c r="DP315" s="130">
        <f t="shared" si="201"/>
        <v>1.0856666666666667E-2</v>
      </c>
      <c r="DQ315" s="130">
        <f t="shared" si="201"/>
        <v>1.43E-2</v>
      </c>
      <c r="DR315" s="130">
        <v>2.8400000000000002E-2</v>
      </c>
      <c r="DS315" s="130">
        <v>9.3299999999999994E-2</v>
      </c>
      <c r="DT315" s="130">
        <v>2.0033333333333299E-2</v>
      </c>
      <c r="DU315" s="130">
        <v>8.4099999999999994E-2</v>
      </c>
      <c r="DV315" s="130">
        <v>2.3366666666666699E-2</v>
      </c>
      <c r="DW315" s="130">
        <v>4.2999999999999997E-2</v>
      </c>
      <c r="DX315" s="130">
        <f>AVERAGE(DX316:DX318,DX314)</f>
        <v>1.9875E-2</v>
      </c>
      <c r="DY315" s="130">
        <v>8.0100000000000005E-2</v>
      </c>
      <c r="DZ315" s="130">
        <v>1.4200000000000001E-2</v>
      </c>
      <c r="EA315" s="130">
        <f>AVERAGE(EA314,EA318)</f>
        <v>6.9800000000000001E-2</v>
      </c>
      <c r="EB315" s="130">
        <v>4.6399999999999997E-2</v>
      </c>
      <c r="EC315" s="130">
        <v>6.4799999999999996E-2</v>
      </c>
      <c r="ED315" s="130">
        <v>1.5900000000000001E-2</v>
      </c>
      <c r="EE315" s="130">
        <v>1.2800000000000001E-2</v>
      </c>
    </row>
    <row r="316" spans="1:1022" s="128" customFormat="1" x14ac:dyDescent="0.2">
      <c r="A316" s="135" t="s">
        <v>800</v>
      </c>
      <c r="B316" s="135" t="s">
        <v>547</v>
      </c>
      <c r="C316" s="128" t="s">
        <v>548</v>
      </c>
      <c r="D316" s="135" t="s">
        <v>552</v>
      </c>
      <c r="F316" s="128">
        <v>1200</v>
      </c>
      <c r="G316" s="128">
        <v>1E-4</v>
      </c>
      <c r="H316" s="128" t="s">
        <v>550</v>
      </c>
      <c r="I316" s="129">
        <v>43.78</v>
      </c>
      <c r="J316" s="128">
        <v>212310.95</v>
      </c>
      <c r="K316" s="128">
        <v>119766.71</v>
      </c>
      <c r="L316" s="128">
        <v>0.89</v>
      </c>
      <c r="M316" s="128">
        <v>1187.68</v>
      </c>
      <c r="N316" s="128">
        <v>1147.1400000000001</v>
      </c>
      <c r="O316" s="128" t="s">
        <v>29</v>
      </c>
      <c r="P316" s="128">
        <v>3.26</v>
      </c>
      <c r="Q316" s="128">
        <v>47.08</v>
      </c>
      <c r="R316" s="128">
        <v>1.47</v>
      </c>
      <c r="S316" s="128" t="s">
        <v>29</v>
      </c>
      <c r="T316" s="128">
        <v>8.0500000000000007</v>
      </c>
      <c r="U316" s="128" t="s">
        <v>29</v>
      </c>
      <c r="V316" s="128" t="s">
        <v>29</v>
      </c>
      <c r="W316" s="128" t="s">
        <v>29</v>
      </c>
      <c r="X316" s="128">
        <v>414.47</v>
      </c>
      <c r="Y316" s="128">
        <v>0.33700000000000002</v>
      </c>
      <c r="Z316" s="128" t="s">
        <v>29</v>
      </c>
      <c r="AA316" s="128">
        <v>0.249</v>
      </c>
      <c r="AB316" s="128" t="s">
        <v>29</v>
      </c>
      <c r="AC316" s="128" t="s">
        <v>29</v>
      </c>
      <c r="AD316" s="128">
        <v>40.729999999999997</v>
      </c>
      <c r="AE316" s="128">
        <v>1.1339999999999999</v>
      </c>
      <c r="AF316" s="128">
        <v>1.228</v>
      </c>
      <c r="AG316" s="128">
        <v>0.14399999999999999</v>
      </c>
      <c r="AH316" s="128">
        <v>1.25</v>
      </c>
      <c r="AI316" s="128">
        <v>0.33600000000000002</v>
      </c>
      <c r="AJ316" s="128">
        <v>4.8499999999999996</v>
      </c>
      <c r="AK316" s="128">
        <v>0.19</v>
      </c>
      <c r="AL316" s="128">
        <v>0.06</v>
      </c>
      <c r="AM316" s="128" t="s">
        <v>29</v>
      </c>
      <c r="AN316" s="128">
        <v>4.3999999999999997E-2</v>
      </c>
      <c r="AO316" s="128" t="s">
        <v>29</v>
      </c>
      <c r="AP316" s="128">
        <v>3.5999999999999997E-2</v>
      </c>
      <c r="AQ316" s="128" t="s">
        <v>29</v>
      </c>
      <c r="AR316" s="128">
        <v>2.8799999999999999E-2</v>
      </c>
      <c r="AS316" s="128">
        <v>4.2999999999999997E-2</v>
      </c>
      <c r="AT316" s="128" t="s">
        <v>29</v>
      </c>
      <c r="AU316" s="128" t="s">
        <v>29</v>
      </c>
      <c r="AV316" s="130">
        <v>0.19600000000000001</v>
      </c>
      <c r="AW316" s="130">
        <v>0.129</v>
      </c>
      <c r="AZ316" s="132">
        <v>5.23</v>
      </c>
      <c r="BA316" s="133">
        <v>6748.15</v>
      </c>
      <c r="BB316" s="133">
        <v>4193.79</v>
      </c>
      <c r="BC316" s="132">
        <v>0.2</v>
      </c>
      <c r="BD316" s="133">
        <v>747.56</v>
      </c>
      <c r="BE316" s="133">
        <v>172.77</v>
      </c>
      <c r="BF316" s="132">
        <v>0.16</v>
      </c>
      <c r="BG316" s="134">
        <v>1.29</v>
      </c>
      <c r="BH316" s="134">
        <v>4.22</v>
      </c>
      <c r="BI316" s="132">
        <v>0.34</v>
      </c>
      <c r="BJ316" s="132">
        <v>1.76</v>
      </c>
      <c r="BK316" s="132">
        <v>2.44</v>
      </c>
      <c r="BL316" s="132">
        <v>2.4500000000000002</v>
      </c>
      <c r="BM316" s="134">
        <v>1</v>
      </c>
      <c r="BN316" s="134">
        <v>0.32</v>
      </c>
      <c r="BO316" s="134">
        <v>17.79</v>
      </c>
      <c r="BP316" s="134">
        <v>4.2000000000000003E-2</v>
      </c>
      <c r="BQ316" s="134">
        <v>9.4E-2</v>
      </c>
      <c r="BR316" s="134">
        <v>5.0999999999999997E-2</v>
      </c>
      <c r="BS316" s="134">
        <v>0.33</v>
      </c>
      <c r="BT316" s="134">
        <v>0.12</v>
      </c>
      <c r="BU316" s="134">
        <v>3.77</v>
      </c>
      <c r="BV316" s="134">
        <v>6.2E-2</v>
      </c>
      <c r="BW316" s="134">
        <v>8.4000000000000005E-2</v>
      </c>
      <c r="BX316" s="134">
        <v>2.7E-2</v>
      </c>
      <c r="BY316" s="134">
        <v>0.16</v>
      </c>
      <c r="BZ316" s="134">
        <v>8.6999999999999994E-2</v>
      </c>
      <c r="CA316" s="134">
        <v>0.26</v>
      </c>
      <c r="CB316" s="134">
        <v>8.1000000000000003E-2</v>
      </c>
      <c r="CC316" s="134">
        <v>1.2999999999999999E-2</v>
      </c>
      <c r="CD316" s="134">
        <v>4.3999999999999997E-2</v>
      </c>
      <c r="CE316" s="134">
        <v>1.2999999999999999E-2</v>
      </c>
      <c r="CF316" s="134">
        <v>2.3E-2</v>
      </c>
      <c r="CG316" s="134">
        <v>0.01</v>
      </c>
      <c r="CH316" s="134">
        <v>2.7E-2</v>
      </c>
      <c r="CI316" s="134">
        <v>6.0000000000000001E-3</v>
      </c>
      <c r="CJ316" s="134">
        <v>1.7999999999999999E-2</v>
      </c>
      <c r="CK316" s="134">
        <v>1.9E-2</v>
      </c>
      <c r="CL316" s="134">
        <v>0.02</v>
      </c>
      <c r="CM316" s="134">
        <v>0.02</v>
      </c>
      <c r="CN316" s="134">
        <v>1.6E-2</v>
      </c>
      <c r="CQ316" s="130">
        <v>6.53</v>
      </c>
      <c r="CR316" s="130">
        <v>463.69</v>
      </c>
      <c r="CS316" s="130">
        <v>342.97</v>
      </c>
      <c r="CT316" s="130">
        <v>0.47799999999999998</v>
      </c>
      <c r="CU316" s="130">
        <v>43.39</v>
      </c>
      <c r="CV316" s="130">
        <v>8.2200000000000006</v>
      </c>
      <c r="CW316" s="130">
        <v>0.42</v>
      </c>
      <c r="CX316" s="130">
        <v>2.88</v>
      </c>
      <c r="CY316" s="130">
        <v>1.93</v>
      </c>
      <c r="CZ316" s="130">
        <v>0.83799999999999997</v>
      </c>
      <c r="DA316" s="130">
        <v>4.5599999999999996</v>
      </c>
      <c r="DB316" s="130">
        <v>5.82</v>
      </c>
      <c r="DC316" s="130">
        <v>6.45</v>
      </c>
      <c r="DD316" s="130">
        <v>2.31</v>
      </c>
      <c r="DE316" s="130">
        <v>0.85099999999999998</v>
      </c>
      <c r="DF316" s="130">
        <v>0.216</v>
      </c>
      <c r="DG316" s="130">
        <v>4.4400000000000002E-2</v>
      </c>
      <c r="DH316" s="130">
        <v>0.25</v>
      </c>
      <c r="DI316" s="130">
        <v>0.10199999999999999</v>
      </c>
      <c r="DJ316" s="130">
        <v>0.90200000000000002</v>
      </c>
      <c r="DK316" s="130">
        <v>0.32500000000000001</v>
      </c>
      <c r="DL316" s="130">
        <v>0.65300000000000002</v>
      </c>
      <c r="DM316" s="130">
        <v>2.0799999999999999E-2</v>
      </c>
      <c r="DN316" s="130">
        <v>2.47E-2</v>
      </c>
      <c r="DO316" s="130">
        <v>4.2500000000000003E-2</v>
      </c>
      <c r="DP316" s="130">
        <f t="shared" si="201"/>
        <v>1.1205555555555557E-2</v>
      </c>
      <c r="DQ316" s="130">
        <f t="shared" si="201"/>
        <v>1.43E-2</v>
      </c>
      <c r="DR316" s="130">
        <v>3.44E-2</v>
      </c>
      <c r="DS316" s="130">
        <v>0.17299999999999999</v>
      </c>
      <c r="DT316" s="130">
        <v>1.6199999999999999E-2</v>
      </c>
      <c r="DU316" s="130">
        <v>9.6699999999999994E-2</v>
      </c>
      <c r="DV316" s="130">
        <v>2.5399999999999999E-2</v>
      </c>
      <c r="DW316" s="130">
        <v>5.8099999999999999E-2</v>
      </c>
      <c r="DX316" s="130">
        <v>1.55E-2</v>
      </c>
      <c r="DY316" s="130">
        <v>8.0100000000000005E-2</v>
      </c>
      <c r="DZ316" s="130">
        <v>0.01</v>
      </c>
      <c r="EA316" s="130">
        <v>6.9800000000000001E-2</v>
      </c>
      <c r="EB316" s="130">
        <v>4.36E-2</v>
      </c>
      <c r="EC316" s="130">
        <v>4.7100000000000003E-2</v>
      </c>
      <c r="ED316" s="130">
        <v>1.5900000000000001E-2</v>
      </c>
      <c r="EE316" s="130">
        <v>1.2800000000000001E-2</v>
      </c>
    </row>
    <row r="317" spans="1:1022" s="128" customFormat="1" x14ac:dyDescent="0.2">
      <c r="A317" s="135" t="s">
        <v>800</v>
      </c>
      <c r="B317" s="135" t="s">
        <v>547</v>
      </c>
      <c r="C317" s="128" t="s">
        <v>548</v>
      </c>
      <c r="D317" s="135" t="s">
        <v>553</v>
      </c>
      <c r="F317" s="128">
        <v>1200</v>
      </c>
      <c r="G317" s="128">
        <v>1E-4</v>
      </c>
      <c r="H317" s="128" t="s">
        <v>550</v>
      </c>
      <c r="I317" s="129">
        <v>47.25</v>
      </c>
      <c r="J317" s="128">
        <v>212310.95</v>
      </c>
      <c r="K317" s="128">
        <v>115098.88</v>
      </c>
      <c r="L317" s="128">
        <v>0.65</v>
      </c>
      <c r="M317" s="128">
        <v>1168.95</v>
      </c>
      <c r="N317" s="128">
        <v>1427.22</v>
      </c>
      <c r="O317" s="128" t="s">
        <v>29</v>
      </c>
      <c r="P317" s="128" t="s">
        <v>29</v>
      </c>
      <c r="Q317" s="128">
        <v>58.12</v>
      </c>
      <c r="R317" s="128">
        <v>1.57</v>
      </c>
      <c r="S317" s="128" t="s">
        <v>29</v>
      </c>
      <c r="T317" s="128" t="s">
        <v>29</v>
      </c>
      <c r="U317" s="128" t="s">
        <v>29</v>
      </c>
      <c r="V317" s="128" t="s">
        <v>29</v>
      </c>
      <c r="W317" s="128" t="s">
        <v>29</v>
      </c>
      <c r="X317" s="128">
        <v>426.24</v>
      </c>
      <c r="Y317" s="128">
        <v>0.33500000000000002</v>
      </c>
      <c r="Z317" s="128">
        <v>1.27</v>
      </c>
      <c r="AA317" s="128">
        <v>1.58</v>
      </c>
      <c r="AB317" s="128" t="s">
        <v>29</v>
      </c>
      <c r="AC317" s="128" t="s">
        <v>29</v>
      </c>
      <c r="AD317" s="128">
        <v>40.81</v>
      </c>
      <c r="AE317" s="128">
        <v>1.2589999999999999</v>
      </c>
      <c r="AF317" s="128">
        <v>1.3520000000000001</v>
      </c>
      <c r="AG317" s="128">
        <v>0.13300000000000001</v>
      </c>
      <c r="AH317" s="128">
        <v>1.1599999999999999</v>
      </c>
      <c r="AI317" s="128">
        <v>0.44</v>
      </c>
      <c r="AJ317" s="128">
        <v>4.75</v>
      </c>
      <c r="AK317" s="128">
        <v>0.22</v>
      </c>
      <c r="AL317" s="128">
        <v>0.13300000000000001</v>
      </c>
      <c r="AM317" s="128">
        <v>0.19800000000000001</v>
      </c>
      <c r="AN317" s="128">
        <v>9.2999999999999999E-2</v>
      </c>
      <c r="AO317" s="128">
        <v>0.124</v>
      </c>
      <c r="AP317" s="128">
        <v>9.8000000000000004E-2</v>
      </c>
      <c r="AQ317" s="128">
        <v>0.218</v>
      </c>
      <c r="AR317" s="128">
        <v>7.9000000000000001E-2</v>
      </c>
      <c r="AS317" s="128">
        <v>0.23599999999999999</v>
      </c>
      <c r="AT317" s="128">
        <v>0.248</v>
      </c>
      <c r="AU317" s="128" t="s">
        <v>29</v>
      </c>
      <c r="AV317" s="130">
        <v>0.78300000000000003</v>
      </c>
      <c r="AW317" s="130">
        <v>0.13800000000000001</v>
      </c>
      <c r="AZ317" s="132">
        <v>5.61</v>
      </c>
      <c r="BA317" s="133">
        <v>6760.63</v>
      </c>
      <c r="BB317" s="133">
        <v>4051.59</v>
      </c>
      <c r="BC317" s="132">
        <v>0.22</v>
      </c>
      <c r="BD317" s="133">
        <v>740.72</v>
      </c>
      <c r="BE317" s="133">
        <v>216.4</v>
      </c>
      <c r="BF317" s="132">
        <v>0.14000000000000001</v>
      </c>
      <c r="BG317" s="134">
        <v>1.46</v>
      </c>
      <c r="BH317" s="134">
        <v>5.22</v>
      </c>
      <c r="BI317" s="132">
        <v>0.34</v>
      </c>
      <c r="BJ317" s="132">
        <v>1.8</v>
      </c>
      <c r="BK317" s="132">
        <v>2.37</v>
      </c>
      <c r="BL317" s="132">
        <v>2.66</v>
      </c>
      <c r="BM317" s="134">
        <v>0.98</v>
      </c>
      <c r="BN317" s="134">
        <v>0.31</v>
      </c>
      <c r="BO317" s="134">
        <v>18.39</v>
      </c>
      <c r="BP317" s="134">
        <v>5.3999999999999999E-2</v>
      </c>
      <c r="BQ317" s="134">
        <v>0.15</v>
      </c>
      <c r="BR317" s="134">
        <v>0.12</v>
      </c>
      <c r="BS317" s="134">
        <v>0.32</v>
      </c>
      <c r="BT317" s="134">
        <v>0.12</v>
      </c>
      <c r="BU317" s="134">
        <v>3.85</v>
      </c>
      <c r="BV317" s="134">
        <v>7.1999999999999995E-2</v>
      </c>
      <c r="BW317" s="134">
        <v>0.1</v>
      </c>
      <c r="BX317" s="134">
        <v>2.7E-2</v>
      </c>
      <c r="BY317" s="134">
        <v>0.18</v>
      </c>
      <c r="BZ317" s="134">
        <v>0.12</v>
      </c>
      <c r="CA317" s="134">
        <v>0.27</v>
      </c>
      <c r="CB317" s="134">
        <v>0.1</v>
      </c>
      <c r="CC317" s="134">
        <v>2.3E-2</v>
      </c>
      <c r="CD317" s="134">
        <v>5.5E-2</v>
      </c>
      <c r="CE317" s="134">
        <v>1.7000000000000001E-2</v>
      </c>
      <c r="CF317" s="134">
        <v>0.04</v>
      </c>
      <c r="CG317" s="134">
        <v>1.7999999999999999E-2</v>
      </c>
      <c r="CH317" s="134">
        <v>5.6000000000000001E-2</v>
      </c>
      <c r="CI317" s="134">
        <v>0.01</v>
      </c>
      <c r="CJ317" s="134">
        <v>5.2999999999999999E-2</v>
      </c>
      <c r="CK317" s="134">
        <v>3.6999999999999998E-2</v>
      </c>
      <c r="CL317" s="134">
        <v>2.9000000000000001E-2</v>
      </c>
      <c r="CM317" s="134">
        <v>5.7000000000000002E-2</v>
      </c>
      <c r="CN317" s="134">
        <v>1.9E-2</v>
      </c>
      <c r="CQ317" s="130">
        <v>5.99</v>
      </c>
      <c r="CR317" s="130">
        <v>416.79</v>
      </c>
      <c r="CS317" s="130">
        <v>297.95999999999998</v>
      </c>
      <c r="CT317" s="130">
        <v>0.502</v>
      </c>
      <c r="CU317" s="130">
        <v>39.590000000000003</v>
      </c>
      <c r="CV317" s="130">
        <v>6.44</v>
      </c>
      <c r="CW317" s="130">
        <v>0.33900000000000002</v>
      </c>
      <c r="CX317" s="130">
        <v>3.41</v>
      </c>
      <c r="CY317" s="130">
        <v>1.66</v>
      </c>
      <c r="CZ317" s="130">
        <v>0.76700000000000002</v>
      </c>
      <c r="DA317" s="130">
        <v>4.53</v>
      </c>
      <c r="DB317" s="130">
        <v>5.98</v>
      </c>
      <c r="DC317" s="130">
        <v>5.95</v>
      </c>
      <c r="DD317" s="130">
        <v>2.19</v>
      </c>
      <c r="DE317" s="130">
        <v>0.78700000000000003</v>
      </c>
      <c r="DF317" s="130">
        <v>0.214</v>
      </c>
      <c r="DG317" s="130">
        <v>7.46E-2</v>
      </c>
      <c r="DH317" s="130">
        <v>0.153</v>
      </c>
      <c r="DI317" s="130">
        <v>3.8199999999999998E-2</v>
      </c>
      <c r="DJ317" s="130">
        <v>0.76400000000000001</v>
      </c>
      <c r="DK317" s="130">
        <v>0.29699999999999999</v>
      </c>
      <c r="DL317" s="130">
        <v>0.215</v>
      </c>
      <c r="DM317" s="130">
        <f>AVERAGE(DM316,DM314)</f>
        <v>1.7000000000000001E-2</v>
      </c>
      <c r="DN317" s="130">
        <v>2.7E-2</v>
      </c>
      <c r="DO317" s="130">
        <v>3.3000000000000002E-2</v>
      </c>
      <c r="DP317" s="130">
        <f t="shared" si="201"/>
        <v>1.2028333333333334E-2</v>
      </c>
      <c r="DQ317" s="130">
        <f t="shared" si="201"/>
        <v>1.43E-2</v>
      </c>
      <c r="DR317" s="130">
        <v>5.4600000000000003E-2</v>
      </c>
      <c r="DS317" s="130">
        <v>0.20499999999999999</v>
      </c>
      <c r="DT317" s="130">
        <v>2.5700000000000001E-2</v>
      </c>
      <c r="DU317" s="130">
        <v>6.4799999999999996E-2</v>
      </c>
      <c r="DV317" s="130">
        <f>AVERAGE(DV316,DV314,DV318)</f>
        <v>2.3366666666666664E-2</v>
      </c>
      <c r="DW317" s="130">
        <v>5.8299999999999998E-2</v>
      </c>
      <c r="DX317" s="130">
        <v>1.5100000000000001E-2</v>
      </c>
      <c r="DY317" s="130">
        <v>8.0100000000000005E-2</v>
      </c>
      <c r="DZ317" s="130">
        <v>8.5299999999999994E-3</v>
      </c>
      <c r="EA317" s="130">
        <v>6.9800000000000001E-2</v>
      </c>
      <c r="EB317" s="130">
        <v>4.9200000000000001E-2</v>
      </c>
      <c r="EC317" s="130">
        <v>6.3500000000000001E-2</v>
      </c>
      <c r="ED317" s="130">
        <v>1.5900000000000001E-2</v>
      </c>
      <c r="EE317" s="130">
        <v>1.2800000000000001E-2</v>
      </c>
    </row>
    <row r="318" spans="1:1022" s="128" customFormat="1" x14ac:dyDescent="0.2">
      <c r="A318" s="135" t="s">
        <v>800</v>
      </c>
      <c r="B318" s="135" t="s">
        <v>547</v>
      </c>
      <c r="C318" s="128" t="s">
        <v>548</v>
      </c>
      <c r="D318" s="135" t="s">
        <v>554</v>
      </c>
      <c r="F318" s="128">
        <v>1200</v>
      </c>
      <c r="G318" s="128">
        <v>1E-4</v>
      </c>
      <c r="H318" s="128" t="s">
        <v>550</v>
      </c>
      <c r="I318" s="129">
        <v>33.08</v>
      </c>
      <c r="J318" s="128">
        <v>212310.95</v>
      </c>
      <c r="K318" s="128">
        <v>115768.88</v>
      </c>
      <c r="L318" s="128">
        <v>0.93</v>
      </c>
      <c r="M318" s="128">
        <v>967.72</v>
      </c>
      <c r="N318" s="128">
        <v>1045.3599999999999</v>
      </c>
      <c r="O318" s="128" t="s">
        <v>29</v>
      </c>
      <c r="P318" s="128">
        <v>4.99</v>
      </c>
      <c r="Q318" s="128">
        <v>52.66</v>
      </c>
      <c r="R318" s="128" t="s">
        <v>29</v>
      </c>
      <c r="S318" s="128" t="s">
        <v>29</v>
      </c>
      <c r="T318" s="128" t="s">
        <v>29</v>
      </c>
      <c r="U318" s="128" t="s">
        <v>29</v>
      </c>
      <c r="V318" s="128" t="s">
        <v>29</v>
      </c>
      <c r="W318" s="128" t="s">
        <v>29</v>
      </c>
      <c r="X318" s="128">
        <v>428.24</v>
      </c>
      <c r="Y318" s="128">
        <v>0.36499999999999999</v>
      </c>
      <c r="Z318" s="128">
        <v>0.51</v>
      </c>
      <c r="AA318" s="128">
        <v>0.42499999999999999</v>
      </c>
      <c r="AB318" s="128" t="s">
        <v>29</v>
      </c>
      <c r="AC318" s="128" t="s">
        <v>29</v>
      </c>
      <c r="AD318" s="128">
        <v>37.53</v>
      </c>
      <c r="AE318" s="128">
        <v>0.91500000000000004</v>
      </c>
      <c r="AF318" s="128">
        <v>0.97599999999999998</v>
      </c>
      <c r="AG318" s="128">
        <v>0.26700000000000002</v>
      </c>
      <c r="AH318" s="128">
        <v>1.23</v>
      </c>
      <c r="AI318" s="128">
        <v>0.31900000000000001</v>
      </c>
      <c r="AJ318" s="128">
        <v>4.84</v>
      </c>
      <c r="AK318" s="128" t="s">
        <v>29</v>
      </c>
      <c r="AL318" s="128">
        <v>7.6999999999999999E-2</v>
      </c>
      <c r="AM318" s="128">
        <v>0.22900000000000001</v>
      </c>
      <c r="AN318" s="128">
        <v>6.8000000000000005E-2</v>
      </c>
      <c r="AO318" s="128">
        <v>8.6999999999999994E-2</v>
      </c>
      <c r="AP318" s="128">
        <v>2.5000000000000001E-2</v>
      </c>
      <c r="AQ318" s="128">
        <v>7.8E-2</v>
      </c>
      <c r="AR318" s="128">
        <v>3.9699999999999999E-2</v>
      </c>
      <c r="AS318" s="128" t="s">
        <v>29</v>
      </c>
      <c r="AT318" s="128">
        <v>0.108</v>
      </c>
      <c r="AU318" s="128" t="s">
        <v>29</v>
      </c>
      <c r="AV318" s="130">
        <v>0.20699999999999999</v>
      </c>
      <c r="AW318" s="130">
        <v>7.9000000000000001E-2</v>
      </c>
      <c r="AZ318" s="132">
        <v>4.41</v>
      </c>
      <c r="BA318" s="133">
        <v>6753.1</v>
      </c>
      <c r="BB318" s="133">
        <v>4070.51</v>
      </c>
      <c r="BC318" s="132">
        <v>0.21</v>
      </c>
      <c r="BD318" s="133">
        <v>615.36</v>
      </c>
      <c r="BE318" s="133">
        <v>159.09</v>
      </c>
      <c r="BF318" s="132">
        <v>0.17</v>
      </c>
      <c r="BG318" s="134">
        <v>1.28</v>
      </c>
      <c r="BH318" s="134">
        <v>4.75</v>
      </c>
      <c r="BI318" s="132">
        <v>0.35</v>
      </c>
      <c r="BJ318" s="132">
        <v>1.84</v>
      </c>
      <c r="BK318" s="132">
        <v>2.44</v>
      </c>
      <c r="BL318" s="132">
        <v>2.63</v>
      </c>
      <c r="BM318" s="134">
        <v>0.94</v>
      </c>
      <c r="BN318" s="134">
        <v>0.32</v>
      </c>
      <c r="BO318" s="134">
        <v>18.489999999999998</v>
      </c>
      <c r="BP318" s="134">
        <v>4.9000000000000002E-2</v>
      </c>
      <c r="BQ318" s="134">
        <v>0.11</v>
      </c>
      <c r="BR318" s="134">
        <v>5.5E-2</v>
      </c>
      <c r="BS318" s="134">
        <v>0.35</v>
      </c>
      <c r="BT318" s="134">
        <v>0.12</v>
      </c>
      <c r="BU318" s="134">
        <v>3.54</v>
      </c>
      <c r="BV318" s="134">
        <v>5.2999999999999999E-2</v>
      </c>
      <c r="BW318" s="134">
        <v>7.4999999999999997E-2</v>
      </c>
      <c r="BX318" s="134">
        <v>3.3000000000000002E-2</v>
      </c>
      <c r="BY318" s="134">
        <v>0.17</v>
      </c>
      <c r="BZ318" s="134">
        <v>0.09</v>
      </c>
      <c r="CA318" s="134">
        <v>0.27</v>
      </c>
      <c r="CB318" s="134">
        <v>0.11</v>
      </c>
      <c r="CC318" s="134">
        <v>1.4E-2</v>
      </c>
      <c r="CD318" s="134">
        <v>4.8000000000000001E-2</v>
      </c>
      <c r="CE318" s="134">
        <v>1.4999999999999999E-2</v>
      </c>
      <c r="CF318" s="134">
        <v>2.5000000000000001E-2</v>
      </c>
      <c r="CG318" s="134">
        <v>1.2E-2</v>
      </c>
      <c r="CH318" s="134">
        <v>0.03</v>
      </c>
      <c r="CI318" s="134">
        <v>7.7999999999999996E-3</v>
      </c>
      <c r="CJ318" s="134">
        <v>2.7E-2</v>
      </c>
      <c r="CK318" s="134">
        <v>1.7999999999999999E-2</v>
      </c>
      <c r="CL318" s="134">
        <v>0.03</v>
      </c>
      <c r="CM318" s="134">
        <v>2.1999999999999999E-2</v>
      </c>
      <c r="CN318" s="134">
        <v>1.2999999999999999E-2</v>
      </c>
      <c r="CQ318" s="130">
        <v>6.81</v>
      </c>
      <c r="CR318" s="130">
        <v>451.7</v>
      </c>
      <c r="CS318" s="130">
        <v>323.10000000000002</v>
      </c>
      <c r="CT318" s="130">
        <v>0.49399999999999999</v>
      </c>
      <c r="CU318" s="130">
        <v>43.83</v>
      </c>
      <c r="CV318" s="130">
        <v>8.85</v>
      </c>
      <c r="CW318" s="130">
        <v>0.437</v>
      </c>
      <c r="CX318" s="130">
        <v>1.96</v>
      </c>
      <c r="CY318" s="130">
        <v>1.81</v>
      </c>
      <c r="CZ318" s="130">
        <v>0.89400000000000002</v>
      </c>
      <c r="DA318" s="130">
        <v>4.8</v>
      </c>
      <c r="DB318" s="130">
        <v>6.5</v>
      </c>
      <c r="DC318" s="130">
        <v>7.01</v>
      </c>
      <c r="DD318" s="130">
        <v>2.21</v>
      </c>
      <c r="DE318" s="130">
        <v>0.83399999999999996</v>
      </c>
      <c r="DF318" s="130">
        <v>0.21</v>
      </c>
      <c r="DG318" s="130">
        <v>5.6800000000000003E-2</v>
      </c>
      <c r="DH318" s="130">
        <v>0.20599999999999999</v>
      </c>
      <c r="DI318" s="130">
        <v>5.8900000000000001E-2</v>
      </c>
      <c r="DJ318" s="130">
        <v>0.95399999999999996</v>
      </c>
      <c r="DK318" s="130">
        <v>0.32400000000000001</v>
      </c>
      <c r="DL318" s="130">
        <v>0.23400000000000001</v>
      </c>
      <c r="DM318" s="130">
        <v>1.7000000000000001E-2</v>
      </c>
      <c r="DN318" s="130">
        <f>AVERAGE(DN315:DN317)</f>
        <v>3.0499999999999999E-2</v>
      </c>
      <c r="DO318" s="130">
        <f>AVERAGE(DO316:DO317)</f>
        <v>3.7750000000000006E-2</v>
      </c>
      <c r="DP318" s="130">
        <f t="shared" si="201"/>
        <v>1.0856666666666667E-2</v>
      </c>
      <c r="DQ318" s="130">
        <f t="shared" si="201"/>
        <v>1.43E-2</v>
      </c>
      <c r="DR318" s="130">
        <f>AVERAGE(DR314:DR317)</f>
        <v>3.85E-2</v>
      </c>
      <c r="DS318" s="130">
        <v>0.25600000000000001</v>
      </c>
      <c r="DT318" s="130">
        <f>AVERAGE(DT316:DT317,DT314)</f>
        <v>2.0033333333333334E-2</v>
      </c>
      <c r="DU318" s="130">
        <f>AVERAGE(DU315:DU317)</f>
        <v>8.1866666666666657E-2</v>
      </c>
      <c r="DV318" s="130">
        <v>1.7999999999999999E-2</v>
      </c>
      <c r="DW318" s="130">
        <f>AVERAGE(DW314:DW317)</f>
        <v>5.2924999999999993E-2</v>
      </c>
      <c r="DX318" s="130">
        <v>2.41E-2</v>
      </c>
      <c r="DY318" s="130">
        <v>8.0100000000000005E-2</v>
      </c>
      <c r="DZ318" s="130">
        <v>1.34E-2</v>
      </c>
      <c r="EA318" s="130">
        <v>6.5699999999999995E-2</v>
      </c>
      <c r="EB318" s="130">
        <v>4.6399999999999997E-2</v>
      </c>
      <c r="EC318" s="130">
        <v>8.5199999999999998E-2</v>
      </c>
      <c r="ED318" s="130">
        <v>1.5900000000000001E-2</v>
      </c>
      <c r="EE318" s="130">
        <v>1.2800000000000001E-2</v>
      </c>
    </row>
    <row r="319" spans="1:1022" x14ac:dyDescent="0.2">
      <c r="A319" s="135"/>
      <c r="B319" s="135"/>
      <c r="D319" s="135" t="s">
        <v>34</v>
      </c>
      <c r="I319" s="144">
        <f t="shared" ref="I319:N319" si="202">AVERAGE(I314:I318)</f>
        <v>36.536000000000001</v>
      </c>
      <c r="J319" s="135">
        <f t="shared" si="202"/>
        <v>212310.95</v>
      </c>
      <c r="K319" s="135">
        <f t="shared" si="202"/>
        <v>119316.24799999999</v>
      </c>
      <c r="L319" s="135">
        <f t="shared" si="202"/>
        <v>0.92500000000000004</v>
      </c>
      <c r="M319" s="135">
        <f t="shared" si="202"/>
        <v>1252.104</v>
      </c>
      <c r="N319" s="135">
        <f t="shared" si="202"/>
        <v>1210.056</v>
      </c>
      <c r="O319" s="135"/>
      <c r="P319" s="135">
        <f>AVERAGE(P314:P318)</f>
        <v>4.125</v>
      </c>
      <c r="Q319" s="135">
        <f>AVERAGE(Q314:Q318)</f>
        <v>56.152000000000001</v>
      </c>
      <c r="R319" s="135">
        <f>AVERAGE(R314:R318)</f>
        <v>1.4650000000000001</v>
      </c>
      <c r="S319" s="135"/>
      <c r="T319" s="135">
        <f>AVERAGE(T314:T318)</f>
        <v>8.0500000000000007</v>
      </c>
      <c r="U319" s="135">
        <f>AVERAGE(U314:U318)</f>
        <v>10.97</v>
      </c>
      <c r="V319" s="135">
        <f>AVERAGE(V314:V318)</f>
        <v>3.14</v>
      </c>
      <c r="W319" s="135"/>
      <c r="X319" s="135">
        <f>AVERAGE(X314:X318)</f>
        <v>425.28000000000003</v>
      </c>
      <c r="Y319" s="135">
        <f>AVERAGE(Y314:Y318)</f>
        <v>0.5544</v>
      </c>
      <c r="Z319" s="135">
        <f>AVERAGE(Z314:Z318)</f>
        <v>1.2925</v>
      </c>
      <c r="AA319" s="135">
        <f>AVERAGE(AA314:AA318)</f>
        <v>1.8008000000000002</v>
      </c>
      <c r="AB319" s="135"/>
      <c r="AC319" s="135"/>
      <c r="AD319" s="135">
        <f t="shared" ref="AD319:AW319" si="203">AVERAGE(AD314:AD318)</f>
        <v>42.872</v>
      </c>
      <c r="AE319" s="135">
        <f t="shared" si="203"/>
        <v>1.1457999999999999</v>
      </c>
      <c r="AF319" s="135">
        <f t="shared" si="203"/>
        <v>1.2231999999999998</v>
      </c>
      <c r="AG319" s="135">
        <f t="shared" si="203"/>
        <v>0.19939999999999999</v>
      </c>
      <c r="AH319" s="135">
        <f t="shared" si="203"/>
        <v>1.2239999999999998</v>
      </c>
      <c r="AI319" s="135">
        <f t="shared" si="203"/>
        <v>0.42499999999999999</v>
      </c>
      <c r="AJ319" s="135">
        <f t="shared" si="203"/>
        <v>4.9039999999999999</v>
      </c>
      <c r="AK319" s="135">
        <f t="shared" si="203"/>
        <v>0.25</v>
      </c>
      <c r="AL319" s="135">
        <f t="shared" si="203"/>
        <v>0.13579999999999998</v>
      </c>
      <c r="AM319" s="135">
        <f t="shared" si="203"/>
        <v>0.26100000000000001</v>
      </c>
      <c r="AN319" s="135">
        <f t="shared" si="203"/>
        <v>6.6600000000000006E-2</v>
      </c>
      <c r="AO319" s="135">
        <f t="shared" si="203"/>
        <v>0.17149999999999999</v>
      </c>
      <c r="AP319" s="135">
        <f t="shared" si="203"/>
        <v>5.4200000000000005E-2</v>
      </c>
      <c r="AQ319" s="135">
        <f t="shared" si="203"/>
        <v>0.15899999999999997</v>
      </c>
      <c r="AR319" s="135">
        <f t="shared" si="203"/>
        <v>6.9500000000000006E-2</v>
      </c>
      <c r="AS319" s="135">
        <f t="shared" si="203"/>
        <v>0.13633333333333333</v>
      </c>
      <c r="AT319" s="135">
        <f t="shared" si="203"/>
        <v>0.18475</v>
      </c>
      <c r="AU319" s="135">
        <f t="shared" si="203"/>
        <v>0.16</v>
      </c>
      <c r="AV319" s="145">
        <f t="shared" si="203"/>
        <v>0.55559999999999998</v>
      </c>
      <c r="AW319" s="145">
        <f t="shared" si="203"/>
        <v>0.2954</v>
      </c>
      <c r="AX319" s="135"/>
      <c r="AY319" s="135"/>
      <c r="AZ319" s="146"/>
      <c r="BA319" s="147"/>
      <c r="BB319" s="147"/>
      <c r="BC319" s="146"/>
      <c r="BD319" s="147"/>
      <c r="BE319" s="147"/>
      <c r="BF319" s="146"/>
      <c r="BG319" s="148"/>
      <c r="BH319" s="148"/>
      <c r="BI319" s="146"/>
      <c r="BJ319" s="146"/>
      <c r="BK319" s="146"/>
      <c r="BL319" s="146"/>
      <c r="BM319" s="148"/>
      <c r="BN319" s="148"/>
      <c r="BO319" s="148"/>
      <c r="BP319" s="148"/>
      <c r="BQ319" s="148"/>
      <c r="BR319" s="148"/>
      <c r="BS319" s="148"/>
      <c r="BT319" s="148"/>
      <c r="BU319" s="148"/>
      <c r="BV319" s="148"/>
      <c r="BW319" s="148"/>
      <c r="BX319" s="148"/>
      <c r="BY319" s="148"/>
      <c r="BZ319" s="148"/>
      <c r="CA319" s="148"/>
      <c r="CB319" s="148"/>
      <c r="CC319" s="148"/>
      <c r="CD319" s="148"/>
      <c r="CE319" s="148"/>
      <c r="CF319" s="148"/>
      <c r="CG319" s="148"/>
      <c r="CH319" s="148"/>
      <c r="CI319" s="148"/>
      <c r="CJ319" s="148"/>
      <c r="CK319" s="148"/>
      <c r="CL319" s="148"/>
      <c r="CM319" s="148"/>
      <c r="CN319" s="148"/>
      <c r="CO319" s="135"/>
      <c r="CP319" s="135"/>
      <c r="CQ319" s="145"/>
      <c r="CR319" s="145"/>
      <c r="CS319" s="145"/>
      <c r="CT319" s="145"/>
      <c r="CU319" s="145"/>
      <c r="CV319" s="145"/>
      <c r="CW319" s="145"/>
      <c r="CX319" s="145"/>
      <c r="CY319" s="145"/>
      <c r="CZ319" s="145"/>
      <c r="DA319" s="145"/>
      <c r="DB319" s="145"/>
      <c r="DC319" s="145"/>
      <c r="DD319" s="145"/>
      <c r="DE319" s="145"/>
      <c r="DF319" s="145"/>
      <c r="DG319" s="145"/>
      <c r="DH319" s="145"/>
      <c r="DI319" s="145"/>
      <c r="DJ319" s="145"/>
      <c r="DK319" s="145"/>
      <c r="DL319" s="145"/>
      <c r="DM319" s="145"/>
      <c r="DN319" s="145"/>
      <c r="DO319" s="145"/>
      <c r="DP319" s="145"/>
      <c r="DQ319" s="145"/>
      <c r="DR319" s="145"/>
      <c r="DS319" s="145"/>
      <c r="DT319" s="145"/>
      <c r="DU319" s="145"/>
      <c r="DV319" s="145"/>
      <c r="DW319" s="145"/>
      <c r="DX319" s="145"/>
      <c r="DY319" s="145"/>
      <c r="DZ319" s="145"/>
      <c r="EA319" s="145"/>
      <c r="EB319" s="145"/>
      <c r="EC319" s="145"/>
      <c r="ED319" s="145"/>
      <c r="EE319" s="145"/>
      <c r="AMG319" s="135"/>
      <c r="AMH319" s="135"/>
    </row>
    <row r="320" spans="1:1022" x14ac:dyDescent="0.2">
      <c r="D320" s="128" t="s">
        <v>380</v>
      </c>
      <c r="I320" s="144">
        <f t="shared" ref="I320:N320" si="204">MEDIAN(I314:I318)</f>
        <v>33.08</v>
      </c>
      <c r="J320" s="135">
        <f t="shared" si="204"/>
        <v>212310.95</v>
      </c>
      <c r="K320" s="135">
        <f t="shared" si="204"/>
        <v>117957.79</v>
      </c>
      <c r="L320" s="135">
        <f t="shared" si="204"/>
        <v>0.91</v>
      </c>
      <c r="M320" s="135">
        <f t="shared" si="204"/>
        <v>1187.68</v>
      </c>
      <c r="N320" s="135">
        <f t="shared" si="204"/>
        <v>1147.1400000000001</v>
      </c>
      <c r="O320" s="135"/>
      <c r="P320" s="135">
        <f>MEDIAN(P314:P318)</f>
        <v>4.125</v>
      </c>
      <c r="Q320" s="135">
        <f>MEDIAN(Q314:Q318)</f>
        <v>58.12</v>
      </c>
      <c r="R320" s="135">
        <f>MEDIAN(R314:R318)</f>
        <v>1.46</v>
      </c>
      <c r="S320" s="135"/>
      <c r="T320" s="135">
        <f>MEDIAN(T314:T318)</f>
        <v>8.0500000000000007</v>
      </c>
      <c r="U320" s="135">
        <f>MEDIAN(U314:U318)</f>
        <v>10.97</v>
      </c>
      <c r="V320" s="135">
        <f>MEDIAN(V314:V318)</f>
        <v>3.14</v>
      </c>
      <c r="W320" s="135"/>
      <c r="X320" s="135">
        <f>MEDIAN(X314:X318)</f>
        <v>426.24</v>
      </c>
      <c r="Y320" s="135">
        <f>MEDIAN(Y314:Y318)</f>
        <v>0.36499999999999999</v>
      </c>
      <c r="Z320" s="135">
        <f>MEDIAN(Z314:Z318)</f>
        <v>1.25</v>
      </c>
      <c r="AA320" s="135">
        <f>MEDIAN(AA314:AA318)</f>
        <v>1.58</v>
      </c>
      <c r="AB320" s="135"/>
      <c r="AC320" s="135"/>
      <c r="AD320" s="135">
        <f t="shared" ref="AD320:AW320" si="205">MEDIAN(AD314:AD318)</f>
        <v>40.81</v>
      </c>
      <c r="AE320" s="135">
        <f t="shared" si="205"/>
        <v>1.1339999999999999</v>
      </c>
      <c r="AF320" s="135">
        <f t="shared" si="205"/>
        <v>1.228</v>
      </c>
      <c r="AG320" s="135">
        <f t="shared" si="205"/>
        <v>0.222</v>
      </c>
      <c r="AH320" s="135">
        <f t="shared" si="205"/>
        <v>1.23</v>
      </c>
      <c r="AI320" s="135">
        <f t="shared" si="205"/>
        <v>0.33600000000000002</v>
      </c>
      <c r="AJ320" s="135">
        <f t="shared" si="205"/>
        <v>4.8499999999999996</v>
      </c>
      <c r="AK320" s="135">
        <f t="shared" si="205"/>
        <v>0.22</v>
      </c>
      <c r="AL320" s="135">
        <f t="shared" si="205"/>
        <v>0.11899999999999999</v>
      </c>
      <c r="AM320" s="135">
        <f t="shared" si="205"/>
        <v>0.22800000000000001</v>
      </c>
      <c r="AN320" s="135">
        <f t="shared" si="205"/>
        <v>6.8000000000000005E-2</v>
      </c>
      <c r="AO320" s="135">
        <f t="shared" si="205"/>
        <v>0.17849999999999999</v>
      </c>
      <c r="AP320" s="135">
        <f t="shared" si="205"/>
        <v>4.7E-2</v>
      </c>
      <c r="AQ320" s="135">
        <f t="shared" si="205"/>
        <v>0.16899999999999998</v>
      </c>
      <c r="AR320" s="135">
        <f t="shared" si="205"/>
        <v>7.9000000000000001E-2</v>
      </c>
      <c r="AS320" s="135">
        <f t="shared" si="205"/>
        <v>0.13</v>
      </c>
      <c r="AT320" s="135">
        <f t="shared" si="205"/>
        <v>0.1915</v>
      </c>
      <c r="AU320" s="135">
        <f t="shared" si="205"/>
        <v>0.16</v>
      </c>
      <c r="AV320" s="145">
        <f t="shared" si="205"/>
        <v>0.60699999999999998</v>
      </c>
      <c r="AW320" s="145">
        <f t="shared" si="205"/>
        <v>0.13800000000000001</v>
      </c>
    </row>
    <row r="321" spans="1:1024" x14ac:dyDescent="0.2">
      <c r="A321" s="135"/>
      <c r="B321" s="135"/>
      <c r="D321" s="135" t="s">
        <v>35</v>
      </c>
      <c r="I321" s="144">
        <f t="shared" ref="I321:N321" si="206">STDEV(I314:I318)</f>
        <v>8.4716840120485983</v>
      </c>
      <c r="J321" s="135"/>
      <c r="K321" s="135">
        <f t="shared" si="206"/>
        <v>5187.355228579393</v>
      </c>
      <c r="L321" s="135">
        <f t="shared" si="206"/>
        <v>0.23797758998135327</v>
      </c>
      <c r="M321" s="135">
        <f t="shared" si="206"/>
        <v>260.80012946699156</v>
      </c>
      <c r="N321" s="135">
        <f t="shared" si="206"/>
        <v>153.64411697165713</v>
      </c>
      <c r="O321" s="135"/>
      <c r="P321" s="135">
        <f>STDEV(P314:P318)</f>
        <v>1.2232947314527285</v>
      </c>
      <c r="Q321" s="135">
        <f>STDEV(Q314:Q318)</f>
        <v>6.2202307031170498</v>
      </c>
      <c r="R321" s="135">
        <f>STDEV(R314:R318)</f>
        <v>8.2259751195020422E-2</v>
      </c>
      <c r="S321" s="135"/>
      <c r="T321" s="135"/>
      <c r="U321" s="135"/>
      <c r="V321" s="135"/>
      <c r="W321" s="135"/>
      <c r="X321" s="135">
        <f>STDEV(X314:X318)</f>
        <v>11.742761600236964</v>
      </c>
      <c r="Y321" s="135">
        <f>STDEV(Y314:Y318)</f>
        <v>0.33352181337957487</v>
      </c>
      <c r="Z321" s="135">
        <f>STDEV(Z314:Z318)</f>
        <v>0.67559233269775965</v>
      </c>
      <c r="AA321" s="135">
        <f>STDEV(AA314:AA318)</f>
        <v>1.665226921473467</v>
      </c>
      <c r="AB321" s="135"/>
      <c r="AC321" s="135"/>
      <c r="AD321" s="135">
        <f t="shared" ref="AD321:AT321" si="207">STDEV(AD314:AD318)</f>
        <v>4.5617014369640625</v>
      </c>
      <c r="AE321" s="135">
        <f t="shared" si="207"/>
        <v>0.15493450229048364</v>
      </c>
      <c r="AF321" s="135">
        <f t="shared" si="207"/>
        <v>0.1646001215066378</v>
      </c>
      <c r="AG321" s="135">
        <f t="shared" si="207"/>
        <v>5.8217694904556333E-2</v>
      </c>
      <c r="AH321" s="135">
        <f t="shared" si="207"/>
        <v>0.17357995275952934</v>
      </c>
      <c r="AI321" s="135">
        <f t="shared" si="207"/>
        <v>0.18495404834715032</v>
      </c>
      <c r="AJ321" s="135">
        <f t="shared" si="207"/>
        <v>0.18702940945209684</v>
      </c>
      <c r="AK321" s="135">
        <f t="shared" si="207"/>
        <v>7.9372539331937803E-2</v>
      </c>
      <c r="AL321" s="135">
        <f t="shared" si="207"/>
        <v>9.1201425427456989E-2</v>
      </c>
      <c r="AM321" s="135">
        <f t="shared" si="207"/>
        <v>8.715885879626166E-2</v>
      </c>
      <c r="AN321" s="135">
        <f t="shared" si="207"/>
        <v>3.0883652633715453E-2</v>
      </c>
      <c r="AO321" s="135">
        <f t="shared" si="207"/>
        <v>7.777960315318326E-2</v>
      </c>
      <c r="AP321" s="135">
        <f t="shared" si="207"/>
        <v>2.8595454184188091E-2</v>
      </c>
      <c r="AQ321" s="135">
        <f t="shared" si="207"/>
        <v>7.1376933715778787E-2</v>
      </c>
      <c r="AR321" s="135">
        <f t="shared" si="207"/>
        <v>3.4261056609509261E-2</v>
      </c>
      <c r="AS321" s="135">
        <f t="shared" si="207"/>
        <v>9.6655746509627327E-2</v>
      </c>
      <c r="AT321" s="135">
        <f t="shared" si="207"/>
        <v>5.8727477952545105E-2</v>
      </c>
      <c r="AU321" s="135"/>
      <c r="AV321" s="145">
        <f>STDEV(AV314:AV318)</f>
        <v>0.34984682362428271</v>
      </c>
      <c r="AW321" s="145">
        <f>STDEV(AW314:AW318)</f>
        <v>0.30859406993654293</v>
      </c>
      <c r="AX321" s="135"/>
      <c r="AY321" s="135"/>
      <c r="AZ321" s="146"/>
      <c r="BA321" s="147"/>
      <c r="BB321" s="147"/>
      <c r="BC321" s="146"/>
      <c r="BD321" s="147"/>
      <c r="BE321" s="147"/>
      <c r="BF321" s="146"/>
      <c r="BG321" s="148"/>
      <c r="BH321" s="148"/>
      <c r="BI321" s="146"/>
      <c r="BJ321" s="146"/>
      <c r="BK321" s="146"/>
      <c r="BL321" s="146"/>
      <c r="BM321" s="148"/>
      <c r="BN321" s="148"/>
      <c r="BO321" s="148"/>
      <c r="BP321" s="148"/>
      <c r="BQ321" s="148"/>
      <c r="BR321" s="148"/>
      <c r="BS321" s="148"/>
      <c r="BT321" s="148"/>
      <c r="BU321" s="148"/>
      <c r="BV321" s="148"/>
      <c r="BW321" s="148"/>
      <c r="BX321" s="148"/>
      <c r="BY321" s="148"/>
      <c r="BZ321" s="148"/>
      <c r="CA321" s="148"/>
      <c r="CB321" s="148"/>
      <c r="CC321" s="148"/>
      <c r="CD321" s="148"/>
      <c r="CE321" s="148"/>
      <c r="CF321" s="148"/>
      <c r="CG321" s="148"/>
      <c r="CH321" s="148"/>
      <c r="CI321" s="148"/>
      <c r="CJ321" s="148"/>
      <c r="CK321" s="148"/>
      <c r="CL321" s="148"/>
      <c r="CM321" s="148"/>
      <c r="CN321" s="148"/>
      <c r="CO321" s="135"/>
      <c r="CP321" s="135"/>
      <c r="CQ321" s="145"/>
      <c r="CR321" s="145"/>
      <c r="CS321" s="145"/>
      <c r="CT321" s="145"/>
      <c r="CU321" s="145"/>
      <c r="CV321" s="145"/>
      <c r="CW321" s="145"/>
      <c r="CX321" s="145"/>
      <c r="CY321" s="145"/>
      <c r="CZ321" s="145"/>
      <c r="DA321" s="145"/>
      <c r="DB321" s="145"/>
      <c r="DC321" s="145"/>
      <c r="DD321" s="145"/>
      <c r="DE321" s="145"/>
      <c r="DF321" s="145"/>
      <c r="DG321" s="145"/>
      <c r="DH321" s="145"/>
      <c r="DI321" s="145"/>
      <c r="DJ321" s="145"/>
      <c r="DK321" s="145"/>
      <c r="DL321" s="145"/>
      <c r="DM321" s="145"/>
      <c r="DN321" s="145"/>
      <c r="DO321" s="145"/>
      <c r="DP321" s="145"/>
      <c r="DQ321" s="145"/>
      <c r="DR321" s="145"/>
      <c r="DS321" s="145"/>
      <c r="DT321" s="145"/>
      <c r="DU321" s="145"/>
      <c r="DV321" s="145"/>
      <c r="DW321" s="145"/>
      <c r="DX321" s="145"/>
      <c r="DY321" s="145"/>
      <c r="DZ321" s="145"/>
      <c r="EA321" s="145"/>
      <c r="EB321" s="145"/>
      <c r="EC321" s="145"/>
      <c r="ED321" s="145"/>
      <c r="EE321" s="145"/>
      <c r="AMG321" s="135"/>
      <c r="AMH321" s="135"/>
    </row>
    <row r="322" spans="1:1024" x14ac:dyDescent="0.2">
      <c r="A322" s="135"/>
      <c r="B322" s="135"/>
      <c r="D322" s="128" t="s">
        <v>381</v>
      </c>
      <c r="I322" s="129">
        <f t="shared" ref="I322:R322" si="208">I321/I319</f>
        <v>0.23187223593301395</v>
      </c>
      <c r="K322" s="128">
        <f t="shared" si="208"/>
        <v>4.347568177453412E-2</v>
      </c>
      <c r="L322" s="128">
        <f t="shared" si="208"/>
        <v>0.25727307025011165</v>
      </c>
      <c r="M322" s="128">
        <f t="shared" si="208"/>
        <v>0.20828951066923479</v>
      </c>
      <c r="N322" s="128">
        <f t="shared" si="208"/>
        <v>0.12697273264349512</v>
      </c>
      <c r="P322" s="128">
        <f t="shared" si="208"/>
        <v>0.29655629853399479</v>
      </c>
      <c r="Q322" s="128">
        <f t="shared" si="208"/>
        <v>0.11077487361299775</v>
      </c>
      <c r="R322" s="128">
        <f t="shared" si="208"/>
        <v>5.6150000815713592E-2</v>
      </c>
      <c r="X322" s="128">
        <f>X321/X319</f>
        <v>2.7611835967449594E-2</v>
      </c>
      <c r="Y322" s="128">
        <f>Y321/Y319</f>
        <v>0.60159057247398062</v>
      </c>
      <c r="Z322" s="128">
        <f>Z321/Z319</f>
        <v>0.5227019982187695</v>
      </c>
      <c r="AA322" s="128">
        <f>AA321/AA319</f>
        <v>0.92471508300392424</v>
      </c>
      <c r="AD322" s="128">
        <f t="shared" ref="AD322:AW322" si="209">AD321/AD319</f>
        <v>0.10640281388701396</v>
      </c>
      <c r="AE322" s="128">
        <f t="shared" si="209"/>
        <v>0.13521949929349245</v>
      </c>
      <c r="AF322" s="128">
        <f t="shared" si="209"/>
        <v>0.13456517454761105</v>
      </c>
      <c r="AG322" s="128">
        <f t="shared" si="209"/>
        <v>0.29196436762565864</v>
      </c>
      <c r="AH322" s="128">
        <f t="shared" si="209"/>
        <v>0.14181368689504034</v>
      </c>
      <c r="AI322" s="128">
        <f t="shared" si="209"/>
        <v>0.43518599611094194</v>
      </c>
      <c r="AJ322" s="128">
        <f t="shared" si="209"/>
        <v>3.8138134064456944E-2</v>
      </c>
      <c r="AK322" s="128">
        <f t="shared" si="209"/>
        <v>0.31749015732775121</v>
      </c>
      <c r="AL322" s="128">
        <f t="shared" si="209"/>
        <v>0.67158634335388079</v>
      </c>
      <c r="AM322" s="128">
        <f t="shared" si="209"/>
        <v>0.33394198772514044</v>
      </c>
      <c r="AN322" s="128">
        <f t="shared" si="209"/>
        <v>0.46371850801374548</v>
      </c>
      <c r="AO322" s="128">
        <f t="shared" si="209"/>
        <v>0.45352538281739513</v>
      </c>
      <c r="AP322" s="128">
        <f t="shared" si="209"/>
        <v>0.52759140561232631</v>
      </c>
      <c r="AQ322" s="128">
        <f t="shared" si="209"/>
        <v>0.44891153280364027</v>
      </c>
      <c r="AR322" s="128">
        <f t="shared" si="209"/>
        <v>0.49296484330229146</v>
      </c>
      <c r="AS322" s="128">
        <f t="shared" si="209"/>
        <v>0.70896635581633738</v>
      </c>
      <c r="AT322" s="128">
        <f t="shared" si="209"/>
        <v>0.31787538810579219</v>
      </c>
      <c r="AV322" s="130">
        <f t="shared" si="209"/>
        <v>0.62967390861102002</v>
      </c>
      <c r="AW322" s="130">
        <f t="shared" si="209"/>
        <v>1.0446650979571528</v>
      </c>
      <c r="AX322" s="135"/>
      <c r="AY322" s="135"/>
      <c r="AZ322" s="146"/>
      <c r="BA322" s="147"/>
      <c r="BB322" s="147"/>
      <c r="BC322" s="146"/>
      <c r="BD322" s="147"/>
      <c r="BE322" s="147"/>
      <c r="BF322" s="146"/>
      <c r="BG322" s="148"/>
      <c r="BH322" s="148"/>
      <c r="BI322" s="146"/>
      <c r="BJ322" s="146"/>
      <c r="BK322" s="146"/>
      <c r="BL322" s="146"/>
      <c r="BM322" s="148"/>
      <c r="BN322" s="148"/>
      <c r="BO322" s="148"/>
      <c r="BP322" s="148"/>
      <c r="BQ322" s="148"/>
      <c r="BR322" s="148"/>
      <c r="BS322" s="148"/>
      <c r="BT322" s="148"/>
      <c r="BU322" s="148"/>
      <c r="BV322" s="148"/>
      <c r="BW322" s="148"/>
      <c r="BX322" s="148"/>
      <c r="BY322" s="148"/>
      <c r="BZ322" s="148"/>
      <c r="CA322" s="148"/>
      <c r="CB322" s="148"/>
      <c r="CC322" s="148"/>
      <c r="CD322" s="148"/>
      <c r="CE322" s="148"/>
      <c r="CF322" s="148"/>
      <c r="CG322" s="148"/>
      <c r="CH322" s="148"/>
      <c r="CI322" s="148"/>
      <c r="CJ322" s="148"/>
      <c r="CK322" s="148"/>
      <c r="CL322" s="148"/>
      <c r="CM322" s="148"/>
      <c r="CN322" s="148"/>
      <c r="CO322" s="135"/>
      <c r="CP322" s="135"/>
      <c r="CQ322" s="145"/>
      <c r="CR322" s="145"/>
      <c r="CS322" s="145"/>
      <c r="CT322" s="145"/>
      <c r="CU322" s="145"/>
      <c r="CV322" s="145"/>
      <c r="CW322" s="145"/>
      <c r="CX322" s="145"/>
      <c r="CY322" s="145"/>
      <c r="CZ322" s="145"/>
      <c r="DA322" s="145"/>
      <c r="DB322" s="145"/>
      <c r="DC322" s="145"/>
      <c r="DD322" s="145"/>
      <c r="DE322" s="145"/>
      <c r="DF322" s="145"/>
      <c r="DG322" s="145"/>
      <c r="DH322" s="145"/>
      <c r="DI322" s="145"/>
      <c r="DJ322" s="145"/>
      <c r="DK322" s="145"/>
      <c r="DL322" s="145"/>
      <c r="DM322" s="145"/>
      <c r="DN322" s="145"/>
      <c r="DO322" s="145"/>
      <c r="DP322" s="145"/>
      <c r="DQ322" s="145"/>
      <c r="DR322" s="145"/>
      <c r="DS322" s="145"/>
      <c r="DT322" s="145"/>
      <c r="DU322" s="145"/>
      <c r="DV322" s="145"/>
      <c r="DW322" s="145"/>
      <c r="DX322" s="145"/>
      <c r="DY322" s="145"/>
      <c r="DZ322" s="145"/>
      <c r="EA322" s="145"/>
      <c r="EB322" s="145"/>
      <c r="EC322" s="145"/>
      <c r="ED322" s="145"/>
      <c r="EE322" s="145"/>
      <c r="AMG322" s="135"/>
      <c r="AMH322" s="135"/>
    </row>
    <row r="323" spans="1:1024" x14ac:dyDescent="0.2">
      <c r="A323" s="135"/>
      <c r="B323" s="135"/>
      <c r="D323" s="128" t="s">
        <v>382</v>
      </c>
      <c r="I323" s="129">
        <f t="shared" ref="I323:AA323" si="210">I322*100</f>
        <v>23.187223593301397</v>
      </c>
      <c r="K323" s="128">
        <f t="shared" si="210"/>
        <v>4.3475681774534118</v>
      </c>
      <c r="L323" s="128">
        <f t="shared" si="210"/>
        <v>25.727307025011164</v>
      </c>
      <c r="M323" s="128">
        <f t="shared" si="210"/>
        <v>20.82895106692348</v>
      </c>
      <c r="N323" s="128">
        <f t="shared" si="210"/>
        <v>12.697273264349512</v>
      </c>
      <c r="P323" s="128">
        <f t="shared" si="210"/>
        <v>29.655629853399478</v>
      </c>
      <c r="Q323" s="128">
        <f t="shared" si="210"/>
        <v>11.077487361299774</v>
      </c>
      <c r="R323" s="128">
        <f t="shared" si="210"/>
        <v>5.6150000815713597</v>
      </c>
      <c r="X323" s="128">
        <f t="shared" si="210"/>
        <v>2.7611835967449592</v>
      </c>
      <c r="Y323" s="128">
        <f t="shared" si="210"/>
        <v>60.15905724739806</v>
      </c>
      <c r="Z323" s="128">
        <f t="shared" si="210"/>
        <v>52.27019982187695</v>
      </c>
      <c r="AA323" s="128">
        <f t="shared" si="210"/>
        <v>92.471508300392429</v>
      </c>
      <c r="AD323" s="128">
        <f t="shared" ref="AD323:AW323" si="211">AD322*100</f>
        <v>10.640281388701396</v>
      </c>
      <c r="AE323" s="128">
        <f t="shared" si="211"/>
        <v>13.521949929349244</v>
      </c>
      <c r="AF323" s="128">
        <f t="shared" si="211"/>
        <v>13.456517454761105</v>
      </c>
      <c r="AG323" s="128">
        <f t="shared" si="211"/>
        <v>29.196436762565863</v>
      </c>
      <c r="AH323" s="128">
        <f t="shared" si="211"/>
        <v>14.181368689504033</v>
      </c>
      <c r="AI323" s="128">
        <f t="shared" si="211"/>
        <v>43.518599611094196</v>
      </c>
      <c r="AJ323" s="128">
        <f t="shared" si="211"/>
        <v>3.8138134064456946</v>
      </c>
      <c r="AK323" s="128">
        <f t="shared" si="211"/>
        <v>31.749015732775121</v>
      </c>
      <c r="AL323" s="128">
        <f t="shared" si="211"/>
        <v>67.158634335388072</v>
      </c>
      <c r="AM323" s="128">
        <f t="shared" si="211"/>
        <v>33.394198772514045</v>
      </c>
      <c r="AN323" s="128">
        <f t="shared" si="211"/>
        <v>46.371850801374549</v>
      </c>
      <c r="AO323" s="128">
        <f t="shared" si="211"/>
        <v>45.352538281739513</v>
      </c>
      <c r="AP323" s="128">
        <f t="shared" si="211"/>
        <v>52.759140561232634</v>
      </c>
      <c r="AQ323" s="128">
        <f t="shared" si="211"/>
        <v>44.89115328036403</v>
      </c>
      <c r="AR323" s="128">
        <f t="shared" si="211"/>
        <v>49.296484330229148</v>
      </c>
      <c r="AS323" s="128">
        <f t="shared" si="211"/>
        <v>70.896635581633731</v>
      </c>
      <c r="AT323" s="128">
        <f t="shared" si="211"/>
        <v>31.787538810579218</v>
      </c>
      <c r="AV323" s="130">
        <f t="shared" si="211"/>
        <v>62.967390861102004</v>
      </c>
      <c r="AW323" s="130">
        <f t="shared" si="211"/>
        <v>104.46650979571528</v>
      </c>
      <c r="AX323" s="135"/>
      <c r="AY323" s="135"/>
      <c r="AZ323" s="146"/>
      <c r="BA323" s="147"/>
      <c r="BB323" s="147"/>
      <c r="BC323" s="146"/>
      <c r="BD323" s="147"/>
      <c r="BE323" s="147"/>
      <c r="BF323" s="146"/>
      <c r="BG323" s="148"/>
      <c r="BH323" s="148"/>
      <c r="BI323" s="146"/>
      <c r="BJ323" s="146"/>
      <c r="BK323" s="146"/>
      <c r="BL323" s="146"/>
      <c r="BM323" s="148"/>
      <c r="BN323" s="148"/>
      <c r="BO323" s="148"/>
      <c r="BP323" s="148"/>
      <c r="BQ323" s="148"/>
      <c r="BR323" s="148"/>
      <c r="BS323" s="148"/>
      <c r="BT323" s="148"/>
      <c r="BU323" s="148"/>
      <c r="BV323" s="148"/>
      <c r="BW323" s="148"/>
      <c r="BX323" s="148"/>
      <c r="BY323" s="148"/>
      <c r="BZ323" s="148"/>
      <c r="CA323" s="148"/>
      <c r="CB323" s="148"/>
      <c r="CC323" s="148"/>
      <c r="CD323" s="148"/>
      <c r="CE323" s="148"/>
      <c r="CF323" s="148"/>
      <c r="CG323" s="148"/>
      <c r="CH323" s="148"/>
      <c r="CI323" s="148"/>
      <c r="CJ323" s="148"/>
      <c r="CK323" s="148"/>
      <c r="CL323" s="148"/>
      <c r="CM323" s="148"/>
      <c r="CN323" s="148"/>
      <c r="CO323" s="135"/>
      <c r="CP323" s="135"/>
      <c r="CQ323" s="145"/>
      <c r="CR323" s="145"/>
      <c r="CS323" s="145"/>
      <c r="CT323" s="145"/>
      <c r="CU323" s="145"/>
      <c r="CV323" s="145"/>
      <c r="CW323" s="145"/>
      <c r="CX323" s="145"/>
      <c r="CY323" s="145"/>
      <c r="CZ323" s="145"/>
      <c r="DA323" s="145"/>
      <c r="DB323" s="145"/>
      <c r="DC323" s="145"/>
      <c r="DD323" s="145"/>
      <c r="DE323" s="145"/>
      <c r="DF323" s="145"/>
      <c r="DG323" s="145"/>
      <c r="DH323" s="145"/>
      <c r="DI323" s="145"/>
      <c r="DJ323" s="145"/>
      <c r="DK323" s="145"/>
      <c r="DL323" s="145"/>
      <c r="DM323" s="145"/>
      <c r="DN323" s="145"/>
      <c r="DO323" s="145"/>
      <c r="DP323" s="145"/>
      <c r="DQ323" s="145"/>
      <c r="DR323" s="145"/>
      <c r="DS323" s="145"/>
      <c r="DT323" s="145"/>
      <c r="DU323" s="145"/>
      <c r="DV323" s="145"/>
      <c r="DW323" s="145"/>
      <c r="DX323" s="145"/>
      <c r="DY323" s="145"/>
      <c r="DZ323" s="145"/>
      <c r="EA323" s="145"/>
      <c r="EB323" s="145"/>
      <c r="EC323" s="145"/>
      <c r="ED323" s="145"/>
      <c r="EE323" s="145"/>
      <c r="AMG323" s="135"/>
      <c r="AMH323" s="135"/>
    </row>
    <row r="324" spans="1:1024" x14ac:dyDescent="0.2">
      <c r="B324" s="135"/>
      <c r="D324" s="135"/>
      <c r="AX324" s="128"/>
      <c r="AY324" s="128"/>
      <c r="CO324" s="128"/>
      <c r="AMI324" s="128"/>
      <c r="AMJ324" s="128"/>
    </row>
    <row r="325" spans="1:1024" x14ac:dyDescent="0.2">
      <c r="A325" s="135" t="s">
        <v>800</v>
      </c>
      <c r="B325" s="135" t="s">
        <v>547</v>
      </c>
      <c r="C325" s="128" t="s">
        <v>37</v>
      </c>
      <c r="D325" s="128" t="s">
        <v>555</v>
      </c>
      <c r="F325" s="128">
        <v>1200</v>
      </c>
      <c r="G325" s="128">
        <v>1E-4</v>
      </c>
      <c r="H325" s="128" t="s">
        <v>550</v>
      </c>
      <c r="I325" s="129">
        <v>141.08000000000001</v>
      </c>
      <c r="J325" s="128">
        <v>196586.33</v>
      </c>
      <c r="K325" s="128">
        <v>112347.31</v>
      </c>
      <c r="L325" s="128">
        <v>76.89</v>
      </c>
      <c r="M325" s="128">
        <v>69000.94</v>
      </c>
      <c r="N325" s="128">
        <v>68820.759999999995</v>
      </c>
      <c r="O325" s="128">
        <v>2.27</v>
      </c>
      <c r="P325" s="128">
        <v>307.89999999999998</v>
      </c>
      <c r="Q325" s="128">
        <v>2297.79</v>
      </c>
      <c r="R325" s="128">
        <v>44.42</v>
      </c>
      <c r="S325" s="128">
        <v>4.96</v>
      </c>
      <c r="T325" s="128" t="s">
        <v>29</v>
      </c>
      <c r="U325" s="128" t="s">
        <v>29</v>
      </c>
      <c r="V325" s="128" t="s">
        <v>29</v>
      </c>
      <c r="W325" s="128">
        <v>11.49</v>
      </c>
      <c r="X325" s="128">
        <v>357.52</v>
      </c>
      <c r="Y325" s="128">
        <v>70.260000000000005</v>
      </c>
      <c r="Z325" s="128">
        <v>176.32</v>
      </c>
      <c r="AA325" s="128">
        <v>365.08</v>
      </c>
      <c r="AB325" s="128">
        <v>0.23</v>
      </c>
      <c r="AC325" s="128">
        <v>2.11</v>
      </c>
      <c r="AD325" s="128">
        <v>283.52</v>
      </c>
      <c r="AE325" s="128">
        <v>44</v>
      </c>
      <c r="AF325" s="128">
        <v>59.11</v>
      </c>
      <c r="AG325" s="128">
        <v>9.17</v>
      </c>
      <c r="AH325" s="128">
        <v>66.73</v>
      </c>
      <c r="AI325" s="128">
        <v>25.35</v>
      </c>
      <c r="AJ325" s="128">
        <v>7.64</v>
      </c>
      <c r="AK325" s="128">
        <v>15.45</v>
      </c>
      <c r="AL325" s="128">
        <v>7.13</v>
      </c>
      <c r="AM325" s="128">
        <v>29.88</v>
      </c>
      <c r="AN325" s="128">
        <v>6.34</v>
      </c>
      <c r="AO325" s="128">
        <v>14.9</v>
      </c>
      <c r="AP325" s="128">
        <v>7.16</v>
      </c>
      <c r="AQ325" s="128">
        <v>15.37</v>
      </c>
      <c r="AR325" s="128">
        <v>11.73</v>
      </c>
      <c r="AS325" s="128">
        <v>22</v>
      </c>
      <c r="AT325" s="128">
        <v>28.49</v>
      </c>
      <c r="AU325" s="128" t="s">
        <v>29</v>
      </c>
      <c r="AV325" s="130">
        <v>84.51</v>
      </c>
      <c r="AW325" s="130">
        <v>32.369999999999997</v>
      </c>
      <c r="AX325" s="135"/>
      <c r="AY325" s="128"/>
      <c r="AZ325" s="132">
        <v>7.95</v>
      </c>
      <c r="BA325" s="133">
        <v>6229.49</v>
      </c>
      <c r="BB325" s="133">
        <v>4023.95</v>
      </c>
      <c r="BC325" s="132">
        <v>3.93</v>
      </c>
      <c r="BD325" s="133">
        <v>25136.31</v>
      </c>
      <c r="BE325" s="133">
        <v>8074.73</v>
      </c>
      <c r="BF325" s="132">
        <v>0.15</v>
      </c>
      <c r="BG325" s="134">
        <v>36.17</v>
      </c>
      <c r="BH325" s="134">
        <v>120.15</v>
      </c>
      <c r="BI325" s="132">
        <v>1.89</v>
      </c>
      <c r="BJ325" s="132">
        <v>0.6</v>
      </c>
      <c r="BK325" s="132">
        <v>0.57999999999999996</v>
      </c>
      <c r="BL325" s="132">
        <v>0.78</v>
      </c>
      <c r="BM325" s="134">
        <v>0.28999999999999998</v>
      </c>
      <c r="BN325" s="134">
        <v>0.53</v>
      </c>
      <c r="BO325" s="134">
        <v>15.06</v>
      </c>
      <c r="BP325" s="134">
        <v>3.04</v>
      </c>
      <c r="BQ325" s="134">
        <v>8.59</v>
      </c>
      <c r="BR325" s="134">
        <v>15.67</v>
      </c>
      <c r="BS325" s="134">
        <v>0.1</v>
      </c>
      <c r="BT325" s="134">
        <v>0.11</v>
      </c>
      <c r="BU325" s="134">
        <v>15.94</v>
      </c>
      <c r="BV325" s="134">
        <v>1.78</v>
      </c>
      <c r="BW325" s="134">
        <v>2.64</v>
      </c>
      <c r="BX325" s="134">
        <v>0.38</v>
      </c>
      <c r="BY325" s="134">
        <v>4.08</v>
      </c>
      <c r="BZ325" s="134">
        <v>1.7</v>
      </c>
      <c r="CA325" s="134">
        <v>0.35</v>
      </c>
      <c r="CB325" s="134">
        <v>0.88</v>
      </c>
      <c r="CC325" s="134">
        <v>0.32</v>
      </c>
      <c r="CD325" s="134">
        <v>1.35</v>
      </c>
      <c r="CE325" s="134">
        <v>0.3</v>
      </c>
      <c r="CF325" s="134">
        <v>0.68</v>
      </c>
      <c r="CG325" s="134">
        <v>0.3</v>
      </c>
      <c r="CH325" s="134">
        <v>0.81</v>
      </c>
      <c r="CI325" s="134">
        <v>0.48</v>
      </c>
      <c r="CJ325" s="134">
        <v>1.24</v>
      </c>
      <c r="CK325" s="134">
        <v>1.33</v>
      </c>
      <c r="CL325" s="134">
        <v>6.7000000000000002E-3</v>
      </c>
      <c r="CM325" s="134">
        <v>3.66</v>
      </c>
      <c r="CN325" s="134">
        <v>1.35</v>
      </c>
      <c r="CO325" s="135"/>
      <c r="CQ325" s="130">
        <v>1.53</v>
      </c>
      <c r="CR325" s="130">
        <v>99.51</v>
      </c>
      <c r="CS325" s="130">
        <v>75.63</v>
      </c>
      <c r="CT325" s="130">
        <v>0.115</v>
      </c>
      <c r="CU325" s="130">
        <v>9.7100000000000009</v>
      </c>
      <c r="CV325" s="130">
        <v>1.92</v>
      </c>
      <c r="CW325" s="130">
        <v>9.6100000000000005E-2</v>
      </c>
      <c r="CX325" s="130">
        <v>0.90900000000000003</v>
      </c>
      <c r="CY325" s="130">
        <v>0.42</v>
      </c>
      <c r="CZ325" s="130">
        <v>0.191</v>
      </c>
      <c r="DA325" s="130">
        <v>0.95399999999999996</v>
      </c>
      <c r="DB325" s="130">
        <v>1.38</v>
      </c>
      <c r="DC325" s="130">
        <v>1.85</v>
      </c>
      <c r="DD325" s="130">
        <v>0.65400000000000003</v>
      </c>
      <c r="DE325" s="130">
        <v>0.19</v>
      </c>
      <c r="DF325" s="130">
        <v>4.2599999999999999E-2</v>
      </c>
      <c r="DG325" s="130">
        <v>1.03E-2</v>
      </c>
      <c r="DH325" s="130">
        <v>2.9100000000000001E-2</v>
      </c>
      <c r="DI325" s="130">
        <v>2.3400000000000001E-2</v>
      </c>
      <c r="DJ325" s="130">
        <v>0.21</v>
      </c>
      <c r="DK325" s="130">
        <v>7.8899999999999998E-2</v>
      </c>
      <c r="DL325" s="130">
        <v>7.2700000000000001E-2</v>
      </c>
      <c r="DM325" s="130">
        <v>2.6900000000000001E-3</v>
      </c>
      <c r="DN325" s="130">
        <f>AVERAGE(DN328:DN329,DN331:DN332)</f>
        <v>7.6074999999999997E-3</v>
      </c>
      <c r="DO325" s="130">
        <v>6.6499999999999997E-3</v>
      </c>
      <c r="DP325" s="130">
        <v>4.84333333333333E-2</v>
      </c>
      <c r="DQ325" s="130">
        <v>5.0900000000000001E-2</v>
      </c>
      <c r="DR325" s="130">
        <v>1.2800000000000001E-2</v>
      </c>
      <c r="DS325" s="130">
        <v>3.8199999999999998E-2</v>
      </c>
      <c r="DT325" s="130">
        <v>4.4625000000000003E-3</v>
      </c>
      <c r="DU325" s="130">
        <v>1.9675000000000002E-2</v>
      </c>
      <c r="DV325" s="130">
        <v>3.6600000000000001E-3</v>
      </c>
      <c r="DW325" s="145">
        <v>1.77E-2</v>
      </c>
      <c r="DX325" s="130">
        <v>5.1000000000000004E-3</v>
      </c>
      <c r="DY325" s="130">
        <v>2.9399999999999999E-2</v>
      </c>
      <c r="DZ325" s="130">
        <v>2.5200000000000001E-3</v>
      </c>
      <c r="EA325" s="130">
        <v>1.6799999999999999E-2</v>
      </c>
      <c r="EB325" s="130">
        <v>7.1999999999999998E-3</v>
      </c>
      <c r="EC325" s="130">
        <v>1.32E-2</v>
      </c>
      <c r="ED325" s="130">
        <v>3.31E-3</v>
      </c>
      <c r="EE325" s="130">
        <v>3.7599999999999999E-3</v>
      </c>
    </row>
    <row r="326" spans="1:1024" x14ac:dyDescent="0.2">
      <c r="A326" s="135" t="s">
        <v>800</v>
      </c>
      <c r="B326" s="135" t="s">
        <v>547</v>
      </c>
      <c r="C326" s="128" t="s">
        <v>37</v>
      </c>
      <c r="D326" s="128" t="s">
        <v>556</v>
      </c>
      <c r="F326" s="128">
        <v>1200</v>
      </c>
      <c r="G326" s="128">
        <v>1E-4</v>
      </c>
      <c r="H326" s="128" t="s">
        <v>550</v>
      </c>
      <c r="I326" s="129">
        <v>140.38</v>
      </c>
      <c r="J326" s="128">
        <v>196586.33</v>
      </c>
      <c r="K326" s="128">
        <v>112795.5</v>
      </c>
      <c r="L326" s="128">
        <v>78.16</v>
      </c>
      <c r="M326" s="128">
        <v>70507.39</v>
      </c>
      <c r="N326" s="128">
        <v>69705.88</v>
      </c>
      <c r="O326" s="128">
        <v>2.2999999999999998</v>
      </c>
      <c r="P326" s="128">
        <v>320.79000000000002</v>
      </c>
      <c r="Q326" s="128">
        <v>2347.11</v>
      </c>
      <c r="R326" s="128">
        <v>47.16</v>
      </c>
      <c r="S326" s="128">
        <v>5.12</v>
      </c>
      <c r="T326" s="128">
        <v>1.87</v>
      </c>
      <c r="U326" s="128">
        <v>3.81</v>
      </c>
      <c r="V326" s="128" t="s">
        <v>29</v>
      </c>
      <c r="W326" s="128">
        <v>12.21</v>
      </c>
      <c r="X326" s="128">
        <v>355.97</v>
      </c>
      <c r="Y326" s="128">
        <v>71.819999999999993</v>
      </c>
      <c r="Z326" s="128">
        <v>194.61</v>
      </c>
      <c r="AA326" s="128">
        <v>371.13</v>
      </c>
      <c r="AB326" s="128" t="s">
        <v>29</v>
      </c>
      <c r="AC326" s="128">
        <v>2.25</v>
      </c>
      <c r="AD326" s="128">
        <v>283.77</v>
      </c>
      <c r="AE326" s="128">
        <v>44.54</v>
      </c>
      <c r="AF326" s="128">
        <v>59.37</v>
      </c>
      <c r="AG326" s="128">
        <v>9.5299999999999994</v>
      </c>
      <c r="AH326" s="128">
        <v>68.41</v>
      </c>
      <c r="AI326" s="128">
        <v>25.08</v>
      </c>
      <c r="AJ326" s="128">
        <v>7.74</v>
      </c>
      <c r="AK326" s="128">
        <v>15.4</v>
      </c>
      <c r="AL326" s="128">
        <v>7.49</v>
      </c>
      <c r="AM326" s="128">
        <v>30.04</v>
      </c>
      <c r="AN326" s="128">
        <v>6.46</v>
      </c>
      <c r="AO326" s="128">
        <v>15</v>
      </c>
      <c r="AP326" s="128">
        <v>7.28</v>
      </c>
      <c r="AQ326" s="128">
        <v>15.94</v>
      </c>
      <c r="AR326" s="128">
        <v>11.83</v>
      </c>
      <c r="AS326" s="128">
        <v>22.72</v>
      </c>
      <c r="AT326" s="128">
        <v>29.54</v>
      </c>
      <c r="AU326" s="128" t="s">
        <v>29</v>
      </c>
      <c r="AV326" s="130">
        <v>87.18</v>
      </c>
      <c r="AW326" s="130">
        <v>33.03</v>
      </c>
      <c r="AX326" s="135"/>
      <c r="AY326" s="128"/>
      <c r="AZ326" s="132">
        <v>7.93</v>
      </c>
      <c r="BA326" s="133">
        <v>6227.08</v>
      </c>
      <c r="BB326" s="133">
        <v>4044.17</v>
      </c>
      <c r="BC326" s="132">
        <v>4</v>
      </c>
      <c r="BD326" s="133">
        <v>25812.03</v>
      </c>
      <c r="BE326" s="133">
        <v>8221.7900000000009</v>
      </c>
      <c r="BF326" s="132">
        <v>0.15</v>
      </c>
      <c r="BG326" s="134">
        <v>37.840000000000003</v>
      </c>
      <c r="BH326" s="134">
        <v>123.17</v>
      </c>
      <c r="BI326" s="132">
        <v>2</v>
      </c>
      <c r="BJ326" s="132">
        <v>0.6</v>
      </c>
      <c r="BK326" s="132">
        <v>0.59</v>
      </c>
      <c r="BL326" s="132">
        <v>0.96</v>
      </c>
      <c r="BM326" s="134">
        <v>0.28999999999999998</v>
      </c>
      <c r="BN326" s="134">
        <v>0.56000000000000005</v>
      </c>
      <c r="BO326" s="134">
        <v>15.03</v>
      </c>
      <c r="BP326" s="134">
        <v>3.12</v>
      </c>
      <c r="BQ326" s="134">
        <v>9.51</v>
      </c>
      <c r="BR326" s="134">
        <v>15.97</v>
      </c>
      <c r="BS326" s="134">
        <v>0.1</v>
      </c>
      <c r="BT326" s="134">
        <v>0.11</v>
      </c>
      <c r="BU326" s="134">
        <v>16</v>
      </c>
      <c r="BV326" s="134">
        <v>1.81</v>
      </c>
      <c r="BW326" s="134">
        <v>2.66</v>
      </c>
      <c r="BX326" s="134">
        <v>0.39</v>
      </c>
      <c r="BY326" s="134">
        <v>4.1900000000000004</v>
      </c>
      <c r="BZ326" s="134">
        <v>1.67</v>
      </c>
      <c r="CA326" s="134">
        <v>0.35</v>
      </c>
      <c r="CB326" s="134">
        <v>0.88</v>
      </c>
      <c r="CC326" s="134">
        <v>0.34</v>
      </c>
      <c r="CD326" s="134">
        <v>1.35</v>
      </c>
      <c r="CE326" s="134">
        <v>0.3</v>
      </c>
      <c r="CF326" s="134">
        <v>0.68</v>
      </c>
      <c r="CG326" s="134">
        <v>0.31</v>
      </c>
      <c r="CH326" s="134">
        <v>0.83</v>
      </c>
      <c r="CI326" s="134">
        <v>0.49</v>
      </c>
      <c r="CJ326" s="134">
        <v>1.28</v>
      </c>
      <c r="CK326" s="134">
        <v>1.38</v>
      </c>
      <c r="CL326" s="134">
        <v>6.8999999999999999E-3</v>
      </c>
      <c r="CM326" s="134">
        <v>3.78</v>
      </c>
      <c r="CN326" s="134">
        <v>1.38</v>
      </c>
      <c r="CO326" s="135"/>
      <c r="CQ326" s="130">
        <v>1.56</v>
      </c>
      <c r="CR326" s="130">
        <v>103.1</v>
      </c>
      <c r="CS326" s="130">
        <v>76.760000000000005</v>
      </c>
      <c r="CT326" s="130">
        <v>0.115</v>
      </c>
      <c r="CU326" s="130">
        <v>10.02</v>
      </c>
      <c r="CV326" s="130">
        <v>2.13</v>
      </c>
      <c r="CW326" s="130">
        <v>0.10299999999999999</v>
      </c>
      <c r="CX326" s="130">
        <v>0.53700000000000003</v>
      </c>
      <c r="CY326" s="130">
        <v>0.44900000000000001</v>
      </c>
      <c r="CZ326" s="130">
        <v>0.19400000000000001</v>
      </c>
      <c r="DA326" s="130">
        <v>1.04</v>
      </c>
      <c r="DB326" s="130">
        <v>1.35</v>
      </c>
      <c r="DC326" s="130">
        <v>1.3</v>
      </c>
      <c r="DD326" s="130">
        <v>0.65200000000000002</v>
      </c>
      <c r="DE326" s="130">
        <v>0.20200000000000001</v>
      </c>
      <c r="DF326" s="130">
        <v>5.8500000000000003E-2</v>
      </c>
      <c r="DG326" s="130">
        <v>1.1599999999999999E-2</v>
      </c>
      <c r="DH326" s="130">
        <v>4.0099999999999997E-2</v>
      </c>
      <c r="DI326" s="130">
        <f>AVERAGE(DI325,DI327:DI331)</f>
        <v>1.6664999999999999E-2</v>
      </c>
      <c r="DJ326" s="130">
        <v>0.24</v>
      </c>
      <c r="DK326" s="130">
        <v>7.9100000000000004E-2</v>
      </c>
      <c r="DL326" s="130">
        <v>7.7499999999999999E-2</v>
      </c>
      <c r="DM326" s="130">
        <v>2.0200000000000001E-3</v>
      </c>
      <c r="DN326" s="130">
        <v>7.6074999999999997E-3</v>
      </c>
      <c r="DO326" s="130">
        <v>5.8500000000000002E-3</v>
      </c>
      <c r="DP326" s="130">
        <v>4.84333333333333E-2</v>
      </c>
      <c r="DQ326" s="130">
        <v>5.0900000000000001E-2</v>
      </c>
      <c r="DR326" s="130">
        <v>1.0200000000000001E-2</v>
      </c>
      <c r="DS326" s="130">
        <v>7.1300000000000002E-2</v>
      </c>
      <c r="DT326" s="130">
        <v>6.2700000000000004E-3</v>
      </c>
      <c r="DU326" s="130">
        <v>1.9675000000000002E-2</v>
      </c>
      <c r="DV326" s="130">
        <v>3.9300000000000003E-3</v>
      </c>
      <c r="DW326" s="145">
        <v>1.77E-2</v>
      </c>
      <c r="DX326" s="130">
        <v>4.7699999999999999E-3</v>
      </c>
      <c r="DY326" s="130">
        <v>2.9000000000000001E-2</v>
      </c>
      <c r="DZ326" s="130">
        <v>2.1800000000000001E-3</v>
      </c>
      <c r="EA326" s="130">
        <v>1.6799999999999999E-2</v>
      </c>
      <c r="EB326" s="130">
        <v>6.94E-3</v>
      </c>
      <c r="EC326" s="130">
        <v>1.6400000000000001E-2</v>
      </c>
      <c r="ED326" s="130">
        <v>3.31E-3</v>
      </c>
      <c r="EE326" s="130">
        <v>3.7599999999999999E-3</v>
      </c>
    </row>
    <row r="327" spans="1:1024" x14ac:dyDescent="0.2">
      <c r="A327" s="135" t="s">
        <v>800</v>
      </c>
      <c r="B327" s="135" t="s">
        <v>547</v>
      </c>
      <c r="C327" s="128" t="s">
        <v>37</v>
      </c>
      <c r="D327" s="128" t="s">
        <v>557</v>
      </c>
      <c r="F327" s="128">
        <v>1200</v>
      </c>
      <c r="G327" s="128">
        <v>1E-4</v>
      </c>
      <c r="H327" s="128" t="s">
        <v>550</v>
      </c>
      <c r="I327" s="129">
        <v>143.62</v>
      </c>
      <c r="J327" s="128">
        <v>196586.34</v>
      </c>
      <c r="K327" s="128">
        <v>111280.88</v>
      </c>
      <c r="L327" s="128">
        <v>76.569999999999993</v>
      </c>
      <c r="M327" s="128">
        <v>70365.55</v>
      </c>
      <c r="N327" s="128">
        <v>69838.27</v>
      </c>
      <c r="O327" s="128">
        <v>2.27</v>
      </c>
      <c r="P327" s="128">
        <v>307.64999999999998</v>
      </c>
      <c r="Q327" s="128">
        <v>2321.39</v>
      </c>
      <c r="R327" s="128">
        <v>49.59</v>
      </c>
      <c r="S327" s="128">
        <v>4.08</v>
      </c>
      <c r="T327" s="128" t="s">
        <v>29</v>
      </c>
      <c r="U327" s="128" t="s">
        <v>29</v>
      </c>
      <c r="V327" s="128" t="s">
        <v>29</v>
      </c>
      <c r="W327" s="128">
        <v>13.14</v>
      </c>
      <c r="X327" s="128">
        <v>351.58</v>
      </c>
      <c r="Y327" s="128">
        <v>71.150000000000006</v>
      </c>
      <c r="Z327" s="128">
        <v>179.44</v>
      </c>
      <c r="AA327" s="128">
        <v>371</v>
      </c>
      <c r="AB327" s="128">
        <v>0.22800000000000001</v>
      </c>
      <c r="AC327" s="128">
        <v>2.31</v>
      </c>
      <c r="AD327" s="128">
        <v>283.08999999999997</v>
      </c>
      <c r="AE327" s="128">
        <v>44.08</v>
      </c>
      <c r="AF327" s="128">
        <v>60.18</v>
      </c>
      <c r="AG327" s="128">
        <v>9.15</v>
      </c>
      <c r="AH327" s="128">
        <v>66.91</v>
      </c>
      <c r="AI327" s="128">
        <v>25.45</v>
      </c>
      <c r="AJ327" s="128">
        <v>7.55</v>
      </c>
      <c r="AK327" s="128">
        <v>15.93</v>
      </c>
      <c r="AL327" s="128">
        <v>7.33</v>
      </c>
      <c r="AM327" s="128">
        <v>29.6</v>
      </c>
      <c r="AN327" s="128">
        <v>6.35</v>
      </c>
      <c r="AO327" s="128">
        <v>15.37</v>
      </c>
      <c r="AP327" s="128">
        <v>7.19</v>
      </c>
      <c r="AQ327" s="128">
        <v>16</v>
      </c>
      <c r="AR327" s="128">
        <v>11.82</v>
      </c>
      <c r="AS327" s="128">
        <v>22.13</v>
      </c>
      <c r="AT327" s="128">
        <v>29.33</v>
      </c>
      <c r="AU327" s="128">
        <v>7.0999999999999994E-2</v>
      </c>
      <c r="AV327" s="130">
        <v>85.92</v>
      </c>
      <c r="AW327" s="130">
        <v>33.049999999999997</v>
      </c>
      <c r="AX327" s="135"/>
      <c r="AY327" s="128"/>
      <c r="AZ327" s="132">
        <v>8.1300000000000008</v>
      </c>
      <c r="BA327" s="133">
        <v>6226.03</v>
      </c>
      <c r="BB327" s="133">
        <v>3995.65</v>
      </c>
      <c r="BC327" s="132">
        <v>3.93</v>
      </c>
      <c r="BD327" s="133">
        <v>25887.1</v>
      </c>
      <c r="BE327" s="133">
        <v>8280.93</v>
      </c>
      <c r="BF327" s="132">
        <v>0.15</v>
      </c>
      <c r="BG327" s="134">
        <v>36.479999999999997</v>
      </c>
      <c r="BH327" s="134">
        <v>122.26</v>
      </c>
      <c r="BI327" s="132">
        <v>2.11</v>
      </c>
      <c r="BJ327" s="132">
        <v>0.53</v>
      </c>
      <c r="BK327" s="132">
        <v>0.56000000000000005</v>
      </c>
      <c r="BL327" s="132">
        <v>0.86</v>
      </c>
      <c r="BM327" s="134">
        <v>0.34</v>
      </c>
      <c r="BN327" s="134">
        <v>0.6</v>
      </c>
      <c r="BO327" s="134">
        <v>14.88</v>
      </c>
      <c r="BP327" s="134">
        <v>3.09</v>
      </c>
      <c r="BQ327" s="134">
        <v>8.8000000000000007</v>
      </c>
      <c r="BR327" s="134">
        <v>16.010000000000002</v>
      </c>
      <c r="BS327" s="134">
        <v>8.8999999999999996E-2</v>
      </c>
      <c r="BT327" s="134">
        <v>0.11</v>
      </c>
      <c r="BU327" s="134">
        <v>16.010000000000002</v>
      </c>
      <c r="BV327" s="134">
        <v>1.79</v>
      </c>
      <c r="BW327" s="134">
        <v>2.7</v>
      </c>
      <c r="BX327" s="134">
        <v>0.38</v>
      </c>
      <c r="BY327" s="134">
        <v>4.1100000000000003</v>
      </c>
      <c r="BZ327" s="134">
        <v>1.7</v>
      </c>
      <c r="CA327" s="134">
        <v>0.34</v>
      </c>
      <c r="CB327" s="134">
        <v>0.9</v>
      </c>
      <c r="CC327" s="134">
        <v>0.33</v>
      </c>
      <c r="CD327" s="134">
        <v>1.33</v>
      </c>
      <c r="CE327" s="134">
        <v>0.3</v>
      </c>
      <c r="CF327" s="134">
        <v>0.69</v>
      </c>
      <c r="CG327" s="134">
        <v>0.3</v>
      </c>
      <c r="CH327" s="134">
        <v>0.84</v>
      </c>
      <c r="CI327" s="134">
        <v>0.49</v>
      </c>
      <c r="CJ327" s="134">
        <v>1.25</v>
      </c>
      <c r="CK327" s="134">
        <v>1.37</v>
      </c>
      <c r="CL327" s="134">
        <v>1.2999999999999999E-2</v>
      </c>
      <c r="CM327" s="134">
        <v>3.74</v>
      </c>
      <c r="CN327" s="134">
        <v>1.38</v>
      </c>
      <c r="CO327" s="135"/>
      <c r="CQ327" s="130">
        <v>1.53</v>
      </c>
      <c r="CR327" s="130">
        <v>101.5</v>
      </c>
      <c r="CS327" s="130">
        <v>78.2</v>
      </c>
      <c r="CT327" s="130">
        <v>0.11</v>
      </c>
      <c r="CU327" s="130">
        <v>9.93</v>
      </c>
      <c r="CV327" s="130">
        <v>2.59</v>
      </c>
      <c r="CW327" s="130">
        <v>9.0800000000000006E-2</v>
      </c>
      <c r="CX327" s="130">
        <v>0.96399999999999997</v>
      </c>
      <c r="CY327" s="130">
        <v>0.436</v>
      </c>
      <c r="CZ327" s="130">
        <v>0.20100000000000001</v>
      </c>
      <c r="DA327" s="130">
        <v>1.02</v>
      </c>
      <c r="DB327" s="130">
        <v>1.39</v>
      </c>
      <c r="DC327" s="130">
        <v>1.91</v>
      </c>
      <c r="DD327" s="130">
        <v>0.77800000000000002</v>
      </c>
      <c r="DE327" s="130">
        <v>0.20499999999999999</v>
      </c>
      <c r="DF327" s="130">
        <v>5.3600000000000002E-2</v>
      </c>
      <c r="DG327" s="130">
        <v>1.55E-2</v>
      </c>
      <c r="DH327" s="130">
        <v>4.7399999999999998E-2</v>
      </c>
      <c r="DI327" s="130">
        <v>1.66E-2</v>
      </c>
      <c r="DJ327" s="130">
        <v>0.19400000000000001</v>
      </c>
      <c r="DK327" s="130">
        <v>7.9100000000000004E-2</v>
      </c>
      <c r="DL327" s="130">
        <v>0.14099999999999999</v>
      </c>
      <c r="DM327" s="130">
        <v>2.4199999999999998E-3</v>
      </c>
      <c r="DN327" s="130">
        <v>7.6074999999999997E-3</v>
      </c>
      <c r="DO327" s="130">
        <f>AVERAGE(DO325:DO326,DO332)</f>
        <v>6.1333333333333335E-3</v>
      </c>
      <c r="DP327" s="130">
        <v>4.84333333333333E-2</v>
      </c>
      <c r="DQ327" s="130">
        <v>5.0900000000000001E-2</v>
      </c>
      <c r="DR327" s="130">
        <v>1.1446E-2</v>
      </c>
      <c r="DS327" s="130">
        <v>4.3499999999999997E-2</v>
      </c>
      <c r="DT327" s="130">
        <v>4.4625000000000003E-3</v>
      </c>
      <c r="DU327" s="130">
        <v>1.9675000000000002E-2</v>
      </c>
      <c r="DV327" s="130">
        <v>3.9300000000000003E-3</v>
      </c>
      <c r="DW327" s="145">
        <v>1.77E-2</v>
      </c>
      <c r="DX327" s="130">
        <v>5.3E-3</v>
      </c>
      <c r="DY327" s="130">
        <v>2.4916666666666702E-2</v>
      </c>
      <c r="DZ327" s="130">
        <v>3.6900000000000001E-3</v>
      </c>
      <c r="EA327" s="130">
        <v>1.6799999999999999E-2</v>
      </c>
      <c r="EB327" s="130">
        <v>8.3899999999999999E-3</v>
      </c>
      <c r="EC327" s="130">
        <v>2.06E-2</v>
      </c>
      <c r="ED327" s="130">
        <v>3.31E-3</v>
      </c>
      <c r="EE327" s="130">
        <v>3.7599999999999999E-3</v>
      </c>
    </row>
    <row r="328" spans="1:1024" x14ac:dyDescent="0.2">
      <c r="A328" s="135" t="s">
        <v>800</v>
      </c>
      <c r="B328" s="135" t="s">
        <v>547</v>
      </c>
      <c r="C328" s="128" t="s">
        <v>37</v>
      </c>
      <c r="D328" s="128" t="s">
        <v>558</v>
      </c>
      <c r="F328" s="128">
        <v>1200</v>
      </c>
      <c r="G328" s="128">
        <v>1E-4</v>
      </c>
      <c r="H328" s="128" t="s">
        <v>550</v>
      </c>
      <c r="I328" s="129">
        <v>145.28</v>
      </c>
      <c r="J328" s="128">
        <v>196586.34</v>
      </c>
      <c r="K328" s="128">
        <v>111741.62</v>
      </c>
      <c r="L328" s="128">
        <v>76.05</v>
      </c>
      <c r="M328" s="128">
        <v>70807.350000000006</v>
      </c>
      <c r="N328" s="128">
        <v>70414.73</v>
      </c>
      <c r="O328" s="128">
        <v>2.48</v>
      </c>
      <c r="P328" s="128">
        <v>317.97000000000003</v>
      </c>
      <c r="Q328" s="128">
        <v>2347.4</v>
      </c>
      <c r="R328" s="128">
        <v>49.47</v>
      </c>
      <c r="S328" s="128">
        <v>4.4400000000000004</v>
      </c>
      <c r="T328" s="128" t="s">
        <v>29</v>
      </c>
      <c r="U328" s="128" t="s">
        <v>29</v>
      </c>
      <c r="V328" s="128">
        <v>0.96</v>
      </c>
      <c r="W328" s="128">
        <v>12.8</v>
      </c>
      <c r="X328" s="128">
        <v>353.62</v>
      </c>
      <c r="Y328" s="128">
        <v>72.25</v>
      </c>
      <c r="Z328" s="128">
        <v>179.94</v>
      </c>
      <c r="AA328" s="128">
        <v>369.58</v>
      </c>
      <c r="AB328" s="128">
        <v>0.20300000000000001</v>
      </c>
      <c r="AC328" s="128">
        <v>2.36</v>
      </c>
      <c r="AD328" s="128">
        <v>288.08</v>
      </c>
      <c r="AE328" s="128">
        <v>44.85</v>
      </c>
      <c r="AF328" s="128">
        <v>60.15</v>
      </c>
      <c r="AG328" s="128">
        <v>9.49</v>
      </c>
      <c r="AH328" s="128">
        <v>68.540000000000006</v>
      </c>
      <c r="AI328" s="128">
        <v>25.39</v>
      </c>
      <c r="AJ328" s="128">
        <v>7.79</v>
      </c>
      <c r="AK328" s="128">
        <v>16.190000000000001</v>
      </c>
      <c r="AL328" s="128">
        <v>7.46</v>
      </c>
      <c r="AM328" s="128">
        <v>30.27</v>
      </c>
      <c r="AN328" s="128">
        <v>6.44</v>
      </c>
      <c r="AO328" s="128">
        <v>15.09</v>
      </c>
      <c r="AP328" s="128">
        <v>7.37</v>
      </c>
      <c r="AQ328" s="128">
        <v>15.68</v>
      </c>
      <c r="AR328" s="128">
        <v>11.92</v>
      </c>
      <c r="AS328" s="128">
        <v>22.31</v>
      </c>
      <c r="AT328" s="128">
        <v>29.66</v>
      </c>
      <c r="AU328" s="128">
        <v>1.95E-2</v>
      </c>
      <c r="AV328" s="130">
        <v>87.15</v>
      </c>
      <c r="AW328" s="130">
        <v>33.29</v>
      </c>
      <c r="AX328" s="135"/>
      <c r="AY328" s="128"/>
      <c r="AZ328" s="132">
        <v>8.25</v>
      </c>
      <c r="BA328" s="133">
        <v>6224.59</v>
      </c>
      <c r="BB328" s="133">
        <v>4017.47</v>
      </c>
      <c r="BC328" s="132">
        <v>3.92</v>
      </c>
      <c r="BD328" s="133">
        <v>26177.71</v>
      </c>
      <c r="BE328" s="133">
        <v>8393.27</v>
      </c>
      <c r="BF328" s="132">
        <v>0.15</v>
      </c>
      <c r="BG328" s="134">
        <v>37.880000000000003</v>
      </c>
      <c r="BH328" s="134">
        <v>124.08</v>
      </c>
      <c r="BI328" s="132">
        <v>2.1</v>
      </c>
      <c r="BJ328" s="132">
        <v>0.53</v>
      </c>
      <c r="BK328" s="132">
        <v>0.53</v>
      </c>
      <c r="BL328" s="132">
        <v>0.79</v>
      </c>
      <c r="BM328" s="134">
        <v>0.32</v>
      </c>
      <c r="BN328" s="134">
        <v>0.57999999999999996</v>
      </c>
      <c r="BO328" s="134">
        <v>15.01</v>
      </c>
      <c r="BP328" s="134">
        <v>3.15</v>
      </c>
      <c r="BQ328" s="134">
        <v>8.85</v>
      </c>
      <c r="BR328" s="134">
        <v>15.99</v>
      </c>
      <c r="BS328" s="134">
        <v>8.5000000000000006E-2</v>
      </c>
      <c r="BT328" s="134">
        <v>0.11</v>
      </c>
      <c r="BU328" s="134">
        <v>16.34</v>
      </c>
      <c r="BV328" s="134">
        <v>1.83</v>
      </c>
      <c r="BW328" s="134">
        <v>2.71</v>
      </c>
      <c r="BX328" s="134">
        <v>0.39</v>
      </c>
      <c r="BY328" s="134">
        <v>4.22</v>
      </c>
      <c r="BZ328" s="134">
        <v>1.7</v>
      </c>
      <c r="CA328" s="134">
        <v>0.35</v>
      </c>
      <c r="CB328" s="134">
        <v>0.92</v>
      </c>
      <c r="CC328" s="134">
        <v>0.33</v>
      </c>
      <c r="CD328" s="134">
        <v>1.36</v>
      </c>
      <c r="CE328" s="134">
        <v>0.3</v>
      </c>
      <c r="CF328" s="134">
        <v>0.68</v>
      </c>
      <c r="CG328" s="134">
        <v>0.31</v>
      </c>
      <c r="CH328" s="134">
        <v>0.82</v>
      </c>
      <c r="CI328" s="134">
        <v>0.49</v>
      </c>
      <c r="CJ328" s="134">
        <v>1.26</v>
      </c>
      <c r="CK328" s="134">
        <v>1.39</v>
      </c>
      <c r="CL328" s="134">
        <v>5.7000000000000002E-3</v>
      </c>
      <c r="CM328" s="134">
        <v>3.8</v>
      </c>
      <c r="CN328" s="134">
        <v>1.4</v>
      </c>
      <c r="CO328" s="135"/>
      <c r="CQ328" s="130">
        <v>1.53</v>
      </c>
      <c r="CR328" s="130">
        <v>102.58</v>
      </c>
      <c r="CS328" s="130">
        <v>76.150000000000006</v>
      </c>
      <c r="CT328" s="130">
        <v>0.122</v>
      </c>
      <c r="CU328" s="130">
        <v>9.94</v>
      </c>
      <c r="CV328" s="130">
        <v>2.82</v>
      </c>
      <c r="CW328" s="130">
        <v>9.2200000000000004E-2</v>
      </c>
      <c r="CX328" s="130">
        <v>0.95199999999999996</v>
      </c>
      <c r="CY328" s="130">
        <v>0.42499999999999999</v>
      </c>
      <c r="CZ328" s="130">
        <v>0.19900000000000001</v>
      </c>
      <c r="DA328" s="130">
        <v>1.02</v>
      </c>
      <c r="DB328" s="130">
        <v>1.36</v>
      </c>
      <c r="DC328" s="130">
        <v>2.1</v>
      </c>
      <c r="DD328" s="130">
        <v>0.66700000000000004</v>
      </c>
      <c r="DE328" s="130">
        <v>0.20799999999999999</v>
      </c>
      <c r="DF328" s="130">
        <v>5.3999999999999999E-2</v>
      </c>
      <c r="DG328" s="130">
        <f>AVERAGE(DG325:DG327,DG329:DG332)</f>
        <v>1.0291428571428573E-2</v>
      </c>
      <c r="DH328" s="130">
        <v>4.0099999999999997E-2</v>
      </c>
      <c r="DI328" s="130">
        <v>7.8899999999999994E-3</v>
      </c>
      <c r="DJ328" s="130">
        <v>0.19800000000000001</v>
      </c>
      <c r="DK328" s="130">
        <v>7.51E-2</v>
      </c>
      <c r="DL328" s="130">
        <v>8.8800000000000004E-2</v>
      </c>
      <c r="DM328" s="130">
        <f>AVERAGE(DM325:DM327,DM329:DM332)</f>
        <v>2.9685714285714285E-3</v>
      </c>
      <c r="DN328" s="130">
        <v>9.9500000000000005E-3</v>
      </c>
      <c r="DO328" s="130">
        <v>6.13333333333333E-3</v>
      </c>
      <c r="DP328" s="130">
        <v>4.84333333333333E-2</v>
      </c>
      <c r="DQ328" s="130">
        <v>4.2700000000000002E-2</v>
      </c>
      <c r="DR328" s="130">
        <v>1.4999999999999999E-2</v>
      </c>
      <c r="DS328" s="130">
        <v>5.7500000000000002E-2</v>
      </c>
      <c r="DT328" s="130">
        <v>3.7000000000000002E-3</v>
      </c>
      <c r="DU328" s="130">
        <v>2.0199999999999999E-2</v>
      </c>
      <c r="DV328" s="130">
        <v>3.9300000000000003E-3</v>
      </c>
      <c r="DW328" s="145">
        <v>1.77E-2</v>
      </c>
      <c r="DX328" s="130">
        <v>4.7699999999999999E-3</v>
      </c>
      <c r="DY328" s="130">
        <v>1.8599999999999998E-2</v>
      </c>
      <c r="DZ328" s="130">
        <v>2.9399999999999999E-3</v>
      </c>
      <c r="EA328" s="130">
        <v>1.6799999999999999E-2</v>
      </c>
      <c r="EB328" s="130">
        <f>AVERAGE(EB325:EB326,EB329:EB332)</f>
        <v>8.3899999999999999E-3</v>
      </c>
      <c r="EC328" s="130">
        <v>9.3200000000000002E-3</v>
      </c>
      <c r="ED328" s="130">
        <v>3.31E-3</v>
      </c>
      <c r="EE328" s="130">
        <v>3.7599999999999999E-3</v>
      </c>
    </row>
    <row r="329" spans="1:1024" x14ac:dyDescent="0.2">
      <c r="A329" s="135" t="s">
        <v>800</v>
      </c>
      <c r="B329" s="135" t="s">
        <v>547</v>
      </c>
      <c r="C329" s="128" t="s">
        <v>37</v>
      </c>
      <c r="D329" s="128" t="s">
        <v>559</v>
      </c>
      <c r="F329" s="128">
        <v>1200</v>
      </c>
      <c r="G329" s="128">
        <v>1E-4</v>
      </c>
      <c r="H329" s="128" t="s">
        <v>550</v>
      </c>
      <c r="I329" s="129">
        <v>143.76</v>
      </c>
      <c r="J329" s="128">
        <v>196586.33</v>
      </c>
      <c r="K329" s="128">
        <v>112875.34</v>
      </c>
      <c r="L329" s="128">
        <v>77.989999999999995</v>
      </c>
      <c r="M329" s="128">
        <v>70715.97</v>
      </c>
      <c r="N329" s="128">
        <v>70465.899999999994</v>
      </c>
      <c r="O329" s="128">
        <v>2.17</v>
      </c>
      <c r="P329" s="128">
        <v>322.66000000000003</v>
      </c>
      <c r="Q329" s="128">
        <v>2347.35</v>
      </c>
      <c r="R329" s="128">
        <v>49.48</v>
      </c>
      <c r="S329" s="128">
        <v>4.26</v>
      </c>
      <c r="T329" s="128" t="s">
        <v>29</v>
      </c>
      <c r="U329" s="128" t="s">
        <v>29</v>
      </c>
      <c r="V329" s="128">
        <v>1.23</v>
      </c>
      <c r="W329" s="128">
        <v>12.73</v>
      </c>
      <c r="X329" s="128">
        <v>352.36</v>
      </c>
      <c r="Y329" s="128">
        <v>71.8</v>
      </c>
      <c r="Z329" s="128">
        <v>180.32</v>
      </c>
      <c r="AA329" s="128">
        <v>370</v>
      </c>
      <c r="AB329" s="128" t="s">
        <v>29</v>
      </c>
      <c r="AC329" s="128">
        <v>2.1800000000000002</v>
      </c>
      <c r="AD329" s="128">
        <v>285.92</v>
      </c>
      <c r="AE329" s="128">
        <v>44.47</v>
      </c>
      <c r="AF329" s="128">
        <v>60.23</v>
      </c>
      <c r="AG329" s="128">
        <v>9.48</v>
      </c>
      <c r="AH329" s="128">
        <v>68.150000000000006</v>
      </c>
      <c r="AI329" s="128">
        <v>25.84</v>
      </c>
      <c r="AJ329" s="128">
        <v>7.72</v>
      </c>
      <c r="AK329" s="128">
        <v>15.96</v>
      </c>
      <c r="AL329" s="128">
        <v>7.34</v>
      </c>
      <c r="AM329" s="128">
        <v>29.91</v>
      </c>
      <c r="AN329" s="128">
        <v>6.35</v>
      </c>
      <c r="AO329" s="128">
        <v>14.94</v>
      </c>
      <c r="AP329" s="128">
        <v>7.33</v>
      </c>
      <c r="AQ329" s="128">
        <v>15.7</v>
      </c>
      <c r="AR329" s="128">
        <v>12.09</v>
      </c>
      <c r="AS329" s="128">
        <v>22.66</v>
      </c>
      <c r="AT329" s="128">
        <v>29.59</v>
      </c>
      <c r="AU329" s="128" t="s">
        <v>29</v>
      </c>
      <c r="AV329" s="130">
        <v>86.95</v>
      </c>
      <c r="AW329" s="130">
        <v>33.28</v>
      </c>
      <c r="AX329" s="135"/>
      <c r="AY329" s="128"/>
      <c r="AZ329" s="132">
        <v>8.19</v>
      </c>
      <c r="BA329" s="133">
        <v>6224.41</v>
      </c>
      <c r="BB329" s="133">
        <v>4064.95</v>
      </c>
      <c r="BC329" s="132">
        <v>4.03</v>
      </c>
      <c r="BD329" s="133">
        <v>26272.14</v>
      </c>
      <c r="BE329" s="133">
        <v>8443.61</v>
      </c>
      <c r="BF329" s="132">
        <v>0.14000000000000001</v>
      </c>
      <c r="BG329" s="134">
        <v>38.64</v>
      </c>
      <c r="BH329" s="134">
        <v>124.54</v>
      </c>
      <c r="BI329" s="132">
        <v>2.11</v>
      </c>
      <c r="BJ329" s="132">
        <v>0.53</v>
      </c>
      <c r="BK329" s="132">
        <v>0.5</v>
      </c>
      <c r="BL329" s="132">
        <v>0.69</v>
      </c>
      <c r="BM329" s="134">
        <v>0.32</v>
      </c>
      <c r="BN329" s="134">
        <v>0.57999999999999996</v>
      </c>
      <c r="BO329" s="134">
        <v>15</v>
      </c>
      <c r="BP329" s="134">
        <v>3.14</v>
      </c>
      <c r="BQ329" s="134">
        <v>8.9</v>
      </c>
      <c r="BR329" s="134">
        <v>16.059999999999999</v>
      </c>
      <c r="BS329" s="134">
        <v>8.5999999999999993E-2</v>
      </c>
      <c r="BT329" s="134">
        <v>0.11</v>
      </c>
      <c r="BU329" s="134">
        <v>16.28</v>
      </c>
      <c r="BV329" s="134">
        <v>1.82</v>
      </c>
      <c r="BW329" s="134">
        <v>2.72</v>
      </c>
      <c r="BX329" s="134">
        <v>0.39</v>
      </c>
      <c r="BY329" s="134">
        <v>4.21</v>
      </c>
      <c r="BZ329" s="134">
        <v>1.73</v>
      </c>
      <c r="CA329" s="134">
        <v>0.35</v>
      </c>
      <c r="CB329" s="134">
        <v>0.91</v>
      </c>
      <c r="CC329" s="134">
        <v>0.33</v>
      </c>
      <c r="CD329" s="134">
        <v>1.35</v>
      </c>
      <c r="CE329" s="134">
        <v>0.3</v>
      </c>
      <c r="CF329" s="134">
        <v>0.68</v>
      </c>
      <c r="CG329" s="134">
        <v>0.31</v>
      </c>
      <c r="CH329" s="134">
        <v>0.82</v>
      </c>
      <c r="CI329" s="134">
        <v>0.5</v>
      </c>
      <c r="CJ329" s="134">
        <v>1.28</v>
      </c>
      <c r="CK329" s="134">
        <v>1.39</v>
      </c>
      <c r="CL329" s="134">
        <v>5.8999999999999999E-3</v>
      </c>
      <c r="CM329" s="134">
        <v>3.8</v>
      </c>
      <c r="CN329" s="134">
        <v>1.4</v>
      </c>
      <c r="CO329" s="135"/>
      <c r="CQ329" s="130">
        <v>1.5</v>
      </c>
      <c r="CR329" s="130">
        <v>100.63</v>
      </c>
      <c r="CS329" s="130">
        <v>77.16</v>
      </c>
      <c r="CT329" s="130">
        <v>0.11799999999999999</v>
      </c>
      <c r="CU329" s="130">
        <v>9.86</v>
      </c>
      <c r="CV329" s="130">
        <v>2.29</v>
      </c>
      <c r="CW329" s="130">
        <v>0.1</v>
      </c>
      <c r="CX329" s="130">
        <v>0.745</v>
      </c>
      <c r="CY329" s="130">
        <v>0.42499999999999999</v>
      </c>
      <c r="CZ329" s="130">
        <v>0.182</v>
      </c>
      <c r="DA329" s="130">
        <v>1.04</v>
      </c>
      <c r="DB329" s="130">
        <v>1.34</v>
      </c>
      <c r="DC329" s="130">
        <v>1.77</v>
      </c>
      <c r="DD329" s="130">
        <v>0.57899999999999996</v>
      </c>
      <c r="DE329" s="130">
        <v>0.191</v>
      </c>
      <c r="DF329" s="130">
        <v>5.7299999999999997E-2</v>
      </c>
      <c r="DG329" s="130">
        <v>1.17E-2</v>
      </c>
      <c r="DH329" s="130">
        <v>4.19E-2</v>
      </c>
      <c r="DI329" s="130">
        <v>2.0299999999999999E-2</v>
      </c>
      <c r="DJ329" s="130">
        <v>0.21199999999999999</v>
      </c>
      <c r="DK329" s="130">
        <v>8.2400000000000001E-2</v>
      </c>
      <c r="DL329" s="130">
        <v>9.7000000000000003E-2</v>
      </c>
      <c r="DM329" s="130">
        <v>4.0899999999999999E-3</v>
      </c>
      <c r="DN329" s="130">
        <v>7.2500000000000004E-3</v>
      </c>
      <c r="DO329" s="130">
        <v>6.13333333333333E-3</v>
      </c>
      <c r="DP329" s="130">
        <v>7.4999999999999997E-2</v>
      </c>
      <c r="DQ329" s="130">
        <v>5.0900000000000001E-2</v>
      </c>
      <c r="DR329" s="130">
        <v>1.1446E-2</v>
      </c>
      <c r="DS329" s="130">
        <v>5.0500000000000003E-2</v>
      </c>
      <c r="DT329" s="130">
        <v>4.1799999999999997E-3</v>
      </c>
      <c r="DU329" s="130">
        <v>2.0899999999999998E-2</v>
      </c>
      <c r="DV329" s="130">
        <v>3.9300000000000003E-3</v>
      </c>
      <c r="DW329" s="145">
        <v>1.77E-2</v>
      </c>
      <c r="DX329" s="130">
        <v>4.7699999999999999E-3</v>
      </c>
      <c r="DY329" s="130">
        <v>2.4199999999999999E-2</v>
      </c>
      <c r="DZ329" s="130">
        <v>2.7699999999999999E-3</v>
      </c>
      <c r="EA329" s="130">
        <v>1.6799999999999999E-2</v>
      </c>
      <c r="EB329" s="130">
        <v>1.1299999999999999E-2</v>
      </c>
      <c r="EC329" s="130">
        <v>1.6500000000000001E-2</v>
      </c>
      <c r="ED329" s="130">
        <v>3.31E-3</v>
      </c>
      <c r="EE329" s="130">
        <v>3.7599999999999999E-3</v>
      </c>
    </row>
    <row r="330" spans="1:1024" x14ac:dyDescent="0.2">
      <c r="A330" s="135" t="s">
        <v>800</v>
      </c>
      <c r="B330" s="135" t="s">
        <v>547</v>
      </c>
      <c r="C330" s="128" t="s">
        <v>37</v>
      </c>
      <c r="D330" s="128" t="s">
        <v>560</v>
      </c>
      <c r="F330" s="128">
        <v>1200</v>
      </c>
      <c r="G330" s="128">
        <v>1E-4</v>
      </c>
      <c r="H330" s="128" t="s">
        <v>550</v>
      </c>
      <c r="I330" s="129">
        <v>139.37</v>
      </c>
      <c r="J330" s="128">
        <v>196983.91</v>
      </c>
      <c r="K330" s="128">
        <v>108349.38</v>
      </c>
      <c r="L330" s="128">
        <v>74.31</v>
      </c>
      <c r="M330" s="128">
        <v>66414.17</v>
      </c>
      <c r="N330" s="135" t="s">
        <v>368</v>
      </c>
      <c r="O330" s="128">
        <v>2.2200000000000002</v>
      </c>
      <c r="P330" s="128">
        <v>304.92</v>
      </c>
      <c r="Q330" s="128">
        <v>2287.29</v>
      </c>
      <c r="R330" s="128">
        <v>48.43</v>
      </c>
      <c r="S330" s="128">
        <v>3.95</v>
      </c>
      <c r="T330" s="128" t="s">
        <v>29</v>
      </c>
      <c r="U330" s="128">
        <v>2.25</v>
      </c>
      <c r="V330" s="128">
        <v>0.71</v>
      </c>
      <c r="W330" s="128">
        <v>12.36</v>
      </c>
      <c r="X330" s="128">
        <v>345.3</v>
      </c>
      <c r="Y330" s="128">
        <v>69.459999999999994</v>
      </c>
      <c r="Z330" s="128">
        <v>175.55</v>
      </c>
      <c r="AA330" s="128">
        <v>361.28</v>
      </c>
      <c r="AB330" s="128">
        <v>0.35</v>
      </c>
      <c r="AC330" s="128">
        <v>2.25</v>
      </c>
      <c r="AD330" s="128">
        <v>277.02</v>
      </c>
      <c r="AE330" s="128">
        <v>43.4</v>
      </c>
      <c r="AF330" s="128">
        <v>58.11</v>
      </c>
      <c r="AG330" s="128">
        <v>9.08</v>
      </c>
      <c r="AH330" s="128">
        <v>65.83</v>
      </c>
      <c r="AI330" s="128">
        <v>25.14</v>
      </c>
      <c r="AJ330" s="128">
        <v>7.66</v>
      </c>
      <c r="AK330" s="128">
        <v>15.67</v>
      </c>
      <c r="AL330" s="128">
        <v>7.29</v>
      </c>
      <c r="AM330" s="128">
        <v>28.38</v>
      </c>
      <c r="AN330" s="128">
        <v>6.39</v>
      </c>
      <c r="AO330" s="128">
        <v>14.24</v>
      </c>
      <c r="AP330" s="128">
        <v>7.01</v>
      </c>
      <c r="AQ330" s="128">
        <v>15.52</v>
      </c>
      <c r="AR330" s="128">
        <v>11.51</v>
      </c>
      <c r="AS330" s="128">
        <v>22.04</v>
      </c>
      <c r="AT330" s="128">
        <v>28.55</v>
      </c>
      <c r="AU330" s="128" t="s">
        <v>29</v>
      </c>
      <c r="AV330" s="130">
        <v>84.71</v>
      </c>
      <c r="AW330" s="130">
        <v>32.75</v>
      </c>
      <c r="AZ330" s="132">
        <v>12.07</v>
      </c>
      <c r="BA330" s="133">
        <v>38364.65</v>
      </c>
      <c r="BB330" s="133">
        <v>3436.65</v>
      </c>
      <c r="BC330" s="132">
        <v>3.7</v>
      </c>
      <c r="BD330" s="133">
        <v>15589.64</v>
      </c>
      <c r="BE330" s="133">
        <v>0.14000000000000001</v>
      </c>
      <c r="BF330" s="132">
        <v>23.02</v>
      </c>
      <c r="BG330" s="134">
        <v>141.96</v>
      </c>
      <c r="BH330" s="134">
        <v>2.38</v>
      </c>
      <c r="BI330" s="132">
        <v>0.45</v>
      </c>
      <c r="BJ330" s="132">
        <v>0.24</v>
      </c>
      <c r="BK330" s="132">
        <v>0.9</v>
      </c>
      <c r="BL330" s="132">
        <v>0.42</v>
      </c>
      <c r="BM330" s="134">
        <v>0.49</v>
      </c>
      <c r="BN330" s="134">
        <v>11.96</v>
      </c>
      <c r="BO330" s="134">
        <v>2.68</v>
      </c>
      <c r="BP330" s="134">
        <v>6.92</v>
      </c>
      <c r="BQ330" s="134">
        <v>14.95</v>
      </c>
      <c r="BR330" s="134">
        <v>0.1</v>
      </c>
      <c r="BS330" s="134">
        <v>1.4999999999999999E-2</v>
      </c>
      <c r="BT330" s="134">
        <v>0.1</v>
      </c>
      <c r="BU330" s="134">
        <v>13.76</v>
      </c>
      <c r="BV330" s="134">
        <v>1.61</v>
      </c>
      <c r="BW330" s="134">
        <v>2.29</v>
      </c>
      <c r="BX330" s="134">
        <v>0.39</v>
      </c>
      <c r="BY330" s="134">
        <v>2.5</v>
      </c>
      <c r="BZ330" s="134">
        <v>1.75</v>
      </c>
      <c r="CA330" s="134">
        <v>0.3</v>
      </c>
      <c r="CB330" s="134">
        <v>0.68</v>
      </c>
      <c r="CC330" s="134">
        <v>0.27</v>
      </c>
      <c r="CD330" s="134">
        <v>1.17</v>
      </c>
      <c r="CE330" s="134">
        <v>0.24</v>
      </c>
      <c r="CF330" s="134">
        <v>0.52</v>
      </c>
      <c r="CG330" s="134">
        <v>0.25</v>
      </c>
      <c r="CH330" s="134">
        <v>0.65</v>
      </c>
      <c r="CI330" s="134">
        <v>0.4</v>
      </c>
      <c r="CJ330" s="134">
        <v>0.92</v>
      </c>
      <c r="CK330" s="134">
        <v>1.08</v>
      </c>
      <c r="CL330" s="134">
        <v>8.3000000000000001E-3</v>
      </c>
      <c r="CM330" s="134">
        <v>3.23</v>
      </c>
      <c r="CN330" s="134">
        <v>1.29</v>
      </c>
      <c r="CQ330" s="130">
        <v>1.58</v>
      </c>
      <c r="CR330" s="130">
        <v>82.38</v>
      </c>
      <c r="CS330" s="130">
        <v>64.569999999999993</v>
      </c>
      <c r="CT330" s="130">
        <v>0.11899999999999999</v>
      </c>
      <c r="CU330" s="130">
        <v>11.46</v>
      </c>
      <c r="CV330" s="130" t="s">
        <v>368</v>
      </c>
      <c r="CW330" s="130">
        <v>5.5399999999999998E-2</v>
      </c>
      <c r="CX330" s="130">
        <v>0.60699999999999998</v>
      </c>
      <c r="CY330" s="130">
        <v>0.45900000000000002</v>
      </c>
      <c r="CZ330" s="130">
        <v>0.16300000000000001</v>
      </c>
      <c r="DA330" s="130">
        <v>0.95599999999999996</v>
      </c>
      <c r="DB330" s="130">
        <v>0.628</v>
      </c>
      <c r="DC330" s="130">
        <v>1.91</v>
      </c>
      <c r="DD330" s="130">
        <v>0.46200000000000002</v>
      </c>
      <c r="DE330" s="130">
        <v>0.252</v>
      </c>
      <c r="DF330" s="130">
        <v>5.11E-2</v>
      </c>
      <c r="DG330" s="130">
        <v>9.5099999999999994E-3</v>
      </c>
      <c r="DH330" s="130">
        <v>1.34E-2</v>
      </c>
      <c r="DI330" s="130">
        <v>1.41E-2</v>
      </c>
      <c r="DJ330" s="130">
        <v>0.251</v>
      </c>
      <c r="DK330" s="130">
        <v>0.13500000000000001</v>
      </c>
      <c r="DL330" s="130">
        <v>9.1899999999999996E-2</v>
      </c>
      <c r="DM330" s="130">
        <v>4.6100000000000004E-3</v>
      </c>
      <c r="DN330" s="130">
        <v>7.6074999999999997E-3</v>
      </c>
      <c r="DO330" s="130">
        <v>6.13333333333333E-3</v>
      </c>
      <c r="DP330" s="130">
        <v>3.56E-2</v>
      </c>
      <c r="DQ330" s="130">
        <v>5.0900000000000001E-2</v>
      </c>
      <c r="DR330" s="130">
        <v>6.9300000000000004E-3</v>
      </c>
      <c r="DS330" s="130">
        <v>4.9299999999999997E-2</v>
      </c>
      <c r="DT330" s="130">
        <v>4.4625000000000003E-3</v>
      </c>
      <c r="DU330" s="130">
        <f>AVERAGE(DU331:DU332,DU328:DU329)</f>
        <v>1.9675000000000002E-2</v>
      </c>
      <c r="DV330" s="130">
        <v>3.9300000000000003E-3</v>
      </c>
      <c r="DW330" s="145">
        <v>1.77E-2</v>
      </c>
      <c r="DX330" s="130">
        <v>4.7699999999999999E-3</v>
      </c>
      <c r="DY330" s="130">
        <v>1.9800000000000002E-2</v>
      </c>
      <c r="DZ330" s="130">
        <v>2.5999999999999999E-3</v>
      </c>
      <c r="EA330" s="130">
        <v>1.6799999999999999E-2</v>
      </c>
      <c r="EB330" s="130">
        <v>7.2899999999999996E-3</v>
      </c>
      <c r="EC330" s="130">
        <v>2.3900000000000001E-2</v>
      </c>
      <c r="ED330" s="130">
        <v>3.31E-3</v>
      </c>
      <c r="EE330" s="130">
        <v>3.7599999999999999E-3</v>
      </c>
    </row>
    <row r="331" spans="1:1024" x14ac:dyDescent="0.2">
      <c r="A331" s="135" t="s">
        <v>800</v>
      </c>
      <c r="B331" s="135" t="s">
        <v>547</v>
      </c>
      <c r="C331" s="128" t="s">
        <v>37</v>
      </c>
      <c r="D331" s="128" t="s">
        <v>561</v>
      </c>
      <c r="F331" s="128">
        <v>1200</v>
      </c>
      <c r="G331" s="128">
        <v>1E-4</v>
      </c>
      <c r="H331" s="128" t="s">
        <v>550</v>
      </c>
      <c r="I331" s="129">
        <v>140.80000000000001</v>
      </c>
      <c r="J331" s="128">
        <v>196268.73</v>
      </c>
      <c r="K331" s="128">
        <v>108349.38</v>
      </c>
      <c r="L331" s="128">
        <v>74.75</v>
      </c>
      <c r="M331" s="128">
        <v>66120.160000000003</v>
      </c>
      <c r="N331" s="135" t="s">
        <v>368</v>
      </c>
      <c r="O331" s="128">
        <v>2.1800000000000002</v>
      </c>
      <c r="P331" s="128">
        <v>309.61</v>
      </c>
      <c r="Q331" s="128">
        <v>2291.61</v>
      </c>
      <c r="R331" s="128">
        <v>47.64</v>
      </c>
      <c r="S331" s="128">
        <v>4.0999999999999996</v>
      </c>
      <c r="T331" s="128">
        <v>0.71</v>
      </c>
      <c r="U331" s="128" t="s">
        <v>29</v>
      </c>
      <c r="V331" s="128" t="s">
        <v>29</v>
      </c>
      <c r="W331" s="128">
        <v>11.83</v>
      </c>
      <c r="X331" s="128">
        <v>346.33</v>
      </c>
      <c r="Y331" s="128">
        <v>69.86</v>
      </c>
      <c r="Z331" s="128">
        <v>176.88</v>
      </c>
      <c r="AA331" s="128">
        <v>364.78</v>
      </c>
      <c r="AB331" s="128" t="s">
        <v>562</v>
      </c>
      <c r="AC331" s="128">
        <v>2.105</v>
      </c>
      <c r="AD331" s="128">
        <v>278.44</v>
      </c>
      <c r="AE331" s="128">
        <v>43.34</v>
      </c>
      <c r="AF331" s="128">
        <v>58.02</v>
      </c>
      <c r="AG331" s="128">
        <v>9.36</v>
      </c>
      <c r="AH331" s="128">
        <v>66.89</v>
      </c>
      <c r="AI331" s="128">
        <v>25.11</v>
      </c>
      <c r="AJ331" s="128">
        <v>7.63</v>
      </c>
      <c r="AK331" s="128">
        <v>15.22</v>
      </c>
      <c r="AL331" s="128">
        <v>7.2</v>
      </c>
      <c r="AM331" s="128">
        <v>29.19</v>
      </c>
      <c r="AN331" s="128">
        <v>6.28</v>
      </c>
      <c r="AO331" s="128">
        <v>14.68</v>
      </c>
      <c r="AP331" s="128">
        <v>7.2</v>
      </c>
      <c r="AQ331" s="128">
        <v>15.3</v>
      </c>
      <c r="AR331" s="128">
        <v>11.63</v>
      </c>
      <c r="AS331" s="128">
        <v>22.54</v>
      </c>
      <c r="AT331" s="128">
        <v>28.98</v>
      </c>
      <c r="AU331" s="128" t="s">
        <v>29</v>
      </c>
      <c r="AV331" s="130">
        <v>85.97</v>
      </c>
      <c r="AW331" s="130">
        <v>32.92</v>
      </c>
      <c r="AZ331" s="132">
        <v>12.21</v>
      </c>
      <c r="BA331" s="133">
        <v>38231.550000000003</v>
      </c>
      <c r="BB331" s="133">
        <v>3436.4</v>
      </c>
      <c r="BC331" s="132">
        <v>3.73</v>
      </c>
      <c r="BD331" s="133">
        <v>15654.63</v>
      </c>
      <c r="BE331" s="133">
        <v>0.14000000000000001</v>
      </c>
      <c r="BF331" s="132">
        <v>23.49</v>
      </c>
      <c r="BG331" s="134">
        <v>142.44</v>
      </c>
      <c r="BH331" s="134">
        <v>2.35</v>
      </c>
      <c r="BI331" s="132">
        <v>0.46</v>
      </c>
      <c r="BJ331" s="132">
        <v>0.23</v>
      </c>
      <c r="BK331" s="132">
        <v>0.77</v>
      </c>
      <c r="BL331" s="132">
        <v>0.28000000000000003</v>
      </c>
      <c r="BM331" s="134">
        <v>0.48</v>
      </c>
      <c r="BN331" s="134">
        <v>12</v>
      </c>
      <c r="BO331" s="134">
        <v>2.7</v>
      </c>
      <c r="BP331" s="134">
        <v>6.98</v>
      </c>
      <c r="BQ331" s="134">
        <v>15.13</v>
      </c>
      <c r="BR331" s="134">
        <v>0.1</v>
      </c>
      <c r="BS331" s="134">
        <v>1.4999999999999999E-2</v>
      </c>
      <c r="BT331" s="134">
        <v>9.7000000000000003E-2</v>
      </c>
      <c r="BU331" s="134">
        <v>13.91</v>
      </c>
      <c r="BV331" s="134">
        <v>1.61</v>
      </c>
      <c r="BW331" s="134">
        <v>2.29</v>
      </c>
      <c r="BX331" s="134">
        <v>0.4</v>
      </c>
      <c r="BY331" s="134">
        <v>2.5499999999999998</v>
      </c>
      <c r="BZ331" s="134">
        <v>1.76</v>
      </c>
      <c r="CA331" s="134">
        <v>0.3</v>
      </c>
      <c r="CB331" s="134">
        <v>0.66</v>
      </c>
      <c r="CC331" s="134">
        <v>0.27</v>
      </c>
      <c r="CD331" s="134">
        <v>1.2</v>
      </c>
      <c r="CE331" s="134">
        <v>0.23</v>
      </c>
      <c r="CF331" s="134">
        <v>0.54</v>
      </c>
      <c r="CG331" s="134">
        <v>0.26</v>
      </c>
      <c r="CH331" s="134">
        <v>0.64</v>
      </c>
      <c r="CI331" s="134">
        <v>0.4</v>
      </c>
      <c r="CJ331" s="134">
        <v>0.94</v>
      </c>
      <c r="CK331" s="134">
        <v>1.0900000000000001</v>
      </c>
      <c r="CL331" s="134">
        <v>5.4000000000000003E-3</v>
      </c>
      <c r="CM331" s="134">
        <v>3.29</v>
      </c>
      <c r="CN331" s="134">
        <v>1.3</v>
      </c>
      <c r="CQ331" s="130">
        <v>1.52</v>
      </c>
      <c r="CR331" s="130">
        <v>81.31</v>
      </c>
      <c r="CS331" s="130">
        <v>64.62</v>
      </c>
      <c r="CT331" s="130">
        <v>0.11600000000000001</v>
      </c>
      <c r="CU331" s="130">
        <v>10.83</v>
      </c>
      <c r="CV331" s="130" t="s">
        <v>368</v>
      </c>
      <c r="CW331" s="130">
        <v>7.6499999999999999E-2</v>
      </c>
      <c r="CX331" s="130">
        <v>0.45900000000000002</v>
      </c>
      <c r="CY331" s="130">
        <v>0.436</v>
      </c>
      <c r="CZ331" s="130">
        <v>0.18</v>
      </c>
      <c r="DA331" s="130">
        <v>0.96099999999999997</v>
      </c>
      <c r="DB331" s="130">
        <v>0.57499999999999996</v>
      </c>
      <c r="DC331" s="130">
        <v>2.12</v>
      </c>
      <c r="DD331" s="130">
        <v>0.45</v>
      </c>
      <c r="DE331" s="130">
        <v>0.251</v>
      </c>
      <c r="DF331" s="130">
        <v>3.7999999999999999E-2</v>
      </c>
      <c r="DG331" s="130">
        <v>6.5599999999999999E-3</v>
      </c>
      <c r="DH331" s="130">
        <f>AVERAGE(DH325:DH330,DH332)</f>
        <v>3.3057142857142854E-2</v>
      </c>
      <c r="DI331" s="130">
        <v>1.77E-2</v>
      </c>
      <c r="DJ331" s="130">
        <v>0.26100000000000001</v>
      </c>
      <c r="DK331" s="130">
        <v>0.13200000000000001</v>
      </c>
      <c r="DL331" s="130">
        <v>5.1700000000000003E-2</v>
      </c>
      <c r="DM331" s="130">
        <v>2.8400000000000001E-3</v>
      </c>
      <c r="DN331" s="130">
        <v>6.4599999999999996E-3</v>
      </c>
      <c r="DO331" s="130">
        <v>6.13333333333333E-3</v>
      </c>
      <c r="DP331" s="130">
        <v>3.4700000000000002E-2</v>
      </c>
      <c r="DQ331" s="130">
        <v>5.91E-2</v>
      </c>
      <c r="DR331" s="130">
        <f>AVERAGE(DR330,DR328,DR325:DR326,DR332)</f>
        <v>1.1446E-2</v>
      </c>
      <c r="DS331" s="130">
        <v>2.4E-2</v>
      </c>
      <c r="DT331" s="130">
        <v>3.7000000000000002E-3</v>
      </c>
      <c r="DU331" s="130">
        <v>2.1600000000000001E-2</v>
      </c>
      <c r="DV331" s="130">
        <v>3.9300000000000003E-3</v>
      </c>
      <c r="DW331" s="145">
        <v>1.77E-2</v>
      </c>
      <c r="DX331" s="130">
        <v>3.9100000000000003E-3</v>
      </c>
      <c r="DY331" s="130">
        <f>AVERAGE(DY332,DY328:DY330,DY325:DY326)</f>
        <v>2.4916666666666667E-2</v>
      </c>
      <c r="DZ331" s="130">
        <v>2.5300000000000001E-3</v>
      </c>
      <c r="EA331" s="130">
        <v>1.6799999999999999E-2</v>
      </c>
      <c r="EB331" s="130">
        <v>7.11E-3</v>
      </c>
      <c r="EC331" s="130">
        <v>1.2800000000000001E-2</v>
      </c>
      <c r="ED331" s="130">
        <v>3.31E-3</v>
      </c>
      <c r="EE331" s="130">
        <v>3.7599999999999999E-3</v>
      </c>
    </row>
    <row r="332" spans="1:1024" x14ac:dyDescent="0.2">
      <c r="A332" s="135" t="s">
        <v>800</v>
      </c>
      <c r="B332" s="135" t="s">
        <v>547</v>
      </c>
      <c r="C332" s="128" t="s">
        <v>37</v>
      </c>
      <c r="D332" s="128" t="s">
        <v>563</v>
      </c>
      <c r="F332" s="128">
        <v>1200</v>
      </c>
      <c r="G332" s="128">
        <v>1E-4</v>
      </c>
      <c r="H332" s="128" t="s">
        <v>550</v>
      </c>
      <c r="I332" s="129">
        <v>140.94999999999999</v>
      </c>
      <c r="J332" s="128">
        <v>198079.94</v>
      </c>
      <c r="K332" s="128">
        <v>108349.38</v>
      </c>
      <c r="L332" s="128">
        <v>74.3</v>
      </c>
      <c r="M332" s="128">
        <v>65777.84</v>
      </c>
      <c r="N332" s="135" t="s">
        <v>368</v>
      </c>
      <c r="O332" s="128">
        <v>2.14</v>
      </c>
      <c r="P332" s="128">
        <v>303.43</v>
      </c>
      <c r="Q332" s="128">
        <v>2273.44</v>
      </c>
      <c r="R332" s="128">
        <v>47.57</v>
      </c>
      <c r="S332" s="128">
        <v>5.0599999999999996</v>
      </c>
      <c r="T332" s="128" t="s">
        <v>29</v>
      </c>
      <c r="U332" s="128" t="s">
        <v>29</v>
      </c>
      <c r="V332" s="128" t="s">
        <v>29</v>
      </c>
      <c r="W332" s="128">
        <v>12.11</v>
      </c>
      <c r="X332" s="128">
        <v>343.26</v>
      </c>
      <c r="Y332" s="128">
        <v>68.7</v>
      </c>
      <c r="Z332" s="128">
        <v>175.08</v>
      </c>
      <c r="AA332" s="128">
        <v>360.11</v>
      </c>
      <c r="AB332" s="128" t="s">
        <v>564</v>
      </c>
      <c r="AC332" s="128">
        <v>1.956</v>
      </c>
      <c r="AD332" s="128">
        <v>271.45</v>
      </c>
      <c r="AE332" s="128">
        <v>42.72</v>
      </c>
      <c r="AF332" s="128">
        <v>57.69</v>
      </c>
      <c r="AG332" s="128">
        <v>9.3699999999999992</v>
      </c>
      <c r="AH332" s="128">
        <v>65.8</v>
      </c>
      <c r="AI332" s="128">
        <v>23.86</v>
      </c>
      <c r="AJ332" s="128">
        <v>7.55</v>
      </c>
      <c r="AK332" s="128">
        <v>14.9</v>
      </c>
      <c r="AL332" s="128">
        <v>7.21</v>
      </c>
      <c r="AM332" s="128">
        <v>29.06</v>
      </c>
      <c r="AN332" s="128">
        <v>6.22</v>
      </c>
      <c r="AO332" s="128">
        <v>14.71</v>
      </c>
      <c r="AP332" s="128">
        <v>6.94</v>
      </c>
      <c r="AQ332" s="128">
        <v>15.24</v>
      </c>
      <c r="AR332" s="128">
        <v>11.38</v>
      </c>
      <c r="AS332" s="128">
        <v>21.49</v>
      </c>
      <c r="AT332" s="128">
        <v>28.85</v>
      </c>
      <c r="AU332" s="128">
        <v>1.14E-2</v>
      </c>
      <c r="AV332" s="130">
        <v>84.07</v>
      </c>
      <c r="AW332" s="130">
        <v>32.369999999999997</v>
      </c>
      <c r="AZ332" s="132">
        <v>12.23</v>
      </c>
      <c r="BA332" s="133">
        <v>38590.769999999997</v>
      </c>
      <c r="BB332" s="133">
        <v>3436.9</v>
      </c>
      <c r="BC332" s="132">
        <v>3.72</v>
      </c>
      <c r="BD332" s="133">
        <v>15708.14</v>
      </c>
      <c r="BE332" s="133">
        <v>0.14000000000000001</v>
      </c>
      <c r="BF332" s="132">
        <v>23.15</v>
      </c>
      <c r="BG332" s="134">
        <v>141.54</v>
      </c>
      <c r="BH332" s="134">
        <v>2.35</v>
      </c>
      <c r="BI332" s="132">
        <v>0.49</v>
      </c>
      <c r="BJ332" s="132">
        <v>0.26</v>
      </c>
      <c r="BK332" s="132">
        <v>0.87</v>
      </c>
      <c r="BL332" s="132">
        <v>0.28999999999999998</v>
      </c>
      <c r="BM332" s="134">
        <v>0.49</v>
      </c>
      <c r="BN332" s="134">
        <v>11.9</v>
      </c>
      <c r="BO332" s="134">
        <v>2.66</v>
      </c>
      <c r="BP332" s="134">
        <v>6.93</v>
      </c>
      <c r="BQ332" s="134">
        <v>14.98</v>
      </c>
      <c r="BR332" s="134">
        <v>0.12</v>
      </c>
      <c r="BS332" s="134">
        <v>1.6E-2</v>
      </c>
      <c r="BT332" s="134">
        <v>9.6000000000000002E-2</v>
      </c>
      <c r="BU332" s="134">
        <v>13.64</v>
      </c>
      <c r="BV332" s="134">
        <v>1.59</v>
      </c>
      <c r="BW332" s="134">
        <v>2.29</v>
      </c>
      <c r="BX332" s="134">
        <v>0.4</v>
      </c>
      <c r="BY332" s="134">
        <v>2.5099999999999998</v>
      </c>
      <c r="BZ332" s="134">
        <v>1.69</v>
      </c>
      <c r="CA332" s="134">
        <v>0.3</v>
      </c>
      <c r="CB332" s="134">
        <v>0.65</v>
      </c>
      <c r="CC332" s="134">
        <v>0.27</v>
      </c>
      <c r="CD332" s="134">
        <v>1.2</v>
      </c>
      <c r="CE332" s="134">
        <v>0.23</v>
      </c>
      <c r="CF332" s="134">
        <v>0.54</v>
      </c>
      <c r="CG332" s="134">
        <v>0.25</v>
      </c>
      <c r="CH332" s="134">
        <v>0.64</v>
      </c>
      <c r="CI332" s="134">
        <v>0.4</v>
      </c>
      <c r="CJ332" s="134">
        <v>0.9</v>
      </c>
      <c r="CK332" s="134">
        <v>1.0900000000000001</v>
      </c>
      <c r="CL332" s="134">
        <v>5.1000000000000004E-3</v>
      </c>
      <c r="CM332" s="134">
        <v>3.23</v>
      </c>
      <c r="CN332" s="134">
        <v>1.29</v>
      </c>
      <c r="CQ332" s="130">
        <v>1.63</v>
      </c>
      <c r="CR332" s="130">
        <v>86.86</v>
      </c>
      <c r="CS332" s="130">
        <v>71.099999999999994</v>
      </c>
      <c r="CT332" s="130">
        <v>0.114</v>
      </c>
      <c r="CU332" s="130">
        <v>11.89</v>
      </c>
      <c r="CV332" s="130" t="s">
        <v>368</v>
      </c>
      <c r="CW332" s="130">
        <v>8.3599999999999994E-2</v>
      </c>
      <c r="CX332" s="130">
        <v>0.83199999999999996</v>
      </c>
      <c r="CY332" s="130">
        <v>0.45900000000000002</v>
      </c>
      <c r="CZ332" s="130">
        <v>0.17699999999999999</v>
      </c>
      <c r="DA332" s="130">
        <v>0.94499999999999995</v>
      </c>
      <c r="DB332" s="130">
        <v>0.72199999999999998</v>
      </c>
      <c r="DC332" s="130">
        <v>2.2400000000000002</v>
      </c>
      <c r="DD332" s="130">
        <v>0.47199999999999998</v>
      </c>
      <c r="DE332" s="130">
        <v>0.255</v>
      </c>
      <c r="DF332" s="130">
        <v>5.16E-2</v>
      </c>
      <c r="DG332" s="130">
        <v>6.8700000000000002E-3</v>
      </c>
      <c r="DH332" s="130">
        <v>1.9400000000000001E-2</v>
      </c>
      <c r="DI332" s="130">
        <v>1.6664999999999999E-2</v>
      </c>
      <c r="DJ332" s="130">
        <v>0.32300000000000001</v>
      </c>
      <c r="DK332" s="130">
        <v>0.14799999999999999</v>
      </c>
      <c r="DL332" s="130">
        <v>0.14299999999999999</v>
      </c>
      <c r="DM332" s="130">
        <v>2.1099999999999999E-3</v>
      </c>
      <c r="DN332" s="130">
        <v>6.77E-3</v>
      </c>
      <c r="DO332" s="130">
        <v>5.8999999999999999E-3</v>
      </c>
      <c r="DP332" s="130">
        <f>AVERAGE(DP329:DP331)</f>
        <v>4.8433333333333335E-2</v>
      </c>
      <c r="DQ332" s="130">
        <f>AVERAGE(DQ331,DQ328)</f>
        <v>5.0900000000000001E-2</v>
      </c>
      <c r="DR332" s="130">
        <v>1.23E-2</v>
      </c>
      <c r="DS332" s="130">
        <v>3.56E-2</v>
      </c>
      <c r="DT332" s="130">
        <f>AVERAGE(DT331,DT328:DT329,DT326)</f>
        <v>4.4625000000000003E-3</v>
      </c>
      <c r="DU332" s="130">
        <v>1.6E-2</v>
      </c>
      <c r="DV332" s="130">
        <v>3.9300000000000003E-3</v>
      </c>
      <c r="DW332" s="145">
        <v>1.77E-2</v>
      </c>
      <c r="DX332" s="130">
        <f>AVERAGE(DX331,DX327,DX325)</f>
        <v>4.7699999999999999E-3</v>
      </c>
      <c r="DY332" s="130">
        <v>2.8500000000000001E-2</v>
      </c>
      <c r="DZ332" s="130">
        <v>1.5299999999999999E-3</v>
      </c>
      <c r="EA332" s="130">
        <v>1.6799999999999999E-2</v>
      </c>
      <c r="EB332" s="130">
        <v>1.0500000000000001E-2</v>
      </c>
      <c r="EC332" s="130">
        <v>1.09E-2</v>
      </c>
      <c r="ED332" s="130">
        <v>3.31E-3</v>
      </c>
      <c r="EE332" s="130">
        <v>3.7599999999999999E-3</v>
      </c>
    </row>
    <row r="333" spans="1:1024" x14ac:dyDescent="0.2">
      <c r="A333" s="135"/>
      <c r="B333" s="135"/>
      <c r="D333" s="135" t="s">
        <v>34</v>
      </c>
      <c r="I333" s="144">
        <f t="shared" ref="I333:AW333" si="212">AVERAGE(I325:I332)</f>
        <v>141.905</v>
      </c>
      <c r="J333" s="135">
        <f t="shared" si="212"/>
        <v>196783.03124999997</v>
      </c>
      <c r="K333" s="135">
        <f t="shared" si="212"/>
        <v>110761.09875</v>
      </c>
      <c r="L333" s="135">
        <f t="shared" si="212"/>
        <v>76.127499999999998</v>
      </c>
      <c r="M333" s="135">
        <f t="shared" si="212"/>
        <v>68713.671249999985</v>
      </c>
      <c r="N333" s="135">
        <f t="shared" si="212"/>
        <v>69849.108000000007</v>
      </c>
      <c r="O333" s="135">
        <f t="shared" si="212"/>
        <v>2.2537500000000001</v>
      </c>
      <c r="P333" s="135">
        <f t="shared" si="212"/>
        <v>311.86624999999998</v>
      </c>
      <c r="Q333" s="135">
        <f t="shared" si="212"/>
        <v>2314.1724999999997</v>
      </c>
      <c r="R333" s="135">
        <f t="shared" si="212"/>
        <v>47.97</v>
      </c>
      <c r="S333" s="135">
        <f t="shared" si="212"/>
        <v>4.4962499999999999</v>
      </c>
      <c r="T333" s="135">
        <f t="shared" si="212"/>
        <v>1.29</v>
      </c>
      <c r="U333" s="135">
        <f t="shared" si="212"/>
        <v>3.0300000000000002</v>
      </c>
      <c r="V333" s="135">
        <f t="shared" si="212"/>
        <v>0.96666666666666667</v>
      </c>
      <c r="W333" s="135">
        <f t="shared" si="212"/>
        <v>12.33375</v>
      </c>
      <c r="X333" s="135">
        <f t="shared" si="212"/>
        <v>350.74250000000006</v>
      </c>
      <c r="Y333" s="135">
        <f t="shared" si="212"/>
        <v>70.662500000000009</v>
      </c>
      <c r="Z333" s="135">
        <f t="shared" si="212"/>
        <v>179.76749999999998</v>
      </c>
      <c r="AA333" s="135">
        <f t="shared" si="212"/>
        <v>366.61999999999995</v>
      </c>
      <c r="AB333" s="135">
        <f t="shared" si="212"/>
        <v>0.25275000000000003</v>
      </c>
      <c r="AC333" s="135">
        <f t="shared" si="212"/>
        <v>2.1901250000000001</v>
      </c>
      <c r="AD333" s="135">
        <f t="shared" si="212"/>
        <v>281.41125</v>
      </c>
      <c r="AE333" s="135">
        <f t="shared" si="212"/>
        <v>43.924999999999997</v>
      </c>
      <c r="AF333" s="135">
        <f t="shared" si="212"/>
        <v>59.107500000000002</v>
      </c>
      <c r="AG333" s="135">
        <f t="shared" si="212"/>
        <v>9.3287500000000012</v>
      </c>
      <c r="AH333" s="135">
        <f t="shared" si="212"/>
        <v>67.157499999999999</v>
      </c>
      <c r="AI333" s="135">
        <f t="shared" si="212"/>
        <v>25.152500000000003</v>
      </c>
      <c r="AJ333" s="135">
        <f t="shared" si="212"/>
        <v>7.6599999999999993</v>
      </c>
      <c r="AK333" s="135">
        <f t="shared" si="212"/>
        <v>15.590000000000002</v>
      </c>
      <c r="AL333" s="135">
        <f t="shared" si="212"/>
        <v>7.3062500000000004</v>
      </c>
      <c r="AM333" s="135">
        <f t="shared" si="212"/>
        <v>29.541250000000002</v>
      </c>
      <c r="AN333" s="135">
        <f t="shared" si="212"/>
        <v>6.3537499999999998</v>
      </c>
      <c r="AO333" s="135">
        <f t="shared" si="212"/>
        <v>14.866250000000001</v>
      </c>
      <c r="AP333" s="135">
        <f t="shared" si="212"/>
        <v>7.1850000000000005</v>
      </c>
      <c r="AQ333" s="135">
        <f t="shared" si="212"/>
        <v>15.593749999999998</v>
      </c>
      <c r="AR333" s="135">
        <f t="shared" si="212"/>
        <v>11.73875</v>
      </c>
      <c r="AS333" s="135">
        <f t="shared" si="212"/>
        <v>22.236249999999998</v>
      </c>
      <c r="AT333" s="135">
        <f t="shared" si="212"/>
        <v>29.123749999999998</v>
      </c>
      <c r="AU333" s="135">
        <f t="shared" si="212"/>
        <v>3.3966666666666666E-2</v>
      </c>
      <c r="AV333" s="145">
        <f t="shared" si="212"/>
        <v>85.807500000000005</v>
      </c>
      <c r="AW333" s="145">
        <f t="shared" si="212"/>
        <v>32.8825</v>
      </c>
      <c r="AX333" s="135"/>
      <c r="AY333" s="135"/>
      <c r="AZ333" s="146"/>
      <c r="BA333" s="147"/>
      <c r="BB333" s="147"/>
      <c r="BC333" s="146"/>
      <c r="BD333" s="147"/>
      <c r="BE333" s="147"/>
      <c r="BF333" s="146"/>
      <c r="BG333" s="148"/>
      <c r="BH333" s="148"/>
      <c r="BI333" s="146"/>
      <c r="BJ333" s="146"/>
      <c r="BK333" s="146"/>
      <c r="BL333" s="146"/>
      <c r="BM333" s="148"/>
      <c r="BN333" s="148"/>
      <c r="BO333" s="148"/>
      <c r="BP333" s="148"/>
      <c r="BQ333" s="148"/>
      <c r="BR333" s="148"/>
      <c r="BS333" s="148"/>
      <c r="BT333" s="148"/>
      <c r="BU333" s="148"/>
      <c r="BV333" s="148"/>
      <c r="BW333" s="148"/>
      <c r="BX333" s="148"/>
      <c r="BY333" s="148"/>
      <c r="BZ333" s="148"/>
      <c r="CA333" s="148"/>
      <c r="CB333" s="148"/>
      <c r="CC333" s="148"/>
      <c r="CD333" s="148"/>
      <c r="CE333" s="148"/>
      <c r="CF333" s="148"/>
      <c r="CG333" s="148"/>
      <c r="CH333" s="148"/>
      <c r="CI333" s="148"/>
      <c r="CJ333" s="148"/>
      <c r="CK333" s="148"/>
      <c r="CL333" s="148"/>
      <c r="CM333" s="148"/>
      <c r="CN333" s="148"/>
      <c r="CO333" s="135"/>
      <c r="CP333" s="135"/>
      <c r="CQ333" s="145"/>
      <c r="CR333" s="145"/>
      <c r="CS333" s="145"/>
      <c r="CT333" s="145"/>
      <c r="CU333" s="145"/>
      <c r="CV333" s="145"/>
      <c r="CW333" s="145"/>
      <c r="CX333" s="145"/>
      <c r="CY333" s="145"/>
      <c r="CZ333" s="145"/>
      <c r="DA333" s="145"/>
      <c r="DB333" s="145"/>
      <c r="DC333" s="145"/>
      <c r="DD333" s="145"/>
      <c r="DE333" s="145"/>
      <c r="DF333" s="145"/>
      <c r="DG333" s="145"/>
      <c r="DH333" s="145"/>
      <c r="DI333" s="145"/>
      <c r="DJ333" s="145"/>
      <c r="DK333" s="145"/>
      <c r="DL333" s="145"/>
      <c r="DM333" s="145"/>
      <c r="DN333" s="145"/>
      <c r="DO333" s="145"/>
      <c r="DP333" s="145"/>
      <c r="DQ333" s="145"/>
      <c r="DR333" s="145"/>
      <c r="DS333" s="145"/>
      <c r="DT333" s="145"/>
      <c r="DU333" s="145"/>
      <c r="DV333" s="145"/>
      <c r="DW333" s="145"/>
      <c r="DX333" s="145"/>
      <c r="DY333" s="145"/>
      <c r="DZ333" s="145"/>
      <c r="EA333" s="145"/>
      <c r="EB333" s="145"/>
      <c r="EC333" s="145"/>
      <c r="ED333" s="145"/>
      <c r="EE333" s="145"/>
      <c r="AMG333" s="135"/>
      <c r="AMH333" s="135"/>
    </row>
    <row r="334" spans="1:1024" x14ac:dyDescent="0.2">
      <c r="D334" s="128" t="s">
        <v>380</v>
      </c>
      <c r="I334" s="144">
        <f t="shared" ref="I334:AW334" si="213">MEDIAN(I325:I332)</f>
        <v>141.01499999999999</v>
      </c>
      <c r="J334" s="135">
        <f t="shared" si="213"/>
        <v>196586.33499999999</v>
      </c>
      <c r="K334" s="135">
        <f t="shared" si="213"/>
        <v>111511.25</v>
      </c>
      <c r="L334" s="135">
        <f t="shared" si="213"/>
        <v>76.31</v>
      </c>
      <c r="M334" s="135">
        <f t="shared" si="213"/>
        <v>69683.244999999995</v>
      </c>
      <c r="N334" s="135">
        <f t="shared" si="213"/>
        <v>69838.27</v>
      </c>
      <c r="O334" s="135">
        <f t="shared" si="213"/>
        <v>2.2450000000000001</v>
      </c>
      <c r="P334" s="135">
        <f t="shared" si="213"/>
        <v>308.755</v>
      </c>
      <c r="Q334" s="135">
        <f t="shared" si="213"/>
        <v>2309.59</v>
      </c>
      <c r="R334" s="135">
        <f t="shared" si="213"/>
        <v>48.034999999999997</v>
      </c>
      <c r="S334" s="135">
        <f t="shared" si="213"/>
        <v>4.3499999999999996</v>
      </c>
      <c r="T334" s="135">
        <f t="shared" si="213"/>
        <v>1.29</v>
      </c>
      <c r="U334" s="135">
        <f t="shared" si="213"/>
        <v>3.0300000000000002</v>
      </c>
      <c r="V334" s="135">
        <f t="shared" si="213"/>
        <v>0.96</v>
      </c>
      <c r="W334" s="135">
        <f t="shared" si="213"/>
        <v>12.285</v>
      </c>
      <c r="X334" s="135">
        <f t="shared" si="213"/>
        <v>351.97</v>
      </c>
      <c r="Y334" s="135">
        <f t="shared" si="213"/>
        <v>70.705000000000013</v>
      </c>
      <c r="Z334" s="135">
        <f t="shared" si="213"/>
        <v>178.16</v>
      </c>
      <c r="AA334" s="135">
        <f t="shared" si="213"/>
        <v>367.33</v>
      </c>
      <c r="AB334" s="135">
        <f t="shared" si="213"/>
        <v>0.22900000000000001</v>
      </c>
      <c r="AC334" s="135">
        <f t="shared" si="213"/>
        <v>2.2149999999999999</v>
      </c>
      <c r="AD334" s="135">
        <f t="shared" si="213"/>
        <v>283.30499999999995</v>
      </c>
      <c r="AE334" s="135">
        <f t="shared" si="213"/>
        <v>44.04</v>
      </c>
      <c r="AF334" s="135">
        <f t="shared" si="213"/>
        <v>59.239999999999995</v>
      </c>
      <c r="AG334" s="135">
        <f t="shared" si="213"/>
        <v>9.3649999999999984</v>
      </c>
      <c r="AH334" s="135">
        <f t="shared" si="213"/>
        <v>66.900000000000006</v>
      </c>
      <c r="AI334" s="135">
        <f t="shared" si="213"/>
        <v>25.245000000000001</v>
      </c>
      <c r="AJ334" s="135">
        <f t="shared" si="213"/>
        <v>7.65</v>
      </c>
      <c r="AK334" s="135">
        <f t="shared" si="213"/>
        <v>15.559999999999999</v>
      </c>
      <c r="AL334" s="135">
        <f t="shared" si="213"/>
        <v>7.3100000000000005</v>
      </c>
      <c r="AM334" s="135">
        <f t="shared" si="213"/>
        <v>29.740000000000002</v>
      </c>
      <c r="AN334" s="135">
        <f t="shared" si="213"/>
        <v>6.35</v>
      </c>
      <c r="AO334" s="135">
        <f t="shared" si="213"/>
        <v>14.92</v>
      </c>
      <c r="AP334" s="135">
        <f t="shared" si="213"/>
        <v>7.1950000000000003</v>
      </c>
      <c r="AQ334" s="135">
        <f t="shared" si="213"/>
        <v>15.6</v>
      </c>
      <c r="AR334" s="135">
        <f t="shared" si="213"/>
        <v>11.775</v>
      </c>
      <c r="AS334" s="135">
        <f t="shared" si="213"/>
        <v>22.22</v>
      </c>
      <c r="AT334" s="135">
        <f t="shared" si="213"/>
        <v>29.155000000000001</v>
      </c>
      <c r="AU334" s="135">
        <f t="shared" si="213"/>
        <v>1.95E-2</v>
      </c>
      <c r="AV334" s="145">
        <f t="shared" si="213"/>
        <v>85.944999999999993</v>
      </c>
      <c r="AW334" s="145">
        <f t="shared" si="213"/>
        <v>32.975000000000001</v>
      </c>
    </row>
    <row r="335" spans="1:1024" x14ac:dyDescent="0.2">
      <c r="A335" s="135"/>
      <c r="B335" s="135"/>
      <c r="D335" s="135" t="s">
        <v>35</v>
      </c>
      <c r="I335" s="144">
        <f t="shared" ref="I335:AW335" si="214">STDEV(I325:I332)</f>
        <v>2.0472420472430692</v>
      </c>
      <c r="J335" s="135">
        <f t="shared" si="214"/>
        <v>558.09361665885342</v>
      </c>
      <c r="K335" s="135">
        <f t="shared" si="214"/>
        <v>2063.4792773263662</v>
      </c>
      <c r="L335" s="135">
        <f t="shared" si="214"/>
        <v>1.554888604186347</v>
      </c>
      <c r="M335" s="135">
        <f t="shared" si="214"/>
        <v>2237.8068478211794</v>
      </c>
      <c r="N335" s="135">
        <f t="shared" si="214"/>
        <v>666.80056041518094</v>
      </c>
      <c r="O335" s="135">
        <f t="shared" si="214"/>
        <v>0.10716309332708047</v>
      </c>
      <c r="P335" s="135">
        <f t="shared" si="214"/>
        <v>7.4777134348867556</v>
      </c>
      <c r="Q335" s="135">
        <f t="shared" si="214"/>
        <v>30.474913687912458</v>
      </c>
      <c r="R335" s="135">
        <f t="shared" si="214"/>
        <v>1.7276573734395368</v>
      </c>
      <c r="S335" s="135">
        <f t="shared" si="214"/>
        <v>0.47952171111282477</v>
      </c>
      <c r="T335" s="135">
        <f t="shared" si="214"/>
        <v>0.82024386617639522</v>
      </c>
      <c r="U335" s="135">
        <f t="shared" si="214"/>
        <v>1.1030865786510138</v>
      </c>
      <c r="V335" s="135">
        <f t="shared" si="214"/>
        <v>0.2600640946638606</v>
      </c>
      <c r="W335" s="135">
        <f t="shared" si="214"/>
        <v>0.54197884776859295</v>
      </c>
      <c r="X335" s="135">
        <f t="shared" si="214"/>
        <v>5.2090271918770323</v>
      </c>
      <c r="Y335" s="135">
        <f t="shared" si="214"/>
        <v>1.2814584325235494</v>
      </c>
      <c r="Z335" s="135">
        <f t="shared" si="214"/>
        <v>6.3327375033009474</v>
      </c>
      <c r="AA335" s="135">
        <f t="shared" si="214"/>
        <v>4.4136703223378309</v>
      </c>
      <c r="AB335" s="135">
        <f t="shared" si="214"/>
        <v>6.5986741092434367E-2</v>
      </c>
      <c r="AC335" s="135">
        <f t="shared" si="214"/>
        <v>0.13037357039347683</v>
      </c>
      <c r="AD335" s="135">
        <f t="shared" si="214"/>
        <v>5.4112011803559588</v>
      </c>
      <c r="AE335" s="135">
        <f t="shared" si="214"/>
        <v>0.72015871266587583</v>
      </c>
      <c r="AF335" s="135">
        <f t="shared" si="214"/>
        <v>1.0524088016138424</v>
      </c>
      <c r="AG335" s="135">
        <f t="shared" si="214"/>
        <v>0.17365297907855512</v>
      </c>
      <c r="AH335" s="135">
        <f t="shared" si="214"/>
        <v>1.094515548411392</v>
      </c>
      <c r="AI335" s="135">
        <f t="shared" si="214"/>
        <v>0.57747603537166081</v>
      </c>
      <c r="AJ335" s="135">
        <f t="shared" si="214"/>
        <v>8.6520022455581352E-2</v>
      </c>
      <c r="AK335" s="135">
        <f t="shared" si="214"/>
        <v>0.42888559913204977</v>
      </c>
      <c r="AL335" s="135">
        <f t="shared" si="214"/>
        <v>0.12591805725493524</v>
      </c>
      <c r="AM335" s="135">
        <f t="shared" si="214"/>
        <v>0.62535561311716314</v>
      </c>
      <c r="AN335" s="135">
        <f t="shared" si="214"/>
        <v>7.8909984883319587E-2</v>
      </c>
      <c r="AO335" s="135">
        <f t="shared" si="214"/>
        <v>0.33372090563394841</v>
      </c>
      <c r="AP335" s="135">
        <f t="shared" si="214"/>
        <v>0.1491882798920306</v>
      </c>
      <c r="AQ335" s="135">
        <f t="shared" si="214"/>
        <v>0.28550394042814875</v>
      </c>
      <c r="AR335" s="135">
        <f t="shared" si="214"/>
        <v>0.22806249143600951</v>
      </c>
      <c r="AS335" s="135">
        <f t="shared" si="214"/>
        <v>0.40949228145525374</v>
      </c>
      <c r="AT335" s="135">
        <f t="shared" si="214"/>
        <v>0.47013485907161318</v>
      </c>
      <c r="AU335" s="135">
        <f t="shared" si="214"/>
        <v>3.232651130780019E-2</v>
      </c>
      <c r="AV335" s="145">
        <f t="shared" si="214"/>
        <v>1.2499914285420444</v>
      </c>
      <c r="AW335" s="145">
        <f t="shared" si="214"/>
        <v>0.36216610238160946</v>
      </c>
      <c r="AX335" s="135"/>
      <c r="AY335" s="135"/>
      <c r="AZ335" s="146"/>
      <c r="BA335" s="147"/>
      <c r="BB335" s="147"/>
      <c r="BC335" s="146"/>
      <c r="BD335" s="147"/>
      <c r="BE335" s="147"/>
      <c r="BF335" s="146"/>
      <c r="BG335" s="148"/>
      <c r="BH335" s="148"/>
      <c r="BI335" s="146"/>
      <c r="BJ335" s="146"/>
      <c r="BK335" s="146"/>
      <c r="BL335" s="146"/>
      <c r="BM335" s="148"/>
      <c r="BN335" s="148"/>
      <c r="BO335" s="148"/>
      <c r="BP335" s="148"/>
      <c r="BQ335" s="148"/>
      <c r="BR335" s="148"/>
      <c r="BS335" s="148"/>
      <c r="BT335" s="148"/>
      <c r="BU335" s="148"/>
      <c r="BV335" s="148"/>
      <c r="BW335" s="148"/>
      <c r="BX335" s="148"/>
      <c r="BY335" s="148"/>
      <c r="BZ335" s="148"/>
      <c r="CA335" s="148"/>
      <c r="CB335" s="148"/>
      <c r="CC335" s="148"/>
      <c r="CD335" s="148"/>
      <c r="CE335" s="148"/>
      <c r="CF335" s="148"/>
      <c r="CG335" s="148"/>
      <c r="CH335" s="148"/>
      <c r="CI335" s="148"/>
      <c r="CJ335" s="148"/>
      <c r="CK335" s="148"/>
      <c r="CL335" s="148"/>
      <c r="CM335" s="148"/>
      <c r="CN335" s="148"/>
      <c r="CO335" s="135"/>
      <c r="CP335" s="135"/>
      <c r="CQ335" s="145"/>
      <c r="CR335" s="145"/>
      <c r="CS335" s="145"/>
      <c r="CT335" s="145"/>
      <c r="CU335" s="145"/>
      <c r="CV335" s="145"/>
      <c r="CW335" s="145"/>
      <c r="CX335" s="145"/>
      <c r="CY335" s="145"/>
      <c r="CZ335" s="145"/>
      <c r="DA335" s="145"/>
      <c r="DB335" s="145"/>
      <c r="DC335" s="145"/>
      <c r="DD335" s="145"/>
      <c r="DE335" s="145"/>
      <c r="DF335" s="145"/>
      <c r="DG335" s="145"/>
      <c r="DH335" s="145"/>
      <c r="DI335" s="145"/>
      <c r="DJ335" s="145"/>
      <c r="DK335" s="145"/>
      <c r="DL335" s="145"/>
      <c r="DM335" s="145"/>
      <c r="DN335" s="145"/>
      <c r="DO335" s="145"/>
      <c r="DP335" s="145"/>
      <c r="DQ335" s="145"/>
      <c r="DR335" s="145"/>
      <c r="DS335" s="145"/>
      <c r="DT335" s="145"/>
      <c r="DU335" s="145"/>
      <c r="DV335" s="145"/>
      <c r="DW335" s="145"/>
      <c r="DX335" s="145"/>
      <c r="DY335" s="145"/>
      <c r="DZ335" s="145"/>
      <c r="EA335" s="145"/>
      <c r="EB335" s="145"/>
      <c r="EC335" s="145"/>
      <c r="ED335" s="145"/>
      <c r="EE335" s="145"/>
      <c r="AMG335" s="135"/>
      <c r="AMH335" s="135"/>
    </row>
    <row r="336" spans="1:1024" x14ac:dyDescent="0.2">
      <c r="A336" s="135"/>
      <c r="B336" s="135"/>
      <c r="D336" s="128" t="s">
        <v>381</v>
      </c>
      <c r="I336" s="129">
        <f t="shared" ref="I336:AW336" si="215">I335/I333</f>
        <v>1.4426849281160418E-2</v>
      </c>
      <c r="J336" s="128">
        <f t="shared" si="215"/>
        <v>2.8360860848303123E-3</v>
      </c>
      <c r="K336" s="128">
        <f t="shared" si="215"/>
        <v>1.8630000068741336E-2</v>
      </c>
      <c r="L336" s="128">
        <f t="shared" si="215"/>
        <v>2.0424795299810804E-2</v>
      </c>
      <c r="M336" s="128">
        <f t="shared" si="215"/>
        <v>3.256712684844619E-2</v>
      </c>
      <c r="N336" s="128">
        <f t="shared" si="215"/>
        <v>9.5463002965647161E-3</v>
      </c>
      <c r="O336" s="128">
        <f t="shared" si="215"/>
        <v>4.7548793489553175E-2</v>
      </c>
      <c r="P336" s="128">
        <f t="shared" si="215"/>
        <v>2.3977308974237374E-2</v>
      </c>
      <c r="Q336" s="128">
        <f t="shared" si="215"/>
        <v>1.3168816796462866E-2</v>
      </c>
      <c r="R336" s="128">
        <f t="shared" si="215"/>
        <v>3.6015371553878191E-2</v>
      </c>
      <c r="S336" s="128">
        <f t="shared" si="215"/>
        <v>0.10664925462614952</v>
      </c>
      <c r="T336" s="128">
        <f t="shared" si="215"/>
        <v>0.63584795827627538</v>
      </c>
      <c r="U336" s="128">
        <f t="shared" si="215"/>
        <v>0.36405497645247975</v>
      </c>
      <c r="V336" s="128">
        <f t="shared" si="215"/>
        <v>0.26903182206606269</v>
      </c>
      <c r="W336" s="128">
        <f t="shared" si="215"/>
        <v>4.3942746347914702E-2</v>
      </c>
      <c r="X336" s="128">
        <f t="shared" si="215"/>
        <v>1.4851428588999141E-2</v>
      </c>
      <c r="Y336" s="128">
        <f t="shared" si="215"/>
        <v>1.8134915018907471E-2</v>
      </c>
      <c r="Z336" s="128">
        <f t="shared" si="215"/>
        <v>3.522737704702434E-2</v>
      </c>
      <c r="AA336" s="128">
        <f t="shared" si="215"/>
        <v>1.2038814910091735E-2</v>
      </c>
      <c r="AB336" s="128">
        <f t="shared" si="215"/>
        <v>0.26107513785335057</v>
      </c>
      <c r="AC336" s="128">
        <f t="shared" si="215"/>
        <v>5.9527912970025375E-2</v>
      </c>
      <c r="AD336" s="128">
        <f t="shared" si="215"/>
        <v>1.9228801905950665E-2</v>
      </c>
      <c r="AE336" s="128">
        <f t="shared" si="215"/>
        <v>1.6395189815956196E-2</v>
      </c>
      <c r="AF336" s="128">
        <f t="shared" si="215"/>
        <v>1.7804996009200904E-2</v>
      </c>
      <c r="AG336" s="128">
        <f t="shared" si="215"/>
        <v>1.8614817534884642E-2</v>
      </c>
      <c r="AH336" s="128">
        <f t="shared" si="215"/>
        <v>1.6297741107268615E-2</v>
      </c>
      <c r="AI336" s="128">
        <f t="shared" si="215"/>
        <v>2.2958991566311926E-2</v>
      </c>
      <c r="AJ336" s="128">
        <f t="shared" si="215"/>
        <v>1.1295042096028898E-2</v>
      </c>
      <c r="AK336" s="128">
        <f t="shared" si="215"/>
        <v>2.7510301419631157E-2</v>
      </c>
      <c r="AL336" s="128">
        <f t="shared" si="215"/>
        <v>1.7234293550718253E-2</v>
      </c>
      <c r="AM336" s="128">
        <f t="shared" si="215"/>
        <v>2.1168894786685166E-2</v>
      </c>
      <c r="AN336" s="128">
        <f t="shared" si="215"/>
        <v>1.2419434960978885E-2</v>
      </c>
      <c r="AO336" s="128">
        <f t="shared" si="215"/>
        <v>2.2448223703620509E-2</v>
      </c>
      <c r="AP336" s="128">
        <f t="shared" si="215"/>
        <v>2.0763852455397438E-2</v>
      </c>
      <c r="AQ336" s="128">
        <f t="shared" si="215"/>
        <v>1.8308869927256034E-2</v>
      </c>
      <c r="AR336" s="128">
        <f t="shared" si="215"/>
        <v>1.9428175183559538E-2</v>
      </c>
      <c r="AS336" s="128">
        <f t="shared" si="215"/>
        <v>1.841552786352257E-2</v>
      </c>
      <c r="AT336" s="128">
        <f t="shared" si="215"/>
        <v>1.6142662228305533E-2</v>
      </c>
      <c r="AU336" s="128">
        <f t="shared" si="215"/>
        <v>0.95171279610795456</v>
      </c>
      <c r="AV336" s="130">
        <f t="shared" si="215"/>
        <v>1.456739129495725E-2</v>
      </c>
      <c r="AW336" s="130">
        <f t="shared" si="215"/>
        <v>1.101394670057354E-2</v>
      </c>
      <c r="AX336" s="135"/>
      <c r="AY336" s="135"/>
      <c r="AZ336" s="146"/>
      <c r="BA336" s="147"/>
      <c r="BB336" s="147"/>
      <c r="BC336" s="146"/>
      <c r="BD336" s="147"/>
      <c r="BE336" s="147"/>
      <c r="BF336" s="146"/>
      <c r="BG336" s="148"/>
      <c r="BH336" s="148"/>
      <c r="BI336" s="146"/>
      <c r="BJ336" s="146"/>
      <c r="BK336" s="146"/>
      <c r="BL336" s="146"/>
      <c r="BM336" s="148"/>
      <c r="BN336" s="148"/>
      <c r="BO336" s="148"/>
      <c r="BP336" s="148"/>
      <c r="BQ336" s="148"/>
      <c r="BR336" s="148"/>
      <c r="BS336" s="148"/>
      <c r="BT336" s="148"/>
      <c r="BU336" s="148"/>
      <c r="BV336" s="148"/>
      <c r="BW336" s="148"/>
      <c r="BX336" s="148"/>
      <c r="BY336" s="148"/>
      <c r="BZ336" s="148"/>
      <c r="CA336" s="148"/>
      <c r="CB336" s="148"/>
      <c r="CC336" s="148"/>
      <c r="CD336" s="148"/>
      <c r="CE336" s="148"/>
      <c r="CF336" s="148"/>
      <c r="CG336" s="148"/>
      <c r="CH336" s="148"/>
      <c r="CI336" s="148"/>
      <c r="CJ336" s="148"/>
      <c r="CK336" s="148"/>
      <c r="CL336" s="148"/>
      <c r="CM336" s="148"/>
      <c r="CN336" s="148"/>
      <c r="CO336" s="135"/>
      <c r="CP336" s="135"/>
      <c r="CQ336" s="145"/>
      <c r="CR336" s="145"/>
      <c r="CS336" s="145"/>
      <c r="CT336" s="145"/>
      <c r="CU336" s="145"/>
      <c r="CV336" s="145"/>
      <c r="CW336" s="145"/>
      <c r="CX336" s="145"/>
      <c r="CY336" s="145"/>
      <c r="CZ336" s="145"/>
      <c r="DA336" s="145"/>
      <c r="DB336" s="145"/>
      <c r="DC336" s="145"/>
      <c r="DD336" s="145"/>
      <c r="DE336" s="145"/>
      <c r="DF336" s="145"/>
      <c r="DG336" s="145"/>
      <c r="DH336" s="145"/>
      <c r="DI336" s="145"/>
      <c r="DJ336" s="145"/>
      <c r="DK336" s="145"/>
      <c r="DL336" s="145"/>
      <c r="DM336" s="145"/>
      <c r="DN336" s="145"/>
      <c r="DO336" s="145"/>
      <c r="DP336" s="145"/>
      <c r="DQ336" s="145"/>
      <c r="DR336" s="145"/>
      <c r="DS336" s="145"/>
      <c r="DT336" s="145"/>
      <c r="DU336" s="145"/>
      <c r="DV336" s="145"/>
      <c r="DW336" s="145"/>
      <c r="DX336" s="145"/>
      <c r="DY336" s="145"/>
      <c r="DZ336" s="145"/>
      <c r="EA336" s="145"/>
      <c r="EB336" s="145"/>
      <c r="EC336" s="145"/>
      <c r="ED336" s="145"/>
      <c r="EE336" s="145"/>
      <c r="AMG336" s="135"/>
      <c r="AMH336" s="135"/>
    </row>
    <row r="337" spans="1:1022" x14ac:dyDescent="0.2">
      <c r="A337" s="135"/>
      <c r="B337" s="135"/>
      <c r="D337" s="128" t="s">
        <v>382</v>
      </c>
      <c r="I337" s="129">
        <f t="shared" ref="I337:AW337" si="216">I336*100</f>
        <v>1.4426849281160419</v>
      </c>
      <c r="J337" s="128">
        <f t="shared" si="216"/>
        <v>0.28360860848303121</v>
      </c>
      <c r="K337" s="128">
        <f t="shared" si="216"/>
        <v>1.8630000068741337</v>
      </c>
      <c r="L337" s="128">
        <f t="shared" si="216"/>
        <v>2.0424795299810805</v>
      </c>
      <c r="M337" s="128">
        <f t="shared" si="216"/>
        <v>3.2567126848446191</v>
      </c>
      <c r="N337" s="128">
        <f t="shared" si="216"/>
        <v>0.95463002965647159</v>
      </c>
      <c r="O337" s="128">
        <f t="shared" si="216"/>
        <v>4.7548793489553178</v>
      </c>
      <c r="P337" s="128">
        <f t="shared" si="216"/>
        <v>2.3977308974237372</v>
      </c>
      <c r="Q337" s="128">
        <f t="shared" si="216"/>
        <v>1.3168816796462866</v>
      </c>
      <c r="R337" s="128">
        <f t="shared" si="216"/>
        <v>3.601537155387819</v>
      </c>
      <c r="S337" s="128">
        <f t="shared" si="216"/>
        <v>10.664925462614953</v>
      </c>
      <c r="T337" s="128">
        <f t="shared" si="216"/>
        <v>63.584795827627538</v>
      </c>
      <c r="U337" s="128">
        <f t="shared" si="216"/>
        <v>36.405497645247976</v>
      </c>
      <c r="V337" s="128">
        <f t="shared" si="216"/>
        <v>26.903182206606267</v>
      </c>
      <c r="W337" s="128">
        <f t="shared" si="216"/>
        <v>4.3942746347914703</v>
      </c>
      <c r="X337" s="128">
        <f t="shared" si="216"/>
        <v>1.485142858899914</v>
      </c>
      <c r="Y337" s="128">
        <f t="shared" si="216"/>
        <v>1.8134915018907471</v>
      </c>
      <c r="Z337" s="128">
        <f t="shared" si="216"/>
        <v>3.522737704702434</v>
      </c>
      <c r="AA337" s="128">
        <f t="shared" si="216"/>
        <v>1.2038814910091735</v>
      </c>
      <c r="AB337" s="128">
        <f t="shared" si="216"/>
        <v>26.107513785335058</v>
      </c>
      <c r="AC337" s="128">
        <f t="shared" si="216"/>
        <v>5.9527912970025376</v>
      </c>
      <c r="AD337" s="128">
        <f t="shared" si="216"/>
        <v>1.9228801905950665</v>
      </c>
      <c r="AE337" s="128">
        <f t="shared" si="216"/>
        <v>1.6395189815956197</v>
      </c>
      <c r="AF337" s="128">
        <f t="shared" si="216"/>
        <v>1.7804996009200904</v>
      </c>
      <c r="AG337" s="128">
        <f t="shared" si="216"/>
        <v>1.8614817534884642</v>
      </c>
      <c r="AH337" s="128">
        <f t="shared" si="216"/>
        <v>1.6297741107268615</v>
      </c>
      <c r="AI337" s="128">
        <f t="shared" si="216"/>
        <v>2.2958991566311928</v>
      </c>
      <c r="AJ337" s="128">
        <f t="shared" si="216"/>
        <v>1.1295042096028898</v>
      </c>
      <c r="AK337" s="128">
        <f t="shared" si="216"/>
        <v>2.7510301419631156</v>
      </c>
      <c r="AL337" s="128">
        <f t="shared" si="216"/>
        <v>1.7234293550718254</v>
      </c>
      <c r="AM337" s="128">
        <f t="shared" si="216"/>
        <v>2.1168894786685164</v>
      </c>
      <c r="AN337" s="128">
        <f t="shared" si="216"/>
        <v>1.2419434960978886</v>
      </c>
      <c r="AO337" s="128">
        <f t="shared" si="216"/>
        <v>2.2448223703620509</v>
      </c>
      <c r="AP337" s="128">
        <f t="shared" si="216"/>
        <v>2.0763852455397438</v>
      </c>
      <c r="AQ337" s="128">
        <f t="shared" si="216"/>
        <v>1.8308869927256035</v>
      </c>
      <c r="AR337" s="128">
        <f t="shared" si="216"/>
        <v>1.9428175183559537</v>
      </c>
      <c r="AS337" s="128">
        <f t="shared" si="216"/>
        <v>1.8415527863522569</v>
      </c>
      <c r="AT337" s="128">
        <f t="shared" si="216"/>
        <v>1.6142662228305533</v>
      </c>
      <c r="AU337" s="128">
        <f t="shared" si="216"/>
        <v>95.171279610795452</v>
      </c>
      <c r="AV337" s="130">
        <f t="shared" si="216"/>
        <v>1.456739129495725</v>
      </c>
      <c r="AW337" s="130">
        <f t="shared" si="216"/>
        <v>1.101394670057354</v>
      </c>
      <c r="AX337" s="135"/>
      <c r="AY337" s="135"/>
      <c r="AZ337" s="146"/>
      <c r="BA337" s="147"/>
      <c r="BB337" s="147"/>
      <c r="BC337" s="146"/>
      <c r="BD337" s="147"/>
      <c r="BE337" s="147"/>
      <c r="BF337" s="146"/>
      <c r="BG337" s="148"/>
      <c r="BH337" s="148"/>
      <c r="BI337" s="146"/>
      <c r="BJ337" s="146"/>
      <c r="BK337" s="146"/>
      <c r="BL337" s="146"/>
      <c r="BM337" s="148"/>
      <c r="BN337" s="148"/>
      <c r="BO337" s="148"/>
      <c r="BP337" s="148"/>
      <c r="BQ337" s="148"/>
      <c r="BR337" s="148"/>
      <c r="BS337" s="148"/>
      <c r="BT337" s="148"/>
      <c r="BU337" s="148"/>
      <c r="BV337" s="148"/>
      <c r="BW337" s="148"/>
      <c r="BX337" s="148"/>
      <c r="BY337" s="148"/>
      <c r="BZ337" s="148"/>
      <c r="CA337" s="148"/>
      <c r="CB337" s="148"/>
      <c r="CC337" s="148"/>
      <c r="CD337" s="148"/>
      <c r="CE337" s="148"/>
      <c r="CF337" s="148"/>
      <c r="CG337" s="148"/>
      <c r="CH337" s="148"/>
      <c r="CI337" s="148"/>
      <c r="CJ337" s="148"/>
      <c r="CK337" s="148"/>
      <c r="CL337" s="148"/>
      <c r="CM337" s="148"/>
      <c r="CN337" s="148"/>
      <c r="CO337" s="135"/>
      <c r="CP337" s="135"/>
      <c r="CQ337" s="145"/>
      <c r="CR337" s="145"/>
      <c r="CS337" s="145"/>
      <c r="CT337" s="145"/>
      <c r="CU337" s="145"/>
      <c r="CV337" s="145"/>
      <c r="CW337" s="145"/>
      <c r="CX337" s="145"/>
      <c r="CY337" s="145"/>
      <c r="CZ337" s="145"/>
      <c r="DA337" s="145"/>
      <c r="DB337" s="145"/>
      <c r="DC337" s="145"/>
      <c r="DD337" s="145"/>
      <c r="DE337" s="145"/>
      <c r="DF337" s="145"/>
      <c r="DG337" s="145"/>
      <c r="DH337" s="145"/>
      <c r="DI337" s="145"/>
      <c r="DJ337" s="145"/>
      <c r="DK337" s="145"/>
      <c r="DL337" s="145"/>
      <c r="DM337" s="145"/>
      <c r="DN337" s="145"/>
      <c r="DO337" s="145"/>
      <c r="DP337" s="145"/>
      <c r="DQ337" s="145"/>
      <c r="DR337" s="145"/>
      <c r="DS337" s="145"/>
      <c r="DT337" s="145"/>
      <c r="DU337" s="145"/>
      <c r="DV337" s="145"/>
      <c r="DW337" s="145"/>
      <c r="DX337" s="145"/>
      <c r="DY337" s="145"/>
      <c r="DZ337" s="145"/>
      <c r="EA337" s="145"/>
      <c r="EB337" s="145"/>
      <c r="EC337" s="145"/>
      <c r="ED337" s="145"/>
      <c r="EE337" s="145"/>
      <c r="AMG337" s="135"/>
      <c r="AMH337" s="135"/>
    </row>
    <row r="338" spans="1:1022" x14ac:dyDescent="0.2">
      <c r="A338" s="135"/>
      <c r="B338" s="135"/>
      <c r="D338" s="135"/>
      <c r="I338" s="144"/>
      <c r="J338" s="135"/>
      <c r="K338" s="135"/>
      <c r="L338" s="135"/>
      <c r="M338" s="135"/>
      <c r="N338" s="135"/>
      <c r="O338" s="135"/>
      <c r="P338" s="135"/>
      <c r="Q338" s="135"/>
      <c r="R338" s="135"/>
      <c r="S338" s="135"/>
      <c r="T338" s="135"/>
      <c r="U338" s="135"/>
      <c r="V338" s="135"/>
      <c r="W338" s="135"/>
      <c r="X338" s="135"/>
      <c r="Y338" s="135"/>
      <c r="Z338" s="135"/>
      <c r="AA338" s="135"/>
      <c r="AB338" s="135"/>
      <c r="AC338" s="135"/>
      <c r="AD338" s="135"/>
      <c r="AE338" s="135"/>
      <c r="AF338" s="135"/>
      <c r="AG338" s="135"/>
      <c r="AH338" s="135"/>
      <c r="AI338" s="135"/>
      <c r="AJ338" s="135"/>
      <c r="AK338" s="135"/>
      <c r="AL338" s="135"/>
      <c r="AM338" s="135"/>
      <c r="AN338" s="135"/>
      <c r="AO338" s="135"/>
      <c r="AP338" s="135"/>
      <c r="AQ338" s="135"/>
      <c r="AR338" s="135"/>
      <c r="AS338" s="135"/>
      <c r="AT338" s="135"/>
      <c r="AU338" s="135"/>
      <c r="AV338" s="145"/>
      <c r="AW338" s="145"/>
      <c r="AX338" s="135"/>
      <c r="AY338" s="135"/>
      <c r="AZ338" s="146"/>
      <c r="BA338" s="147"/>
      <c r="BB338" s="147"/>
      <c r="BC338" s="146"/>
      <c r="BD338" s="147"/>
      <c r="BE338" s="147"/>
      <c r="BF338" s="146"/>
      <c r="BG338" s="148"/>
      <c r="BH338" s="148"/>
      <c r="BI338" s="146"/>
      <c r="BJ338" s="146"/>
      <c r="BK338" s="146"/>
      <c r="BL338" s="146"/>
      <c r="BM338" s="148"/>
      <c r="BN338" s="148"/>
      <c r="BO338" s="148"/>
      <c r="BP338" s="148"/>
      <c r="BQ338" s="148"/>
      <c r="BR338" s="148"/>
      <c r="BS338" s="148"/>
      <c r="BT338" s="148"/>
      <c r="BU338" s="148"/>
      <c r="BV338" s="148"/>
      <c r="BW338" s="148"/>
      <c r="BX338" s="148"/>
      <c r="BY338" s="148"/>
      <c r="BZ338" s="148"/>
      <c r="CA338" s="148"/>
      <c r="CB338" s="148"/>
      <c r="CC338" s="148"/>
      <c r="CD338" s="148"/>
      <c r="CE338" s="148"/>
      <c r="CF338" s="148"/>
      <c r="CG338" s="148"/>
      <c r="CH338" s="148"/>
      <c r="CI338" s="148"/>
      <c r="CJ338" s="148"/>
      <c r="CK338" s="148"/>
      <c r="CL338" s="148"/>
      <c r="CM338" s="148"/>
      <c r="CN338" s="148"/>
      <c r="CO338" s="135"/>
      <c r="CP338" s="135"/>
      <c r="CQ338" s="145"/>
      <c r="CR338" s="145"/>
      <c r="CS338" s="145"/>
      <c r="CT338" s="145"/>
      <c r="CU338" s="145"/>
      <c r="CV338" s="145"/>
      <c r="CW338" s="145"/>
      <c r="CX338" s="145"/>
      <c r="CY338" s="145"/>
      <c r="CZ338" s="145"/>
      <c r="DA338" s="145"/>
      <c r="DB338" s="145"/>
      <c r="DC338" s="145"/>
      <c r="DD338" s="145"/>
      <c r="DE338" s="145"/>
      <c r="DF338" s="145"/>
      <c r="DG338" s="145"/>
      <c r="DH338" s="145"/>
      <c r="DI338" s="145"/>
      <c r="DJ338" s="145"/>
      <c r="DK338" s="145"/>
      <c r="DL338" s="145"/>
      <c r="DM338" s="145"/>
      <c r="DN338" s="145"/>
      <c r="DO338" s="145"/>
      <c r="DP338" s="145"/>
      <c r="DQ338" s="145"/>
      <c r="DR338" s="145"/>
      <c r="DS338" s="145"/>
      <c r="DT338" s="145"/>
      <c r="DU338" s="145"/>
      <c r="DV338" s="145"/>
      <c r="DW338" s="145"/>
      <c r="DX338" s="145"/>
      <c r="DY338" s="145"/>
      <c r="DZ338" s="145"/>
      <c r="EA338" s="145"/>
      <c r="EB338" s="145"/>
      <c r="EC338" s="145"/>
      <c r="ED338" s="145"/>
      <c r="EE338" s="145"/>
      <c r="AMG338" s="135"/>
      <c r="AMH338" s="135"/>
    </row>
    <row r="339" spans="1:1022" s="128" customFormat="1" x14ac:dyDescent="0.2">
      <c r="A339" s="135" t="s">
        <v>799</v>
      </c>
      <c r="B339" s="135" t="s">
        <v>547</v>
      </c>
      <c r="C339" s="128" t="s">
        <v>548</v>
      </c>
      <c r="D339" s="128" t="s">
        <v>565</v>
      </c>
      <c r="F339" s="128">
        <v>1200</v>
      </c>
      <c r="G339" s="128">
        <v>1E-4</v>
      </c>
      <c r="H339" s="128" t="s">
        <v>367</v>
      </c>
      <c r="I339" s="129">
        <v>28.31</v>
      </c>
      <c r="J339" s="128">
        <v>210674.92</v>
      </c>
      <c r="K339" s="128">
        <v>125398.13</v>
      </c>
      <c r="L339" s="128">
        <v>0.59</v>
      </c>
      <c r="M339" s="128">
        <v>602.34</v>
      </c>
      <c r="N339" s="128">
        <v>796.24</v>
      </c>
      <c r="O339" s="128" t="s">
        <v>29</v>
      </c>
      <c r="P339" s="128" t="s">
        <v>29</v>
      </c>
      <c r="Q339" s="128">
        <v>53.44</v>
      </c>
      <c r="R339" s="128">
        <v>4.2300000000000004</v>
      </c>
      <c r="S339" s="128" t="s">
        <v>29</v>
      </c>
      <c r="T339" s="128" t="s">
        <v>29</v>
      </c>
      <c r="U339" s="128" t="s">
        <v>29</v>
      </c>
      <c r="V339" s="128" t="s">
        <v>29</v>
      </c>
      <c r="W339" s="128" t="s">
        <v>29</v>
      </c>
      <c r="X339" s="128">
        <v>405.07</v>
      </c>
      <c r="Y339" s="128">
        <v>0.247</v>
      </c>
      <c r="Z339" s="128">
        <v>0.28999999999999998</v>
      </c>
      <c r="AA339" s="128">
        <v>0.222</v>
      </c>
      <c r="AB339" s="128" t="s">
        <v>29</v>
      </c>
      <c r="AC339" s="128" t="s">
        <v>29</v>
      </c>
      <c r="AD339" s="128">
        <v>35.090000000000003</v>
      </c>
      <c r="AE339" s="128">
        <v>0.73</v>
      </c>
      <c r="AF339" s="128">
        <v>0.86</v>
      </c>
      <c r="AG339" s="128">
        <v>0.19700000000000001</v>
      </c>
      <c r="AH339" s="128">
        <v>0.69</v>
      </c>
      <c r="AI339" s="128">
        <v>0.51</v>
      </c>
      <c r="AJ339" s="128">
        <v>3.95</v>
      </c>
      <c r="AK339" s="128" t="s">
        <v>29</v>
      </c>
      <c r="AL339" s="128">
        <v>4.4999999999999998E-2</v>
      </c>
      <c r="AM339" s="128">
        <v>0.161</v>
      </c>
      <c r="AN339" s="128">
        <v>4.3999999999999997E-2</v>
      </c>
      <c r="AO339" s="128" t="s">
        <v>29</v>
      </c>
      <c r="AP339" s="128">
        <v>1.67E-2</v>
      </c>
      <c r="AQ339" s="128">
        <v>0.108</v>
      </c>
      <c r="AR339" s="128">
        <v>0.03</v>
      </c>
      <c r="AS339" s="128" t="s">
        <v>29</v>
      </c>
      <c r="AT339" s="128">
        <v>3.6999999999999998E-2</v>
      </c>
      <c r="AU339" s="128">
        <v>3.7999999999999999E-2</v>
      </c>
      <c r="AV339" s="130">
        <v>1.5100000000000001E-2</v>
      </c>
      <c r="AW339" s="130">
        <v>6.1999999999999998E-3</v>
      </c>
      <c r="AZ339" s="132">
        <v>5.08</v>
      </c>
      <c r="BA339" s="133">
        <v>6718.7</v>
      </c>
      <c r="BB339" s="133">
        <v>7696.48</v>
      </c>
      <c r="BC339" s="132">
        <v>0.24</v>
      </c>
      <c r="BD339" s="133">
        <v>447.11</v>
      </c>
      <c r="BE339" s="133">
        <v>170.18</v>
      </c>
      <c r="BF339" s="132">
        <v>0.21</v>
      </c>
      <c r="BG339" s="134">
        <v>1.71</v>
      </c>
      <c r="BH339" s="134">
        <v>5.5</v>
      </c>
      <c r="BI339" s="132">
        <v>0.68</v>
      </c>
      <c r="BJ339" s="132">
        <v>2.35</v>
      </c>
      <c r="BK339" s="132">
        <v>2.23</v>
      </c>
      <c r="BL339" s="132">
        <v>3.88</v>
      </c>
      <c r="BM339" s="134">
        <v>1.1499999999999999</v>
      </c>
      <c r="BN339" s="134">
        <v>0.33</v>
      </c>
      <c r="BO339" s="134">
        <v>52.79</v>
      </c>
      <c r="BP339" s="134">
        <v>5.2999999999999999E-2</v>
      </c>
      <c r="BQ339" s="134">
        <v>0.12</v>
      </c>
      <c r="BR339" s="134">
        <v>5.2999999999999999E-2</v>
      </c>
      <c r="BS339" s="134">
        <v>0.47</v>
      </c>
      <c r="BT339" s="134">
        <v>0.15</v>
      </c>
      <c r="BU339" s="134">
        <v>6.75</v>
      </c>
      <c r="BV339" s="134">
        <v>0.1</v>
      </c>
      <c r="BW339" s="134">
        <v>0.16</v>
      </c>
      <c r="BX339" s="134">
        <v>4.3999999999999997E-2</v>
      </c>
      <c r="BY339" s="134">
        <v>0.17</v>
      </c>
      <c r="BZ339" s="134">
        <v>0.17</v>
      </c>
      <c r="CA339" s="134">
        <v>0.69</v>
      </c>
      <c r="CB339" s="134">
        <v>0.14000000000000001</v>
      </c>
      <c r="CC339" s="134">
        <v>1.4E-2</v>
      </c>
      <c r="CD339" s="134">
        <v>5.1999999999999998E-2</v>
      </c>
      <c r="CE339" s="134">
        <v>1.4E-2</v>
      </c>
      <c r="CF339" s="134">
        <v>3.5000000000000003E-2</v>
      </c>
      <c r="CG339" s="134">
        <v>8.0000000000000002E-3</v>
      </c>
      <c r="CH339" s="134">
        <v>4.4999999999999998E-2</v>
      </c>
      <c r="CI339" s="134">
        <v>0.01</v>
      </c>
      <c r="CJ339" s="134" t="s">
        <v>489</v>
      </c>
      <c r="CK339" s="134">
        <v>1.4E-2</v>
      </c>
      <c r="CL339" s="134">
        <v>2.1000000000000001E-2</v>
      </c>
      <c r="CM339" s="134">
        <v>7.0000000000000001E-3</v>
      </c>
      <c r="CN339" s="134">
        <v>4.3E-3</v>
      </c>
      <c r="CQ339" s="130">
        <v>8.0299999999999994</v>
      </c>
      <c r="CR339" s="130">
        <v>538.75</v>
      </c>
      <c r="CS339" s="130">
        <v>370.64</v>
      </c>
      <c r="CT339" s="130">
        <v>0.55300000000000005</v>
      </c>
      <c r="CU339" s="130">
        <v>38.229999999999997</v>
      </c>
      <c r="CV339" s="130">
        <v>8.24</v>
      </c>
      <c r="CW339" s="130">
        <v>0.54800000000000004</v>
      </c>
      <c r="CX339" s="130">
        <v>4.47</v>
      </c>
      <c r="CY339" s="130">
        <v>1.95</v>
      </c>
      <c r="CZ339" s="130">
        <v>1.02</v>
      </c>
      <c r="DA339" s="130">
        <v>5.73</v>
      </c>
      <c r="DB339" s="130">
        <v>5.74</v>
      </c>
      <c r="DC339" s="130">
        <v>8.4499999999999993</v>
      </c>
      <c r="DD339" s="130">
        <v>2.93</v>
      </c>
      <c r="DE339" s="130">
        <v>0.86299999999999999</v>
      </c>
      <c r="DF339" s="130">
        <v>0.32</v>
      </c>
      <c r="DG339" s="130">
        <v>6.2199999999999998E-2</v>
      </c>
      <c r="DH339" s="130">
        <v>0.26600000000000001</v>
      </c>
      <c r="DI339" s="130">
        <v>5.5800000000000002E-2</v>
      </c>
      <c r="DJ339" s="130">
        <v>1.2</v>
      </c>
      <c r="DK339" s="130">
        <v>0.38</v>
      </c>
      <c r="DL339" s="130">
        <f>AVERAGE(DL340:DL345)</f>
        <v>0.64216666666666666</v>
      </c>
      <c r="DM339" s="130">
        <v>1.4E-2</v>
      </c>
      <c r="DN339" s="130">
        <f>AVERAGE(DN344:DN345)</f>
        <v>3.6750000000000005E-2</v>
      </c>
      <c r="DO339" s="130">
        <v>3.1E-2</v>
      </c>
      <c r="DP339" s="130">
        <v>0.19</v>
      </c>
      <c r="DQ339" s="130">
        <f>AVERAGE(DQ344:DQ345)</f>
        <v>0.27500000000000002</v>
      </c>
      <c r="DR339" s="130">
        <v>6.2300000000000001E-2</v>
      </c>
      <c r="DS339" s="130">
        <v>0.34300000000000003</v>
      </c>
      <c r="DT339" s="130">
        <v>2.5399999999999999E-2</v>
      </c>
      <c r="DU339" s="130">
        <v>0.12570000000000001</v>
      </c>
      <c r="DV339" s="130">
        <v>3.3050000000000003E-2</v>
      </c>
      <c r="DW339" s="130">
        <v>7.7100000000000002E-2</v>
      </c>
      <c r="DX339" s="130">
        <v>2.8400000000000002E-2</v>
      </c>
      <c r="DY339" s="130">
        <v>0.1265</v>
      </c>
      <c r="DZ339" s="130">
        <v>1.6500000000000001E-2</v>
      </c>
      <c r="EA339" s="130">
        <v>9.5699999999999993E-2</v>
      </c>
      <c r="EB339" s="130">
        <v>3.2939999999999997E-2</v>
      </c>
      <c r="EC339" s="130">
        <v>3.3700000000000001E-2</v>
      </c>
      <c r="ED339" s="130">
        <v>1.5900000000000001E-2</v>
      </c>
      <c r="EE339" s="130">
        <v>1.2800000000000001E-2</v>
      </c>
    </row>
    <row r="340" spans="1:1022" s="128" customFormat="1" x14ac:dyDescent="0.2">
      <c r="A340" s="135" t="s">
        <v>799</v>
      </c>
      <c r="B340" s="135" t="s">
        <v>547</v>
      </c>
      <c r="C340" s="128" t="s">
        <v>548</v>
      </c>
      <c r="D340" s="128" t="s">
        <v>566</v>
      </c>
      <c r="F340" s="128">
        <v>1200</v>
      </c>
      <c r="G340" s="128">
        <v>1E-4</v>
      </c>
      <c r="H340" s="128" t="s">
        <v>367</v>
      </c>
      <c r="I340" s="129">
        <v>29.33</v>
      </c>
      <c r="J340" s="128">
        <v>210815.16</v>
      </c>
      <c r="K340" s="128">
        <v>126060.29</v>
      </c>
      <c r="L340" s="128">
        <v>0.89</v>
      </c>
      <c r="M340" s="128">
        <v>657.08</v>
      </c>
      <c r="N340" s="128">
        <v>776.17</v>
      </c>
      <c r="O340" s="128" t="s">
        <v>29</v>
      </c>
      <c r="P340" s="128" t="s">
        <v>29</v>
      </c>
      <c r="Q340" s="128">
        <v>54.1</v>
      </c>
      <c r="R340" s="128">
        <v>3.87</v>
      </c>
      <c r="S340" s="128" t="s">
        <v>29</v>
      </c>
      <c r="T340" s="128" t="s">
        <v>29</v>
      </c>
      <c r="U340" s="128" t="s">
        <v>29</v>
      </c>
      <c r="V340" s="128" t="s">
        <v>29</v>
      </c>
      <c r="W340" s="128" t="s">
        <v>29</v>
      </c>
      <c r="X340" s="128">
        <v>424.46</v>
      </c>
      <c r="Y340" s="128">
        <v>0.22600000000000001</v>
      </c>
      <c r="Z340" s="128">
        <v>0.21099999999999999</v>
      </c>
      <c r="AA340" s="128">
        <v>0.183</v>
      </c>
      <c r="AB340" s="128" t="s">
        <v>29</v>
      </c>
      <c r="AC340" s="128" t="s">
        <v>29</v>
      </c>
      <c r="AD340" s="128">
        <v>45.68</v>
      </c>
      <c r="AE340" s="128">
        <v>0.81</v>
      </c>
      <c r="AF340" s="128">
        <v>0.85</v>
      </c>
      <c r="AG340" s="128">
        <v>0.126</v>
      </c>
      <c r="AH340" s="128">
        <v>1</v>
      </c>
      <c r="AI340" s="128">
        <v>0.4</v>
      </c>
      <c r="AJ340" s="128">
        <v>4.54</v>
      </c>
      <c r="AK340" s="128">
        <v>0.222</v>
      </c>
      <c r="AL340" s="128" t="s">
        <v>29</v>
      </c>
      <c r="AM340" s="128" t="s">
        <v>29</v>
      </c>
      <c r="AN340" s="128" t="s">
        <v>29</v>
      </c>
      <c r="AO340" s="128">
        <v>8.9999999999999993E-3</v>
      </c>
      <c r="AP340" s="128" t="s">
        <v>512</v>
      </c>
      <c r="AQ340" s="128">
        <v>5.8000000000000003E-2</v>
      </c>
      <c r="AR340" s="128">
        <v>2.5600000000000001E-2</v>
      </c>
      <c r="AS340" s="128" t="s">
        <v>29</v>
      </c>
      <c r="AT340" s="128" t="s">
        <v>29</v>
      </c>
      <c r="AU340" s="128">
        <v>4.3999999999999997E-2</v>
      </c>
      <c r="AV340" s="130">
        <v>0.03</v>
      </c>
      <c r="AW340" s="130">
        <v>3.5999999999999997E-2</v>
      </c>
      <c r="AZ340" s="132">
        <v>5.08</v>
      </c>
      <c r="BA340" s="133">
        <v>6708.21</v>
      </c>
      <c r="BB340" s="133">
        <v>7757.82</v>
      </c>
      <c r="BC340" s="132">
        <v>0.23</v>
      </c>
      <c r="BD340" s="133">
        <v>489.1</v>
      </c>
      <c r="BE340" s="133">
        <v>166.6</v>
      </c>
      <c r="BF340" s="132">
        <v>0.2</v>
      </c>
      <c r="BG340" s="134">
        <v>1.6</v>
      </c>
      <c r="BH340" s="134">
        <v>5.56</v>
      </c>
      <c r="BI340" s="132">
        <v>0.63</v>
      </c>
      <c r="BJ340" s="132">
        <v>2.13</v>
      </c>
      <c r="BK340" s="132">
        <v>2.12</v>
      </c>
      <c r="BL340" s="132">
        <v>3.11</v>
      </c>
      <c r="BM340" s="134">
        <v>0.98</v>
      </c>
      <c r="BN340" s="134">
        <v>0.34</v>
      </c>
      <c r="BO340" s="134">
        <v>55.58</v>
      </c>
      <c r="BP340" s="134">
        <v>4.9000000000000002E-2</v>
      </c>
      <c r="BQ340" s="134">
        <v>9.0999999999999998E-2</v>
      </c>
      <c r="BR340" s="134">
        <v>3.7999999999999999E-2</v>
      </c>
      <c r="BS340" s="134">
        <v>0.5</v>
      </c>
      <c r="BT340" s="134">
        <v>0.13</v>
      </c>
      <c r="BU340" s="134">
        <v>8.76</v>
      </c>
      <c r="BV340" s="134">
        <v>0.11</v>
      </c>
      <c r="BW340" s="134">
        <v>0.15</v>
      </c>
      <c r="BX340" s="134">
        <v>0.03</v>
      </c>
      <c r="BY340" s="134">
        <v>0.2</v>
      </c>
      <c r="BZ340" s="134">
        <v>0.13</v>
      </c>
      <c r="CA340" s="134">
        <v>0.79</v>
      </c>
      <c r="CB340" s="134">
        <v>9.8000000000000004E-2</v>
      </c>
      <c r="CC340" s="134">
        <v>1.6E-2</v>
      </c>
      <c r="CD340" s="134">
        <v>5.1999999999999998E-2</v>
      </c>
      <c r="CE340" s="134">
        <v>9.9000000000000008E-3</v>
      </c>
      <c r="CF340" s="134">
        <v>8.2000000000000007E-3</v>
      </c>
      <c r="CG340" s="134">
        <v>1.2E-2</v>
      </c>
      <c r="CH340" s="134">
        <v>2.8000000000000001E-2</v>
      </c>
      <c r="CI340" s="134">
        <v>7.1999999999999998E-3</v>
      </c>
      <c r="CJ340" s="134" t="s">
        <v>489</v>
      </c>
      <c r="CK340" s="134">
        <v>1.7999999999999999E-2</v>
      </c>
      <c r="CL340" s="134">
        <v>2.1000000000000001E-2</v>
      </c>
      <c r="CM340" s="134">
        <v>1.0999999999999999E-2</v>
      </c>
      <c r="CN340" s="134">
        <v>1.0999999999999999E-2</v>
      </c>
      <c r="CQ340" s="130">
        <v>8.06</v>
      </c>
      <c r="CR340" s="130">
        <v>539.77</v>
      </c>
      <c r="CS340" s="130">
        <v>397.52</v>
      </c>
      <c r="CT340" s="130">
        <v>0.53200000000000003</v>
      </c>
      <c r="CU340" s="130">
        <v>37.36</v>
      </c>
      <c r="CV340" s="130">
        <v>11.58</v>
      </c>
      <c r="CW340" s="130">
        <v>0.505</v>
      </c>
      <c r="CX340" s="130">
        <v>3.52</v>
      </c>
      <c r="CY340" s="130">
        <v>1.93</v>
      </c>
      <c r="CZ340" s="130">
        <v>1.05</v>
      </c>
      <c r="DA340" s="130">
        <v>5.56</v>
      </c>
      <c r="DB340" s="130">
        <v>5.67</v>
      </c>
      <c r="DC340" s="130">
        <v>8.48</v>
      </c>
      <c r="DD340" s="130">
        <v>2.61</v>
      </c>
      <c r="DE340" s="130">
        <v>0.91</v>
      </c>
      <c r="DF340" s="130">
        <v>0.28000000000000003</v>
      </c>
      <c r="DG340" s="130">
        <v>7.8299999999999995E-2</v>
      </c>
      <c r="DH340" s="130">
        <v>0.20699999999999999</v>
      </c>
      <c r="DI340" s="130">
        <f>AVERAGE(DI341:DI345,DI339)</f>
        <v>7.5549999999999992E-2</v>
      </c>
      <c r="DJ340" s="130">
        <v>1.38</v>
      </c>
      <c r="DK340" s="130">
        <v>0.34</v>
      </c>
      <c r="DL340" s="130">
        <v>0.375</v>
      </c>
      <c r="DM340" s="130">
        <v>1.7100000000000001E-2</v>
      </c>
      <c r="DN340" s="130">
        <v>3.6749999999999998E-2</v>
      </c>
      <c r="DO340" s="130">
        <v>2.9000000000000001E-2</v>
      </c>
      <c r="DP340" s="130">
        <v>0.19</v>
      </c>
      <c r="DQ340" s="130">
        <v>0.27500000000000002</v>
      </c>
      <c r="DR340" s="130">
        <v>4.5499999999999999E-2</v>
      </c>
      <c r="DS340" s="130">
        <v>0.18</v>
      </c>
      <c r="DT340" s="130">
        <v>3.9399999999999998E-2</v>
      </c>
      <c r="DU340" s="130">
        <v>0.14199999999999999</v>
      </c>
      <c r="DV340" s="130">
        <v>2.1899999999999999E-2</v>
      </c>
      <c r="DW340" s="130">
        <f>AVERAGE(DW339,DW342,DW345)</f>
        <v>7.8666666666666663E-2</v>
      </c>
      <c r="DX340" s="130">
        <v>2.9499999999999998E-2</v>
      </c>
      <c r="DY340" s="130">
        <v>0.1265</v>
      </c>
      <c r="DZ340" s="130">
        <v>9.4999999999999998E-3</v>
      </c>
      <c r="EA340" s="130">
        <v>9.5699999999999993E-2</v>
      </c>
      <c r="EB340" s="130">
        <v>3.9800000000000002E-2</v>
      </c>
      <c r="EC340" s="130">
        <v>3.7600000000000001E-2</v>
      </c>
      <c r="ED340" s="130">
        <v>1.5900000000000001E-2</v>
      </c>
      <c r="EE340" s="130">
        <v>1.2800000000000001E-2</v>
      </c>
    </row>
    <row r="341" spans="1:1022" s="128" customFormat="1" x14ac:dyDescent="0.2">
      <c r="A341" s="135" t="s">
        <v>799</v>
      </c>
      <c r="B341" s="135" t="s">
        <v>547</v>
      </c>
      <c r="C341" s="128" t="s">
        <v>548</v>
      </c>
      <c r="D341" s="128" t="s">
        <v>567</v>
      </c>
      <c r="F341" s="128">
        <v>1200</v>
      </c>
      <c r="G341" s="128">
        <v>1E-4</v>
      </c>
      <c r="H341" s="128" t="s">
        <v>367</v>
      </c>
      <c r="I341" s="129">
        <v>34.67</v>
      </c>
      <c r="J341" s="128">
        <v>211703.3</v>
      </c>
      <c r="K341" s="128">
        <v>123567</v>
      </c>
      <c r="L341" s="128">
        <v>0.79</v>
      </c>
      <c r="M341" s="128">
        <v>721.62</v>
      </c>
      <c r="N341" s="128">
        <v>763.03</v>
      </c>
      <c r="O341" s="128" t="s">
        <v>29</v>
      </c>
      <c r="P341" s="128" t="s">
        <v>29</v>
      </c>
      <c r="Q341" s="128">
        <v>54.02</v>
      </c>
      <c r="R341" s="128">
        <v>5.72</v>
      </c>
      <c r="S341" s="128" t="s">
        <v>29</v>
      </c>
      <c r="T341" s="128" t="s">
        <v>29</v>
      </c>
      <c r="U341" s="128" t="s">
        <v>29</v>
      </c>
      <c r="V341" s="128" t="s">
        <v>29</v>
      </c>
      <c r="W341" s="128" t="s">
        <v>29</v>
      </c>
      <c r="X341" s="128">
        <v>367.28</v>
      </c>
      <c r="Y341" s="128">
        <v>0.16900000000000001</v>
      </c>
      <c r="Z341" s="128" t="s">
        <v>29</v>
      </c>
      <c r="AA341" s="128">
        <v>0.16300000000000001</v>
      </c>
      <c r="AB341" s="128">
        <v>1.5</v>
      </c>
      <c r="AC341" s="128" t="s">
        <v>29</v>
      </c>
      <c r="AD341" s="128">
        <v>30.48</v>
      </c>
      <c r="AE341" s="128">
        <v>0.66400000000000003</v>
      </c>
      <c r="AF341" s="128">
        <v>0.78</v>
      </c>
      <c r="AG341" s="128">
        <v>0.10199999999999999</v>
      </c>
      <c r="AH341" s="128">
        <v>0.96</v>
      </c>
      <c r="AI341" s="128">
        <v>0.28000000000000003</v>
      </c>
      <c r="AJ341" s="128">
        <v>3.9</v>
      </c>
      <c r="AK341" s="128" t="s">
        <v>29</v>
      </c>
      <c r="AL341" s="128">
        <v>2.8299999999999999E-2</v>
      </c>
      <c r="AM341" s="128">
        <v>0.23</v>
      </c>
      <c r="AN341" s="128" t="s">
        <v>29</v>
      </c>
      <c r="AO341" s="128">
        <v>6.4000000000000001E-2</v>
      </c>
      <c r="AP341" s="128">
        <v>2.3E-2</v>
      </c>
      <c r="AQ341" s="128" t="s">
        <v>29</v>
      </c>
      <c r="AR341" s="128">
        <v>0.04</v>
      </c>
      <c r="AS341" s="128" t="s">
        <v>29</v>
      </c>
      <c r="AT341" s="128" t="s">
        <v>29</v>
      </c>
      <c r="AU341" s="128">
        <v>5.3999999999999999E-2</v>
      </c>
      <c r="AV341" s="130">
        <v>1.8100000000000002E-2</v>
      </c>
      <c r="AW341" s="130">
        <v>4.4000000000000003E-3</v>
      </c>
      <c r="AZ341" s="132">
        <v>5.81</v>
      </c>
      <c r="BA341" s="133">
        <v>6740.98</v>
      </c>
      <c r="BB341" s="133">
        <v>7636.79</v>
      </c>
      <c r="BC341" s="132">
        <v>0.25</v>
      </c>
      <c r="BD341" s="133">
        <v>538.77</v>
      </c>
      <c r="BE341" s="133">
        <v>164.67</v>
      </c>
      <c r="BF341" s="132">
        <v>0.18</v>
      </c>
      <c r="BG341" s="134">
        <v>1.7</v>
      </c>
      <c r="BH341" s="134">
        <v>5.59</v>
      </c>
      <c r="BI341" s="132">
        <v>0.83</v>
      </c>
      <c r="BJ341" s="132">
        <v>2.39</v>
      </c>
      <c r="BK341" s="132">
        <v>2.39</v>
      </c>
      <c r="BL341" s="132">
        <v>3.26</v>
      </c>
      <c r="BM341" s="134">
        <v>0.93</v>
      </c>
      <c r="BN341" s="134">
        <v>0.33</v>
      </c>
      <c r="BO341" s="134">
        <v>48.34</v>
      </c>
      <c r="BP341" s="134">
        <v>4.2999999999999997E-2</v>
      </c>
      <c r="BQ341" s="134">
        <v>0.11</v>
      </c>
      <c r="BR341" s="134">
        <v>4.3999999999999997E-2</v>
      </c>
      <c r="BS341" s="134">
        <v>0.46</v>
      </c>
      <c r="BT341" s="134">
        <v>0.14000000000000001</v>
      </c>
      <c r="BU341" s="134">
        <v>5.91</v>
      </c>
      <c r="BV341" s="134">
        <v>9.1999999999999998E-2</v>
      </c>
      <c r="BW341" s="134">
        <v>0.14000000000000001</v>
      </c>
      <c r="BX341" s="134">
        <v>2.8000000000000001E-2</v>
      </c>
      <c r="BY341" s="134">
        <v>0.21</v>
      </c>
      <c r="BZ341" s="134">
        <v>0.1</v>
      </c>
      <c r="CA341" s="134">
        <v>0.69</v>
      </c>
      <c r="CB341" s="134">
        <v>0.15</v>
      </c>
      <c r="CC341" s="134">
        <v>9.7000000000000003E-3</v>
      </c>
      <c r="CD341" s="134">
        <v>7.0999999999999994E-2</v>
      </c>
      <c r="CE341" s="134">
        <v>1.7000000000000001E-2</v>
      </c>
      <c r="CF341" s="134">
        <v>2.5000000000000001E-2</v>
      </c>
      <c r="CG341" s="134">
        <v>8.8000000000000005E-3</v>
      </c>
      <c r="CH341" s="134">
        <v>0.05</v>
      </c>
      <c r="CI341" s="134">
        <v>1.0999999999999999E-2</v>
      </c>
      <c r="CJ341" s="134">
        <v>0.04</v>
      </c>
      <c r="CK341" s="134">
        <v>1.6E-2</v>
      </c>
      <c r="CL341" s="134">
        <v>1.9E-2</v>
      </c>
      <c r="CM341" s="134">
        <v>7.0000000000000001E-3</v>
      </c>
      <c r="CN341" s="134">
        <v>3.2000000000000002E-3</v>
      </c>
      <c r="CQ341" s="130">
        <v>8.41</v>
      </c>
      <c r="CR341" s="130">
        <v>554.52</v>
      </c>
      <c r="CS341" s="130">
        <v>415.21</v>
      </c>
      <c r="CT341" s="130">
        <v>0.57899999999999996</v>
      </c>
      <c r="CU341" s="130">
        <v>39.22</v>
      </c>
      <c r="CV341" s="130">
        <v>10.26</v>
      </c>
      <c r="CW341" s="130">
        <v>0.44500000000000001</v>
      </c>
      <c r="CX341" s="130">
        <v>4.6399999999999997</v>
      </c>
      <c r="CY341" s="130">
        <v>2.12</v>
      </c>
      <c r="CZ341" s="130">
        <v>1.08</v>
      </c>
      <c r="DA341" s="130">
        <v>6.41</v>
      </c>
      <c r="DB341" s="130">
        <v>6.13</v>
      </c>
      <c r="DC341" s="130">
        <v>8.39</v>
      </c>
      <c r="DD341" s="130">
        <v>2.5099999999999998</v>
      </c>
      <c r="DE341" s="130">
        <v>0.89600000000000002</v>
      </c>
      <c r="DF341" s="130">
        <v>0.34300000000000003</v>
      </c>
      <c r="DG341" s="130">
        <v>7.1300000000000002E-2</v>
      </c>
      <c r="DH341" s="130">
        <v>0.26700000000000002</v>
      </c>
      <c r="DI341" s="130">
        <v>6.54E-2</v>
      </c>
      <c r="DJ341" s="130">
        <v>0.76200000000000001</v>
      </c>
      <c r="DK341" s="130">
        <v>0.377</v>
      </c>
      <c r="DL341" s="130">
        <v>0.47799999999999998</v>
      </c>
      <c r="DM341" s="130">
        <v>1.4800000000000001E-2</v>
      </c>
      <c r="DN341" s="130">
        <v>3.6749999999999998E-2</v>
      </c>
      <c r="DO341" s="130">
        <v>3.2300000000000002E-2</v>
      </c>
      <c r="DP341" s="130">
        <v>0.17</v>
      </c>
      <c r="DQ341" s="130">
        <v>0.27500000000000002</v>
      </c>
      <c r="DR341" s="130">
        <f>AVERAGE(DR339:DR340,DR344:DR345)</f>
        <v>6.2800000000000009E-2</v>
      </c>
      <c r="DS341" s="130">
        <v>0.41599999999999998</v>
      </c>
      <c r="DT341" s="130">
        <v>2.5399999999999999E-2</v>
      </c>
      <c r="DU341" s="130">
        <v>9.5100000000000004E-2</v>
      </c>
      <c r="DV341" s="130">
        <v>4.4200000000000003E-2</v>
      </c>
      <c r="DW341" s="130">
        <v>7.8666666666666704E-2</v>
      </c>
      <c r="DX341" s="130">
        <v>2.8400000000000002E-2</v>
      </c>
      <c r="DY341" s="130">
        <v>0.10199999999999999</v>
      </c>
      <c r="DZ341" s="130">
        <v>1.6799999999999999E-2</v>
      </c>
      <c r="EA341" s="130">
        <v>9.5699999999999993E-2</v>
      </c>
      <c r="EB341" s="130">
        <v>4.24E-2</v>
      </c>
      <c r="EC341" s="130">
        <f>AVERAGE(EC339:EC340,EC342:EC345)</f>
        <v>7.2499999999999995E-2</v>
      </c>
      <c r="ED341" s="130">
        <v>1.5900000000000001E-2</v>
      </c>
      <c r="EE341" s="130">
        <v>1.2800000000000001E-2</v>
      </c>
    </row>
    <row r="342" spans="1:1022" s="128" customFormat="1" x14ac:dyDescent="0.2">
      <c r="A342" s="135" t="s">
        <v>799</v>
      </c>
      <c r="B342" s="135" t="s">
        <v>547</v>
      </c>
      <c r="C342" s="128" t="s">
        <v>548</v>
      </c>
      <c r="D342" s="128" t="s">
        <v>568</v>
      </c>
      <c r="F342" s="128">
        <v>1200</v>
      </c>
      <c r="G342" s="128">
        <v>1E-4</v>
      </c>
      <c r="H342" s="128" t="s">
        <v>367</v>
      </c>
      <c r="I342" s="129">
        <v>29.44</v>
      </c>
      <c r="J342" s="128">
        <v>211703.31</v>
      </c>
      <c r="K342" s="128">
        <v>122142.2</v>
      </c>
      <c r="L342" s="128">
        <v>1.17</v>
      </c>
      <c r="M342" s="128">
        <v>1020.07</v>
      </c>
      <c r="N342" s="128">
        <v>1395.43</v>
      </c>
      <c r="O342" s="128" t="s">
        <v>29</v>
      </c>
      <c r="P342" s="128" t="s">
        <v>29</v>
      </c>
      <c r="Q342" s="128">
        <v>64.319999999999993</v>
      </c>
      <c r="R342" s="128">
        <v>5.1100000000000003</v>
      </c>
      <c r="S342" s="128" t="s">
        <v>29</v>
      </c>
      <c r="T342" s="128" t="s">
        <v>29</v>
      </c>
      <c r="U342" s="128" t="s">
        <v>29</v>
      </c>
      <c r="V342" s="128" t="s">
        <v>29</v>
      </c>
      <c r="W342" s="128" t="s">
        <v>29</v>
      </c>
      <c r="X342" s="128">
        <v>363.93</v>
      </c>
      <c r="Y342" s="128">
        <v>0.65600000000000003</v>
      </c>
      <c r="Z342" s="128">
        <v>0.86</v>
      </c>
      <c r="AA342" s="128">
        <v>3.71</v>
      </c>
      <c r="AB342" s="128" t="s">
        <v>29</v>
      </c>
      <c r="AC342" s="128" t="s">
        <v>29</v>
      </c>
      <c r="AD342" s="128">
        <v>35.6</v>
      </c>
      <c r="AE342" s="128">
        <v>1.18</v>
      </c>
      <c r="AF342" s="128">
        <v>1.67</v>
      </c>
      <c r="AG342" s="128">
        <v>0.16700000000000001</v>
      </c>
      <c r="AH342" s="128">
        <v>1.4</v>
      </c>
      <c r="AI342" s="128">
        <v>0.27</v>
      </c>
      <c r="AJ342" s="128">
        <v>4.1399999999999997</v>
      </c>
      <c r="AK342" s="128">
        <v>0.33</v>
      </c>
      <c r="AL342" s="128">
        <v>0.121</v>
      </c>
      <c r="AM342" s="128">
        <v>0.53</v>
      </c>
      <c r="AN342" s="128">
        <v>5.2999999999999999E-2</v>
      </c>
      <c r="AO342" s="128">
        <v>0.17399999999999999</v>
      </c>
      <c r="AP342" s="128">
        <v>0.107</v>
      </c>
      <c r="AQ342" s="128" t="s">
        <v>29</v>
      </c>
      <c r="AR342" s="128">
        <v>9.8000000000000004E-2</v>
      </c>
      <c r="AS342" s="128">
        <v>0.10100000000000001</v>
      </c>
      <c r="AT342" s="128">
        <v>0.53</v>
      </c>
      <c r="AU342" s="128" t="s">
        <v>29</v>
      </c>
      <c r="AV342" s="130">
        <v>0.71</v>
      </c>
      <c r="AW342" s="130">
        <v>0.224</v>
      </c>
      <c r="AZ342" s="132">
        <v>5.21</v>
      </c>
      <c r="BA342" s="133">
        <v>6745.09</v>
      </c>
      <c r="BB342" s="133">
        <v>7580.58</v>
      </c>
      <c r="BC342" s="132">
        <v>0.26</v>
      </c>
      <c r="BD342" s="133">
        <v>763.71</v>
      </c>
      <c r="BE342" s="133">
        <v>302.29000000000002</v>
      </c>
      <c r="BF342" s="132">
        <v>0.19</v>
      </c>
      <c r="BG342" s="134">
        <v>1.61</v>
      </c>
      <c r="BH342" s="134">
        <v>6.66</v>
      </c>
      <c r="BI342" s="132">
        <v>0.79</v>
      </c>
      <c r="BJ342" s="132">
        <v>2.35</v>
      </c>
      <c r="BK342" s="132">
        <v>2.23</v>
      </c>
      <c r="BL342" s="132">
        <v>3.49</v>
      </c>
      <c r="BM342" s="134">
        <v>0.9</v>
      </c>
      <c r="BN342" s="134">
        <v>0.33</v>
      </c>
      <c r="BO342" s="134">
        <v>48.14</v>
      </c>
      <c r="BP342" s="134">
        <v>9.5000000000000001E-2</v>
      </c>
      <c r="BQ342" s="134">
        <v>0.18</v>
      </c>
      <c r="BR342" s="134">
        <v>0.5</v>
      </c>
      <c r="BS342" s="134">
        <v>0.52</v>
      </c>
      <c r="BT342" s="134">
        <v>0.13</v>
      </c>
      <c r="BU342" s="134">
        <v>6.93</v>
      </c>
      <c r="BV342" s="134">
        <v>0.16</v>
      </c>
      <c r="BW342" s="134">
        <v>0.28999999999999998</v>
      </c>
      <c r="BX342" s="134">
        <v>0.04</v>
      </c>
      <c r="BY342" s="134">
        <v>0.28000000000000003</v>
      </c>
      <c r="BZ342" s="134">
        <v>0.1</v>
      </c>
      <c r="CA342" s="134">
        <v>0.73</v>
      </c>
      <c r="CB342" s="134">
        <v>0.15</v>
      </c>
      <c r="CC342" s="134">
        <v>2.8000000000000001E-2</v>
      </c>
      <c r="CD342" s="134">
        <v>0.12</v>
      </c>
      <c r="CE342" s="134">
        <v>1.6E-2</v>
      </c>
      <c r="CF342" s="134">
        <v>5.6000000000000001E-2</v>
      </c>
      <c r="CG342" s="134">
        <v>2.5999999999999999E-2</v>
      </c>
      <c r="CH342" s="134">
        <v>7.6999999999999999E-2</v>
      </c>
      <c r="CI342" s="134">
        <v>2.1000000000000001E-2</v>
      </c>
      <c r="CJ342" s="134">
        <v>3.9E-2</v>
      </c>
      <c r="CK342" s="134">
        <v>0.1</v>
      </c>
      <c r="CL342" s="134">
        <v>3.3000000000000002E-2</v>
      </c>
      <c r="CM342" s="134">
        <v>0.13</v>
      </c>
      <c r="CN342" s="134">
        <v>4.5999999999999999E-2</v>
      </c>
      <c r="CQ342" s="130">
        <v>8.0299999999999994</v>
      </c>
      <c r="CR342" s="130">
        <v>512.15</v>
      </c>
      <c r="CS342" s="130">
        <v>382.26</v>
      </c>
      <c r="CT342" s="130">
        <v>0.53100000000000003</v>
      </c>
      <c r="CU342" s="130">
        <v>36.03</v>
      </c>
      <c r="CV342" s="130">
        <v>11.1</v>
      </c>
      <c r="CW342" s="130">
        <v>0.45700000000000002</v>
      </c>
      <c r="CX342" s="130">
        <v>3.98</v>
      </c>
      <c r="CY342" s="130">
        <v>2.04</v>
      </c>
      <c r="CZ342" s="130">
        <v>1.1100000000000001</v>
      </c>
      <c r="DA342" s="130">
        <v>6.11</v>
      </c>
      <c r="DB342" s="130">
        <v>5.82</v>
      </c>
      <c r="DC342" s="130">
        <v>8.6999999999999993</v>
      </c>
      <c r="DD342" s="130">
        <v>2.29</v>
      </c>
      <c r="DE342" s="130">
        <v>0.85099999999999998</v>
      </c>
      <c r="DF342" s="130">
        <v>0.26400000000000001</v>
      </c>
      <c r="DG342" s="130">
        <v>5.1900000000000002E-2</v>
      </c>
      <c r="DH342" s="130">
        <v>0.307</v>
      </c>
      <c r="DI342" s="130">
        <v>7.0900000000000005E-2</v>
      </c>
      <c r="DJ342" s="130">
        <v>1.4</v>
      </c>
      <c r="DK342" s="130">
        <v>0.35099999999999998</v>
      </c>
      <c r="DL342" s="130">
        <v>0.48799999999999999</v>
      </c>
      <c r="DM342" s="130">
        <v>2.6100000000000002E-2</v>
      </c>
      <c r="DN342" s="130">
        <v>3.6749999999999998E-2</v>
      </c>
      <c r="DO342" s="130">
        <v>4.3200000000000002E-2</v>
      </c>
      <c r="DP342" s="130">
        <v>0.17100000000000001</v>
      </c>
      <c r="DQ342" s="130">
        <v>0.27500000000000002</v>
      </c>
      <c r="DR342" s="130">
        <v>6.2799999999999995E-2</v>
      </c>
      <c r="DS342" s="130">
        <v>0.29499999999999998</v>
      </c>
      <c r="DT342" s="130">
        <v>1.9400000000000001E-2</v>
      </c>
      <c r="DU342" s="130">
        <f>AVERAGE(DU340:DU341,DU345)</f>
        <v>0.12570000000000001</v>
      </c>
      <c r="DV342" s="130">
        <f>AVERAGE(DV340:DV341)</f>
        <v>3.3050000000000003E-2</v>
      </c>
      <c r="DW342" s="130">
        <v>6.9199999999999998E-2</v>
      </c>
      <c r="DX342" s="130">
        <v>2.8400000000000002E-2</v>
      </c>
      <c r="DY342" s="130">
        <v>0.18</v>
      </c>
      <c r="DZ342" s="130">
        <v>2.06E-2</v>
      </c>
      <c r="EA342" s="130">
        <v>9.5699999999999993E-2</v>
      </c>
      <c r="EB342" s="130">
        <v>3.5099999999999999E-2</v>
      </c>
      <c r="EC342" s="130">
        <v>7.9899999999999999E-2</v>
      </c>
      <c r="ED342" s="130">
        <v>1.5900000000000001E-2</v>
      </c>
      <c r="EE342" s="130">
        <v>1.2800000000000001E-2</v>
      </c>
    </row>
    <row r="343" spans="1:1022" s="128" customFormat="1" x14ac:dyDescent="0.2">
      <c r="A343" s="135" t="s">
        <v>799</v>
      </c>
      <c r="B343" s="135" t="s">
        <v>547</v>
      </c>
      <c r="C343" s="128" t="s">
        <v>548</v>
      </c>
      <c r="D343" s="128" t="s">
        <v>569</v>
      </c>
      <c r="F343" s="128">
        <v>1200</v>
      </c>
      <c r="G343" s="128">
        <v>1E-4</v>
      </c>
      <c r="H343" s="128" t="s">
        <v>367</v>
      </c>
      <c r="I343" s="129">
        <v>31.35</v>
      </c>
      <c r="J343" s="128">
        <v>211703.28</v>
      </c>
      <c r="K343" s="128">
        <v>125147.55</v>
      </c>
      <c r="L343" s="128">
        <v>0.64</v>
      </c>
      <c r="M343" s="128">
        <v>647.09</v>
      </c>
      <c r="N343" s="128">
        <v>723.73</v>
      </c>
      <c r="O343" s="128" t="s">
        <v>29</v>
      </c>
      <c r="P343" s="128" t="s">
        <v>29</v>
      </c>
      <c r="Q343" s="128">
        <v>53.8</v>
      </c>
      <c r="R343" s="128">
        <v>3.38</v>
      </c>
      <c r="S343" s="128" t="s">
        <v>29</v>
      </c>
      <c r="T343" s="128" t="s">
        <v>29</v>
      </c>
      <c r="U343" s="128" t="s">
        <v>29</v>
      </c>
      <c r="V343" s="128">
        <v>1.7</v>
      </c>
      <c r="W343" s="128" t="s">
        <v>29</v>
      </c>
      <c r="X343" s="128">
        <v>392</v>
      </c>
      <c r="Y343" s="128">
        <v>0.23799999999999999</v>
      </c>
      <c r="Z343" s="128" t="s">
        <v>29</v>
      </c>
      <c r="AA343" s="128">
        <v>0.72</v>
      </c>
      <c r="AB343" s="128" t="s">
        <v>29</v>
      </c>
      <c r="AC343" s="128" t="s">
        <v>29</v>
      </c>
      <c r="AD343" s="128">
        <v>30.59</v>
      </c>
      <c r="AE343" s="128">
        <v>0.65700000000000003</v>
      </c>
      <c r="AF343" s="128">
        <v>0.88</v>
      </c>
      <c r="AG343" s="128">
        <v>0.126</v>
      </c>
      <c r="AH343" s="128">
        <v>0.49</v>
      </c>
      <c r="AI343" s="128">
        <v>0.54</v>
      </c>
      <c r="AJ343" s="128">
        <v>3.89</v>
      </c>
      <c r="AK343" s="128">
        <v>0.25</v>
      </c>
      <c r="AL343" s="128">
        <v>3.3000000000000002E-2</v>
      </c>
      <c r="AM343" s="128">
        <v>0.19700000000000001</v>
      </c>
      <c r="AN343" s="128">
        <v>5.7000000000000002E-2</v>
      </c>
      <c r="AO343" s="128">
        <v>3.5999999999999997E-2</v>
      </c>
      <c r="AP343" s="128">
        <v>2.46E-2</v>
      </c>
      <c r="AQ343" s="128" t="s">
        <v>29</v>
      </c>
      <c r="AR343" s="128">
        <v>2.23E-2</v>
      </c>
      <c r="AS343" s="128">
        <v>0.11700000000000001</v>
      </c>
      <c r="AT343" s="128" t="s">
        <v>29</v>
      </c>
      <c r="AU343" s="128" t="s">
        <v>29</v>
      </c>
      <c r="AV343" s="130">
        <v>4.8000000000000001E-2</v>
      </c>
      <c r="AW343" s="130">
        <v>9.9000000000000005E-2</v>
      </c>
      <c r="AZ343" s="132">
        <v>5.31</v>
      </c>
      <c r="BA343" s="133">
        <v>6735.59</v>
      </c>
      <c r="BB343" s="133">
        <v>7790.47</v>
      </c>
      <c r="BC343" s="132">
        <v>0.22</v>
      </c>
      <c r="BD343" s="133">
        <v>486.05</v>
      </c>
      <c r="BE343" s="133">
        <v>157.74</v>
      </c>
      <c r="BF343" s="132">
        <v>0.17</v>
      </c>
      <c r="BG343" s="134">
        <v>1.54</v>
      </c>
      <c r="BH343" s="134">
        <v>5.61</v>
      </c>
      <c r="BI343" s="132">
        <v>0.6</v>
      </c>
      <c r="BJ343" s="132">
        <v>2.25</v>
      </c>
      <c r="BK343" s="132">
        <v>2.13</v>
      </c>
      <c r="BL343" s="132">
        <v>4.2699999999999996</v>
      </c>
      <c r="BM343" s="134">
        <v>0.56999999999999995</v>
      </c>
      <c r="BN343" s="134">
        <v>0.32</v>
      </c>
      <c r="BO343" s="134">
        <v>52.11</v>
      </c>
      <c r="BP343" s="134">
        <v>5.5E-2</v>
      </c>
      <c r="BQ343" s="134">
        <v>0.12</v>
      </c>
      <c r="BR343" s="134">
        <v>0.11</v>
      </c>
      <c r="BS343" s="134">
        <v>0.4</v>
      </c>
      <c r="BT343" s="134">
        <v>0.12</v>
      </c>
      <c r="BU343" s="134">
        <v>5.98</v>
      </c>
      <c r="BV343" s="134">
        <v>9.0999999999999998E-2</v>
      </c>
      <c r="BW343" s="134">
        <v>0.16</v>
      </c>
      <c r="BX343" s="134">
        <v>2.8000000000000001E-2</v>
      </c>
      <c r="BY343" s="134">
        <v>0.15</v>
      </c>
      <c r="BZ343" s="134">
        <v>0.16</v>
      </c>
      <c r="CA343" s="134">
        <v>0.69</v>
      </c>
      <c r="CB343" s="134">
        <v>0.11</v>
      </c>
      <c r="CC343" s="134">
        <v>1.2E-2</v>
      </c>
      <c r="CD343" s="134">
        <v>5.2999999999999999E-2</v>
      </c>
      <c r="CE343" s="134">
        <v>1.4999999999999999E-2</v>
      </c>
      <c r="CF343" s="134">
        <v>1.7000000000000001E-2</v>
      </c>
      <c r="CG343" s="134">
        <v>8.8000000000000005E-3</v>
      </c>
      <c r="CH343" s="134">
        <v>3.9E-2</v>
      </c>
      <c r="CI343" s="134">
        <v>7.7000000000000002E-3</v>
      </c>
      <c r="CJ343" s="134">
        <v>3.9E-2</v>
      </c>
      <c r="CK343" s="134">
        <v>1.0999999999999999E-2</v>
      </c>
      <c r="CL343" s="134">
        <v>3.5999999999999997E-2</v>
      </c>
      <c r="CM343" s="134">
        <v>1.2999999999999999E-2</v>
      </c>
      <c r="CN343" s="134">
        <v>2.1999999999999999E-2</v>
      </c>
      <c r="CQ343" s="130">
        <v>7.82</v>
      </c>
      <c r="CR343" s="130">
        <v>526.22</v>
      </c>
      <c r="CS343" s="130">
        <v>374.48</v>
      </c>
      <c r="CT343" s="130">
        <v>0.54</v>
      </c>
      <c r="CU343" s="130">
        <v>36.54</v>
      </c>
      <c r="CV343" s="130">
        <v>9.2799999999999994</v>
      </c>
      <c r="CW343" s="130">
        <v>0.41599999999999998</v>
      </c>
      <c r="CX343" s="130">
        <v>3.99</v>
      </c>
      <c r="CY343" s="130">
        <v>2.0699999999999998</v>
      </c>
      <c r="CZ343" s="130">
        <v>1.0900000000000001</v>
      </c>
      <c r="DA343" s="130">
        <v>6.13</v>
      </c>
      <c r="DB343" s="130">
        <v>5.79</v>
      </c>
      <c r="DC343" s="130">
        <v>10.1</v>
      </c>
      <c r="DD343" s="130">
        <f>AVERAGE(DD339:DD342,DD344:DD345)</f>
        <v>2.3649999999999998</v>
      </c>
      <c r="DE343" s="130">
        <v>0.83299999999999996</v>
      </c>
      <c r="DF343" s="130">
        <v>0.32200000000000001</v>
      </c>
      <c r="DG343" s="130">
        <v>0.10100000000000001</v>
      </c>
      <c r="DH343" s="130">
        <v>0.29499999999999998</v>
      </c>
      <c r="DI343" s="130">
        <v>4.6699999999999998E-2</v>
      </c>
      <c r="DJ343" s="130">
        <v>1.02</v>
      </c>
      <c r="DK343" s="130">
        <v>0.314</v>
      </c>
      <c r="DL343" s="130">
        <v>0.95299999999999996</v>
      </c>
      <c r="DM343" s="130">
        <v>2.8299999999999999E-2</v>
      </c>
      <c r="DN343" s="130">
        <v>3.6749999999999998E-2</v>
      </c>
      <c r="DO343" s="130">
        <v>3.8600000000000002E-2</v>
      </c>
      <c r="DP343" s="130">
        <v>0.22900000000000001</v>
      </c>
      <c r="DQ343" s="130">
        <v>0.27500000000000002</v>
      </c>
      <c r="DR343" s="130">
        <v>6.5000000000000002E-2</v>
      </c>
      <c r="DS343" s="130">
        <v>0.218</v>
      </c>
      <c r="DT343" s="130">
        <v>1.7399999999999999E-2</v>
      </c>
      <c r="DU343" s="130">
        <v>0.12570000000000001</v>
      </c>
      <c r="DV343" s="130">
        <v>3.3050000000000003E-2</v>
      </c>
      <c r="DW343" s="130">
        <v>7.8666666666666704E-2</v>
      </c>
      <c r="DX343" s="130">
        <v>2.8400000000000002E-2</v>
      </c>
      <c r="DY343" s="130">
        <v>9.7500000000000003E-2</v>
      </c>
      <c r="DZ343" s="130">
        <v>1.37E-2</v>
      </c>
      <c r="EA343" s="130">
        <v>9.5699999999999993E-2</v>
      </c>
      <c r="EB343" s="130">
        <v>2.2700000000000001E-2</v>
      </c>
      <c r="EC343" s="130">
        <v>0.10299999999999999</v>
      </c>
      <c r="ED343" s="130">
        <v>1.5900000000000001E-2</v>
      </c>
      <c r="EE343" s="130">
        <v>1.2800000000000001E-2</v>
      </c>
    </row>
    <row r="344" spans="1:1022" s="128" customFormat="1" x14ac:dyDescent="0.2">
      <c r="A344" s="135" t="s">
        <v>799</v>
      </c>
      <c r="B344" s="135" t="s">
        <v>547</v>
      </c>
      <c r="C344" s="128" t="s">
        <v>548</v>
      </c>
      <c r="D344" s="128" t="s">
        <v>570</v>
      </c>
      <c r="F344" s="128">
        <v>1200</v>
      </c>
      <c r="G344" s="128">
        <v>1E-4</v>
      </c>
      <c r="H344" s="128" t="s">
        <v>367</v>
      </c>
      <c r="I344" s="129">
        <v>26.39</v>
      </c>
      <c r="J344" s="128">
        <v>211703.3</v>
      </c>
      <c r="K344" s="128">
        <v>125128.08</v>
      </c>
      <c r="L344" s="128" t="s">
        <v>571</v>
      </c>
      <c r="M344" s="128">
        <v>593.77</v>
      </c>
      <c r="N344" s="128">
        <v>698.91</v>
      </c>
      <c r="O344" s="128" t="s">
        <v>29</v>
      </c>
      <c r="P344" s="128" t="s">
        <v>29</v>
      </c>
      <c r="Q344" s="128">
        <v>51.95</v>
      </c>
      <c r="R344" s="128">
        <v>3.47</v>
      </c>
      <c r="S344" s="128" t="s">
        <v>29</v>
      </c>
      <c r="T344" s="128" t="s">
        <v>29</v>
      </c>
      <c r="U344" s="128" t="s">
        <v>29</v>
      </c>
      <c r="V344" s="128" t="s">
        <v>29</v>
      </c>
      <c r="W344" s="128" t="s">
        <v>29</v>
      </c>
      <c r="X344" s="128">
        <v>393.45</v>
      </c>
      <c r="Y344" s="128">
        <v>0.223</v>
      </c>
      <c r="Z344" s="128">
        <v>0.28000000000000003</v>
      </c>
      <c r="AA344" s="128">
        <v>0.35099999999999998</v>
      </c>
      <c r="AB344" s="128" t="s">
        <v>29</v>
      </c>
      <c r="AC344" s="128" t="s">
        <v>29</v>
      </c>
      <c r="AD344" s="128">
        <v>30.47</v>
      </c>
      <c r="AE344" s="128">
        <v>0.65200000000000002</v>
      </c>
      <c r="AF344" s="128">
        <v>0.68</v>
      </c>
      <c r="AG344" s="128">
        <v>0.153</v>
      </c>
      <c r="AH344" s="128">
        <v>0.56999999999999995</v>
      </c>
      <c r="AI344" s="128">
        <v>0.35</v>
      </c>
      <c r="AJ344" s="128">
        <v>3.99</v>
      </c>
      <c r="AK344" s="128" t="s">
        <v>29</v>
      </c>
      <c r="AL344" s="128">
        <v>8.1000000000000003E-2</v>
      </c>
      <c r="AM344" s="128">
        <v>0.127</v>
      </c>
      <c r="AN344" s="128">
        <v>1.78E-2</v>
      </c>
      <c r="AO344" s="128">
        <v>2.5999999999999999E-2</v>
      </c>
      <c r="AP344" s="128" t="s">
        <v>29</v>
      </c>
      <c r="AQ344" s="128">
        <v>6.8000000000000005E-2</v>
      </c>
      <c r="AR344" s="128">
        <v>2.7E-2</v>
      </c>
      <c r="AS344" s="128">
        <v>3.7999999999999999E-2</v>
      </c>
      <c r="AT344" s="128" t="s">
        <v>29</v>
      </c>
      <c r="AU344" s="128" t="s">
        <v>29</v>
      </c>
      <c r="AV344" s="130">
        <v>4.9000000000000002E-2</v>
      </c>
      <c r="AW344" s="128" t="s">
        <v>29</v>
      </c>
      <c r="AZ344" s="132">
        <v>4.9800000000000004</v>
      </c>
      <c r="BA344" s="133">
        <v>6742.97</v>
      </c>
      <c r="BB344" s="133">
        <v>7823.29</v>
      </c>
      <c r="BC344" s="132">
        <v>0.24</v>
      </c>
      <c r="BD344" s="133">
        <v>447.44</v>
      </c>
      <c r="BE344" s="133">
        <v>153.19999999999999</v>
      </c>
      <c r="BF344" s="132">
        <v>0.19</v>
      </c>
      <c r="BG344" s="134">
        <v>1.69</v>
      </c>
      <c r="BH344" s="134">
        <v>5.47</v>
      </c>
      <c r="BI344" s="132">
        <v>0.64</v>
      </c>
      <c r="BJ344" s="132">
        <v>2.5</v>
      </c>
      <c r="BK344" s="132">
        <v>2.39</v>
      </c>
      <c r="BL344" s="132">
        <v>3.32</v>
      </c>
      <c r="BM344" s="134">
        <v>1.01</v>
      </c>
      <c r="BN344" s="134">
        <v>0.34</v>
      </c>
      <c r="BO344" s="134">
        <v>52.56</v>
      </c>
      <c r="BP344" s="134">
        <v>4.8000000000000001E-2</v>
      </c>
      <c r="BQ344" s="134">
        <v>0.12</v>
      </c>
      <c r="BR344" s="134">
        <v>7.6999999999999999E-2</v>
      </c>
      <c r="BS344" s="134">
        <v>0.46</v>
      </c>
      <c r="BT344" s="134">
        <v>0.15</v>
      </c>
      <c r="BU344" s="134">
        <v>6</v>
      </c>
      <c r="BV344" s="134">
        <v>9.0999999999999998E-2</v>
      </c>
      <c r="BW344" s="134">
        <v>0.13</v>
      </c>
      <c r="BX344" s="134">
        <v>0.04</v>
      </c>
      <c r="BY344" s="134">
        <v>0.14000000000000001</v>
      </c>
      <c r="BZ344" s="134">
        <v>0.16</v>
      </c>
      <c r="CA344" s="134">
        <v>0.71</v>
      </c>
      <c r="CB344" s="134">
        <v>0.17</v>
      </c>
      <c r="CC344" s="134">
        <v>0.02</v>
      </c>
      <c r="CD344" s="134">
        <v>5.6000000000000001E-2</v>
      </c>
      <c r="CE344" s="134">
        <v>7.7000000000000002E-3</v>
      </c>
      <c r="CF344" s="134">
        <v>1.4999999999999999E-2</v>
      </c>
      <c r="CG344" s="134">
        <v>1.2999999999999999E-2</v>
      </c>
      <c r="CH344" s="134">
        <v>3.2000000000000001E-2</v>
      </c>
      <c r="CI344" s="134">
        <v>6.8999999999999999E-3</v>
      </c>
      <c r="CJ344" s="134">
        <v>2.1000000000000001E-2</v>
      </c>
      <c r="CK344" s="134">
        <v>1.2E-2</v>
      </c>
      <c r="CL344" s="134">
        <v>4.3999999999999997E-2</v>
      </c>
      <c r="CM344" s="134">
        <v>1.4E-2</v>
      </c>
      <c r="CN344" s="134" t="s">
        <v>489</v>
      </c>
      <c r="CQ344" s="130">
        <v>8.64</v>
      </c>
      <c r="CR344" s="130">
        <v>583.17999999999995</v>
      </c>
      <c r="CS344" s="130">
        <v>412.66</v>
      </c>
      <c r="CT344" s="130">
        <v>0.59399999999999997</v>
      </c>
      <c r="CU344" s="130">
        <v>40</v>
      </c>
      <c r="CV344" s="130">
        <v>10.75</v>
      </c>
      <c r="CW344" s="130">
        <v>0.53300000000000003</v>
      </c>
      <c r="CX344" s="130">
        <v>3.93</v>
      </c>
      <c r="CY344" s="130">
        <v>2.29</v>
      </c>
      <c r="CZ344" s="130">
        <v>1.17</v>
      </c>
      <c r="DA344" s="130">
        <v>6.71</v>
      </c>
      <c r="DB344" s="130">
        <v>6.28</v>
      </c>
      <c r="DC344" s="130">
        <v>7.26</v>
      </c>
      <c r="DD344" s="130">
        <v>2.4900000000000002</v>
      </c>
      <c r="DE344" s="130">
        <v>0.92</v>
      </c>
      <c r="DF344" s="130">
        <v>0.318</v>
      </c>
      <c r="DG344" s="130">
        <v>6.3200000000000006E-2</v>
      </c>
      <c r="DH344" s="130">
        <v>0.27700000000000002</v>
      </c>
      <c r="DI344" s="130">
        <v>0.115</v>
      </c>
      <c r="DJ344" s="130">
        <v>1.04</v>
      </c>
      <c r="DK344" s="130">
        <v>0.39100000000000001</v>
      </c>
      <c r="DL344" s="130">
        <v>0.7</v>
      </c>
      <c r="DM344" s="130">
        <f>AVERAGE(DM339:DM343,DM345)</f>
        <v>1.915E-2</v>
      </c>
      <c r="DN344" s="130">
        <v>3.2199999999999999E-2</v>
      </c>
      <c r="DO344" s="130">
        <v>5.7500000000000002E-2</v>
      </c>
      <c r="DP344" s="130">
        <f>AVERAGE(DP341:DP343)</f>
        <v>0.19000000000000003</v>
      </c>
      <c r="DQ344" s="130">
        <v>0.28100000000000003</v>
      </c>
      <c r="DR344" s="130">
        <v>9.11E-2</v>
      </c>
      <c r="DS344" s="130">
        <v>0.47299999999999998</v>
      </c>
      <c r="DT344" s="130">
        <f>AVERAGE(DT342:DT343,DT340)</f>
        <v>2.5399999999999995E-2</v>
      </c>
      <c r="DU344" s="130">
        <v>9.8199999999999996E-2</v>
      </c>
      <c r="DV344" s="130">
        <v>3.3050000000000003E-2</v>
      </c>
      <c r="DW344" s="130">
        <v>7.8666666666666704E-2</v>
      </c>
      <c r="DX344" s="130">
        <v>2.7300000000000001E-2</v>
      </c>
      <c r="DY344" s="130">
        <f>AVERAGE(DY341:DY343)</f>
        <v>0.12649999999999997</v>
      </c>
      <c r="DZ344" s="130">
        <f>AVERAGE(DZ340:DZ343,DZ345)</f>
        <v>1.52E-2</v>
      </c>
      <c r="EA344" s="130">
        <v>9.5699999999999993E-2</v>
      </c>
      <c r="EB344" s="130">
        <v>2.47E-2</v>
      </c>
      <c r="EC344" s="130">
        <v>0.123</v>
      </c>
      <c r="ED344" s="130">
        <v>1.5900000000000001E-2</v>
      </c>
      <c r="EE344" s="130">
        <v>1.2800000000000001E-2</v>
      </c>
    </row>
    <row r="345" spans="1:1022" s="128" customFormat="1" x14ac:dyDescent="0.2">
      <c r="A345" s="135" t="s">
        <v>799</v>
      </c>
      <c r="B345" s="135" t="s">
        <v>547</v>
      </c>
      <c r="C345" s="128" t="s">
        <v>548</v>
      </c>
      <c r="D345" s="128" t="s">
        <v>572</v>
      </c>
      <c r="F345" s="128">
        <v>1200</v>
      </c>
      <c r="G345" s="128">
        <v>1E-4</v>
      </c>
      <c r="H345" s="128" t="s">
        <v>367</v>
      </c>
      <c r="I345" s="129">
        <v>33</v>
      </c>
      <c r="J345" s="128">
        <v>211703.3</v>
      </c>
      <c r="K345" s="128">
        <v>122318.64</v>
      </c>
      <c r="L345" s="128" t="s">
        <v>573</v>
      </c>
      <c r="M345" s="128">
        <v>654.34</v>
      </c>
      <c r="N345" s="128">
        <v>805.16</v>
      </c>
      <c r="O345" s="128" t="s">
        <v>29</v>
      </c>
      <c r="P345" s="128" t="s">
        <v>29</v>
      </c>
      <c r="Q345" s="128">
        <v>54.81</v>
      </c>
      <c r="R345" s="128">
        <v>4.6100000000000003</v>
      </c>
      <c r="S345" s="128" t="s">
        <v>29</v>
      </c>
      <c r="T345" s="128" t="s">
        <v>29</v>
      </c>
      <c r="U345" s="128" t="s">
        <v>29</v>
      </c>
      <c r="V345" s="128" t="s">
        <v>29</v>
      </c>
      <c r="W345" s="128" t="s">
        <v>29</v>
      </c>
      <c r="X345" s="128">
        <v>380.51</v>
      </c>
      <c r="Y345" s="128">
        <v>0.16900000000000001</v>
      </c>
      <c r="Z345" s="128" t="s">
        <v>29</v>
      </c>
      <c r="AA345" s="128" t="s">
        <v>29</v>
      </c>
      <c r="AB345" s="128" t="s">
        <v>29</v>
      </c>
      <c r="AC345" s="128" t="s">
        <v>29</v>
      </c>
      <c r="AD345" s="128">
        <v>28.76</v>
      </c>
      <c r="AE345" s="128">
        <v>0.68799999999999994</v>
      </c>
      <c r="AF345" s="128">
        <v>0.85</v>
      </c>
      <c r="AG345" s="128">
        <v>0.13700000000000001</v>
      </c>
      <c r="AH345" s="128">
        <v>0.97</v>
      </c>
      <c r="AI345" s="128">
        <v>0.33</v>
      </c>
      <c r="AJ345" s="128">
        <v>4.04</v>
      </c>
      <c r="AK345" s="128">
        <v>0.28999999999999998</v>
      </c>
      <c r="AL345" s="128">
        <v>7.0999999999999994E-2</v>
      </c>
      <c r="AM345" s="128" t="s">
        <v>29</v>
      </c>
      <c r="AN345" s="128">
        <v>3.3000000000000002E-2</v>
      </c>
      <c r="AO345" s="128" t="s">
        <v>29</v>
      </c>
      <c r="AP345" s="128">
        <v>3.4000000000000002E-2</v>
      </c>
      <c r="AQ345" s="128">
        <v>8.4000000000000005E-2</v>
      </c>
      <c r="AR345" s="128">
        <v>2.0500000000000001E-2</v>
      </c>
      <c r="AS345" s="128">
        <v>7.8E-2</v>
      </c>
      <c r="AT345" s="128">
        <v>2.3E-2</v>
      </c>
      <c r="AU345" s="128">
        <v>0.11600000000000001</v>
      </c>
      <c r="AV345" s="128" t="s">
        <v>29</v>
      </c>
      <c r="AW345" s="128" t="s">
        <v>29</v>
      </c>
      <c r="AZ345" s="132">
        <v>5.72</v>
      </c>
      <c r="BA345" s="133">
        <v>6755.24</v>
      </c>
      <c r="BB345" s="133">
        <v>7684.99</v>
      </c>
      <c r="BC345" s="132">
        <v>0.27</v>
      </c>
      <c r="BD345" s="133">
        <v>494.5</v>
      </c>
      <c r="BE345" s="133">
        <v>177.44</v>
      </c>
      <c r="BF345" s="132">
        <v>0.19</v>
      </c>
      <c r="BG345" s="134">
        <v>1.72</v>
      </c>
      <c r="BH345" s="134">
        <v>5.79</v>
      </c>
      <c r="BI345" s="132">
        <v>0.76</v>
      </c>
      <c r="BJ345" s="132">
        <v>2.39</v>
      </c>
      <c r="BK345" s="132">
        <v>2.2200000000000002</v>
      </c>
      <c r="BL345" s="132">
        <v>3.53</v>
      </c>
      <c r="BM345" s="134">
        <v>0.59</v>
      </c>
      <c r="BN345" s="134">
        <v>0.37</v>
      </c>
      <c r="BO345" s="134">
        <v>51.1</v>
      </c>
      <c r="BP345" s="134">
        <v>5.5E-2</v>
      </c>
      <c r="BQ345" s="134">
        <v>0.12</v>
      </c>
      <c r="BR345" s="134">
        <v>0.05</v>
      </c>
      <c r="BS345" s="134">
        <v>0.49</v>
      </c>
      <c r="BT345" s="134">
        <v>0.13</v>
      </c>
      <c r="BU345" s="134">
        <v>5.73</v>
      </c>
      <c r="BV345" s="134">
        <v>9.8000000000000004E-2</v>
      </c>
      <c r="BW345" s="134">
        <v>0.16</v>
      </c>
      <c r="BX345" s="134">
        <v>3.4000000000000002E-2</v>
      </c>
      <c r="BY345" s="134">
        <v>0.22</v>
      </c>
      <c r="BZ345" s="134">
        <v>0.17</v>
      </c>
      <c r="CA345" s="134">
        <v>0.73</v>
      </c>
      <c r="CB345" s="134">
        <v>0.15</v>
      </c>
      <c r="CC345" s="134">
        <v>0.02</v>
      </c>
      <c r="CD345" s="134">
        <v>6.0999999999999999E-2</v>
      </c>
      <c r="CE345" s="134">
        <v>1.2999999999999999E-2</v>
      </c>
      <c r="CF345" s="134">
        <v>3.4000000000000002E-2</v>
      </c>
      <c r="CG345" s="134">
        <v>1.2999999999999999E-2</v>
      </c>
      <c r="CH345" s="134">
        <v>4.1000000000000002E-2</v>
      </c>
      <c r="CI345" s="134">
        <v>8.6999999999999994E-3</v>
      </c>
      <c r="CJ345" s="134">
        <v>3.5999999999999997E-2</v>
      </c>
      <c r="CK345" s="134">
        <v>1.0999999999999999E-2</v>
      </c>
      <c r="CL345" s="134">
        <v>4.1000000000000002E-2</v>
      </c>
      <c r="CM345" s="134" t="s">
        <v>489</v>
      </c>
      <c r="CN345" s="134" t="s">
        <v>489</v>
      </c>
      <c r="CQ345" s="130">
        <v>7.9</v>
      </c>
      <c r="CR345" s="130">
        <v>523.54</v>
      </c>
      <c r="CS345" s="130">
        <v>378.98</v>
      </c>
      <c r="CT345" s="130">
        <v>0.60599999999999998</v>
      </c>
      <c r="CU345" s="130">
        <v>35.79</v>
      </c>
      <c r="CV345" s="130">
        <v>8.9499999999999993</v>
      </c>
      <c r="CW345" s="130">
        <v>0.46400000000000002</v>
      </c>
      <c r="CX345" s="130">
        <v>4.17</v>
      </c>
      <c r="CY345" s="130">
        <v>1.89</v>
      </c>
      <c r="CZ345" s="130">
        <v>1.0900000000000001</v>
      </c>
      <c r="DA345" s="130">
        <v>5.82</v>
      </c>
      <c r="DB345" s="130">
        <v>5.57</v>
      </c>
      <c r="DC345" s="130">
        <v>8.58</v>
      </c>
      <c r="DD345" s="130">
        <v>1.36</v>
      </c>
      <c r="DE345" s="130">
        <v>0.91700000000000004</v>
      </c>
      <c r="DF345" s="130">
        <v>0.26500000000000001</v>
      </c>
      <c r="DG345" s="130">
        <v>9.8100000000000007E-2</v>
      </c>
      <c r="DH345" s="130">
        <v>0.28100000000000003</v>
      </c>
      <c r="DI345" s="130">
        <v>9.9500000000000005E-2</v>
      </c>
      <c r="DJ345" s="130">
        <v>1.28</v>
      </c>
      <c r="DK345" s="130">
        <v>0.33200000000000002</v>
      </c>
      <c r="DL345" s="130">
        <v>0.85899999999999999</v>
      </c>
      <c r="DM345" s="130">
        <v>1.46E-2</v>
      </c>
      <c r="DN345" s="130">
        <v>4.1300000000000003E-2</v>
      </c>
      <c r="DO345" s="130">
        <f>AVERAGE(DO344,DO339:DO342)</f>
        <v>3.8600000000000002E-2</v>
      </c>
      <c r="DP345" s="130">
        <v>0.19</v>
      </c>
      <c r="DQ345" s="130">
        <v>0.26900000000000002</v>
      </c>
      <c r="DR345" s="130">
        <v>5.2299999999999999E-2</v>
      </c>
      <c r="DS345" s="130">
        <v>0.26800000000000002</v>
      </c>
      <c r="DT345" s="130">
        <v>2.5399999999999999E-2</v>
      </c>
      <c r="DU345" s="130">
        <v>0.14000000000000001</v>
      </c>
      <c r="DV345" s="130">
        <v>3.3050000000000003E-2</v>
      </c>
      <c r="DW345" s="130">
        <v>8.9700000000000002E-2</v>
      </c>
      <c r="DX345" s="130">
        <f>AVERAGE(DX344,DX340)</f>
        <v>2.8400000000000002E-2</v>
      </c>
      <c r="DY345" s="130">
        <v>0.1265</v>
      </c>
      <c r="DZ345" s="130">
        <v>1.54E-2</v>
      </c>
      <c r="EA345" s="130">
        <v>9.5699999999999993E-2</v>
      </c>
      <c r="EB345" s="130">
        <f>AVERAGE(EB340:EB344)</f>
        <v>3.2939999999999997E-2</v>
      </c>
      <c r="EC345" s="130">
        <v>5.7799999999999997E-2</v>
      </c>
      <c r="ED345" s="130">
        <v>1.5900000000000001E-2</v>
      </c>
      <c r="EE345" s="130">
        <v>1.2800000000000001E-2</v>
      </c>
    </row>
    <row r="346" spans="1:1022" x14ac:dyDescent="0.2">
      <c r="A346" s="135"/>
      <c r="B346" s="135"/>
      <c r="D346" s="135" t="s">
        <v>34</v>
      </c>
      <c r="I346" s="144">
        <f t="shared" ref="I346:N346" si="217">AVERAGE(I339:I345)</f>
        <v>30.355714285714289</v>
      </c>
      <c r="J346" s="135">
        <f t="shared" si="217"/>
        <v>211429.51</v>
      </c>
      <c r="K346" s="135">
        <f t="shared" si="217"/>
        <v>124251.69857142857</v>
      </c>
      <c r="L346" s="135">
        <f t="shared" si="217"/>
        <v>0.81600000000000006</v>
      </c>
      <c r="M346" s="135">
        <f t="shared" si="217"/>
        <v>699.47285714285715</v>
      </c>
      <c r="N346" s="135">
        <f t="shared" si="217"/>
        <v>851.23857142857139</v>
      </c>
      <c r="O346" s="135"/>
      <c r="P346" s="135"/>
      <c r="Q346" s="135">
        <f>AVERAGE(Q339:Q345)</f>
        <v>55.205714285714286</v>
      </c>
      <c r="R346" s="135">
        <f>AVERAGE(R339:R345)</f>
        <v>4.3414285714285707</v>
      </c>
      <c r="S346" s="135"/>
      <c r="T346" s="135"/>
      <c r="U346" s="135"/>
      <c r="V346" s="135">
        <f>AVERAGE(V339:V345)</f>
        <v>1.7</v>
      </c>
      <c r="W346" s="135"/>
      <c r="X346" s="135">
        <f>AVERAGE(X339:X345)</f>
        <v>389.52857142857141</v>
      </c>
      <c r="Y346" s="135">
        <f>AVERAGE(Y339:Y345)</f>
        <v>0.27542857142857147</v>
      </c>
      <c r="Z346" s="135">
        <f>AVERAGE(Z339:Z345)</f>
        <v>0.41025</v>
      </c>
      <c r="AA346" s="135">
        <f>AVERAGE(AA339:AA345)</f>
        <v>0.89150000000000007</v>
      </c>
      <c r="AB346" s="135">
        <f>AVERAGE(AB339:AB345)</f>
        <v>1.5</v>
      </c>
      <c r="AC346" s="135"/>
      <c r="AD346" s="135">
        <f t="shared" ref="AD346:AW346" si="218">AVERAGE(AD339:AD345)</f>
        <v>33.81</v>
      </c>
      <c r="AE346" s="135">
        <f t="shared" si="218"/>
        <v>0.76871428571428579</v>
      </c>
      <c r="AF346" s="135">
        <f t="shared" si="218"/>
        <v>0.9385714285714285</v>
      </c>
      <c r="AG346" s="135">
        <f t="shared" si="218"/>
        <v>0.14399999999999999</v>
      </c>
      <c r="AH346" s="135">
        <f t="shared" si="218"/>
        <v>0.86857142857142855</v>
      </c>
      <c r="AI346" s="135">
        <f t="shared" si="218"/>
        <v>0.3828571428571429</v>
      </c>
      <c r="AJ346" s="135">
        <f t="shared" si="218"/>
        <v>4.0642857142857149</v>
      </c>
      <c r="AK346" s="135">
        <f t="shared" si="218"/>
        <v>0.27300000000000002</v>
      </c>
      <c r="AL346" s="135">
        <f t="shared" si="218"/>
        <v>6.3216666666666671E-2</v>
      </c>
      <c r="AM346" s="135">
        <f t="shared" si="218"/>
        <v>0.24900000000000003</v>
      </c>
      <c r="AN346" s="135">
        <f t="shared" si="218"/>
        <v>4.0960000000000003E-2</v>
      </c>
      <c r="AO346" s="135">
        <f t="shared" si="218"/>
        <v>6.1800000000000001E-2</v>
      </c>
      <c r="AP346" s="135">
        <f t="shared" si="218"/>
        <v>4.1059999999999999E-2</v>
      </c>
      <c r="AQ346" s="135">
        <f t="shared" si="218"/>
        <v>7.9500000000000001E-2</v>
      </c>
      <c r="AR346" s="135">
        <f t="shared" si="218"/>
        <v>3.7628571428571421E-2</v>
      </c>
      <c r="AS346" s="135">
        <f t="shared" si="218"/>
        <v>8.3500000000000005E-2</v>
      </c>
      <c r="AT346" s="135">
        <f t="shared" si="218"/>
        <v>0.19666666666666668</v>
      </c>
      <c r="AU346" s="135">
        <f t="shared" si="218"/>
        <v>6.3E-2</v>
      </c>
      <c r="AV346" s="145">
        <f t="shared" si="218"/>
        <v>0.14503333333333335</v>
      </c>
      <c r="AW346" s="145">
        <f t="shared" si="218"/>
        <v>7.3920000000000013E-2</v>
      </c>
      <c r="AX346" s="135"/>
      <c r="AY346" s="135"/>
      <c r="AZ346" s="146"/>
      <c r="BA346" s="147"/>
      <c r="BB346" s="147"/>
      <c r="BC346" s="146"/>
      <c r="BD346" s="147"/>
      <c r="BE346" s="147"/>
      <c r="BF346" s="146"/>
      <c r="BG346" s="148"/>
      <c r="BH346" s="148"/>
      <c r="BI346" s="146"/>
      <c r="BJ346" s="146"/>
      <c r="BK346" s="146"/>
      <c r="BL346" s="146"/>
      <c r="BM346" s="148"/>
      <c r="BN346" s="148"/>
      <c r="BO346" s="148"/>
      <c r="BP346" s="148"/>
      <c r="BQ346" s="148"/>
      <c r="BR346" s="148"/>
      <c r="BS346" s="148"/>
      <c r="BT346" s="148"/>
      <c r="BU346" s="148"/>
      <c r="BV346" s="148"/>
      <c r="BW346" s="148"/>
      <c r="BX346" s="148"/>
      <c r="BY346" s="148"/>
      <c r="BZ346" s="148"/>
      <c r="CA346" s="148"/>
      <c r="CB346" s="148"/>
      <c r="CC346" s="148"/>
      <c r="CD346" s="148"/>
      <c r="CE346" s="148"/>
      <c r="CF346" s="148"/>
      <c r="CG346" s="148"/>
      <c r="CH346" s="148"/>
      <c r="CI346" s="148"/>
      <c r="CJ346" s="148"/>
      <c r="CK346" s="148"/>
      <c r="CL346" s="148"/>
      <c r="CM346" s="148"/>
      <c r="CN346" s="148"/>
      <c r="CO346" s="135"/>
      <c r="CP346" s="135"/>
      <c r="CQ346" s="145"/>
      <c r="CR346" s="145"/>
      <c r="CS346" s="145"/>
      <c r="CT346" s="145"/>
      <c r="CU346" s="145"/>
      <c r="CV346" s="145"/>
      <c r="CW346" s="145"/>
      <c r="CX346" s="145"/>
      <c r="CY346" s="145"/>
      <c r="CZ346" s="145"/>
      <c r="DA346" s="145"/>
      <c r="DB346" s="145"/>
      <c r="DC346" s="145"/>
      <c r="DD346" s="145"/>
      <c r="DE346" s="145"/>
      <c r="DF346" s="145"/>
      <c r="DG346" s="145"/>
      <c r="DH346" s="145"/>
      <c r="DI346" s="145"/>
      <c r="DJ346" s="145"/>
      <c r="DK346" s="145"/>
      <c r="DL346" s="145"/>
      <c r="DM346" s="145"/>
      <c r="DN346" s="145"/>
      <c r="DO346" s="145"/>
      <c r="DP346" s="145"/>
      <c r="DQ346" s="145"/>
      <c r="DR346" s="145"/>
      <c r="DS346" s="145"/>
      <c r="DT346" s="145"/>
      <c r="DU346" s="145"/>
      <c r="DV346" s="145"/>
      <c r="DW346" s="145"/>
      <c r="DX346" s="145"/>
      <c r="DY346" s="145"/>
      <c r="DZ346" s="145"/>
      <c r="EA346" s="145"/>
      <c r="EB346" s="145"/>
      <c r="EC346" s="145"/>
      <c r="ED346" s="145"/>
      <c r="EE346" s="145"/>
      <c r="AMG346" s="135"/>
      <c r="AMH346" s="135"/>
    </row>
    <row r="347" spans="1:1022" x14ac:dyDescent="0.2">
      <c r="D347" s="128" t="s">
        <v>380</v>
      </c>
      <c r="I347" s="144">
        <f t="shared" ref="I347:N347" si="219">MEDIAN(I339:I345)</f>
        <v>29.44</v>
      </c>
      <c r="J347" s="135">
        <f t="shared" si="219"/>
        <v>211703.3</v>
      </c>
      <c r="K347" s="135">
        <f t="shared" si="219"/>
        <v>125128.08</v>
      </c>
      <c r="L347" s="135">
        <f t="shared" si="219"/>
        <v>0.79</v>
      </c>
      <c r="M347" s="135">
        <f t="shared" si="219"/>
        <v>654.34</v>
      </c>
      <c r="N347" s="135">
        <f t="shared" si="219"/>
        <v>776.17</v>
      </c>
      <c r="O347" s="135"/>
      <c r="P347" s="135"/>
      <c r="Q347" s="135">
        <f>MEDIAN(Q339:Q345)</f>
        <v>54.02</v>
      </c>
      <c r="R347" s="135">
        <f>MEDIAN(R339:R345)</f>
        <v>4.2300000000000004</v>
      </c>
      <c r="S347" s="135"/>
      <c r="T347" s="135"/>
      <c r="U347" s="135"/>
      <c r="V347" s="135">
        <f>MEDIAN(V339:V345)</f>
        <v>1.7</v>
      </c>
      <c r="W347" s="135"/>
      <c r="X347" s="135">
        <f>MEDIAN(X339:X345)</f>
        <v>392</v>
      </c>
      <c r="Y347" s="135">
        <f>MEDIAN(Y339:Y345)</f>
        <v>0.22600000000000001</v>
      </c>
      <c r="Z347" s="135">
        <f>MEDIAN(Z339:Z345)</f>
        <v>0.28500000000000003</v>
      </c>
      <c r="AA347" s="135">
        <f>MEDIAN(AA339:AA345)</f>
        <v>0.28649999999999998</v>
      </c>
      <c r="AB347" s="135">
        <f>MEDIAN(AB339:AB345)</f>
        <v>1.5</v>
      </c>
      <c r="AC347" s="135"/>
      <c r="AD347" s="135">
        <f t="shared" ref="AD347:AW347" si="220">MEDIAN(AD339:AD345)</f>
        <v>30.59</v>
      </c>
      <c r="AE347" s="135">
        <f t="shared" si="220"/>
        <v>0.68799999999999994</v>
      </c>
      <c r="AF347" s="135">
        <f t="shared" si="220"/>
        <v>0.85</v>
      </c>
      <c r="AG347" s="135">
        <f t="shared" si="220"/>
        <v>0.13700000000000001</v>
      </c>
      <c r="AH347" s="135">
        <f t="shared" si="220"/>
        <v>0.96</v>
      </c>
      <c r="AI347" s="135">
        <f t="shared" si="220"/>
        <v>0.35</v>
      </c>
      <c r="AJ347" s="135">
        <f t="shared" si="220"/>
        <v>3.99</v>
      </c>
      <c r="AK347" s="135">
        <f t="shared" si="220"/>
        <v>0.27</v>
      </c>
      <c r="AL347" s="135">
        <f t="shared" si="220"/>
        <v>5.7999999999999996E-2</v>
      </c>
      <c r="AM347" s="135">
        <f t="shared" si="220"/>
        <v>0.19700000000000001</v>
      </c>
      <c r="AN347" s="135">
        <f t="shared" si="220"/>
        <v>4.3999999999999997E-2</v>
      </c>
      <c r="AO347" s="135">
        <f t="shared" si="220"/>
        <v>3.5999999999999997E-2</v>
      </c>
      <c r="AP347" s="135">
        <f t="shared" si="220"/>
        <v>2.46E-2</v>
      </c>
      <c r="AQ347" s="135">
        <f t="shared" si="220"/>
        <v>7.6000000000000012E-2</v>
      </c>
      <c r="AR347" s="135">
        <f t="shared" si="220"/>
        <v>2.7E-2</v>
      </c>
      <c r="AS347" s="135">
        <f t="shared" si="220"/>
        <v>8.9499999999999996E-2</v>
      </c>
      <c r="AT347" s="135">
        <f t="shared" si="220"/>
        <v>3.6999999999999998E-2</v>
      </c>
      <c r="AU347" s="135">
        <f t="shared" si="220"/>
        <v>4.9000000000000002E-2</v>
      </c>
      <c r="AV347" s="145">
        <f t="shared" si="220"/>
        <v>3.9E-2</v>
      </c>
      <c r="AW347" s="145">
        <f t="shared" si="220"/>
        <v>3.5999999999999997E-2</v>
      </c>
    </row>
    <row r="348" spans="1:1022" ht="16.899999999999999" customHeight="1" x14ac:dyDescent="0.2">
      <c r="A348" s="135"/>
      <c r="B348" s="135"/>
      <c r="D348" s="135" t="s">
        <v>35</v>
      </c>
      <c r="I348" s="144">
        <f t="shared" ref="I348:N348" si="221">STDEV(I339:I345)</f>
        <v>2.8400813200966462</v>
      </c>
      <c r="J348" s="135">
        <f t="shared" si="221"/>
        <v>469.33132145638069</v>
      </c>
      <c r="K348" s="135">
        <f t="shared" si="221"/>
        <v>1571.1680349072431</v>
      </c>
      <c r="L348" s="135">
        <f t="shared" si="221"/>
        <v>0.2310411218809329</v>
      </c>
      <c r="M348" s="135">
        <f t="shared" si="221"/>
        <v>147.45564459799269</v>
      </c>
      <c r="N348" s="135">
        <f t="shared" si="221"/>
        <v>242.95776741569509</v>
      </c>
      <c r="O348" s="135"/>
      <c r="P348" s="135"/>
      <c r="Q348" s="135">
        <f>STDEV(Q339:Q345)</f>
        <v>4.113975600085058</v>
      </c>
      <c r="R348" s="135">
        <f>STDEV(R339:R345)</f>
        <v>0.86426131409870588</v>
      </c>
      <c r="S348" s="135"/>
      <c r="T348" s="135"/>
      <c r="U348" s="135"/>
      <c r="V348" s="135"/>
      <c r="W348" s="135"/>
      <c r="X348" s="135">
        <f>STDEV(X339:X345)</f>
        <v>21.271446768357048</v>
      </c>
      <c r="Y348" s="135">
        <f>STDEV(Y339:Y345)</f>
        <v>0.1707286903665747</v>
      </c>
      <c r="Z348" s="135">
        <f>STDEV(Z339:Z345)</f>
        <v>0.30188339360311511</v>
      </c>
      <c r="AA348" s="135">
        <f>STDEV(AA339:AA345)</f>
        <v>1.3961668596553922</v>
      </c>
      <c r="AB348" s="135"/>
      <c r="AC348" s="135"/>
      <c r="AD348" s="135">
        <f t="shared" ref="AD348:AW348" si="222">STDEV(AD339:AD345)</f>
        <v>5.8288763925819964</v>
      </c>
      <c r="AE348" s="135">
        <f t="shared" si="222"/>
        <v>0.18971093298815969</v>
      </c>
      <c r="AF348" s="135">
        <f t="shared" si="222"/>
        <v>0.32971849465003628</v>
      </c>
      <c r="AG348" s="135">
        <f t="shared" si="222"/>
        <v>3.1304951684997119E-2</v>
      </c>
      <c r="AH348" s="135">
        <f t="shared" si="222"/>
        <v>0.31163165069402932</v>
      </c>
      <c r="AI348" s="135">
        <f t="shared" si="222"/>
        <v>0.10672617387724613</v>
      </c>
      <c r="AJ348" s="135">
        <f t="shared" si="222"/>
        <v>0.22677868380553629</v>
      </c>
      <c r="AK348" s="135">
        <f t="shared" si="222"/>
        <v>4.7145165888632212E-2</v>
      </c>
      <c r="AL348" s="135">
        <f t="shared" si="222"/>
        <v>3.5156246481481301E-2</v>
      </c>
      <c r="AM348" s="135">
        <f t="shared" si="222"/>
        <v>0.1617513523900187</v>
      </c>
      <c r="AN348" s="135">
        <f t="shared" si="222"/>
        <v>1.5899937106793844E-2</v>
      </c>
      <c r="AO348" s="135">
        <f t="shared" si="222"/>
        <v>6.5819450012895117E-2</v>
      </c>
      <c r="AP348" s="135">
        <f t="shared" si="222"/>
        <v>3.7377907913632616E-2</v>
      </c>
      <c r="AQ348" s="135">
        <f t="shared" si="222"/>
        <v>2.1809783737274102E-2</v>
      </c>
      <c r="AR348" s="135">
        <f t="shared" si="222"/>
        <v>2.7369491183049946E-2</v>
      </c>
      <c r="AS348" s="135">
        <f t="shared" si="222"/>
        <v>3.4297716153314527E-2</v>
      </c>
      <c r="AT348" s="135">
        <f t="shared" si="222"/>
        <v>0.2887599926120884</v>
      </c>
      <c r="AU348" s="135">
        <f t="shared" si="222"/>
        <v>3.5944401511222843E-2</v>
      </c>
      <c r="AV348" s="145">
        <f t="shared" si="222"/>
        <v>0.27714711376210771</v>
      </c>
      <c r="AW348" s="145">
        <f t="shared" si="222"/>
        <v>9.2208958350043196E-2</v>
      </c>
      <c r="AX348" s="135"/>
      <c r="AY348" s="135"/>
      <c r="AZ348" s="146"/>
      <c r="BA348" s="147"/>
      <c r="BB348" s="147"/>
      <c r="BC348" s="146"/>
      <c r="BD348" s="147"/>
      <c r="BE348" s="147"/>
      <c r="BF348" s="146"/>
      <c r="BG348" s="148"/>
      <c r="BH348" s="148"/>
      <c r="BI348" s="146"/>
      <c r="BJ348" s="146"/>
      <c r="BK348" s="146"/>
      <c r="BL348" s="146"/>
      <c r="BM348" s="148"/>
      <c r="BN348" s="148"/>
      <c r="BO348" s="148"/>
      <c r="BP348" s="148"/>
      <c r="BQ348" s="148"/>
      <c r="BR348" s="148"/>
      <c r="BS348" s="148"/>
      <c r="BT348" s="148"/>
      <c r="BU348" s="148"/>
      <c r="BV348" s="148"/>
      <c r="BW348" s="148"/>
      <c r="BX348" s="148"/>
      <c r="BY348" s="148"/>
      <c r="BZ348" s="148"/>
      <c r="CA348" s="148"/>
      <c r="CB348" s="148"/>
      <c r="CC348" s="148"/>
      <c r="CD348" s="148"/>
      <c r="CE348" s="148"/>
      <c r="CF348" s="148"/>
      <c r="CG348" s="148"/>
      <c r="CH348" s="148"/>
      <c r="CI348" s="148"/>
      <c r="CJ348" s="148"/>
      <c r="CK348" s="148"/>
      <c r="CL348" s="148"/>
      <c r="CM348" s="148"/>
      <c r="CN348" s="148"/>
      <c r="CO348" s="135"/>
      <c r="CP348" s="135"/>
      <c r="CQ348" s="145"/>
      <c r="CR348" s="145"/>
      <c r="CS348" s="145"/>
      <c r="CT348" s="145"/>
      <c r="CU348" s="145"/>
      <c r="CV348" s="145"/>
      <c r="CW348" s="145"/>
      <c r="CX348" s="145"/>
      <c r="CY348" s="145"/>
      <c r="CZ348" s="145"/>
      <c r="DA348" s="145"/>
      <c r="DB348" s="145"/>
      <c r="DC348" s="145"/>
      <c r="DD348" s="145"/>
      <c r="DE348" s="145"/>
      <c r="DF348" s="145"/>
      <c r="DG348" s="145"/>
      <c r="DH348" s="145"/>
      <c r="DI348" s="145"/>
      <c r="DJ348" s="145"/>
      <c r="DK348" s="145"/>
      <c r="DL348" s="145"/>
      <c r="DM348" s="145"/>
      <c r="DN348" s="145"/>
      <c r="DO348" s="145"/>
      <c r="DP348" s="145"/>
      <c r="DQ348" s="145"/>
      <c r="DR348" s="145"/>
      <c r="DS348" s="145"/>
      <c r="DT348" s="145"/>
      <c r="DU348" s="145"/>
      <c r="DV348" s="145"/>
      <c r="DW348" s="145"/>
      <c r="DX348" s="145"/>
      <c r="DY348" s="145"/>
      <c r="DZ348" s="145"/>
      <c r="EA348" s="145"/>
      <c r="EB348" s="145"/>
      <c r="EC348" s="145"/>
      <c r="ED348" s="145"/>
      <c r="EE348" s="145"/>
      <c r="AMG348" s="135"/>
      <c r="AMH348" s="135"/>
    </row>
    <row r="349" spans="1:1022" x14ac:dyDescent="0.2">
      <c r="A349" s="135"/>
      <c r="B349" s="135"/>
      <c r="D349" s="128" t="s">
        <v>381</v>
      </c>
      <c r="I349" s="129">
        <f t="shared" ref="I349:R349" si="223">I348/I346</f>
        <v>9.3560022780726254E-2</v>
      </c>
      <c r="J349" s="128">
        <f t="shared" si="223"/>
        <v>2.2198004500714242E-3</v>
      </c>
      <c r="K349" s="128">
        <f t="shared" si="223"/>
        <v>1.2645042707436516E-2</v>
      </c>
      <c r="L349" s="128">
        <f t="shared" si="223"/>
        <v>0.2831386297560452</v>
      </c>
      <c r="M349" s="128">
        <f t="shared" si="223"/>
        <v>0.21080967344509413</v>
      </c>
      <c r="N349" s="128">
        <f t="shared" si="223"/>
        <v>0.28541677453355624</v>
      </c>
      <c r="Q349" s="128">
        <f t="shared" si="223"/>
        <v>7.4520829108258482E-2</v>
      </c>
      <c r="R349" s="128">
        <f t="shared" si="223"/>
        <v>0.19907302397798426</v>
      </c>
      <c r="X349" s="128">
        <f>X348/X346</f>
        <v>5.4608181090145355E-2</v>
      </c>
      <c r="Y349" s="128">
        <f>Y348/Y346</f>
        <v>0.6198655770570658</v>
      </c>
      <c r="Z349" s="128">
        <f>Z348/Z346</f>
        <v>0.73585226959930561</v>
      </c>
      <c r="AA349" s="128">
        <f>AA348/AA346</f>
        <v>1.5660873355640965</v>
      </c>
      <c r="AD349" s="128">
        <f t="shared" ref="AD349:AW349" si="224">AD348/AD346</f>
        <v>0.17240095807695935</v>
      </c>
      <c r="AE349" s="128">
        <f t="shared" si="224"/>
        <v>0.24678991468446715</v>
      </c>
      <c r="AF349" s="128">
        <f t="shared" si="224"/>
        <v>0.35129824391936898</v>
      </c>
      <c r="AG349" s="128">
        <f t="shared" si="224"/>
        <v>0.21739549781248002</v>
      </c>
      <c r="AH349" s="128">
        <f t="shared" si="224"/>
        <v>0.35878643994378379</v>
      </c>
      <c r="AI349" s="128">
        <f t="shared" si="224"/>
        <v>0.27876239445549361</v>
      </c>
      <c r="AJ349" s="128">
        <f t="shared" si="224"/>
        <v>5.5797918686775173E-2</v>
      </c>
      <c r="AK349" s="128">
        <f t="shared" si="224"/>
        <v>0.17269291534297512</v>
      </c>
      <c r="AL349" s="128">
        <f t="shared" si="224"/>
        <v>0.55612306588159188</v>
      </c>
      <c r="AM349" s="128">
        <f t="shared" si="224"/>
        <v>0.64960382485951274</v>
      </c>
      <c r="AN349" s="128">
        <f t="shared" si="224"/>
        <v>0.38818205827133406</v>
      </c>
      <c r="AO349" s="128">
        <f t="shared" si="224"/>
        <v>1.0650396442216039</v>
      </c>
      <c r="AP349" s="128">
        <f t="shared" si="224"/>
        <v>0.91032410895354643</v>
      </c>
      <c r="AQ349" s="128">
        <f t="shared" si="224"/>
        <v>0.27433690235564906</v>
      </c>
      <c r="AR349" s="128">
        <f t="shared" si="224"/>
        <v>0.72735929491780438</v>
      </c>
      <c r="AS349" s="128">
        <f t="shared" si="224"/>
        <v>0.4107510916564614</v>
      </c>
      <c r="AT349" s="128">
        <f t="shared" si="224"/>
        <v>1.4682711488750257</v>
      </c>
      <c r="AU349" s="128">
        <f t="shared" si="224"/>
        <v>0.57054605573369588</v>
      </c>
      <c r="AV349" s="130">
        <f t="shared" si="224"/>
        <v>1.9109201132758515</v>
      </c>
      <c r="AW349" s="130">
        <f t="shared" si="224"/>
        <v>1.24741556209474</v>
      </c>
      <c r="AX349" s="135"/>
      <c r="AY349" s="135"/>
      <c r="AZ349" s="146"/>
      <c r="BA349" s="147"/>
      <c r="BB349" s="147"/>
      <c r="BC349" s="146"/>
      <c r="BD349" s="147"/>
      <c r="BE349" s="147"/>
      <c r="BF349" s="146"/>
      <c r="BG349" s="148"/>
      <c r="BH349" s="148"/>
      <c r="BI349" s="146"/>
      <c r="BJ349" s="146"/>
      <c r="BK349" s="146"/>
      <c r="BL349" s="146"/>
      <c r="BM349" s="148"/>
      <c r="BN349" s="148"/>
      <c r="BO349" s="148"/>
      <c r="BP349" s="148"/>
      <c r="BQ349" s="148"/>
      <c r="BR349" s="148"/>
      <c r="BS349" s="148"/>
      <c r="BT349" s="148"/>
      <c r="BU349" s="148"/>
      <c r="BV349" s="148"/>
      <c r="BW349" s="148"/>
      <c r="BX349" s="148"/>
      <c r="BY349" s="148"/>
      <c r="BZ349" s="148"/>
      <c r="CA349" s="148"/>
      <c r="CB349" s="148"/>
      <c r="CC349" s="148"/>
      <c r="CD349" s="148"/>
      <c r="CE349" s="148"/>
      <c r="CF349" s="148"/>
      <c r="CG349" s="148"/>
      <c r="CH349" s="148"/>
      <c r="CI349" s="148"/>
      <c r="CJ349" s="148"/>
      <c r="CK349" s="148"/>
      <c r="CL349" s="148"/>
      <c r="CM349" s="148"/>
      <c r="CN349" s="148"/>
      <c r="CO349" s="135"/>
      <c r="CP349" s="135"/>
      <c r="CQ349" s="145"/>
      <c r="CR349" s="145"/>
      <c r="CS349" s="145"/>
      <c r="CT349" s="145"/>
      <c r="CU349" s="145"/>
      <c r="CV349" s="145"/>
      <c r="CW349" s="145"/>
      <c r="CX349" s="145"/>
      <c r="CY349" s="145"/>
      <c r="CZ349" s="145"/>
      <c r="DA349" s="145"/>
      <c r="DB349" s="145"/>
      <c r="DC349" s="145"/>
      <c r="DD349" s="145"/>
      <c r="DE349" s="145"/>
      <c r="DF349" s="145"/>
      <c r="DG349" s="145"/>
      <c r="DH349" s="145"/>
      <c r="DI349" s="145"/>
      <c r="DJ349" s="145"/>
      <c r="DK349" s="145"/>
      <c r="DL349" s="145"/>
      <c r="DM349" s="145"/>
      <c r="DN349" s="145"/>
      <c r="DO349" s="145"/>
      <c r="DP349" s="145"/>
      <c r="DQ349" s="145"/>
      <c r="DR349" s="145"/>
      <c r="DS349" s="145"/>
      <c r="DT349" s="145"/>
      <c r="DU349" s="145"/>
      <c r="DV349" s="145"/>
      <c r="DW349" s="145"/>
      <c r="DX349" s="145"/>
      <c r="DY349" s="145"/>
      <c r="DZ349" s="145"/>
      <c r="EA349" s="145"/>
      <c r="EB349" s="145"/>
      <c r="EC349" s="145"/>
      <c r="ED349" s="145"/>
      <c r="EE349" s="145"/>
      <c r="AMG349" s="135"/>
      <c r="AMH349" s="135"/>
    </row>
    <row r="350" spans="1:1022" x14ac:dyDescent="0.2">
      <c r="A350" s="135"/>
      <c r="B350" s="135"/>
      <c r="D350" s="128" t="s">
        <v>382</v>
      </c>
      <c r="I350" s="129">
        <f t="shared" ref="I350:AA350" si="225">I349*100</f>
        <v>9.3560022780726246</v>
      </c>
      <c r="J350" s="128">
        <f t="shared" si="225"/>
        <v>0.22198004500714241</v>
      </c>
      <c r="K350" s="128">
        <f t="shared" si="225"/>
        <v>1.2645042707436516</v>
      </c>
      <c r="L350" s="128">
        <f t="shared" si="225"/>
        <v>28.313862975604522</v>
      </c>
      <c r="M350" s="128">
        <f t="shared" si="225"/>
        <v>21.080967344509414</v>
      </c>
      <c r="N350" s="128">
        <f t="shared" si="225"/>
        <v>28.541677453355625</v>
      </c>
      <c r="Q350" s="128">
        <f t="shared" si="225"/>
        <v>7.4520829108258484</v>
      </c>
      <c r="R350" s="128">
        <f t="shared" si="225"/>
        <v>19.907302397798425</v>
      </c>
      <c r="X350" s="128">
        <f t="shared" si="225"/>
        <v>5.4608181090145358</v>
      </c>
      <c r="Y350" s="128">
        <f t="shared" si="225"/>
        <v>61.986557705706581</v>
      </c>
      <c r="Z350" s="128">
        <f t="shared" si="225"/>
        <v>73.585226959930566</v>
      </c>
      <c r="AA350" s="128">
        <f t="shared" si="225"/>
        <v>156.60873355640965</v>
      </c>
      <c r="AD350" s="128">
        <f t="shared" ref="AD350:AW350" si="226">AD349*100</f>
        <v>17.240095807695933</v>
      </c>
      <c r="AE350" s="128">
        <f t="shared" si="226"/>
        <v>24.678991468446714</v>
      </c>
      <c r="AF350" s="128">
        <f t="shared" si="226"/>
        <v>35.1298243919369</v>
      </c>
      <c r="AG350" s="128">
        <f t="shared" si="226"/>
        <v>21.739549781248002</v>
      </c>
      <c r="AH350" s="128">
        <f t="shared" si="226"/>
        <v>35.878643994378379</v>
      </c>
      <c r="AI350" s="128">
        <f t="shared" si="226"/>
        <v>27.876239445549363</v>
      </c>
      <c r="AJ350" s="128">
        <f t="shared" si="226"/>
        <v>5.5797918686775176</v>
      </c>
      <c r="AK350" s="128">
        <f t="shared" si="226"/>
        <v>17.269291534297512</v>
      </c>
      <c r="AL350" s="128">
        <f t="shared" si="226"/>
        <v>55.612306588159186</v>
      </c>
      <c r="AM350" s="128">
        <f t="shared" si="226"/>
        <v>64.960382485951271</v>
      </c>
      <c r="AN350" s="128">
        <f t="shared" si="226"/>
        <v>38.818205827133404</v>
      </c>
      <c r="AO350" s="128">
        <f t="shared" si="226"/>
        <v>106.50396442216039</v>
      </c>
      <c r="AP350" s="128">
        <f t="shared" si="226"/>
        <v>91.032410895354644</v>
      </c>
      <c r="AQ350" s="128">
        <f t="shared" si="226"/>
        <v>27.433690235564907</v>
      </c>
      <c r="AR350" s="128">
        <f t="shared" si="226"/>
        <v>72.735929491780439</v>
      </c>
      <c r="AS350" s="128">
        <f t="shared" si="226"/>
        <v>41.07510916564614</v>
      </c>
      <c r="AT350" s="128">
        <f t="shared" si="226"/>
        <v>146.82711488750257</v>
      </c>
      <c r="AU350" s="128">
        <f t="shared" si="226"/>
        <v>57.054605573369585</v>
      </c>
      <c r="AV350" s="130">
        <f t="shared" si="226"/>
        <v>191.09201132758514</v>
      </c>
      <c r="AW350" s="130">
        <f t="shared" si="226"/>
        <v>124.741556209474</v>
      </c>
      <c r="AX350" s="135"/>
      <c r="AY350" s="135"/>
      <c r="AZ350" s="146"/>
      <c r="BA350" s="147"/>
      <c r="BB350" s="147"/>
      <c r="BC350" s="146"/>
      <c r="BD350" s="147"/>
      <c r="BE350" s="147"/>
      <c r="BF350" s="146"/>
      <c r="BG350" s="148"/>
      <c r="BH350" s="148"/>
      <c r="BI350" s="146"/>
      <c r="BJ350" s="146"/>
      <c r="BK350" s="146"/>
      <c r="BL350" s="146"/>
      <c r="BM350" s="148"/>
      <c r="BN350" s="148"/>
      <c r="BO350" s="148"/>
      <c r="BP350" s="148"/>
      <c r="BQ350" s="148"/>
      <c r="BR350" s="148"/>
      <c r="BS350" s="148"/>
      <c r="BT350" s="148"/>
      <c r="BU350" s="148"/>
      <c r="BV350" s="148"/>
      <c r="BW350" s="148"/>
      <c r="BX350" s="148"/>
      <c r="BY350" s="148"/>
      <c r="BZ350" s="148"/>
      <c r="CA350" s="148"/>
      <c r="CB350" s="148"/>
      <c r="CC350" s="148"/>
      <c r="CD350" s="148"/>
      <c r="CE350" s="148"/>
      <c r="CF350" s="148"/>
      <c r="CG350" s="148"/>
      <c r="CH350" s="148"/>
      <c r="CI350" s="148"/>
      <c r="CJ350" s="148"/>
      <c r="CK350" s="148"/>
      <c r="CL350" s="148"/>
      <c r="CM350" s="148"/>
      <c r="CN350" s="148"/>
      <c r="CO350" s="135"/>
      <c r="CP350" s="135"/>
      <c r="CQ350" s="145"/>
      <c r="CR350" s="145"/>
      <c r="CS350" s="145"/>
      <c r="CT350" s="145"/>
      <c r="CU350" s="145"/>
      <c r="CV350" s="145"/>
      <c r="CW350" s="145"/>
      <c r="CX350" s="145"/>
      <c r="CY350" s="145"/>
      <c r="CZ350" s="145"/>
      <c r="DA350" s="145"/>
      <c r="DB350" s="145"/>
      <c r="DC350" s="145"/>
      <c r="DD350" s="145"/>
      <c r="DE350" s="145"/>
      <c r="DF350" s="145"/>
      <c r="DG350" s="145"/>
      <c r="DH350" s="145"/>
      <c r="DI350" s="145"/>
      <c r="DJ350" s="145"/>
      <c r="DK350" s="145"/>
      <c r="DL350" s="145"/>
      <c r="DM350" s="145"/>
      <c r="DN350" s="145"/>
      <c r="DO350" s="145"/>
      <c r="DP350" s="145"/>
      <c r="DQ350" s="145"/>
      <c r="DR350" s="145"/>
      <c r="DS350" s="145"/>
      <c r="DT350" s="145"/>
      <c r="DU350" s="145"/>
      <c r="DV350" s="145"/>
      <c r="DW350" s="145"/>
      <c r="DX350" s="145"/>
      <c r="DY350" s="145"/>
      <c r="DZ350" s="145"/>
      <c r="EA350" s="145"/>
      <c r="EB350" s="145"/>
      <c r="EC350" s="145"/>
      <c r="ED350" s="145"/>
      <c r="EE350" s="145"/>
      <c r="AMG350" s="135"/>
      <c r="AMH350" s="135"/>
    </row>
    <row r="351" spans="1:1022" x14ac:dyDescent="0.2">
      <c r="A351" s="135"/>
      <c r="B351" s="135"/>
      <c r="D351" s="135"/>
      <c r="I351" s="144"/>
      <c r="J351" s="146"/>
      <c r="K351" s="146"/>
      <c r="L351" s="146"/>
      <c r="M351" s="146"/>
      <c r="N351" s="146"/>
      <c r="O351" s="146"/>
      <c r="P351" s="146"/>
      <c r="Q351" s="146"/>
      <c r="R351" s="146"/>
      <c r="S351" s="146"/>
      <c r="T351" s="146"/>
      <c r="U351" s="146"/>
      <c r="V351" s="146"/>
      <c r="W351" s="146"/>
      <c r="X351" s="146"/>
      <c r="Y351" s="146"/>
      <c r="Z351" s="146"/>
      <c r="AA351" s="146"/>
      <c r="AB351" s="146"/>
      <c r="AC351" s="146"/>
      <c r="AD351" s="146"/>
      <c r="AE351" s="146"/>
      <c r="AF351" s="146"/>
      <c r="AG351" s="146"/>
      <c r="AH351" s="146"/>
      <c r="AI351" s="146"/>
      <c r="AJ351" s="146"/>
      <c r="AK351" s="146"/>
      <c r="AL351" s="146"/>
      <c r="AM351" s="146"/>
      <c r="AN351" s="146"/>
      <c r="AO351" s="146"/>
      <c r="AP351" s="146"/>
      <c r="AQ351" s="146"/>
      <c r="AR351" s="146"/>
      <c r="AS351" s="146"/>
      <c r="AT351" s="146"/>
      <c r="AU351" s="146"/>
      <c r="AV351" s="145"/>
      <c r="AW351" s="145"/>
      <c r="AX351" s="135"/>
      <c r="AY351" s="135"/>
      <c r="AZ351" s="146"/>
      <c r="BA351" s="147"/>
      <c r="BB351" s="147"/>
      <c r="BC351" s="146"/>
      <c r="BD351" s="147"/>
      <c r="BE351" s="147"/>
      <c r="BF351" s="146"/>
      <c r="BG351" s="148"/>
      <c r="BH351" s="148"/>
      <c r="BI351" s="146"/>
      <c r="BJ351" s="146"/>
      <c r="BK351" s="146"/>
      <c r="BL351" s="146"/>
      <c r="BM351" s="148"/>
      <c r="BN351" s="148"/>
      <c r="BO351" s="148"/>
      <c r="BP351" s="148"/>
      <c r="BQ351" s="148"/>
      <c r="BR351" s="148"/>
      <c r="BS351" s="148"/>
      <c r="BT351" s="148"/>
      <c r="BU351" s="148"/>
      <c r="BV351" s="148"/>
      <c r="BW351" s="148"/>
      <c r="BX351" s="148"/>
      <c r="BY351" s="148"/>
      <c r="BZ351" s="148"/>
      <c r="CA351" s="148"/>
      <c r="CB351" s="148"/>
      <c r="CC351" s="148"/>
      <c r="CD351" s="148"/>
      <c r="CE351" s="148"/>
      <c r="CF351" s="148"/>
      <c r="CG351" s="148"/>
      <c r="CH351" s="148"/>
      <c r="CI351" s="148"/>
      <c r="CJ351" s="148"/>
      <c r="CK351" s="148"/>
      <c r="CL351" s="148"/>
      <c r="CM351" s="148"/>
      <c r="CN351" s="148"/>
      <c r="CO351" s="135"/>
      <c r="CP351" s="135"/>
      <c r="CQ351" s="145"/>
      <c r="CR351" s="145"/>
      <c r="CS351" s="145"/>
      <c r="CT351" s="145"/>
      <c r="CU351" s="145"/>
      <c r="CV351" s="145"/>
      <c r="CW351" s="145"/>
      <c r="CX351" s="145"/>
      <c r="CY351" s="145"/>
      <c r="CZ351" s="145"/>
      <c r="DA351" s="145"/>
      <c r="DB351" s="145"/>
      <c r="DC351" s="145"/>
      <c r="DD351" s="145"/>
      <c r="DE351" s="145"/>
      <c r="DF351" s="145"/>
      <c r="DG351" s="145"/>
      <c r="DH351" s="145"/>
      <c r="DI351" s="145"/>
      <c r="DJ351" s="145"/>
      <c r="DK351" s="145"/>
      <c r="DL351" s="145"/>
      <c r="DM351" s="145"/>
      <c r="DN351" s="145"/>
      <c r="DO351" s="145"/>
      <c r="DP351" s="145"/>
      <c r="DQ351" s="145"/>
      <c r="DR351" s="145"/>
      <c r="DS351" s="145"/>
      <c r="DT351" s="145"/>
      <c r="DU351" s="145"/>
      <c r="DV351" s="145"/>
      <c r="DW351" s="145"/>
      <c r="DX351" s="145"/>
      <c r="DY351" s="145"/>
      <c r="DZ351" s="145"/>
      <c r="EA351" s="145"/>
      <c r="EB351" s="145"/>
      <c r="EC351" s="145"/>
      <c r="ED351" s="145"/>
      <c r="EE351" s="145"/>
      <c r="AMG351" s="135"/>
      <c r="AMH351" s="135"/>
    </row>
    <row r="352" spans="1:1022" x14ac:dyDescent="0.2">
      <c r="A352" s="135" t="s">
        <v>799</v>
      </c>
      <c r="B352" s="135" t="s">
        <v>547</v>
      </c>
      <c r="C352" s="128" t="s">
        <v>37</v>
      </c>
      <c r="D352" s="135" t="s">
        <v>574</v>
      </c>
      <c r="E352" s="135"/>
      <c r="F352" s="128">
        <v>1200</v>
      </c>
      <c r="G352" s="128">
        <v>1E-4</v>
      </c>
      <c r="H352" s="128" t="s">
        <v>367</v>
      </c>
      <c r="I352" s="144">
        <v>110.66</v>
      </c>
      <c r="J352" s="135">
        <v>190906.36</v>
      </c>
      <c r="K352" s="135">
        <v>110735.74</v>
      </c>
      <c r="L352" s="135">
        <v>85.47</v>
      </c>
      <c r="M352" s="135">
        <v>72855.28</v>
      </c>
      <c r="N352" s="135">
        <v>66219.38</v>
      </c>
      <c r="O352" s="135">
        <v>3.24</v>
      </c>
      <c r="P352" s="135">
        <v>305.44</v>
      </c>
      <c r="Q352" s="135">
        <v>2141.25</v>
      </c>
      <c r="R352" s="135">
        <v>123.18</v>
      </c>
      <c r="S352" s="135">
        <v>1.8</v>
      </c>
      <c r="T352" s="128" t="s">
        <v>29</v>
      </c>
      <c r="U352" s="128" t="s">
        <v>29</v>
      </c>
      <c r="V352" s="135">
        <v>0.75</v>
      </c>
      <c r="W352" s="135">
        <v>1.351</v>
      </c>
      <c r="X352" s="135">
        <v>324.3</v>
      </c>
      <c r="Y352" s="135">
        <v>66.12</v>
      </c>
      <c r="Z352" s="135">
        <v>167.71</v>
      </c>
      <c r="AA352" s="135">
        <v>333.4</v>
      </c>
      <c r="AB352" s="135">
        <v>2.39</v>
      </c>
      <c r="AC352" s="135">
        <v>0.20899999999999999</v>
      </c>
      <c r="AD352" s="135">
        <v>262.36</v>
      </c>
      <c r="AE352" s="135">
        <v>40.26</v>
      </c>
      <c r="AF352" s="135">
        <v>54.87</v>
      </c>
      <c r="AG352" s="135">
        <v>8.83</v>
      </c>
      <c r="AH352" s="135">
        <v>62.97</v>
      </c>
      <c r="AI352" s="135">
        <v>23.59</v>
      </c>
      <c r="AJ352" s="135">
        <v>7.47</v>
      </c>
      <c r="AK352" s="135">
        <v>14.5</v>
      </c>
      <c r="AL352" s="135">
        <v>7.08</v>
      </c>
      <c r="AM352" s="135">
        <v>28.03</v>
      </c>
      <c r="AN352" s="135">
        <v>6</v>
      </c>
      <c r="AO352" s="135">
        <v>14.29</v>
      </c>
      <c r="AP352" s="135">
        <v>6.81</v>
      </c>
      <c r="AQ352" s="135">
        <v>14.72</v>
      </c>
      <c r="AR352" s="135">
        <v>11.3</v>
      </c>
      <c r="AS352" s="135">
        <v>21.6</v>
      </c>
      <c r="AT352" s="135">
        <v>26.83</v>
      </c>
      <c r="AU352" s="128" t="s">
        <v>29</v>
      </c>
      <c r="AV352" s="145">
        <v>78.83</v>
      </c>
      <c r="AW352" s="145">
        <v>30.42</v>
      </c>
      <c r="AX352" s="135"/>
      <c r="AY352" s="135"/>
      <c r="AZ352" s="146">
        <v>9.86</v>
      </c>
      <c r="BA352" s="147">
        <v>33407.089999999997</v>
      </c>
      <c r="BB352" s="147">
        <v>3512.32</v>
      </c>
      <c r="BC352" s="146">
        <v>4.1100000000000003</v>
      </c>
      <c r="BD352" s="147">
        <v>15203.63</v>
      </c>
      <c r="BE352" s="147">
        <v>6017.57</v>
      </c>
      <c r="BF352" s="146">
        <v>0.18</v>
      </c>
      <c r="BG352" s="148">
        <v>22.58</v>
      </c>
      <c r="BH352" s="148">
        <v>117.01</v>
      </c>
      <c r="BI352" s="146">
        <v>6.16</v>
      </c>
      <c r="BJ352" s="146">
        <v>0.38</v>
      </c>
      <c r="BK352" s="146">
        <v>0.5</v>
      </c>
      <c r="BL352" s="146">
        <v>0.73</v>
      </c>
      <c r="BM352" s="148">
        <v>0.4</v>
      </c>
      <c r="BN352" s="148">
        <v>0.09</v>
      </c>
      <c r="BO352" s="148">
        <v>12.54</v>
      </c>
      <c r="BP352" s="148">
        <v>2.54</v>
      </c>
      <c r="BQ352" s="148">
        <v>6.06</v>
      </c>
      <c r="BR352" s="148">
        <v>13.34</v>
      </c>
      <c r="BS352" s="148">
        <v>0.17</v>
      </c>
      <c r="BT352" s="148">
        <v>0.03</v>
      </c>
      <c r="BU352" s="148">
        <v>11.5</v>
      </c>
      <c r="BV352" s="148">
        <v>1.32</v>
      </c>
      <c r="BW352" s="148">
        <v>1.96</v>
      </c>
      <c r="BX352" s="148">
        <v>0.33</v>
      </c>
      <c r="BY352" s="148">
        <v>2.8</v>
      </c>
      <c r="BZ352" s="148">
        <v>1.04</v>
      </c>
      <c r="CA352" s="148">
        <v>0.28999999999999998</v>
      </c>
      <c r="CB352" s="148">
        <v>0.59</v>
      </c>
      <c r="CC352" s="148">
        <v>0.25</v>
      </c>
      <c r="CD352" s="148">
        <v>0.98</v>
      </c>
      <c r="CE352" s="148">
        <v>0.2</v>
      </c>
      <c r="CF352" s="148">
        <v>0.55000000000000004</v>
      </c>
      <c r="CG352" s="148">
        <v>0.25</v>
      </c>
      <c r="CH352" s="148">
        <v>0.54</v>
      </c>
      <c r="CI352" s="148">
        <v>0.36</v>
      </c>
      <c r="CJ352" s="148">
        <v>0.8</v>
      </c>
      <c r="CK352" s="148">
        <v>0.92</v>
      </c>
      <c r="CL352" s="148">
        <v>5.4999999999999997E-3</v>
      </c>
      <c r="CM352" s="148">
        <v>2.75</v>
      </c>
      <c r="CN352" s="148">
        <v>1.06</v>
      </c>
      <c r="CO352" s="135"/>
      <c r="CP352" s="135"/>
      <c r="CQ352" s="145">
        <v>1.42</v>
      </c>
      <c r="CR352" s="145">
        <v>100.95</v>
      </c>
      <c r="CS352" s="145">
        <v>77.180000000000007</v>
      </c>
      <c r="CT352" s="145">
        <v>0.111</v>
      </c>
      <c r="CU352" s="145">
        <v>10.95</v>
      </c>
      <c r="CV352" s="145">
        <v>1.89</v>
      </c>
      <c r="CW352" s="145">
        <v>0.1</v>
      </c>
      <c r="CX352" s="145">
        <v>0.63100000000000001</v>
      </c>
      <c r="CY352" s="145">
        <v>0.41799999999999998</v>
      </c>
      <c r="CZ352" s="145">
        <v>0.28699999999999998</v>
      </c>
      <c r="DA352" s="145">
        <v>0.93600000000000005</v>
      </c>
      <c r="DB352" s="145">
        <v>1.35</v>
      </c>
      <c r="DC352" s="145">
        <v>1.94</v>
      </c>
      <c r="DD352" s="145">
        <v>0.50800000000000001</v>
      </c>
      <c r="DE352" s="145">
        <v>0.16900000000000001</v>
      </c>
      <c r="DF352" s="145">
        <v>0.06</v>
      </c>
      <c r="DG352" s="145">
        <v>1.5800000000000002E-2</v>
      </c>
      <c r="DH352" s="145">
        <v>3.5299999999999998E-2</v>
      </c>
      <c r="DI352" s="145">
        <v>1.24E-2</v>
      </c>
      <c r="DJ352" s="145">
        <v>0.20499999999999999</v>
      </c>
      <c r="DK352" s="145">
        <v>7.2499999999999995E-2</v>
      </c>
      <c r="DL352" s="145">
        <v>0.10199999999999999</v>
      </c>
      <c r="DM352" s="145">
        <v>4.8399999999999997E-3</v>
      </c>
      <c r="DN352" s="145">
        <f>AVERAGE(DN354,DN356)</f>
        <v>6.9250000000000006E-3</v>
      </c>
      <c r="DO352" s="145">
        <v>7.77E-3</v>
      </c>
      <c r="DP352" s="145">
        <v>4.1149999999999999E-2</v>
      </c>
      <c r="DQ352" s="145">
        <v>3.9899999999999998E-2</v>
      </c>
      <c r="DR352" s="145">
        <v>1.8700000000000001E-2</v>
      </c>
      <c r="DS352" s="145">
        <v>6.4600000000000005E-2</v>
      </c>
      <c r="DT352" s="145">
        <v>5.96E-3</v>
      </c>
      <c r="DU352" s="145">
        <v>1.4E-2</v>
      </c>
      <c r="DV352" s="145">
        <v>5.11E-3</v>
      </c>
      <c r="DW352" s="145">
        <v>1.77E-2</v>
      </c>
      <c r="DX352" s="145">
        <v>5.94E-3</v>
      </c>
      <c r="DY352" s="145">
        <v>1.67E-2</v>
      </c>
      <c r="DZ352" s="145">
        <v>2.14E-3</v>
      </c>
      <c r="EA352" s="145">
        <v>1.37E-2</v>
      </c>
      <c r="EB352" s="145">
        <v>9.0699999999999999E-3</v>
      </c>
      <c r="EC352" s="145">
        <v>1.38E-2</v>
      </c>
      <c r="ED352" s="130">
        <v>3.31E-3</v>
      </c>
      <c r="EE352" s="130">
        <v>3.7599999999999999E-3</v>
      </c>
    </row>
    <row r="353" spans="1:1022" x14ac:dyDescent="0.2">
      <c r="A353" s="135" t="s">
        <v>799</v>
      </c>
      <c r="B353" s="135" t="s">
        <v>547</v>
      </c>
      <c r="C353" s="128" t="s">
        <v>37</v>
      </c>
      <c r="D353" s="135" t="s">
        <v>575</v>
      </c>
      <c r="E353" s="135"/>
      <c r="F353" s="128">
        <v>1200</v>
      </c>
      <c r="G353" s="128">
        <v>1E-4</v>
      </c>
      <c r="H353" s="128" t="s">
        <v>367</v>
      </c>
      <c r="I353" s="144">
        <v>111.88</v>
      </c>
      <c r="J353" s="135">
        <v>190777.58</v>
      </c>
      <c r="K353" s="135">
        <v>110735.73</v>
      </c>
      <c r="L353" s="135">
        <v>84.61</v>
      </c>
      <c r="M353" s="135">
        <v>73116.11</v>
      </c>
      <c r="N353" s="135">
        <v>66559.98</v>
      </c>
      <c r="O353" s="135">
        <v>3.35</v>
      </c>
      <c r="P353" s="135">
        <v>300.35000000000002</v>
      </c>
      <c r="Q353" s="135">
        <v>2132.85</v>
      </c>
      <c r="R353" s="135">
        <v>124.11</v>
      </c>
      <c r="S353" s="135">
        <v>1.81</v>
      </c>
      <c r="T353" s="135">
        <v>1.69</v>
      </c>
      <c r="U353" s="128" t="s">
        <v>29</v>
      </c>
      <c r="V353" s="128" t="s">
        <v>29</v>
      </c>
      <c r="W353" s="135">
        <v>1.327</v>
      </c>
      <c r="X353" s="135">
        <v>319.58</v>
      </c>
      <c r="Y353" s="135">
        <v>65.760000000000005</v>
      </c>
      <c r="Z353" s="135">
        <v>166.32</v>
      </c>
      <c r="AA353" s="135">
        <v>332.23</v>
      </c>
      <c r="AB353" s="135">
        <v>2.2400000000000002</v>
      </c>
      <c r="AC353" s="135">
        <v>0.219</v>
      </c>
      <c r="AD353" s="135">
        <v>258.64999999999998</v>
      </c>
      <c r="AE353" s="135">
        <v>40.28</v>
      </c>
      <c r="AF353" s="135">
        <v>54.14</v>
      </c>
      <c r="AG353" s="135">
        <v>8.77</v>
      </c>
      <c r="AH353" s="135">
        <v>63.38</v>
      </c>
      <c r="AI353" s="135">
        <v>23.43</v>
      </c>
      <c r="AJ353" s="135">
        <v>7.25</v>
      </c>
      <c r="AK353" s="135">
        <v>14.8</v>
      </c>
      <c r="AL353" s="135">
        <v>7.06</v>
      </c>
      <c r="AM353" s="135">
        <v>27.77</v>
      </c>
      <c r="AN353" s="135">
        <v>6.06</v>
      </c>
      <c r="AO353" s="135">
        <v>14.34</v>
      </c>
      <c r="AP353" s="135">
        <v>6.84</v>
      </c>
      <c r="AQ353" s="135">
        <v>14.6</v>
      </c>
      <c r="AR353" s="135">
        <v>11.31</v>
      </c>
      <c r="AS353" s="135">
        <v>21.59</v>
      </c>
      <c r="AT353" s="135">
        <v>27.06</v>
      </c>
      <c r="AU353" s="128" t="s">
        <v>29</v>
      </c>
      <c r="AV353" s="145">
        <v>80.03</v>
      </c>
      <c r="AW353" s="145">
        <v>31.36</v>
      </c>
      <c r="AX353" s="135"/>
      <c r="AY353" s="135"/>
      <c r="AZ353" s="146">
        <v>9.9700000000000006</v>
      </c>
      <c r="BA353" s="147">
        <v>33383.269999999997</v>
      </c>
      <c r="BB353" s="147">
        <v>3513.35</v>
      </c>
      <c r="BC353" s="146">
        <v>4.07</v>
      </c>
      <c r="BD353" s="147">
        <v>15273.38</v>
      </c>
      <c r="BE353" s="147">
        <v>6059.31</v>
      </c>
      <c r="BF353" s="146">
        <v>0.19</v>
      </c>
      <c r="BG353" s="148">
        <v>22.25</v>
      </c>
      <c r="BH353" s="148">
        <v>116.58</v>
      </c>
      <c r="BI353" s="146">
        <v>6.21</v>
      </c>
      <c r="BJ353" s="146">
        <v>0.37</v>
      </c>
      <c r="BK353" s="146">
        <v>0.54</v>
      </c>
      <c r="BL353" s="146">
        <v>0.73</v>
      </c>
      <c r="BM353" s="148">
        <v>0.35</v>
      </c>
      <c r="BN353" s="148">
        <v>9.1999999999999998E-2</v>
      </c>
      <c r="BO353" s="148">
        <v>12.37</v>
      </c>
      <c r="BP353" s="148">
        <v>2.5299999999999998</v>
      </c>
      <c r="BQ353" s="148">
        <v>6.02</v>
      </c>
      <c r="BR353" s="148">
        <v>13.3</v>
      </c>
      <c r="BS353" s="148">
        <v>0.18</v>
      </c>
      <c r="BT353" s="148">
        <v>3.1E-2</v>
      </c>
      <c r="BU353" s="148">
        <v>11.35</v>
      </c>
      <c r="BV353" s="148">
        <v>1.32</v>
      </c>
      <c r="BW353" s="148">
        <v>1.93</v>
      </c>
      <c r="BX353" s="148">
        <v>0.33</v>
      </c>
      <c r="BY353" s="148">
        <v>2.83</v>
      </c>
      <c r="BZ353" s="148">
        <v>1.04</v>
      </c>
      <c r="CA353" s="148">
        <v>0.28000000000000003</v>
      </c>
      <c r="CB353" s="148">
        <v>0.61</v>
      </c>
      <c r="CC353" s="148">
        <v>0.25</v>
      </c>
      <c r="CD353" s="148">
        <v>0.98</v>
      </c>
      <c r="CE353" s="148">
        <v>0.2</v>
      </c>
      <c r="CF353" s="148">
        <v>0.55000000000000004</v>
      </c>
      <c r="CG353" s="148">
        <v>0.25</v>
      </c>
      <c r="CH353" s="148">
        <v>0.54</v>
      </c>
      <c r="CI353" s="148">
        <v>0.36</v>
      </c>
      <c r="CJ353" s="148">
        <v>0.8</v>
      </c>
      <c r="CK353" s="148">
        <v>0.93</v>
      </c>
      <c r="CL353" s="148">
        <v>6.6E-3</v>
      </c>
      <c r="CM353" s="148">
        <v>2.79</v>
      </c>
      <c r="CN353" s="148">
        <v>1.0900000000000001</v>
      </c>
      <c r="CO353" s="135"/>
      <c r="CP353" s="135"/>
      <c r="CQ353" s="145">
        <v>1.48</v>
      </c>
      <c r="CR353" s="145">
        <v>106.24</v>
      </c>
      <c r="CS353" s="145">
        <v>77.17</v>
      </c>
      <c r="CT353" s="145">
        <v>0.12</v>
      </c>
      <c r="CU353" s="145">
        <v>11.22</v>
      </c>
      <c r="CV353" s="145">
        <v>2.11</v>
      </c>
      <c r="CW353" s="145">
        <v>0.11</v>
      </c>
      <c r="CX353" s="145">
        <v>0.90700000000000003</v>
      </c>
      <c r="CY353" s="145">
        <v>0.41399999999999998</v>
      </c>
      <c r="CZ353" s="145">
        <v>0.29199999999999998</v>
      </c>
      <c r="DA353" s="145">
        <v>0.90900000000000003</v>
      </c>
      <c r="DB353" s="145">
        <v>1.35</v>
      </c>
      <c r="DC353" s="145">
        <v>1.97</v>
      </c>
      <c r="DD353" s="145">
        <v>0.78500000000000003</v>
      </c>
      <c r="DE353" s="145">
        <v>0.17399999999999999</v>
      </c>
      <c r="DF353" s="145">
        <v>5.3699999999999998E-2</v>
      </c>
      <c r="DG353" s="145">
        <v>1.61E-2</v>
      </c>
      <c r="DH353" s="145">
        <v>4.7699999999999999E-2</v>
      </c>
      <c r="DI353" s="145">
        <f>AVERAGE(DI352,DI354:DI356)</f>
        <v>1.1724999999999999E-2</v>
      </c>
      <c r="DJ353" s="145">
        <v>0.222</v>
      </c>
      <c r="DK353" s="145">
        <v>7.4399999999999994E-2</v>
      </c>
      <c r="DL353" s="145">
        <v>8.3799999999999999E-2</v>
      </c>
      <c r="DM353" s="145">
        <v>2.5200000000000001E-3</v>
      </c>
      <c r="DN353" s="145">
        <v>6.9249999999999997E-3</v>
      </c>
      <c r="DO353" s="145">
        <v>7.4599999999999996E-3</v>
      </c>
      <c r="DP353" s="145">
        <v>3.6700000000000003E-2</v>
      </c>
      <c r="DQ353" s="145">
        <v>4.0899999999999999E-2</v>
      </c>
      <c r="DR353" s="145">
        <v>1.4500000000000001E-2</v>
      </c>
      <c r="DS353" s="145">
        <v>3.9E-2</v>
      </c>
      <c r="DT353" s="145">
        <v>6.45E-3</v>
      </c>
      <c r="DU353" s="145">
        <v>2.2450000000000001E-2</v>
      </c>
      <c r="DV353" s="145">
        <v>6.0499999999999998E-3</v>
      </c>
      <c r="DW353" s="145">
        <f>AVERAGE(DW352,DW355:DW356)</f>
        <v>1.7366666666666666E-2</v>
      </c>
      <c r="DX353" s="145">
        <v>3.6600000000000001E-3</v>
      </c>
      <c r="DY353" s="145">
        <v>1.67E-2</v>
      </c>
      <c r="DZ353" s="145">
        <v>1.49E-3</v>
      </c>
      <c r="EA353" s="145">
        <v>1.37E-2</v>
      </c>
      <c r="EB353" s="145">
        <v>9.4599999999999997E-3</v>
      </c>
      <c r="EC353" s="145">
        <v>1.7399999999999999E-2</v>
      </c>
      <c r="ED353" s="130">
        <v>3.31E-3</v>
      </c>
      <c r="EE353" s="130">
        <v>3.7599999999999999E-3</v>
      </c>
    </row>
    <row r="354" spans="1:1022" x14ac:dyDescent="0.2">
      <c r="A354" s="135" t="s">
        <v>799</v>
      </c>
      <c r="B354" s="135" t="s">
        <v>547</v>
      </c>
      <c r="C354" s="128" t="s">
        <v>37</v>
      </c>
      <c r="D354" s="135" t="s">
        <v>576</v>
      </c>
      <c r="E354" s="135"/>
      <c r="F354" s="128">
        <v>1200</v>
      </c>
      <c r="G354" s="128">
        <v>1E-4</v>
      </c>
      <c r="H354" s="128" t="s">
        <v>367</v>
      </c>
      <c r="I354" s="144">
        <v>110.17</v>
      </c>
      <c r="J354" s="135">
        <v>192107.86</v>
      </c>
      <c r="K354" s="135">
        <v>110735.73</v>
      </c>
      <c r="L354" s="135">
        <v>85.32</v>
      </c>
      <c r="M354" s="135">
        <v>72873.73</v>
      </c>
      <c r="N354" s="135">
        <v>66687.210000000006</v>
      </c>
      <c r="O354" s="135">
        <v>3.59</v>
      </c>
      <c r="P354" s="135">
        <v>311.73</v>
      </c>
      <c r="Q354" s="135">
        <v>2155.84</v>
      </c>
      <c r="R354" s="135">
        <v>125.76</v>
      </c>
      <c r="S354" s="135">
        <v>2.7</v>
      </c>
      <c r="T354" s="128" t="s">
        <v>29</v>
      </c>
      <c r="U354" s="128" t="s">
        <v>29</v>
      </c>
      <c r="V354" s="135">
        <v>0.64</v>
      </c>
      <c r="W354" s="135">
        <v>1.476</v>
      </c>
      <c r="X354" s="135">
        <v>324.52</v>
      </c>
      <c r="Y354" s="135">
        <v>66.3</v>
      </c>
      <c r="Z354" s="135">
        <v>165.99</v>
      </c>
      <c r="AA354" s="135">
        <v>334.8</v>
      </c>
      <c r="AB354" s="135">
        <v>2.65</v>
      </c>
      <c r="AC354" s="135">
        <v>0.20200000000000001</v>
      </c>
      <c r="AD354" s="135">
        <v>260.48</v>
      </c>
      <c r="AE354" s="135">
        <v>40.01</v>
      </c>
      <c r="AF354" s="135">
        <v>53.91</v>
      </c>
      <c r="AG354" s="135">
        <v>8.5299999999999994</v>
      </c>
      <c r="AH354" s="135">
        <v>62.49</v>
      </c>
      <c r="AI354" s="135">
        <v>23.65</v>
      </c>
      <c r="AJ354" s="135">
        <v>7.1</v>
      </c>
      <c r="AK354" s="135">
        <v>14.73</v>
      </c>
      <c r="AL354" s="135">
        <v>6.82</v>
      </c>
      <c r="AM354" s="135">
        <v>27.65</v>
      </c>
      <c r="AN354" s="135">
        <v>5.93</v>
      </c>
      <c r="AO354" s="135">
        <v>14.25</v>
      </c>
      <c r="AP354" s="135">
        <v>6.72</v>
      </c>
      <c r="AQ354" s="135">
        <v>14.7</v>
      </c>
      <c r="AR354" s="135">
        <v>10.9</v>
      </c>
      <c r="AS354" s="135">
        <v>21.09</v>
      </c>
      <c r="AT354" s="135">
        <v>26.45</v>
      </c>
      <c r="AU354" s="128" t="s">
        <v>29</v>
      </c>
      <c r="AV354" s="145">
        <v>77.72</v>
      </c>
      <c r="AW354" s="145">
        <v>30.05</v>
      </c>
      <c r="AX354" s="135"/>
      <c r="AY354" s="135"/>
      <c r="AZ354" s="146">
        <v>9.82</v>
      </c>
      <c r="BA354" s="147">
        <v>33614.65</v>
      </c>
      <c r="BB354" s="147">
        <v>3513.76</v>
      </c>
      <c r="BC354" s="146">
        <v>4.1100000000000003</v>
      </c>
      <c r="BD354" s="147">
        <v>15242.81</v>
      </c>
      <c r="BE354" s="147">
        <v>6083.37</v>
      </c>
      <c r="BF354" s="146">
        <v>0.2</v>
      </c>
      <c r="BG354" s="148">
        <v>23.13</v>
      </c>
      <c r="BH354" s="148">
        <v>117.87</v>
      </c>
      <c r="BI354" s="146">
        <v>6.3</v>
      </c>
      <c r="BJ354" s="146">
        <v>0.39</v>
      </c>
      <c r="BK354" s="146">
        <v>0.51</v>
      </c>
      <c r="BL354" s="146">
        <v>0.71</v>
      </c>
      <c r="BM354" s="148">
        <v>0.39</v>
      </c>
      <c r="BN354" s="148">
        <v>9.7000000000000003E-2</v>
      </c>
      <c r="BO354" s="148">
        <v>12.57</v>
      </c>
      <c r="BP354" s="148">
        <v>2.5499999999999998</v>
      </c>
      <c r="BQ354" s="148">
        <v>6.01</v>
      </c>
      <c r="BR354" s="148">
        <v>13.41</v>
      </c>
      <c r="BS354" s="148">
        <v>0.19</v>
      </c>
      <c r="BT354" s="148">
        <v>0.03</v>
      </c>
      <c r="BU354" s="148">
        <v>11.45</v>
      </c>
      <c r="BV354" s="148">
        <v>1.31</v>
      </c>
      <c r="BW354" s="148">
        <v>1.93</v>
      </c>
      <c r="BX354" s="148">
        <v>0.32</v>
      </c>
      <c r="BY354" s="148">
        <v>2.79</v>
      </c>
      <c r="BZ354" s="148">
        <v>1.05</v>
      </c>
      <c r="CA354" s="148">
        <v>0.28000000000000003</v>
      </c>
      <c r="CB354" s="148">
        <v>0.61</v>
      </c>
      <c r="CC354" s="148">
        <v>0.24</v>
      </c>
      <c r="CD354" s="148">
        <v>0.97</v>
      </c>
      <c r="CE354" s="148">
        <v>0.2</v>
      </c>
      <c r="CF354" s="148">
        <v>0.55000000000000004</v>
      </c>
      <c r="CG354" s="148">
        <v>0.24</v>
      </c>
      <c r="CH354" s="148">
        <v>0.54</v>
      </c>
      <c r="CI354" s="148">
        <v>0.34</v>
      </c>
      <c r="CJ354" s="148">
        <v>0.79</v>
      </c>
      <c r="CK354" s="148">
        <v>0.91</v>
      </c>
      <c r="CL354" s="148">
        <v>5.7999999999999996E-3</v>
      </c>
      <c r="CM354" s="148">
        <v>2.71</v>
      </c>
      <c r="CN354" s="148">
        <v>1.05</v>
      </c>
      <c r="CO354" s="135"/>
      <c r="CP354" s="135"/>
      <c r="CQ354" s="145">
        <v>1.43</v>
      </c>
      <c r="CR354" s="145">
        <v>99.66</v>
      </c>
      <c r="CS354" s="145">
        <v>72.39</v>
      </c>
      <c r="CT354" s="145">
        <v>9.2700000000000005E-2</v>
      </c>
      <c r="CU354" s="145">
        <v>10.91</v>
      </c>
      <c r="CV354" s="145">
        <v>1.9</v>
      </c>
      <c r="CW354" s="145">
        <v>8.3900000000000002E-2</v>
      </c>
      <c r="CX354" s="145">
        <v>0.69599999999999995</v>
      </c>
      <c r="CY354" s="145">
        <v>0.4</v>
      </c>
      <c r="CZ354" s="145">
        <v>0.27600000000000002</v>
      </c>
      <c r="DA354" s="145">
        <v>0.86599999999999999</v>
      </c>
      <c r="DB354" s="145">
        <v>1.34</v>
      </c>
      <c r="DC354" s="145">
        <v>1.8</v>
      </c>
      <c r="DD354" s="145">
        <v>0.60199999999999998</v>
      </c>
      <c r="DE354" s="145">
        <v>0.17199999999999999</v>
      </c>
      <c r="DF354" s="145">
        <v>6.0900000000000003E-2</v>
      </c>
      <c r="DG354" s="145">
        <v>1.0999999999999999E-2</v>
      </c>
      <c r="DH354" s="145">
        <v>3.9699999999999999E-2</v>
      </c>
      <c r="DI354" s="145">
        <v>1.0699999999999999E-2</v>
      </c>
      <c r="DJ354" s="145">
        <v>0.159</v>
      </c>
      <c r="DK354" s="145">
        <v>7.0499999999999993E-2</v>
      </c>
      <c r="DL354" s="145">
        <v>0.11</v>
      </c>
      <c r="DM354" s="145">
        <v>2.98E-3</v>
      </c>
      <c r="DN354" s="145">
        <v>6.2599999999999999E-3</v>
      </c>
      <c r="DO354" s="145">
        <f>AVERAGE(DO352:DO353)</f>
        <v>7.6150000000000002E-3</v>
      </c>
      <c r="DP354" s="145">
        <v>4.5600000000000002E-2</v>
      </c>
      <c r="DQ354" s="145">
        <v>9.8100000000000007E-2</v>
      </c>
      <c r="DR354" s="145">
        <v>1.0699999999999999E-2</v>
      </c>
      <c r="DS354" s="145">
        <v>7.5600000000000001E-2</v>
      </c>
      <c r="DT354" s="145">
        <f>AVERAGE(DT352:DT353,DT356)</f>
        <v>6.1466666666666675E-3</v>
      </c>
      <c r="DU354" s="145">
        <v>3.09E-2</v>
      </c>
      <c r="DV354" s="145">
        <f>AVERAGE(DV352:DV353)</f>
        <v>5.5799999999999999E-3</v>
      </c>
      <c r="DW354" s="145">
        <v>1.73666666666667E-2</v>
      </c>
      <c r="DX354" s="145">
        <f>AVERAGE(DX352:DX353,DX356)</f>
        <v>4.333333333333334E-3</v>
      </c>
      <c r="DY354" s="145">
        <v>1.67E-2</v>
      </c>
      <c r="DZ354" s="145">
        <v>3.32E-3</v>
      </c>
      <c r="EA354" s="145">
        <v>1.37E-2</v>
      </c>
      <c r="EB354" s="145">
        <v>1.06E-2</v>
      </c>
      <c r="EC354" s="145">
        <v>1.54E-2</v>
      </c>
      <c r="ED354" s="130">
        <v>3.31E-3</v>
      </c>
      <c r="EE354" s="130">
        <v>3.7599999999999999E-3</v>
      </c>
    </row>
    <row r="355" spans="1:1022" x14ac:dyDescent="0.2">
      <c r="A355" s="135" t="s">
        <v>799</v>
      </c>
      <c r="B355" s="135" t="s">
        <v>547</v>
      </c>
      <c r="C355" s="128" t="s">
        <v>37</v>
      </c>
      <c r="D355" s="135" t="s">
        <v>577</v>
      </c>
      <c r="E355" s="135"/>
      <c r="F355" s="128">
        <v>1200</v>
      </c>
      <c r="G355" s="128">
        <v>1E-4</v>
      </c>
      <c r="H355" s="128" t="s">
        <v>367</v>
      </c>
      <c r="I355" s="144">
        <v>109.62</v>
      </c>
      <c r="J355" s="135">
        <v>188654.56</v>
      </c>
      <c r="K355" s="135">
        <v>110735.74</v>
      </c>
      <c r="L355" s="135">
        <v>84.86</v>
      </c>
      <c r="M355" s="135">
        <v>72526.84</v>
      </c>
      <c r="N355" s="135">
        <v>66818.86</v>
      </c>
      <c r="O355" s="135">
        <v>3.22</v>
      </c>
      <c r="P355" s="135">
        <v>304.72000000000003</v>
      </c>
      <c r="Q355" s="135">
        <v>2132.5</v>
      </c>
      <c r="R355" s="135">
        <v>124.01</v>
      </c>
      <c r="S355" s="135">
        <v>1.81</v>
      </c>
      <c r="T355" s="128" t="s">
        <v>29</v>
      </c>
      <c r="U355" s="128" t="s">
        <v>29</v>
      </c>
      <c r="V355" s="135">
        <v>0.7</v>
      </c>
      <c r="W355" s="135">
        <v>1.2370000000000001</v>
      </c>
      <c r="X355" s="135">
        <v>320.62</v>
      </c>
      <c r="Y355" s="135">
        <v>66.37</v>
      </c>
      <c r="Z355" s="135">
        <v>166.53</v>
      </c>
      <c r="AA355" s="135">
        <v>330.51</v>
      </c>
      <c r="AB355" s="135">
        <v>1.98</v>
      </c>
      <c r="AC355" s="135">
        <v>0.22</v>
      </c>
      <c r="AD355" s="135">
        <v>257.77</v>
      </c>
      <c r="AE355" s="135">
        <v>39.93</v>
      </c>
      <c r="AF355" s="135">
        <v>54.56</v>
      </c>
      <c r="AG355" s="135">
        <v>8.92</v>
      </c>
      <c r="AH355" s="135">
        <v>63.23</v>
      </c>
      <c r="AI355" s="135">
        <v>24.28</v>
      </c>
      <c r="AJ355" s="135">
        <v>6.77</v>
      </c>
      <c r="AK355" s="135">
        <v>15.1</v>
      </c>
      <c r="AL355" s="135">
        <v>7.05</v>
      </c>
      <c r="AM355" s="135">
        <v>27.94</v>
      </c>
      <c r="AN355" s="135">
        <v>5.84</v>
      </c>
      <c r="AO355" s="135">
        <v>13.78</v>
      </c>
      <c r="AP355" s="135">
        <v>6.6</v>
      </c>
      <c r="AQ355" s="135">
        <v>14.54</v>
      </c>
      <c r="AR355" s="135">
        <v>11.08</v>
      </c>
      <c r="AS355" s="135">
        <v>21.33</v>
      </c>
      <c r="AT355" s="135">
        <v>26.47</v>
      </c>
      <c r="AU355" s="128" t="s">
        <v>29</v>
      </c>
      <c r="AV355" s="145">
        <v>78.25</v>
      </c>
      <c r="AW355" s="145">
        <v>30.54</v>
      </c>
      <c r="AX355" s="135"/>
      <c r="AY355" s="135"/>
      <c r="AZ355" s="146">
        <v>9.7899999999999991</v>
      </c>
      <c r="BA355" s="147">
        <v>33010.36</v>
      </c>
      <c r="BB355" s="147">
        <v>3520.59</v>
      </c>
      <c r="BC355" s="146">
        <v>4.0999999999999996</v>
      </c>
      <c r="BD355" s="147">
        <v>15195.31</v>
      </c>
      <c r="BE355" s="147">
        <v>6110.41</v>
      </c>
      <c r="BF355" s="146">
        <v>0.19</v>
      </c>
      <c r="BG355" s="148">
        <v>22.74</v>
      </c>
      <c r="BH355" s="148">
        <v>116.67</v>
      </c>
      <c r="BI355" s="146">
        <v>6.23</v>
      </c>
      <c r="BJ355" s="146">
        <v>0.41</v>
      </c>
      <c r="BK355" s="146">
        <v>0.53</v>
      </c>
      <c r="BL355" s="146">
        <v>0.82</v>
      </c>
      <c r="BM355" s="148">
        <v>0.4</v>
      </c>
      <c r="BN355" s="148">
        <v>9.7000000000000003E-2</v>
      </c>
      <c r="BO355" s="148">
        <v>12.45</v>
      </c>
      <c r="BP355" s="148">
        <v>2.56</v>
      </c>
      <c r="BQ355" s="148">
        <v>6.05</v>
      </c>
      <c r="BR355" s="148">
        <v>13.26</v>
      </c>
      <c r="BS355" s="148">
        <v>0.18</v>
      </c>
      <c r="BT355" s="148">
        <v>3.2000000000000001E-2</v>
      </c>
      <c r="BU355" s="148">
        <v>11.39</v>
      </c>
      <c r="BV355" s="148">
        <v>1.31</v>
      </c>
      <c r="BW355" s="148">
        <v>1.96</v>
      </c>
      <c r="BX355" s="148">
        <v>0.34</v>
      </c>
      <c r="BY355" s="148">
        <v>2.86</v>
      </c>
      <c r="BZ355" s="148">
        <v>1.1100000000000001</v>
      </c>
      <c r="CA355" s="148">
        <v>0.27</v>
      </c>
      <c r="CB355" s="148">
        <v>0.64</v>
      </c>
      <c r="CC355" s="148">
        <v>0.25</v>
      </c>
      <c r="CD355" s="148">
        <v>1</v>
      </c>
      <c r="CE355" s="148">
        <v>0.2</v>
      </c>
      <c r="CF355" s="148">
        <v>0.54</v>
      </c>
      <c r="CG355" s="148">
        <v>0.24</v>
      </c>
      <c r="CH355" s="148">
        <v>0.56000000000000005</v>
      </c>
      <c r="CI355" s="148">
        <v>0.35</v>
      </c>
      <c r="CJ355" s="148">
        <v>0.81</v>
      </c>
      <c r="CK355" s="148">
        <v>0.92</v>
      </c>
      <c r="CL355" s="148">
        <v>7.1999999999999998E-3</v>
      </c>
      <c r="CM355" s="148">
        <v>2.74</v>
      </c>
      <c r="CN355" s="148">
        <v>1.07</v>
      </c>
      <c r="CO355" s="135"/>
      <c r="CP355" s="135"/>
      <c r="CQ355" s="145">
        <v>1.38</v>
      </c>
      <c r="CR355" s="145">
        <v>97.16</v>
      </c>
      <c r="CS355" s="145">
        <v>75.28</v>
      </c>
      <c r="CT355" s="145">
        <v>9.1600000000000001E-2</v>
      </c>
      <c r="CU355" s="145">
        <v>10.42</v>
      </c>
      <c r="CV355" s="145">
        <v>2.13</v>
      </c>
      <c r="CW355" s="145">
        <v>0.10199999999999999</v>
      </c>
      <c r="CX355" s="145">
        <v>0.57399999999999995</v>
      </c>
      <c r="CY355" s="145">
        <v>0.37</v>
      </c>
      <c r="CZ355" s="145">
        <v>0.25700000000000001</v>
      </c>
      <c r="DA355" s="145">
        <v>0.88500000000000001</v>
      </c>
      <c r="DB355" s="145">
        <v>1.25</v>
      </c>
      <c r="DC355" s="145">
        <v>1.99</v>
      </c>
      <c r="DD355" s="145">
        <v>0.44900000000000001</v>
      </c>
      <c r="DE355" s="145">
        <v>0.16600000000000001</v>
      </c>
      <c r="DF355" s="145">
        <v>5.33E-2</v>
      </c>
      <c r="DG355" s="145">
        <v>9.2999999999999992E-3</v>
      </c>
      <c r="DH355" s="145">
        <v>5.3999999999999999E-2</v>
      </c>
      <c r="DI355" s="145">
        <v>1.35E-2</v>
      </c>
      <c r="DJ355" s="145">
        <v>0.184</v>
      </c>
      <c r="DK355" s="145">
        <v>6.7400000000000002E-2</v>
      </c>
      <c r="DL355" s="145">
        <v>0.125</v>
      </c>
      <c r="DM355" s="145">
        <v>3.0799999999999998E-3</v>
      </c>
      <c r="DN355" s="145">
        <v>6.9249999999999997E-3</v>
      </c>
      <c r="DO355" s="145">
        <v>7.6150000000000002E-3</v>
      </c>
      <c r="DP355" s="145">
        <f>AVERAGE(DP353:DP354)</f>
        <v>4.1150000000000006E-2</v>
      </c>
      <c r="DQ355" s="145">
        <f>AVERAGE(DQ352:DQ354)</f>
        <v>5.9633333333333337E-2</v>
      </c>
      <c r="DR355" s="145">
        <v>1.23E-2</v>
      </c>
      <c r="DS355" s="145">
        <v>8.2799999999999999E-2</v>
      </c>
      <c r="DT355" s="145">
        <v>6.1466666666666701E-3</v>
      </c>
      <c r="DU355" s="145">
        <f>AVERAGE(DU354,DU352)</f>
        <v>2.2450000000000001E-2</v>
      </c>
      <c r="DV355" s="145">
        <v>5.5799999999999999E-3</v>
      </c>
      <c r="DW355" s="145">
        <v>1.04E-2</v>
      </c>
      <c r="DX355" s="145">
        <v>4.3333333333333297E-3</v>
      </c>
      <c r="DY355" s="145">
        <v>1.67E-2</v>
      </c>
      <c r="DZ355" s="145">
        <v>1.15E-3</v>
      </c>
      <c r="EA355" s="145">
        <v>1.37E-2</v>
      </c>
      <c r="EB355" s="145">
        <v>9.8399999999999998E-3</v>
      </c>
      <c r="EC355" s="145">
        <v>1.4500000000000001E-2</v>
      </c>
      <c r="ED355" s="130">
        <v>3.31E-3</v>
      </c>
      <c r="EE355" s="130">
        <v>3.7599999999999999E-3</v>
      </c>
    </row>
    <row r="356" spans="1:1022" x14ac:dyDescent="0.2">
      <c r="A356" s="135" t="s">
        <v>799</v>
      </c>
      <c r="B356" s="135" t="s">
        <v>547</v>
      </c>
      <c r="C356" s="128" t="s">
        <v>37</v>
      </c>
      <c r="D356" s="135" t="s">
        <v>578</v>
      </c>
      <c r="E356" s="135"/>
      <c r="F356" s="128">
        <v>1200</v>
      </c>
      <c r="G356" s="128">
        <v>1E-4</v>
      </c>
      <c r="H356" s="128" t="s">
        <v>367</v>
      </c>
      <c r="I356" s="144">
        <v>110.87</v>
      </c>
      <c r="J356" s="135">
        <v>192881.06</v>
      </c>
      <c r="K356" s="135">
        <v>110735.75</v>
      </c>
      <c r="L356" s="135">
        <v>85.38</v>
      </c>
      <c r="M356" s="135">
        <v>73621.399999999994</v>
      </c>
      <c r="N356" s="135">
        <v>67172.41</v>
      </c>
      <c r="O356" s="135">
        <v>3.36</v>
      </c>
      <c r="P356" s="135">
        <v>305.25</v>
      </c>
      <c r="Q356" s="135">
        <v>2165.02</v>
      </c>
      <c r="R356" s="135">
        <v>126.75</v>
      </c>
      <c r="S356" s="135">
        <v>1.97</v>
      </c>
      <c r="T356" s="128" t="s">
        <v>29</v>
      </c>
      <c r="U356" s="128" t="s">
        <v>29</v>
      </c>
      <c r="V356" s="135">
        <v>0.9</v>
      </c>
      <c r="W356" s="135">
        <v>1.415</v>
      </c>
      <c r="X356" s="135">
        <v>326.58</v>
      </c>
      <c r="Y356" s="135">
        <v>66.37</v>
      </c>
      <c r="Z356" s="135">
        <v>168.96</v>
      </c>
      <c r="AA356" s="135">
        <v>334.55</v>
      </c>
      <c r="AB356" s="135">
        <v>2.4</v>
      </c>
      <c r="AC356" s="135">
        <v>0.17100000000000001</v>
      </c>
      <c r="AD356" s="135">
        <v>263.58</v>
      </c>
      <c r="AE356" s="135">
        <v>40.97</v>
      </c>
      <c r="AF356" s="135">
        <v>55.29</v>
      </c>
      <c r="AG356" s="135">
        <v>8.65</v>
      </c>
      <c r="AH356" s="135">
        <v>64.930000000000007</v>
      </c>
      <c r="AI356" s="135">
        <v>24.35</v>
      </c>
      <c r="AJ356" s="135">
        <v>7.18</v>
      </c>
      <c r="AK356" s="135">
        <v>14.69</v>
      </c>
      <c r="AL356" s="135">
        <v>7.09</v>
      </c>
      <c r="AM356" s="135">
        <v>28.07</v>
      </c>
      <c r="AN356" s="135">
        <v>6.14</v>
      </c>
      <c r="AO356" s="135">
        <v>14.58</v>
      </c>
      <c r="AP356" s="135">
        <v>6.74</v>
      </c>
      <c r="AQ356" s="135">
        <v>15.2</v>
      </c>
      <c r="AR356" s="135">
        <v>11.26</v>
      </c>
      <c r="AS356" s="135">
        <v>22.01</v>
      </c>
      <c r="AT356" s="135">
        <v>26.98</v>
      </c>
      <c r="AU356" s="128" t="s">
        <v>29</v>
      </c>
      <c r="AV356" s="145">
        <v>80.12</v>
      </c>
      <c r="AW356" s="145">
        <v>31.23</v>
      </c>
      <c r="AX356" s="135"/>
      <c r="AY356" s="135"/>
      <c r="AZ356" s="146">
        <v>9.8800000000000008</v>
      </c>
      <c r="BA356" s="147">
        <v>33746.92</v>
      </c>
      <c r="BB356" s="147">
        <v>3513.2</v>
      </c>
      <c r="BC356" s="146">
        <v>4.1100000000000003</v>
      </c>
      <c r="BD356" s="147">
        <v>15454.02</v>
      </c>
      <c r="BE356" s="147">
        <v>6157.86</v>
      </c>
      <c r="BF356" s="146">
        <v>0.19</v>
      </c>
      <c r="BG356" s="148">
        <v>22.73</v>
      </c>
      <c r="BH356" s="148">
        <v>118.43</v>
      </c>
      <c r="BI356" s="146">
        <v>6.35</v>
      </c>
      <c r="BJ356" s="146">
        <v>0.37</v>
      </c>
      <c r="BK356" s="146">
        <v>0.49</v>
      </c>
      <c r="BL356" s="146">
        <v>0.74</v>
      </c>
      <c r="BM356" s="148">
        <v>0.49</v>
      </c>
      <c r="BN356" s="148">
        <v>9.2999999999999999E-2</v>
      </c>
      <c r="BO356" s="148">
        <v>12.67</v>
      </c>
      <c r="BP356" s="148">
        <v>2.56</v>
      </c>
      <c r="BQ356" s="148">
        <v>6.12</v>
      </c>
      <c r="BR356" s="148">
        <v>13.42</v>
      </c>
      <c r="BS356" s="148">
        <v>0.18</v>
      </c>
      <c r="BT356" s="148">
        <v>0.03</v>
      </c>
      <c r="BU356" s="148">
        <v>11.61</v>
      </c>
      <c r="BV356" s="148">
        <v>1.34</v>
      </c>
      <c r="BW356" s="148">
        <v>1.98</v>
      </c>
      <c r="BX356" s="148">
        <v>0.32</v>
      </c>
      <c r="BY356" s="148">
        <v>2.91</v>
      </c>
      <c r="BZ356" s="148">
        <v>1.08</v>
      </c>
      <c r="CA356" s="148">
        <v>0.28000000000000003</v>
      </c>
      <c r="CB356" s="148">
        <v>0.61</v>
      </c>
      <c r="CC356" s="148">
        <v>0.25</v>
      </c>
      <c r="CD356" s="148">
        <v>0.99</v>
      </c>
      <c r="CE356" s="148">
        <v>0.2</v>
      </c>
      <c r="CF356" s="148">
        <v>0.56000000000000005</v>
      </c>
      <c r="CG356" s="148">
        <v>0.25</v>
      </c>
      <c r="CH356" s="148">
        <v>0.56000000000000005</v>
      </c>
      <c r="CI356" s="148">
        <v>0.36</v>
      </c>
      <c r="CJ356" s="148">
        <v>0.82</v>
      </c>
      <c r="CK356" s="148">
        <v>0.93</v>
      </c>
      <c r="CL356" s="148">
        <v>6.4000000000000003E-3</v>
      </c>
      <c r="CM356" s="148">
        <v>2.8</v>
      </c>
      <c r="CN356" s="148">
        <v>1.0900000000000001</v>
      </c>
      <c r="CO356" s="135"/>
      <c r="CP356" s="135"/>
      <c r="CQ356" s="145">
        <v>1.49</v>
      </c>
      <c r="CR356" s="145">
        <v>100.02</v>
      </c>
      <c r="CS356" s="145">
        <v>74.459999999999994</v>
      </c>
      <c r="CT356" s="145">
        <v>0.121</v>
      </c>
      <c r="CU356" s="145">
        <v>11.19</v>
      </c>
      <c r="CV356" s="145">
        <v>2.02</v>
      </c>
      <c r="CW356" s="145">
        <v>0.113</v>
      </c>
      <c r="CX356" s="145">
        <v>0.93</v>
      </c>
      <c r="CY356" s="145">
        <v>0.41599999999999998</v>
      </c>
      <c r="CZ356" s="145">
        <v>0.28899999999999998</v>
      </c>
      <c r="DA356" s="145">
        <v>0.89400000000000002</v>
      </c>
      <c r="DB356" s="145">
        <v>1.31</v>
      </c>
      <c r="DC356" s="145">
        <v>2.0299999999999998</v>
      </c>
      <c r="DD356" s="145">
        <v>0.64500000000000002</v>
      </c>
      <c r="DE356" s="145">
        <v>0.16900000000000001</v>
      </c>
      <c r="DF356" s="145">
        <v>5.7799999999999997E-2</v>
      </c>
      <c r="DG356" s="145">
        <v>1.4500000000000001E-2</v>
      </c>
      <c r="DH356" s="145">
        <v>4.4499999999999998E-2</v>
      </c>
      <c r="DI356" s="145">
        <v>1.03E-2</v>
      </c>
      <c r="DJ356" s="145">
        <v>0.23599999999999999</v>
      </c>
      <c r="DK356" s="145">
        <v>7.6200000000000004E-2</v>
      </c>
      <c r="DL356" s="145">
        <v>0.161</v>
      </c>
      <c r="DM356" s="145">
        <v>1.99E-3</v>
      </c>
      <c r="DN356" s="145">
        <v>7.5900000000000004E-3</v>
      </c>
      <c r="DO356" s="145">
        <v>7.6150000000000002E-3</v>
      </c>
      <c r="DP356" s="145">
        <v>4.1149999999999999E-2</v>
      </c>
      <c r="DQ356" s="145">
        <v>5.9633333333333302E-2</v>
      </c>
      <c r="DR356" s="145">
        <v>9.5700000000000004E-3</v>
      </c>
      <c r="DS356" s="145">
        <v>7.2599999999999998E-2</v>
      </c>
      <c r="DT356" s="145">
        <v>6.0299999999999998E-3</v>
      </c>
      <c r="DU356" s="145">
        <v>2.2450000000000001E-2</v>
      </c>
      <c r="DV356" s="145">
        <v>5.5799999999999999E-3</v>
      </c>
      <c r="DW356" s="145">
        <v>2.4E-2</v>
      </c>
      <c r="DX356" s="145">
        <v>3.3999999999999998E-3</v>
      </c>
      <c r="DY356" s="145">
        <v>1.67E-2</v>
      </c>
      <c r="DZ356" s="145">
        <v>3.8400000000000001E-3</v>
      </c>
      <c r="EA356" s="145">
        <v>1.37E-2</v>
      </c>
      <c r="EB356" s="145">
        <v>6.7999999999999996E-3</v>
      </c>
      <c r="EC356" s="145">
        <v>1.61E-2</v>
      </c>
      <c r="ED356" s="130">
        <v>3.31E-3</v>
      </c>
      <c r="EE356" s="130">
        <v>3.7599999999999999E-3</v>
      </c>
    </row>
    <row r="357" spans="1:1022" x14ac:dyDescent="0.2">
      <c r="A357" s="135"/>
      <c r="B357" s="135"/>
      <c r="D357" s="135" t="s">
        <v>34</v>
      </c>
      <c r="I357" s="144">
        <f t="shared" ref="I357:T357" si="227">AVERAGE(I352:I356)</f>
        <v>110.64000000000001</v>
      </c>
      <c r="J357" s="135">
        <f t="shared" si="227"/>
        <v>191065.484</v>
      </c>
      <c r="K357" s="135">
        <f t="shared" si="227"/>
        <v>110735.73799999998</v>
      </c>
      <c r="L357" s="135">
        <f t="shared" si="227"/>
        <v>85.128</v>
      </c>
      <c r="M357" s="135">
        <f t="shared" si="227"/>
        <v>72998.671999999991</v>
      </c>
      <c r="N357" s="135">
        <f t="shared" si="227"/>
        <v>66691.567999999999</v>
      </c>
      <c r="O357" s="135">
        <f t="shared" si="227"/>
        <v>3.3520000000000003</v>
      </c>
      <c r="P357" s="135">
        <f t="shared" si="227"/>
        <v>305.49799999999999</v>
      </c>
      <c r="Q357" s="135">
        <f t="shared" si="227"/>
        <v>2145.4920000000002</v>
      </c>
      <c r="R357" s="135">
        <f t="shared" si="227"/>
        <v>124.76199999999999</v>
      </c>
      <c r="S357" s="135">
        <f t="shared" si="227"/>
        <v>2.0180000000000002</v>
      </c>
      <c r="T357" s="135">
        <f t="shared" si="227"/>
        <v>1.69</v>
      </c>
      <c r="U357" s="135"/>
      <c r="V357" s="135">
        <f t="shared" ref="V357:AT357" si="228">AVERAGE(V352:V356)</f>
        <v>0.74749999999999994</v>
      </c>
      <c r="W357" s="135">
        <f t="shared" si="228"/>
        <v>1.3612</v>
      </c>
      <c r="X357" s="135">
        <f t="shared" si="228"/>
        <v>323.12</v>
      </c>
      <c r="Y357" s="135">
        <f t="shared" si="228"/>
        <v>66.183999999999997</v>
      </c>
      <c r="Z357" s="135">
        <f t="shared" si="228"/>
        <v>167.102</v>
      </c>
      <c r="AA357" s="135">
        <f t="shared" si="228"/>
        <v>333.09800000000001</v>
      </c>
      <c r="AB357" s="135">
        <f t="shared" si="228"/>
        <v>2.3320000000000003</v>
      </c>
      <c r="AC357" s="135">
        <f t="shared" si="228"/>
        <v>0.20419999999999999</v>
      </c>
      <c r="AD357" s="135">
        <f t="shared" si="228"/>
        <v>260.56799999999998</v>
      </c>
      <c r="AE357" s="135">
        <f t="shared" si="228"/>
        <v>40.29</v>
      </c>
      <c r="AF357" s="135">
        <f t="shared" si="228"/>
        <v>54.553999999999995</v>
      </c>
      <c r="AG357" s="135">
        <f t="shared" si="228"/>
        <v>8.74</v>
      </c>
      <c r="AH357" s="135">
        <f t="shared" si="228"/>
        <v>63.4</v>
      </c>
      <c r="AI357" s="135">
        <f t="shared" si="228"/>
        <v>23.859999999999996</v>
      </c>
      <c r="AJ357" s="135">
        <f t="shared" si="228"/>
        <v>7.153999999999999</v>
      </c>
      <c r="AK357" s="135">
        <f t="shared" si="228"/>
        <v>14.764000000000001</v>
      </c>
      <c r="AL357" s="135">
        <f t="shared" si="228"/>
        <v>7.0200000000000005</v>
      </c>
      <c r="AM357" s="135">
        <f t="shared" si="228"/>
        <v>27.891999999999996</v>
      </c>
      <c r="AN357" s="135">
        <f t="shared" si="228"/>
        <v>5.9939999999999998</v>
      </c>
      <c r="AO357" s="135">
        <f t="shared" si="228"/>
        <v>14.247999999999999</v>
      </c>
      <c r="AP357" s="135">
        <f t="shared" si="228"/>
        <v>6.742</v>
      </c>
      <c r="AQ357" s="135">
        <f t="shared" si="228"/>
        <v>14.751999999999999</v>
      </c>
      <c r="AR357" s="135">
        <f t="shared" si="228"/>
        <v>11.169999999999998</v>
      </c>
      <c r="AS357" s="135">
        <f t="shared" si="228"/>
        <v>21.524000000000001</v>
      </c>
      <c r="AT357" s="135">
        <f t="shared" si="228"/>
        <v>26.757999999999999</v>
      </c>
      <c r="AU357" s="135"/>
      <c r="AV357" s="145">
        <f>AVERAGE(AV352:AV356)</f>
        <v>78.990000000000009</v>
      </c>
      <c r="AW357" s="145">
        <f>AVERAGE(AW352:AW356)</f>
        <v>30.72</v>
      </c>
      <c r="AX357" s="135"/>
      <c r="AY357" s="135"/>
      <c r="AZ357" s="146"/>
      <c r="BA357" s="147"/>
      <c r="BB357" s="147"/>
      <c r="BC357" s="146"/>
      <c r="BD357" s="147"/>
      <c r="BE357" s="147"/>
      <c r="BF357" s="146"/>
      <c r="BG357" s="148"/>
      <c r="BH357" s="148"/>
      <c r="BI357" s="146"/>
      <c r="BJ357" s="146"/>
      <c r="BK357" s="146"/>
      <c r="BL357" s="146"/>
      <c r="BM357" s="148"/>
      <c r="BN357" s="148"/>
      <c r="BO357" s="148"/>
      <c r="BP357" s="148"/>
      <c r="BQ357" s="148"/>
      <c r="BR357" s="148"/>
      <c r="BS357" s="148"/>
      <c r="BT357" s="148"/>
      <c r="BU357" s="148"/>
      <c r="BV357" s="148"/>
      <c r="BW357" s="148"/>
      <c r="BX357" s="148"/>
      <c r="BY357" s="148"/>
      <c r="BZ357" s="148"/>
      <c r="CA357" s="148"/>
      <c r="CB357" s="148"/>
      <c r="CC357" s="148"/>
      <c r="CD357" s="148"/>
      <c r="CE357" s="148"/>
      <c r="CF357" s="148"/>
      <c r="CG357" s="148"/>
      <c r="CH357" s="148"/>
      <c r="CI357" s="148"/>
      <c r="CJ357" s="148"/>
      <c r="CK357" s="148"/>
      <c r="CL357" s="148"/>
      <c r="CM357" s="148"/>
      <c r="CN357" s="148"/>
      <c r="CO357" s="135"/>
      <c r="CP357" s="135"/>
      <c r="CQ357" s="145"/>
      <c r="CR357" s="145"/>
      <c r="CS357" s="145"/>
      <c r="CT357" s="145"/>
      <c r="CU357" s="145"/>
      <c r="CV357" s="145"/>
      <c r="CW357" s="145"/>
      <c r="CX357" s="145"/>
      <c r="CY357" s="145"/>
      <c r="CZ357" s="145"/>
      <c r="DA357" s="145"/>
      <c r="DB357" s="145"/>
      <c r="DC357" s="145"/>
      <c r="DD357" s="145"/>
      <c r="DE357" s="145"/>
      <c r="DF357" s="145"/>
      <c r="DG357" s="145"/>
      <c r="DH357" s="145"/>
      <c r="DI357" s="145"/>
      <c r="DJ357" s="145"/>
      <c r="DK357" s="145"/>
      <c r="DL357" s="145"/>
      <c r="DM357" s="145"/>
      <c r="DN357" s="145"/>
      <c r="DO357" s="145"/>
      <c r="DP357" s="145"/>
      <c r="DQ357" s="145"/>
      <c r="DR357" s="145"/>
      <c r="DS357" s="145"/>
      <c r="DT357" s="145"/>
      <c r="DU357" s="145"/>
      <c r="DV357" s="145"/>
      <c r="DW357" s="145"/>
      <c r="DX357" s="145"/>
      <c r="DY357" s="145"/>
      <c r="DZ357" s="145"/>
      <c r="EA357" s="145"/>
      <c r="EB357" s="145"/>
      <c r="EC357" s="145"/>
      <c r="ED357" s="145"/>
      <c r="EE357" s="145"/>
      <c r="AMG357" s="135"/>
      <c r="AMH357" s="135"/>
    </row>
    <row r="358" spans="1:1022" x14ac:dyDescent="0.2">
      <c r="D358" s="128" t="s">
        <v>380</v>
      </c>
      <c r="I358" s="144">
        <f t="shared" ref="I358:T358" si="229">MEDIAN(I352:I356)</f>
        <v>110.66</v>
      </c>
      <c r="J358" s="135">
        <f t="shared" si="229"/>
        <v>190906.36</v>
      </c>
      <c r="K358" s="135">
        <f t="shared" si="229"/>
        <v>110735.74</v>
      </c>
      <c r="L358" s="135">
        <f t="shared" si="229"/>
        <v>85.32</v>
      </c>
      <c r="M358" s="135">
        <f t="shared" si="229"/>
        <v>72873.73</v>
      </c>
      <c r="N358" s="135">
        <f t="shared" si="229"/>
        <v>66687.210000000006</v>
      </c>
      <c r="O358" s="135">
        <f t="shared" si="229"/>
        <v>3.35</v>
      </c>
      <c r="P358" s="135">
        <f t="shared" si="229"/>
        <v>305.25</v>
      </c>
      <c r="Q358" s="135">
        <f t="shared" si="229"/>
        <v>2141.25</v>
      </c>
      <c r="R358" s="135">
        <f t="shared" si="229"/>
        <v>124.11</v>
      </c>
      <c r="S358" s="135">
        <f t="shared" si="229"/>
        <v>1.81</v>
      </c>
      <c r="T358" s="135">
        <f t="shared" si="229"/>
        <v>1.69</v>
      </c>
      <c r="U358" s="135"/>
      <c r="V358" s="135">
        <f t="shared" ref="V358:AT358" si="230">MEDIAN(V352:V356)</f>
        <v>0.72499999999999998</v>
      </c>
      <c r="W358" s="135">
        <f t="shared" si="230"/>
        <v>1.351</v>
      </c>
      <c r="X358" s="135">
        <f t="shared" si="230"/>
        <v>324.3</v>
      </c>
      <c r="Y358" s="135">
        <f t="shared" si="230"/>
        <v>66.3</v>
      </c>
      <c r="Z358" s="135">
        <f t="shared" si="230"/>
        <v>166.53</v>
      </c>
      <c r="AA358" s="135">
        <f t="shared" si="230"/>
        <v>333.4</v>
      </c>
      <c r="AB358" s="135">
        <f t="shared" si="230"/>
        <v>2.39</v>
      </c>
      <c r="AC358" s="135">
        <f t="shared" si="230"/>
        <v>0.20899999999999999</v>
      </c>
      <c r="AD358" s="135">
        <f t="shared" si="230"/>
        <v>260.48</v>
      </c>
      <c r="AE358" s="135">
        <f t="shared" si="230"/>
        <v>40.26</v>
      </c>
      <c r="AF358" s="135">
        <f t="shared" si="230"/>
        <v>54.56</v>
      </c>
      <c r="AG358" s="135">
        <f t="shared" si="230"/>
        <v>8.77</v>
      </c>
      <c r="AH358" s="135">
        <f t="shared" si="230"/>
        <v>63.23</v>
      </c>
      <c r="AI358" s="135">
        <f t="shared" si="230"/>
        <v>23.65</v>
      </c>
      <c r="AJ358" s="135">
        <f t="shared" si="230"/>
        <v>7.18</v>
      </c>
      <c r="AK358" s="135">
        <f t="shared" si="230"/>
        <v>14.73</v>
      </c>
      <c r="AL358" s="135">
        <f t="shared" si="230"/>
        <v>7.06</v>
      </c>
      <c r="AM358" s="135">
        <f t="shared" si="230"/>
        <v>27.94</v>
      </c>
      <c r="AN358" s="135">
        <f t="shared" si="230"/>
        <v>6</v>
      </c>
      <c r="AO358" s="135">
        <f t="shared" si="230"/>
        <v>14.29</v>
      </c>
      <c r="AP358" s="135">
        <f t="shared" si="230"/>
        <v>6.74</v>
      </c>
      <c r="AQ358" s="135">
        <f t="shared" si="230"/>
        <v>14.7</v>
      </c>
      <c r="AR358" s="135">
        <f t="shared" si="230"/>
        <v>11.26</v>
      </c>
      <c r="AS358" s="135">
        <f t="shared" si="230"/>
        <v>21.59</v>
      </c>
      <c r="AT358" s="135">
        <f t="shared" si="230"/>
        <v>26.83</v>
      </c>
      <c r="AU358" s="135"/>
      <c r="AV358" s="145">
        <f>MEDIAN(AV352:AV356)</f>
        <v>78.83</v>
      </c>
      <c r="AW358" s="145">
        <f>MEDIAN(AW352:AW356)</f>
        <v>30.54</v>
      </c>
    </row>
    <row r="359" spans="1:1022" x14ac:dyDescent="0.2">
      <c r="A359" s="135"/>
      <c r="B359" s="135"/>
      <c r="D359" s="135" t="s">
        <v>35</v>
      </c>
      <c r="I359" s="144">
        <f t="shared" ref="I359:S359" si="231">STDEV(I352:I356)</f>
        <v>0.84442287984160813</v>
      </c>
      <c r="J359" s="135">
        <f t="shared" si="231"/>
        <v>1604.9632107559339</v>
      </c>
      <c r="K359" s="135">
        <f t="shared" si="231"/>
        <v>8.3666002679148987E-3</v>
      </c>
      <c r="L359" s="135">
        <f t="shared" si="231"/>
        <v>0.3733229165213392</v>
      </c>
      <c r="M359" s="135">
        <f t="shared" si="231"/>
        <v>406.31854839522083</v>
      </c>
      <c r="N359" s="135">
        <f t="shared" si="231"/>
        <v>349.18053478107856</v>
      </c>
      <c r="O359" s="135">
        <f t="shared" si="231"/>
        <v>0.14720733677368109</v>
      </c>
      <c r="P359" s="135">
        <f t="shared" si="231"/>
        <v>4.0623232269232332</v>
      </c>
      <c r="Q359" s="135">
        <f t="shared" si="231"/>
        <v>14.44844870565699</v>
      </c>
      <c r="R359" s="135">
        <f t="shared" si="231"/>
        <v>1.4527112583029</v>
      </c>
      <c r="S359" s="135">
        <f t="shared" si="231"/>
        <v>0.38777570836760505</v>
      </c>
      <c r="T359" s="135"/>
      <c r="U359" s="135"/>
      <c r="V359" s="135">
        <f t="shared" ref="V359:AT359" si="232">STDEV(V352:V356)</f>
        <v>0.11116804097101557</v>
      </c>
      <c r="W359" s="135">
        <f t="shared" si="232"/>
        <v>9.05162968752036E-2</v>
      </c>
      <c r="X359" s="135">
        <f t="shared" si="232"/>
        <v>2.9199999999999982</v>
      </c>
      <c r="Y359" s="135">
        <f t="shared" si="232"/>
        <v>0.25812787528664827</v>
      </c>
      <c r="Z359" s="135">
        <f t="shared" si="232"/>
        <v>1.2244468138714752</v>
      </c>
      <c r="AA359" s="135">
        <f t="shared" si="232"/>
        <v>1.7711211138711034</v>
      </c>
      <c r="AB359" s="135">
        <f t="shared" si="232"/>
        <v>0.2457030728338577</v>
      </c>
      <c r="AC359" s="135">
        <f t="shared" si="232"/>
        <v>1.9992498593222403E-2</v>
      </c>
      <c r="AD359" s="135">
        <f t="shared" si="232"/>
        <v>2.4391945391870724</v>
      </c>
      <c r="AE359" s="135">
        <f t="shared" si="232"/>
        <v>0.40969500851242985</v>
      </c>
      <c r="AF359" s="135">
        <f t="shared" si="232"/>
        <v>0.5540126352349739</v>
      </c>
      <c r="AG359" s="135">
        <f t="shared" si="232"/>
        <v>0.15297058540778369</v>
      </c>
      <c r="AH359" s="135">
        <f t="shared" si="232"/>
        <v>0.91967385523347611</v>
      </c>
      <c r="AI359" s="135">
        <f t="shared" si="232"/>
        <v>0.42379240200834278</v>
      </c>
      <c r="AJ359" s="135">
        <f t="shared" si="232"/>
        <v>0.2550098037331115</v>
      </c>
      <c r="AK359" s="135">
        <f t="shared" si="232"/>
        <v>0.21824298385056953</v>
      </c>
      <c r="AL359" s="135">
        <f t="shared" si="232"/>
        <v>0.11291589790636197</v>
      </c>
      <c r="AM359" s="135">
        <f t="shared" si="232"/>
        <v>0.17782013384316278</v>
      </c>
      <c r="AN359" s="135">
        <f t="shared" si="232"/>
        <v>0.11567194992736997</v>
      </c>
      <c r="AO359" s="135">
        <f t="shared" si="232"/>
        <v>0.2913245612714454</v>
      </c>
      <c r="AP359" s="135">
        <f t="shared" si="232"/>
        <v>9.3380940239430055E-2</v>
      </c>
      <c r="AQ359" s="135">
        <f t="shared" si="232"/>
        <v>0.26099808428415705</v>
      </c>
      <c r="AR359" s="135">
        <f t="shared" si="232"/>
        <v>0.17720045146669355</v>
      </c>
      <c r="AS359" s="135">
        <f t="shared" si="232"/>
        <v>0.34362770551863336</v>
      </c>
      <c r="AT359" s="135">
        <f t="shared" si="232"/>
        <v>0.28437651098499689</v>
      </c>
      <c r="AU359" s="135"/>
      <c r="AV359" s="145">
        <f>STDEV(AV352:AV356)</f>
        <v>1.0659033727313203</v>
      </c>
      <c r="AW359" s="145">
        <f>STDEV(AW352:AW356)</f>
        <v>0.55700089766534444</v>
      </c>
      <c r="AX359" s="135"/>
      <c r="AY359" s="135"/>
      <c r="AZ359" s="146"/>
      <c r="BA359" s="147"/>
      <c r="BB359" s="147"/>
      <c r="BC359" s="146"/>
      <c r="BD359" s="147"/>
      <c r="BE359" s="147"/>
      <c r="BF359" s="146"/>
      <c r="BG359" s="148"/>
      <c r="BH359" s="148"/>
      <c r="BI359" s="146"/>
      <c r="BJ359" s="146"/>
      <c r="BK359" s="146"/>
      <c r="BL359" s="146"/>
      <c r="BM359" s="148"/>
      <c r="BN359" s="148"/>
      <c r="BO359" s="148"/>
      <c r="BP359" s="148"/>
      <c r="BQ359" s="148"/>
      <c r="BR359" s="148"/>
      <c r="BS359" s="148"/>
      <c r="BT359" s="148"/>
      <c r="BU359" s="148"/>
      <c r="BV359" s="148"/>
      <c r="BW359" s="148"/>
      <c r="BX359" s="148"/>
      <c r="BY359" s="148"/>
      <c r="BZ359" s="148"/>
      <c r="CA359" s="148"/>
      <c r="CB359" s="148"/>
      <c r="CC359" s="148"/>
      <c r="CD359" s="148"/>
      <c r="CE359" s="148"/>
      <c r="CF359" s="148"/>
      <c r="CG359" s="148"/>
      <c r="CH359" s="148"/>
      <c r="CI359" s="148"/>
      <c r="CJ359" s="148"/>
      <c r="CK359" s="148"/>
      <c r="CL359" s="148"/>
      <c r="CM359" s="148"/>
      <c r="CN359" s="148"/>
      <c r="CO359" s="135"/>
      <c r="CP359" s="135"/>
      <c r="CQ359" s="145"/>
      <c r="CR359" s="145"/>
      <c r="CS359" s="145"/>
      <c r="CT359" s="145"/>
      <c r="CU359" s="145"/>
      <c r="CV359" s="145"/>
      <c r="CW359" s="145"/>
      <c r="CX359" s="145"/>
      <c r="CY359" s="145"/>
      <c r="CZ359" s="145"/>
      <c r="DA359" s="145"/>
      <c r="DB359" s="145"/>
      <c r="DC359" s="145"/>
      <c r="DD359" s="145"/>
      <c r="DE359" s="145"/>
      <c r="DF359" s="145"/>
      <c r="DG359" s="145"/>
      <c r="DH359" s="145"/>
      <c r="DI359" s="145"/>
      <c r="DJ359" s="145"/>
      <c r="DK359" s="145"/>
      <c r="DL359" s="145"/>
      <c r="DM359" s="145"/>
      <c r="DN359" s="145"/>
      <c r="DO359" s="145"/>
      <c r="DP359" s="145"/>
      <c r="DQ359" s="145"/>
      <c r="DR359" s="145"/>
      <c r="DS359" s="145"/>
      <c r="DT359" s="145"/>
      <c r="DU359" s="145"/>
      <c r="DV359" s="145"/>
      <c r="DW359" s="145"/>
      <c r="DX359" s="145"/>
      <c r="DY359" s="145"/>
      <c r="DZ359" s="145"/>
      <c r="EA359" s="145"/>
      <c r="EB359" s="145"/>
      <c r="EC359" s="145"/>
      <c r="ED359" s="145"/>
      <c r="EE359" s="145"/>
      <c r="AMG359" s="135"/>
      <c r="AMH359" s="135"/>
    </row>
    <row r="360" spans="1:1022" x14ac:dyDescent="0.2">
      <c r="A360" s="135"/>
      <c r="B360" s="135"/>
      <c r="D360" s="128" t="s">
        <v>381</v>
      </c>
      <c r="I360" s="129">
        <f t="shared" ref="I360:S360" si="233">I359/I357</f>
        <v>7.6321663037021694E-3</v>
      </c>
      <c r="J360" s="128">
        <f t="shared" si="233"/>
        <v>8.4000687992182507E-3</v>
      </c>
      <c r="K360" s="128">
        <f t="shared" si="233"/>
        <v>7.5554653077897043E-8</v>
      </c>
      <c r="L360" s="128">
        <f t="shared" si="233"/>
        <v>4.3854303698118036E-3</v>
      </c>
      <c r="M360" s="128">
        <f t="shared" si="233"/>
        <v>5.5661087696940691E-3</v>
      </c>
      <c r="N360" s="128">
        <f t="shared" si="233"/>
        <v>5.2357523634933663E-3</v>
      </c>
      <c r="O360" s="128">
        <f t="shared" si="233"/>
        <v>4.3916269920549249E-2</v>
      </c>
      <c r="P360" s="128">
        <f t="shared" si="233"/>
        <v>1.3297380758378887E-2</v>
      </c>
      <c r="Q360" s="128">
        <f t="shared" si="233"/>
        <v>6.7343288652006103E-3</v>
      </c>
      <c r="R360" s="128">
        <f t="shared" si="233"/>
        <v>1.1643859975817157E-2</v>
      </c>
      <c r="S360" s="128">
        <f t="shared" si="233"/>
        <v>0.19215842832884292</v>
      </c>
      <c r="V360" s="128">
        <f t="shared" ref="V360:AT360" si="234">V359/V357</f>
        <v>0.14871978725219476</v>
      </c>
      <c r="W360" s="128">
        <f t="shared" si="234"/>
        <v>6.6497426443728774E-2</v>
      </c>
      <c r="X360" s="128">
        <f t="shared" si="234"/>
        <v>9.03689031938598E-3</v>
      </c>
      <c r="Y360" s="128">
        <f t="shared" si="234"/>
        <v>3.9001552533338615E-3</v>
      </c>
      <c r="Z360" s="128">
        <f t="shared" si="234"/>
        <v>7.3275413452350974E-3</v>
      </c>
      <c r="AA360" s="128">
        <f t="shared" si="234"/>
        <v>5.317117226375131E-3</v>
      </c>
      <c r="AB360" s="128">
        <f t="shared" si="234"/>
        <v>0.1053615235136611</v>
      </c>
      <c r="AC360" s="128">
        <f t="shared" si="234"/>
        <v>9.7906457361520094E-2</v>
      </c>
      <c r="AD360" s="128">
        <f t="shared" si="234"/>
        <v>9.3610671271494288E-3</v>
      </c>
      <c r="AE360" s="128">
        <f t="shared" si="234"/>
        <v>1.016865248231397E-2</v>
      </c>
      <c r="AF360" s="128">
        <f t="shared" si="234"/>
        <v>1.0155307314495252E-2</v>
      </c>
      <c r="AG360" s="128">
        <f t="shared" si="234"/>
        <v>1.7502355309815067E-2</v>
      </c>
      <c r="AH360" s="128">
        <f t="shared" si="234"/>
        <v>1.4505896770244104E-2</v>
      </c>
      <c r="AI360" s="128">
        <f t="shared" si="234"/>
        <v>1.7761626236728535E-2</v>
      </c>
      <c r="AJ360" s="128">
        <f t="shared" si="234"/>
        <v>3.5645765129034321E-2</v>
      </c>
      <c r="AK360" s="128">
        <f t="shared" si="234"/>
        <v>1.4782104026725109E-2</v>
      </c>
      <c r="AL360" s="128">
        <f t="shared" si="234"/>
        <v>1.6084885741647004E-2</v>
      </c>
      <c r="AM360" s="128">
        <f t="shared" si="234"/>
        <v>6.3753095455027541E-3</v>
      </c>
      <c r="AN360" s="128">
        <f t="shared" si="234"/>
        <v>1.9297956277505836E-2</v>
      </c>
      <c r="AO360" s="128">
        <f t="shared" si="234"/>
        <v>2.0446698573234518E-2</v>
      </c>
      <c r="AP360" s="128">
        <f t="shared" si="234"/>
        <v>1.3850628929016621E-2</v>
      </c>
      <c r="AQ360" s="128">
        <f t="shared" si="234"/>
        <v>1.7692386407548607E-2</v>
      </c>
      <c r="AR360" s="128">
        <f t="shared" si="234"/>
        <v>1.5863961635335145E-2</v>
      </c>
      <c r="AS360" s="128">
        <f t="shared" si="234"/>
        <v>1.5964862735487518E-2</v>
      </c>
      <c r="AT360" s="128">
        <f t="shared" si="234"/>
        <v>1.0627719223596566E-2</v>
      </c>
      <c r="AV360" s="130">
        <f>AV359/AV357</f>
        <v>1.3494155877089761E-2</v>
      </c>
      <c r="AW360" s="130">
        <f>AW359/AW357</f>
        <v>1.8131539637543766E-2</v>
      </c>
      <c r="AX360" s="135"/>
      <c r="AY360" s="135"/>
      <c r="AZ360" s="146"/>
      <c r="BA360" s="147"/>
      <c r="BB360" s="147"/>
      <c r="BC360" s="146"/>
      <c r="BD360" s="147"/>
      <c r="BE360" s="147"/>
      <c r="BF360" s="146"/>
      <c r="BG360" s="148"/>
      <c r="BH360" s="148"/>
      <c r="BI360" s="146"/>
      <c r="BJ360" s="146"/>
      <c r="BK360" s="146"/>
      <c r="BL360" s="146"/>
      <c r="BM360" s="148"/>
      <c r="BN360" s="148"/>
      <c r="BO360" s="148"/>
      <c r="BP360" s="148"/>
      <c r="BQ360" s="148"/>
      <c r="BR360" s="148"/>
      <c r="BS360" s="148"/>
      <c r="BT360" s="148"/>
      <c r="BU360" s="148"/>
      <c r="BV360" s="148"/>
      <c r="BW360" s="148"/>
      <c r="BX360" s="148"/>
      <c r="BY360" s="148"/>
      <c r="BZ360" s="148"/>
      <c r="CA360" s="148"/>
      <c r="CB360" s="148"/>
      <c r="CC360" s="148"/>
      <c r="CD360" s="148"/>
      <c r="CE360" s="148"/>
      <c r="CF360" s="148"/>
      <c r="CG360" s="148"/>
      <c r="CH360" s="148"/>
      <c r="CI360" s="148"/>
      <c r="CJ360" s="148"/>
      <c r="CK360" s="148"/>
      <c r="CL360" s="148"/>
      <c r="CM360" s="148"/>
      <c r="CN360" s="148"/>
      <c r="CO360" s="135"/>
      <c r="CP360" s="135"/>
      <c r="CQ360" s="145"/>
      <c r="CR360" s="145"/>
      <c r="CS360" s="145"/>
      <c r="CT360" s="145"/>
      <c r="CU360" s="145"/>
      <c r="CV360" s="145"/>
      <c r="CW360" s="145"/>
      <c r="CX360" s="145"/>
      <c r="CY360" s="145"/>
      <c r="CZ360" s="145"/>
      <c r="DA360" s="145"/>
      <c r="DB360" s="145"/>
      <c r="DC360" s="145"/>
      <c r="DD360" s="145"/>
      <c r="DE360" s="145"/>
      <c r="DF360" s="145"/>
      <c r="DG360" s="145"/>
      <c r="DH360" s="145"/>
      <c r="DI360" s="145"/>
      <c r="DJ360" s="145"/>
      <c r="DK360" s="145"/>
      <c r="DL360" s="145"/>
      <c r="DM360" s="145"/>
      <c r="DN360" s="145"/>
      <c r="DO360" s="145"/>
      <c r="DP360" s="145"/>
      <c r="DQ360" s="145"/>
      <c r="DR360" s="145"/>
      <c r="DS360" s="145"/>
      <c r="DT360" s="145"/>
      <c r="DU360" s="145"/>
      <c r="DV360" s="145"/>
      <c r="DW360" s="145"/>
      <c r="DX360" s="145"/>
      <c r="DY360" s="145"/>
      <c r="DZ360" s="145"/>
      <c r="EA360" s="145"/>
      <c r="EB360" s="145"/>
      <c r="EC360" s="145"/>
      <c r="ED360" s="145"/>
      <c r="EE360" s="145"/>
      <c r="AMG360" s="135"/>
      <c r="AMH360" s="135"/>
    </row>
    <row r="361" spans="1:1022" x14ac:dyDescent="0.2">
      <c r="A361" s="135"/>
      <c r="B361" s="135"/>
      <c r="D361" s="128" t="s">
        <v>382</v>
      </c>
      <c r="I361" s="129">
        <f t="shared" ref="I361:AT361" si="235">I360*100</f>
        <v>0.76321663037021692</v>
      </c>
      <c r="J361" s="128">
        <f t="shared" si="235"/>
        <v>0.8400068799218251</v>
      </c>
      <c r="K361" s="128">
        <f t="shared" si="235"/>
        <v>7.5554653077897044E-6</v>
      </c>
      <c r="L361" s="128">
        <f t="shared" si="235"/>
        <v>0.43854303698118036</v>
      </c>
      <c r="M361" s="128">
        <f t="shared" si="235"/>
        <v>0.55661087696940692</v>
      </c>
      <c r="N361" s="128">
        <f t="shared" si="235"/>
        <v>0.52357523634933667</v>
      </c>
      <c r="O361" s="128">
        <f t="shared" si="235"/>
        <v>4.3916269920549249</v>
      </c>
      <c r="P361" s="128">
        <f t="shared" si="235"/>
        <v>1.3297380758378887</v>
      </c>
      <c r="Q361" s="128">
        <f t="shared" si="235"/>
        <v>0.67343288652006106</v>
      </c>
      <c r="R361" s="128">
        <f t="shared" si="235"/>
        <v>1.1643859975817157</v>
      </c>
      <c r="S361" s="128">
        <f t="shared" si="235"/>
        <v>19.215842832884292</v>
      </c>
      <c r="V361" s="128">
        <f t="shared" si="235"/>
        <v>14.871978725219476</v>
      </c>
      <c r="W361" s="128">
        <f t="shared" si="235"/>
        <v>6.6497426443728775</v>
      </c>
      <c r="X361" s="128">
        <f t="shared" si="235"/>
        <v>0.90368903193859795</v>
      </c>
      <c r="Y361" s="128">
        <f t="shared" si="235"/>
        <v>0.39001552533338613</v>
      </c>
      <c r="Z361" s="128">
        <f t="shared" si="235"/>
        <v>0.73275413452350979</v>
      </c>
      <c r="AA361" s="128">
        <f t="shared" si="235"/>
        <v>0.5317117226375131</v>
      </c>
      <c r="AB361" s="128">
        <f t="shared" si="235"/>
        <v>10.536152351366109</v>
      </c>
      <c r="AC361" s="128">
        <f t="shared" si="235"/>
        <v>9.7906457361520101</v>
      </c>
      <c r="AD361" s="128">
        <f t="shared" si="235"/>
        <v>0.93610671271494283</v>
      </c>
      <c r="AE361" s="128">
        <f t="shared" si="235"/>
        <v>1.0168652482313971</v>
      </c>
      <c r="AF361" s="128">
        <f t="shared" si="235"/>
        <v>1.0155307314495252</v>
      </c>
      <c r="AG361" s="128">
        <f t="shared" si="235"/>
        <v>1.7502355309815067</v>
      </c>
      <c r="AH361" s="128">
        <f t="shared" si="235"/>
        <v>1.4505896770244104</v>
      </c>
      <c r="AI361" s="128">
        <f t="shared" si="235"/>
        <v>1.7761626236728536</v>
      </c>
      <c r="AJ361" s="128">
        <f t="shared" si="235"/>
        <v>3.5645765129034319</v>
      </c>
      <c r="AK361" s="128">
        <f t="shared" si="235"/>
        <v>1.4782104026725109</v>
      </c>
      <c r="AL361" s="128">
        <f t="shared" si="235"/>
        <v>1.6084885741647004</v>
      </c>
      <c r="AM361" s="128">
        <f t="shared" si="235"/>
        <v>0.63753095455027542</v>
      </c>
      <c r="AN361" s="128">
        <f t="shared" si="235"/>
        <v>1.9297956277505837</v>
      </c>
      <c r="AO361" s="128">
        <f t="shared" si="235"/>
        <v>2.0446698573234516</v>
      </c>
      <c r="AP361" s="128">
        <f t="shared" si="235"/>
        <v>1.3850628929016622</v>
      </c>
      <c r="AQ361" s="128">
        <f t="shared" si="235"/>
        <v>1.7692386407548606</v>
      </c>
      <c r="AR361" s="128">
        <f t="shared" si="235"/>
        <v>1.5863961635335144</v>
      </c>
      <c r="AS361" s="128">
        <f t="shared" si="235"/>
        <v>1.5964862735487517</v>
      </c>
      <c r="AT361" s="128">
        <f t="shared" si="235"/>
        <v>1.0627719223596566</v>
      </c>
      <c r="AV361" s="130">
        <f>AV360*100</f>
        <v>1.3494155877089762</v>
      </c>
      <c r="AW361" s="130">
        <f>AW360*100</f>
        <v>1.8131539637543765</v>
      </c>
      <c r="AX361" s="135"/>
      <c r="AY361" s="135"/>
      <c r="AZ361" s="146"/>
      <c r="BA361" s="147"/>
      <c r="BB361" s="147"/>
      <c r="BC361" s="146"/>
      <c r="BD361" s="147"/>
      <c r="BE361" s="147"/>
      <c r="BF361" s="146"/>
      <c r="BG361" s="148"/>
      <c r="BH361" s="148"/>
      <c r="BI361" s="146"/>
      <c r="BJ361" s="146"/>
      <c r="BK361" s="146"/>
      <c r="BL361" s="146"/>
      <c r="BM361" s="148"/>
      <c r="BN361" s="148"/>
      <c r="BO361" s="148"/>
      <c r="BP361" s="148"/>
      <c r="BQ361" s="148"/>
      <c r="BR361" s="148"/>
      <c r="BS361" s="148"/>
      <c r="BT361" s="148"/>
      <c r="BU361" s="148"/>
      <c r="BV361" s="148"/>
      <c r="BW361" s="148"/>
      <c r="BX361" s="148"/>
      <c r="BY361" s="148"/>
      <c r="BZ361" s="148"/>
      <c r="CA361" s="148"/>
      <c r="CB361" s="148"/>
      <c r="CC361" s="148"/>
      <c r="CD361" s="148"/>
      <c r="CE361" s="148"/>
      <c r="CF361" s="148"/>
      <c r="CG361" s="148"/>
      <c r="CH361" s="148"/>
      <c r="CI361" s="148"/>
      <c r="CJ361" s="148"/>
      <c r="CK361" s="148"/>
      <c r="CL361" s="148"/>
      <c r="CM361" s="148"/>
      <c r="CN361" s="148"/>
      <c r="CO361" s="135"/>
      <c r="CP361" s="135"/>
      <c r="CQ361" s="145"/>
      <c r="CR361" s="145"/>
      <c r="CS361" s="145"/>
      <c r="CT361" s="145"/>
      <c r="CU361" s="145"/>
      <c r="CV361" s="145"/>
      <c r="CW361" s="145"/>
      <c r="CX361" s="145"/>
      <c r="CY361" s="145"/>
      <c r="CZ361" s="145"/>
      <c r="DA361" s="145"/>
      <c r="DB361" s="145"/>
      <c r="DC361" s="145"/>
      <c r="DD361" s="145"/>
      <c r="DE361" s="145"/>
      <c r="DF361" s="145"/>
      <c r="DG361" s="145"/>
      <c r="DH361" s="145"/>
      <c r="DI361" s="145"/>
      <c r="DJ361" s="145"/>
      <c r="DK361" s="145"/>
      <c r="DL361" s="145"/>
      <c r="DM361" s="145"/>
      <c r="DN361" s="145"/>
      <c r="DO361" s="145"/>
      <c r="DP361" s="145"/>
      <c r="DQ361" s="145"/>
      <c r="DR361" s="145"/>
      <c r="DS361" s="145"/>
      <c r="DT361" s="145"/>
      <c r="DU361" s="145"/>
      <c r="DV361" s="145"/>
      <c r="DW361" s="145"/>
      <c r="DX361" s="145"/>
      <c r="DY361" s="145"/>
      <c r="DZ361" s="145"/>
      <c r="EA361" s="145"/>
      <c r="EB361" s="145"/>
      <c r="EC361" s="145"/>
      <c r="ED361" s="145"/>
      <c r="EE361" s="145"/>
      <c r="AMG361" s="135"/>
      <c r="AMH361" s="135"/>
    </row>
    <row r="362" spans="1:1022" x14ac:dyDescent="0.2">
      <c r="A362" s="135"/>
      <c r="B362" s="135"/>
      <c r="D362" s="135"/>
      <c r="E362" s="135"/>
      <c r="I362" s="144"/>
      <c r="J362" s="135"/>
      <c r="K362" s="135"/>
      <c r="L362" s="135"/>
      <c r="M362" s="135"/>
      <c r="N362" s="135"/>
      <c r="O362" s="135"/>
      <c r="P362" s="135"/>
      <c r="Q362" s="135"/>
      <c r="R362" s="135"/>
      <c r="S362" s="135"/>
      <c r="T362" s="135"/>
      <c r="U362" s="135"/>
      <c r="V362" s="135"/>
      <c r="W362" s="135"/>
      <c r="X362" s="135"/>
      <c r="Y362" s="135"/>
      <c r="Z362" s="135"/>
      <c r="AA362" s="135"/>
      <c r="AB362" s="135"/>
      <c r="AC362" s="135"/>
      <c r="AD362" s="135"/>
      <c r="AE362" s="135"/>
      <c r="AF362" s="135"/>
      <c r="AG362" s="135"/>
      <c r="AH362" s="135"/>
      <c r="AI362" s="135"/>
      <c r="AJ362" s="135"/>
      <c r="AK362" s="135"/>
      <c r="AL362" s="135"/>
      <c r="AM362" s="135"/>
      <c r="AN362" s="135"/>
      <c r="AO362" s="135"/>
      <c r="AP362" s="135"/>
      <c r="AQ362" s="135"/>
      <c r="AR362" s="135"/>
      <c r="AS362" s="135"/>
      <c r="AT362" s="135"/>
      <c r="AU362" s="135"/>
      <c r="AV362" s="145"/>
      <c r="AW362" s="145"/>
      <c r="AX362" s="135"/>
      <c r="AY362" s="135"/>
      <c r="AZ362" s="146"/>
      <c r="BA362" s="147"/>
      <c r="BB362" s="147"/>
      <c r="BC362" s="146"/>
      <c r="BD362" s="147"/>
      <c r="BE362" s="147"/>
      <c r="BF362" s="146"/>
      <c r="BG362" s="148"/>
      <c r="BH362" s="148"/>
      <c r="BI362" s="146"/>
      <c r="BJ362" s="146"/>
      <c r="BK362" s="146"/>
      <c r="BL362" s="146"/>
      <c r="BM362" s="148"/>
      <c r="BN362" s="148"/>
      <c r="BO362" s="148"/>
      <c r="BP362" s="148"/>
      <c r="BQ362" s="148"/>
      <c r="BR362" s="148"/>
      <c r="BS362" s="148"/>
      <c r="BT362" s="148"/>
      <c r="BU362" s="148"/>
      <c r="BV362" s="148"/>
      <c r="BW362" s="148"/>
      <c r="BX362" s="148"/>
      <c r="BY362" s="148"/>
      <c r="BZ362" s="148"/>
      <c r="CA362" s="148"/>
      <c r="CB362" s="148"/>
      <c r="CC362" s="148"/>
      <c r="CD362" s="148"/>
      <c r="CE362" s="148"/>
      <c r="CF362" s="148"/>
      <c r="CG362" s="148"/>
      <c r="CH362" s="148"/>
      <c r="CI362" s="148"/>
      <c r="CJ362" s="148"/>
      <c r="CK362" s="148"/>
      <c r="CL362" s="148"/>
      <c r="CM362" s="148"/>
      <c r="CN362" s="148"/>
      <c r="CO362" s="135"/>
      <c r="CP362" s="135"/>
      <c r="CQ362" s="145"/>
      <c r="CR362" s="145"/>
      <c r="CS362" s="145"/>
      <c r="CT362" s="145"/>
      <c r="CU362" s="145"/>
      <c r="CV362" s="145"/>
      <c r="CW362" s="145"/>
      <c r="CX362" s="145"/>
      <c r="CY362" s="145"/>
      <c r="CZ362" s="145"/>
      <c r="DA362" s="145"/>
      <c r="DB362" s="145"/>
      <c r="DC362" s="145"/>
      <c r="DD362" s="145"/>
      <c r="DE362" s="145"/>
      <c r="DF362" s="145"/>
      <c r="DG362" s="145"/>
      <c r="DH362" s="145"/>
      <c r="DI362" s="145"/>
      <c r="DJ362" s="145"/>
      <c r="DK362" s="145"/>
      <c r="DL362" s="145"/>
      <c r="DM362" s="145"/>
      <c r="DN362" s="145"/>
      <c r="DO362" s="145"/>
      <c r="DP362" s="145"/>
      <c r="DQ362" s="145"/>
      <c r="DR362" s="145"/>
      <c r="DS362" s="145"/>
      <c r="DT362" s="145"/>
      <c r="DU362" s="145"/>
      <c r="DV362" s="145"/>
      <c r="DW362" s="145"/>
      <c r="DX362" s="145"/>
      <c r="DY362" s="145"/>
      <c r="DZ362" s="145"/>
      <c r="EA362" s="145"/>
      <c r="EB362" s="145"/>
      <c r="EC362" s="145"/>
      <c r="ED362" s="145"/>
      <c r="EE362" s="145"/>
    </row>
    <row r="363" spans="1:1022" x14ac:dyDescent="0.2">
      <c r="A363" s="135"/>
      <c r="B363" s="135"/>
      <c r="D363" s="135"/>
      <c r="E363" s="135"/>
      <c r="I363" s="144"/>
      <c r="J363" s="135"/>
      <c r="K363" s="135"/>
      <c r="L363" s="135"/>
      <c r="M363" s="135"/>
      <c r="N363" s="135"/>
      <c r="O363" s="135"/>
      <c r="P363" s="135"/>
      <c r="Q363" s="135"/>
      <c r="R363" s="135"/>
      <c r="S363" s="135"/>
      <c r="T363" s="135"/>
      <c r="U363" s="135"/>
      <c r="V363" s="135"/>
      <c r="W363" s="135"/>
      <c r="X363" s="135"/>
      <c r="Y363" s="135"/>
      <c r="Z363" s="135"/>
      <c r="AA363" s="135"/>
      <c r="AB363" s="135"/>
      <c r="AC363" s="135"/>
      <c r="AD363" s="135"/>
      <c r="AE363" s="135"/>
      <c r="AF363" s="135"/>
      <c r="AG363" s="135"/>
      <c r="AH363" s="135"/>
      <c r="AI363" s="135"/>
      <c r="AJ363" s="135"/>
      <c r="AK363" s="135"/>
      <c r="AL363" s="135"/>
      <c r="AM363" s="135"/>
      <c r="AN363" s="135"/>
      <c r="AO363" s="135"/>
      <c r="AP363" s="135"/>
      <c r="AQ363" s="135"/>
      <c r="AR363" s="135"/>
      <c r="AS363" s="135"/>
      <c r="AT363" s="135"/>
      <c r="AU363" s="135"/>
      <c r="AV363" s="145"/>
      <c r="AW363" s="145"/>
      <c r="AX363" s="135"/>
      <c r="AY363" s="135"/>
      <c r="AZ363" s="146"/>
      <c r="BA363" s="147"/>
      <c r="BB363" s="147"/>
      <c r="BC363" s="146"/>
      <c r="BD363" s="147"/>
      <c r="BE363" s="147"/>
      <c r="BF363" s="146"/>
      <c r="BG363" s="148"/>
      <c r="BH363" s="148"/>
      <c r="BI363" s="146"/>
      <c r="BJ363" s="146"/>
      <c r="BK363" s="146"/>
      <c r="BL363" s="146"/>
      <c r="BM363" s="148"/>
      <c r="BN363" s="148"/>
      <c r="BO363" s="148"/>
      <c r="BP363" s="148"/>
      <c r="BQ363" s="148"/>
      <c r="BR363" s="148"/>
      <c r="BS363" s="148"/>
      <c r="BT363" s="148"/>
      <c r="BU363" s="148"/>
      <c r="BV363" s="148"/>
      <c r="BW363" s="148"/>
      <c r="BX363" s="148"/>
      <c r="BY363" s="148"/>
      <c r="BZ363" s="148"/>
      <c r="CA363" s="148"/>
      <c r="CB363" s="148"/>
      <c r="CC363" s="148"/>
      <c r="CD363" s="148"/>
      <c r="CE363" s="148"/>
      <c r="CF363" s="148"/>
      <c r="CG363" s="148"/>
      <c r="CH363" s="148"/>
      <c r="CI363" s="148"/>
      <c r="CJ363" s="148"/>
      <c r="CK363" s="148"/>
      <c r="CL363" s="148"/>
      <c r="CM363" s="148"/>
      <c r="CN363" s="148"/>
      <c r="CO363" s="135"/>
      <c r="CP363" s="135"/>
      <c r="CQ363" s="145"/>
      <c r="CR363" s="145"/>
      <c r="CS363" s="145"/>
      <c r="CT363" s="145"/>
      <c r="CU363" s="145"/>
      <c r="CV363" s="145"/>
      <c r="CW363" s="145"/>
      <c r="CX363" s="145"/>
      <c r="CY363" s="145"/>
      <c r="CZ363" s="145"/>
      <c r="DA363" s="145"/>
      <c r="DB363" s="145"/>
      <c r="DC363" s="145"/>
      <c r="DD363" s="145"/>
      <c r="DE363" s="145"/>
      <c r="DF363" s="145"/>
      <c r="DG363" s="145"/>
      <c r="DH363" s="145"/>
      <c r="DI363" s="145"/>
      <c r="DJ363" s="145"/>
      <c r="DK363" s="145"/>
      <c r="DL363" s="145"/>
      <c r="DM363" s="145"/>
      <c r="DN363" s="145"/>
      <c r="DO363" s="145"/>
      <c r="DP363" s="145"/>
      <c r="DQ363" s="145"/>
      <c r="DR363" s="145"/>
      <c r="DS363" s="145"/>
      <c r="DT363" s="145"/>
      <c r="DU363" s="145"/>
      <c r="DV363" s="145"/>
      <c r="DW363" s="145"/>
      <c r="DX363" s="145"/>
      <c r="DY363" s="145"/>
      <c r="DZ363" s="145"/>
      <c r="EA363" s="145"/>
      <c r="EB363" s="145"/>
      <c r="EC363" s="145"/>
      <c r="ED363" s="145"/>
      <c r="EE363" s="145"/>
    </row>
    <row r="365" spans="1:1022" ht="15" x14ac:dyDescent="0.25">
      <c r="D365" s="135"/>
      <c r="E365" s="135"/>
      <c r="F365" s="135"/>
      <c r="G365" s="135"/>
      <c r="H365" s="135"/>
      <c r="I365" s="144"/>
      <c r="J365" s="149" t="s">
        <v>579</v>
      </c>
      <c r="K365" s="149" t="s">
        <v>580</v>
      </c>
      <c r="L365" s="127"/>
      <c r="M365" s="149" t="s">
        <v>581</v>
      </c>
      <c r="BA365" s="147" t="s">
        <v>579</v>
      </c>
      <c r="BB365" s="147" t="s">
        <v>580</v>
      </c>
      <c r="BD365" s="147" t="s">
        <v>581</v>
      </c>
      <c r="BK365" s="146"/>
      <c r="BL365" s="146"/>
      <c r="BM365" s="148"/>
      <c r="BN365" s="148"/>
      <c r="BO365" s="148"/>
      <c r="CQ365" s="145"/>
      <c r="CR365" s="145" t="s">
        <v>579</v>
      </c>
      <c r="CS365" s="145" t="s">
        <v>580</v>
      </c>
      <c r="CT365" s="145" t="s">
        <v>581</v>
      </c>
    </row>
    <row r="366" spans="1:1022" x14ac:dyDescent="0.2">
      <c r="A366" s="135" t="s">
        <v>798</v>
      </c>
      <c r="B366" s="135" t="s">
        <v>364</v>
      </c>
      <c r="C366" s="128" t="s">
        <v>365</v>
      </c>
      <c r="D366" s="135" t="s">
        <v>582</v>
      </c>
      <c r="E366" s="135"/>
      <c r="F366" s="128">
        <v>1200</v>
      </c>
      <c r="G366" s="128">
        <v>1E-4</v>
      </c>
      <c r="H366" s="128" t="s">
        <v>367</v>
      </c>
      <c r="I366" s="144"/>
      <c r="J366" s="135">
        <v>238057.38</v>
      </c>
      <c r="K366" s="135">
        <v>167740.34</v>
      </c>
      <c r="M366" s="135">
        <v>0.88</v>
      </c>
      <c r="BA366" s="147">
        <v>24330.16</v>
      </c>
      <c r="BB366" s="147">
        <v>5350.86</v>
      </c>
      <c r="BD366" s="147">
        <v>0.17</v>
      </c>
      <c r="BL366" s="146"/>
      <c r="BM366" s="148"/>
      <c r="BN366" s="148"/>
      <c r="BO366" s="148"/>
      <c r="CR366" s="145">
        <v>16.579999999999998</v>
      </c>
      <c r="CS366" s="145">
        <v>8.35</v>
      </c>
      <c r="CT366" s="145">
        <v>0.34599999999999997</v>
      </c>
    </row>
    <row r="367" spans="1:1022" x14ac:dyDescent="0.2">
      <c r="A367" s="135" t="s">
        <v>798</v>
      </c>
      <c r="B367" s="135" t="s">
        <v>364</v>
      </c>
      <c r="C367" s="128" t="s">
        <v>365</v>
      </c>
      <c r="D367" s="135" t="s">
        <v>583</v>
      </c>
      <c r="E367" s="135"/>
      <c r="F367" s="128">
        <v>1200</v>
      </c>
      <c r="G367" s="128">
        <v>1E-4</v>
      </c>
      <c r="H367" s="128" t="s">
        <v>367</v>
      </c>
      <c r="I367" s="144"/>
      <c r="J367" s="135">
        <v>233467.59</v>
      </c>
      <c r="K367" s="135">
        <v>165024.47</v>
      </c>
      <c r="M367" s="150" t="s">
        <v>814</v>
      </c>
      <c r="BA367" s="147">
        <v>23894.78</v>
      </c>
      <c r="BB367" s="147">
        <v>5234.46</v>
      </c>
      <c r="BD367" s="147">
        <v>0.11</v>
      </c>
      <c r="BL367" s="146"/>
      <c r="BM367" s="148"/>
      <c r="BN367" s="148"/>
      <c r="BO367" s="148"/>
      <c r="CR367" s="145">
        <v>11.69</v>
      </c>
      <c r="CS367" s="145">
        <v>10.199999999999999</v>
      </c>
      <c r="CT367" s="145">
        <v>0.27</v>
      </c>
    </row>
    <row r="368" spans="1:1022" x14ac:dyDescent="0.2">
      <c r="A368" s="135" t="s">
        <v>798</v>
      </c>
      <c r="B368" s="135" t="s">
        <v>364</v>
      </c>
      <c r="C368" s="128" t="s">
        <v>365</v>
      </c>
      <c r="D368" s="135" t="s">
        <v>584</v>
      </c>
      <c r="E368" s="135"/>
      <c r="F368" s="128">
        <v>1200</v>
      </c>
      <c r="G368" s="128">
        <v>1E-4</v>
      </c>
      <c r="H368" s="128" t="s">
        <v>367</v>
      </c>
      <c r="I368" s="144"/>
      <c r="J368" s="135">
        <v>242439.16</v>
      </c>
      <c r="K368" s="135">
        <v>167740.32999999999</v>
      </c>
      <c r="M368" s="150">
        <v>0.31</v>
      </c>
      <c r="BA368" s="147">
        <v>24857.39</v>
      </c>
      <c r="BB368" s="147">
        <v>5323.04</v>
      </c>
      <c r="BD368" s="147">
        <v>0.13</v>
      </c>
      <c r="BL368" s="146"/>
      <c r="BM368" s="148"/>
      <c r="BN368" s="148"/>
      <c r="BO368" s="148"/>
      <c r="CR368" s="145">
        <v>12.84</v>
      </c>
      <c r="CS368" s="145">
        <v>12.19</v>
      </c>
      <c r="CT368" s="145">
        <v>0.311</v>
      </c>
    </row>
    <row r="369" spans="1:1022" x14ac:dyDescent="0.2">
      <c r="B369" s="135"/>
      <c r="D369" s="135" t="s">
        <v>34</v>
      </c>
      <c r="I369" s="144"/>
      <c r="J369" s="135">
        <f>AVERAGE(J366:J368)</f>
        <v>237988.04333333333</v>
      </c>
      <c r="K369" s="135">
        <f>AVERAGE(K366:K368)</f>
        <v>166835.04666666666</v>
      </c>
      <c r="L369" s="135"/>
      <c r="M369" s="135">
        <f>AVERAGE(M366:M368)</f>
        <v>0.59499999999999997</v>
      </c>
      <c r="BA369" s="147"/>
      <c r="BB369" s="147"/>
      <c r="BD369" s="147"/>
      <c r="BL369" s="146"/>
      <c r="BM369" s="148"/>
      <c r="BN369" s="148"/>
      <c r="BO369" s="148"/>
      <c r="CR369" s="145"/>
      <c r="CS369" s="145"/>
      <c r="CT369" s="145"/>
    </row>
    <row r="370" spans="1:1022" x14ac:dyDescent="0.2">
      <c r="B370" s="135"/>
      <c r="D370" s="135" t="s">
        <v>35</v>
      </c>
      <c r="I370" s="144"/>
      <c r="J370" s="135">
        <f>STDEV(J366:J368)</f>
        <v>4486.1868826692189</v>
      </c>
      <c r="K370" s="135">
        <f>STDEV(K366:K368)</f>
        <v>1568.0053888406496</v>
      </c>
      <c r="L370" s="135"/>
      <c r="M370" s="135">
        <f>STDEV(M366:M368)</f>
        <v>0.40305086527633205</v>
      </c>
      <c r="BA370" s="147"/>
      <c r="BB370" s="147"/>
      <c r="BD370" s="147"/>
      <c r="BL370" s="146"/>
      <c r="BM370" s="148"/>
      <c r="BN370" s="148"/>
      <c r="BO370" s="148"/>
      <c r="CR370" s="145"/>
      <c r="CS370" s="145"/>
      <c r="CT370" s="145"/>
    </row>
    <row r="371" spans="1:1022" x14ac:dyDescent="0.2">
      <c r="A371" s="135"/>
      <c r="B371" s="135"/>
      <c r="D371" s="128" t="s">
        <v>381</v>
      </c>
      <c r="J371" s="128">
        <f>J370/J368</f>
        <v>1.8504382223850382E-2</v>
      </c>
      <c r="K371" s="128">
        <f>K370/K368</f>
        <v>9.3478139028380942E-3</v>
      </c>
      <c r="M371" s="128">
        <f>M370/M368</f>
        <v>1.3001640815365549</v>
      </c>
      <c r="AX371" s="135"/>
      <c r="AY371" s="135"/>
      <c r="AZ371" s="146"/>
      <c r="BA371" s="147"/>
      <c r="BB371" s="147"/>
      <c r="BC371" s="146"/>
      <c r="BD371" s="147"/>
      <c r="BE371" s="147"/>
      <c r="BF371" s="146"/>
      <c r="BG371" s="148"/>
      <c r="BH371" s="148"/>
      <c r="BI371" s="146"/>
      <c r="BJ371" s="146"/>
      <c r="BK371" s="146"/>
      <c r="BL371" s="146"/>
      <c r="BM371" s="148"/>
      <c r="BN371" s="148"/>
      <c r="BO371" s="148"/>
      <c r="BP371" s="148"/>
      <c r="BQ371" s="148"/>
      <c r="BR371" s="148"/>
      <c r="BS371" s="148"/>
      <c r="BT371" s="148"/>
      <c r="BU371" s="148"/>
      <c r="BV371" s="148"/>
      <c r="BW371" s="148"/>
      <c r="BX371" s="148"/>
      <c r="BY371" s="148"/>
      <c r="BZ371" s="148"/>
      <c r="CA371" s="148"/>
      <c r="CB371" s="148"/>
      <c r="CC371" s="148"/>
      <c r="CD371" s="148"/>
      <c r="CE371" s="148"/>
      <c r="CF371" s="148"/>
      <c r="CG371" s="148"/>
      <c r="CH371" s="148"/>
      <c r="CI371" s="148"/>
      <c r="CJ371" s="148"/>
      <c r="CK371" s="148"/>
      <c r="CL371" s="148"/>
      <c r="CM371" s="148"/>
      <c r="CN371" s="148"/>
      <c r="CO371" s="135"/>
      <c r="CP371" s="135"/>
      <c r="CQ371" s="145"/>
      <c r="CR371" s="145"/>
      <c r="CS371" s="145"/>
      <c r="CT371" s="145"/>
      <c r="CU371" s="145"/>
      <c r="CV371" s="145"/>
      <c r="CW371" s="145"/>
      <c r="CX371" s="145"/>
      <c r="CY371" s="145"/>
      <c r="CZ371" s="145"/>
      <c r="DA371" s="145"/>
      <c r="DB371" s="145"/>
      <c r="DC371" s="145"/>
      <c r="DD371" s="145"/>
      <c r="DE371" s="145"/>
      <c r="DF371" s="145"/>
      <c r="DG371" s="145"/>
      <c r="DH371" s="145"/>
      <c r="DI371" s="145"/>
      <c r="DJ371" s="145"/>
      <c r="DK371" s="145"/>
      <c r="DL371" s="145"/>
      <c r="DM371" s="145"/>
      <c r="DN371" s="145"/>
      <c r="DO371" s="145"/>
      <c r="DP371" s="145"/>
      <c r="DQ371" s="145"/>
      <c r="DR371" s="145"/>
      <c r="DS371" s="145"/>
      <c r="DT371" s="145"/>
      <c r="DU371" s="145"/>
      <c r="DV371" s="145"/>
      <c r="DW371" s="145"/>
      <c r="DX371" s="145"/>
      <c r="DY371" s="145"/>
      <c r="DZ371" s="145"/>
      <c r="EA371" s="145"/>
      <c r="EB371" s="145"/>
      <c r="EC371" s="145"/>
      <c r="ED371" s="145"/>
      <c r="EE371" s="145"/>
      <c r="AMG371" s="135"/>
      <c r="AMH371" s="135"/>
    </row>
    <row r="372" spans="1:1022" x14ac:dyDescent="0.2">
      <c r="A372" s="135"/>
      <c r="B372" s="135"/>
      <c r="D372" s="128" t="s">
        <v>382</v>
      </c>
      <c r="J372" s="128">
        <f>J371*100</f>
        <v>1.8504382223850382</v>
      </c>
      <c r="K372" s="128">
        <f>K371*100</f>
        <v>0.93478139028380947</v>
      </c>
      <c r="M372" s="128">
        <f>M371*100</f>
        <v>130.0164081536555</v>
      </c>
      <c r="AX372" s="135"/>
      <c r="AY372" s="135"/>
      <c r="AZ372" s="146"/>
      <c r="BA372" s="147"/>
      <c r="BB372" s="147"/>
      <c r="BC372" s="146"/>
      <c r="BD372" s="147"/>
      <c r="BE372" s="147"/>
      <c r="BF372" s="146"/>
      <c r="BG372" s="148"/>
      <c r="BH372" s="148"/>
      <c r="BI372" s="146"/>
      <c r="BJ372" s="146"/>
      <c r="BK372" s="146"/>
      <c r="BL372" s="146"/>
      <c r="BM372" s="148"/>
      <c r="BN372" s="148"/>
      <c r="BO372" s="148"/>
      <c r="BP372" s="148"/>
      <c r="BQ372" s="148"/>
      <c r="BR372" s="148"/>
      <c r="BS372" s="148"/>
      <c r="BT372" s="148"/>
      <c r="BU372" s="148"/>
      <c r="BV372" s="148"/>
      <c r="BW372" s="148"/>
      <c r="BX372" s="148"/>
      <c r="BY372" s="148"/>
      <c r="BZ372" s="148"/>
      <c r="CA372" s="148"/>
      <c r="CB372" s="148"/>
      <c r="CC372" s="148"/>
      <c r="CD372" s="148"/>
      <c r="CE372" s="148"/>
      <c r="CF372" s="148"/>
      <c r="CG372" s="148"/>
      <c r="CH372" s="148"/>
      <c r="CI372" s="148"/>
      <c r="CJ372" s="148"/>
      <c r="CK372" s="148"/>
      <c r="CL372" s="148"/>
      <c r="CM372" s="148"/>
      <c r="CN372" s="148"/>
      <c r="CO372" s="135"/>
      <c r="CP372" s="135"/>
      <c r="CQ372" s="145"/>
      <c r="CR372" s="145"/>
      <c r="CS372" s="145"/>
      <c r="CT372" s="145"/>
      <c r="CU372" s="145"/>
      <c r="CV372" s="145"/>
      <c r="CW372" s="145"/>
      <c r="CX372" s="145"/>
      <c r="CY372" s="145"/>
      <c r="CZ372" s="145"/>
      <c r="DA372" s="145"/>
      <c r="DB372" s="145"/>
      <c r="DC372" s="145"/>
      <c r="DD372" s="145"/>
      <c r="DE372" s="145"/>
      <c r="DF372" s="145"/>
      <c r="DG372" s="145"/>
      <c r="DH372" s="145"/>
      <c r="DI372" s="145"/>
      <c r="DJ372" s="145"/>
      <c r="DK372" s="145"/>
      <c r="DL372" s="145"/>
      <c r="DM372" s="145"/>
      <c r="DN372" s="145"/>
      <c r="DO372" s="145"/>
      <c r="DP372" s="145"/>
      <c r="DQ372" s="145"/>
      <c r="DR372" s="145"/>
      <c r="DS372" s="145"/>
      <c r="DT372" s="145"/>
      <c r="DU372" s="145"/>
      <c r="DV372" s="145"/>
      <c r="DW372" s="145"/>
      <c r="DX372" s="145"/>
      <c r="DY372" s="145"/>
      <c r="DZ372" s="145"/>
      <c r="EA372" s="145"/>
      <c r="EB372" s="145"/>
      <c r="EC372" s="145"/>
      <c r="ED372" s="145"/>
      <c r="EE372" s="145"/>
      <c r="AMG372" s="135"/>
      <c r="AMH372" s="135"/>
    </row>
    <row r="373" spans="1:1022" x14ac:dyDescent="0.2">
      <c r="B373" s="135"/>
      <c r="D373" s="135"/>
      <c r="I373" s="144"/>
      <c r="J373" s="146"/>
      <c r="K373" s="146"/>
      <c r="L373" s="146"/>
      <c r="M373" s="146"/>
      <c r="BA373" s="147"/>
      <c r="BB373" s="147"/>
      <c r="BD373" s="147"/>
      <c r="BL373" s="146"/>
      <c r="BM373" s="148"/>
      <c r="BN373" s="148"/>
      <c r="BO373" s="148"/>
      <c r="CR373" s="145"/>
      <c r="CS373" s="145"/>
      <c r="CT373" s="145"/>
    </row>
    <row r="374" spans="1:1022" x14ac:dyDescent="0.2">
      <c r="A374" s="135" t="s">
        <v>798</v>
      </c>
      <c r="B374" s="135" t="s">
        <v>364</v>
      </c>
      <c r="C374" s="135" t="s">
        <v>37</v>
      </c>
      <c r="D374" s="135" t="s">
        <v>585</v>
      </c>
      <c r="E374" s="135"/>
      <c r="F374" s="128">
        <v>1200</v>
      </c>
      <c r="G374" s="128">
        <v>1E-4</v>
      </c>
      <c r="H374" s="128" t="s">
        <v>367</v>
      </c>
      <c r="I374" s="144"/>
      <c r="J374" s="135">
        <v>196812.19</v>
      </c>
      <c r="K374" s="135">
        <v>132291.16</v>
      </c>
      <c r="M374" s="135">
        <v>91.19</v>
      </c>
      <c r="BA374" s="147">
        <v>20216.810000000001</v>
      </c>
      <c r="BB374" s="147">
        <v>4202.82</v>
      </c>
      <c r="BD374" s="147">
        <v>3.56</v>
      </c>
      <c r="BL374" s="146"/>
      <c r="BM374" s="148"/>
      <c r="BN374" s="148"/>
      <c r="BO374" s="148"/>
      <c r="CR374" s="145">
        <v>18.89</v>
      </c>
      <c r="CS374" s="145">
        <v>16.670000000000002</v>
      </c>
      <c r="CT374" s="145">
        <v>0.443</v>
      </c>
    </row>
    <row r="375" spans="1:1022" x14ac:dyDescent="0.2">
      <c r="A375" s="135" t="s">
        <v>798</v>
      </c>
      <c r="B375" s="135" t="s">
        <v>364</v>
      </c>
      <c r="C375" s="135" t="s">
        <v>37</v>
      </c>
      <c r="D375" s="135" t="s">
        <v>586</v>
      </c>
      <c r="E375" s="135"/>
      <c r="F375" s="128">
        <v>1200</v>
      </c>
      <c r="G375" s="128">
        <v>1E-4</v>
      </c>
      <c r="H375" s="128" t="s">
        <v>367</v>
      </c>
      <c r="I375" s="144"/>
      <c r="J375" s="135">
        <v>194196.89</v>
      </c>
      <c r="K375" s="135">
        <v>132291.14000000001</v>
      </c>
      <c r="M375" s="135">
        <v>83.58</v>
      </c>
      <c r="BA375" s="147">
        <v>19984.189999999999</v>
      </c>
      <c r="BB375" s="147">
        <v>4200.34</v>
      </c>
      <c r="BD375" s="147">
        <v>3.27</v>
      </c>
      <c r="BL375" s="146"/>
      <c r="BM375" s="148"/>
      <c r="BN375" s="148"/>
      <c r="BO375" s="148"/>
      <c r="CR375" s="145">
        <v>19.260000000000002</v>
      </c>
      <c r="CS375" s="145">
        <v>21.35</v>
      </c>
      <c r="CT375" s="145">
        <v>0.47299999999999998</v>
      </c>
    </row>
    <row r="376" spans="1:1022" x14ac:dyDescent="0.2">
      <c r="A376" s="135" t="s">
        <v>798</v>
      </c>
      <c r="B376" s="135" t="s">
        <v>364</v>
      </c>
      <c r="C376" s="135" t="s">
        <v>37</v>
      </c>
      <c r="D376" s="135" t="s">
        <v>587</v>
      </c>
      <c r="E376" s="135"/>
      <c r="F376" s="128">
        <v>1200</v>
      </c>
      <c r="G376" s="128">
        <v>1E-4</v>
      </c>
      <c r="H376" s="128" t="s">
        <v>367</v>
      </c>
      <c r="I376" s="144"/>
      <c r="J376" s="135">
        <v>194686.09</v>
      </c>
      <c r="K376" s="135">
        <v>132291.16</v>
      </c>
      <c r="M376" s="135">
        <v>91.48</v>
      </c>
      <c r="BA376" s="147">
        <v>20071.97</v>
      </c>
      <c r="BB376" s="147">
        <v>4199.9799999999996</v>
      </c>
      <c r="BD376" s="147">
        <v>3.58</v>
      </c>
      <c r="BL376" s="146"/>
      <c r="BM376" s="148"/>
      <c r="BN376" s="148"/>
      <c r="BO376" s="148"/>
      <c r="CR376" s="145">
        <v>19.62</v>
      </c>
      <c r="CS376" s="145">
        <v>14.26</v>
      </c>
      <c r="CT376" s="145">
        <v>0.46600000000000003</v>
      </c>
    </row>
    <row r="377" spans="1:1022" x14ac:dyDescent="0.2">
      <c r="B377" s="135"/>
      <c r="D377" s="135" t="s">
        <v>34</v>
      </c>
      <c r="I377" s="144"/>
      <c r="J377" s="135">
        <f>AVERAGE(J374:J376)</f>
        <v>195231.72333333336</v>
      </c>
      <c r="K377" s="135">
        <f>AVERAGE(K374:K376)</f>
        <v>132291.15333333335</v>
      </c>
      <c r="L377" s="135"/>
      <c r="M377" s="135">
        <f>AVERAGE(M374:M376)</f>
        <v>88.75</v>
      </c>
      <c r="BA377" s="147"/>
      <c r="BB377" s="147"/>
      <c r="BD377" s="147"/>
      <c r="BL377" s="146"/>
      <c r="BM377" s="148"/>
      <c r="BN377" s="148"/>
      <c r="BO377" s="148"/>
      <c r="CR377" s="145"/>
      <c r="CS377" s="145"/>
      <c r="CT377" s="145"/>
    </row>
    <row r="378" spans="1:1022" x14ac:dyDescent="0.2">
      <c r="B378" s="135"/>
      <c r="D378" s="135" t="s">
        <v>35</v>
      </c>
      <c r="I378" s="144"/>
      <c r="J378" s="135">
        <f>STDEV(J374:J376)</f>
        <v>1390.4083297122916</v>
      </c>
      <c r="K378" s="135">
        <f>STDEV(K374:K376)</f>
        <v>1.1547005377743398E-2</v>
      </c>
      <c r="L378" s="135"/>
      <c r="M378" s="135">
        <f>STDEV(M374:M376)</f>
        <v>4.4796986505790777</v>
      </c>
      <c r="BA378" s="147"/>
      <c r="BB378" s="147"/>
      <c r="BD378" s="147"/>
      <c r="BL378" s="146"/>
      <c r="BM378" s="148"/>
      <c r="BN378" s="148"/>
      <c r="BO378" s="148"/>
      <c r="CR378" s="145"/>
      <c r="CS378" s="145"/>
      <c r="CT378" s="145"/>
    </row>
    <row r="379" spans="1:1022" x14ac:dyDescent="0.2">
      <c r="A379" s="135"/>
      <c r="B379" s="135"/>
      <c r="D379" s="128" t="s">
        <v>381</v>
      </c>
      <c r="J379" s="128">
        <f>J378/J376</f>
        <v>7.1417959532306162E-3</v>
      </c>
      <c r="K379" s="128">
        <f>K378/K376</f>
        <v>8.7284784393329067E-8</v>
      </c>
      <c r="M379" s="128">
        <f>M378/M376</f>
        <v>4.8969158838861798E-2</v>
      </c>
      <c r="AX379" s="135"/>
      <c r="AY379" s="135"/>
      <c r="AZ379" s="146"/>
      <c r="BA379" s="147"/>
      <c r="BB379" s="147"/>
      <c r="BC379" s="146"/>
      <c r="BD379" s="147"/>
      <c r="BE379" s="147"/>
      <c r="BF379" s="146"/>
      <c r="BG379" s="148"/>
      <c r="BH379" s="148"/>
      <c r="BI379" s="146"/>
      <c r="BJ379" s="146"/>
      <c r="BK379" s="146"/>
      <c r="BL379" s="146"/>
      <c r="BM379" s="148"/>
      <c r="BN379" s="148"/>
      <c r="BO379" s="148"/>
      <c r="BP379" s="148"/>
      <c r="BQ379" s="148"/>
      <c r="BR379" s="148"/>
      <c r="BS379" s="148"/>
      <c r="BT379" s="148"/>
      <c r="BU379" s="148"/>
      <c r="BV379" s="148"/>
      <c r="BW379" s="148"/>
      <c r="BX379" s="148"/>
      <c r="BY379" s="148"/>
      <c r="BZ379" s="148"/>
      <c r="CA379" s="148"/>
      <c r="CB379" s="148"/>
      <c r="CC379" s="148"/>
      <c r="CD379" s="148"/>
      <c r="CE379" s="148"/>
      <c r="CF379" s="148"/>
      <c r="CG379" s="148"/>
      <c r="CH379" s="148"/>
      <c r="CI379" s="148"/>
      <c r="CJ379" s="148"/>
      <c r="CK379" s="148"/>
      <c r="CL379" s="148"/>
      <c r="CM379" s="148"/>
      <c r="CN379" s="148"/>
      <c r="CO379" s="135"/>
      <c r="CP379" s="135"/>
      <c r="CQ379" s="145"/>
      <c r="CR379" s="145"/>
      <c r="CS379" s="145"/>
      <c r="CT379" s="145"/>
      <c r="CU379" s="145"/>
      <c r="CV379" s="145"/>
      <c r="CW379" s="145"/>
      <c r="CX379" s="145"/>
      <c r="CY379" s="145"/>
      <c r="CZ379" s="145"/>
      <c r="DA379" s="145"/>
      <c r="DB379" s="145"/>
      <c r="DC379" s="145"/>
      <c r="DD379" s="145"/>
      <c r="DE379" s="145"/>
      <c r="DF379" s="145"/>
      <c r="DG379" s="145"/>
      <c r="DH379" s="145"/>
      <c r="DI379" s="145"/>
      <c r="DJ379" s="145"/>
      <c r="DK379" s="145"/>
      <c r="DL379" s="145"/>
      <c r="DM379" s="145"/>
      <c r="DN379" s="145"/>
      <c r="DO379" s="145"/>
      <c r="DP379" s="145"/>
      <c r="DQ379" s="145"/>
      <c r="DR379" s="145"/>
      <c r="DS379" s="145"/>
      <c r="DT379" s="145"/>
      <c r="DU379" s="145"/>
      <c r="DV379" s="145"/>
      <c r="DW379" s="145"/>
      <c r="DX379" s="145"/>
      <c r="DY379" s="145"/>
      <c r="DZ379" s="145"/>
      <c r="EA379" s="145"/>
      <c r="EB379" s="145"/>
      <c r="EC379" s="145"/>
      <c r="ED379" s="145"/>
      <c r="EE379" s="145"/>
      <c r="AMG379" s="135"/>
      <c r="AMH379" s="135"/>
    </row>
    <row r="380" spans="1:1022" x14ac:dyDescent="0.2">
      <c r="A380" s="135"/>
      <c r="B380" s="135"/>
      <c r="D380" s="128" t="s">
        <v>382</v>
      </c>
      <c r="J380" s="128">
        <f>J379*100</f>
        <v>0.71417959532306163</v>
      </c>
      <c r="K380" s="128">
        <f>K379*100</f>
        <v>8.7284784393329074E-6</v>
      </c>
      <c r="M380" s="128">
        <f>M379*100</f>
        <v>4.8969158838861802</v>
      </c>
      <c r="AX380" s="135"/>
      <c r="AY380" s="135"/>
      <c r="AZ380" s="146"/>
      <c r="BA380" s="147"/>
      <c r="BB380" s="147"/>
      <c r="BC380" s="146"/>
      <c r="BD380" s="147"/>
      <c r="BE380" s="147"/>
      <c r="BF380" s="146"/>
      <c r="BG380" s="148"/>
      <c r="BH380" s="148"/>
      <c r="BI380" s="146"/>
      <c r="BJ380" s="146"/>
      <c r="BK380" s="146"/>
      <c r="BL380" s="146"/>
      <c r="BM380" s="148"/>
      <c r="BN380" s="148"/>
      <c r="BO380" s="148"/>
      <c r="BP380" s="148"/>
      <c r="BQ380" s="148"/>
      <c r="BR380" s="148"/>
      <c r="BS380" s="148"/>
      <c r="BT380" s="148"/>
      <c r="BU380" s="148"/>
      <c r="BV380" s="148"/>
      <c r="BW380" s="148"/>
      <c r="BX380" s="148"/>
      <c r="BY380" s="148"/>
      <c r="BZ380" s="148"/>
      <c r="CA380" s="148"/>
      <c r="CB380" s="148"/>
      <c r="CC380" s="148"/>
      <c r="CD380" s="148"/>
      <c r="CE380" s="148"/>
      <c r="CF380" s="148"/>
      <c r="CG380" s="148"/>
      <c r="CH380" s="148"/>
      <c r="CI380" s="148"/>
      <c r="CJ380" s="148"/>
      <c r="CK380" s="148"/>
      <c r="CL380" s="148"/>
      <c r="CM380" s="148"/>
      <c r="CN380" s="148"/>
      <c r="CO380" s="135"/>
      <c r="CP380" s="135"/>
      <c r="CQ380" s="145"/>
      <c r="CR380" s="145"/>
      <c r="CS380" s="145"/>
      <c r="CT380" s="145"/>
      <c r="CU380" s="145"/>
      <c r="CV380" s="145"/>
      <c r="CW380" s="145"/>
      <c r="CX380" s="145"/>
      <c r="CY380" s="145"/>
      <c r="CZ380" s="145"/>
      <c r="DA380" s="145"/>
      <c r="DB380" s="145"/>
      <c r="DC380" s="145"/>
      <c r="DD380" s="145"/>
      <c r="DE380" s="145"/>
      <c r="DF380" s="145"/>
      <c r="DG380" s="145"/>
      <c r="DH380" s="145"/>
      <c r="DI380" s="145"/>
      <c r="DJ380" s="145"/>
      <c r="DK380" s="145"/>
      <c r="DL380" s="145"/>
      <c r="DM380" s="145"/>
      <c r="DN380" s="145"/>
      <c r="DO380" s="145"/>
      <c r="DP380" s="145"/>
      <c r="DQ380" s="145"/>
      <c r="DR380" s="145"/>
      <c r="DS380" s="145"/>
      <c r="DT380" s="145"/>
      <c r="DU380" s="145"/>
      <c r="DV380" s="145"/>
      <c r="DW380" s="145"/>
      <c r="DX380" s="145"/>
      <c r="DY380" s="145"/>
      <c r="DZ380" s="145"/>
      <c r="EA380" s="145"/>
      <c r="EB380" s="145"/>
      <c r="EC380" s="145"/>
      <c r="ED380" s="145"/>
      <c r="EE380" s="145"/>
      <c r="AMG380" s="135"/>
      <c r="AMH380" s="135"/>
    </row>
    <row r="381" spans="1:1022" x14ac:dyDescent="0.2">
      <c r="B381" s="135"/>
      <c r="D381" s="135"/>
      <c r="E381" s="135"/>
      <c r="F381" s="135"/>
      <c r="G381" s="135"/>
      <c r="H381" s="135"/>
      <c r="I381" s="144"/>
      <c r="J381" s="135"/>
      <c r="K381" s="135"/>
      <c r="M381" s="135"/>
      <c r="BA381" s="147"/>
      <c r="BB381" s="147"/>
      <c r="BD381" s="147"/>
      <c r="BL381" s="146"/>
      <c r="BM381" s="148"/>
      <c r="BN381" s="148"/>
      <c r="BO381" s="148"/>
      <c r="CR381" s="145"/>
      <c r="CS381" s="145"/>
      <c r="CT381" s="145"/>
    </row>
    <row r="382" spans="1:1022" x14ac:dyDescent="0.2">
      <c r="A382" s="135" t="s">
        <v>797</v>
      </c>
      <c r="B382" s="135" t="s">
        <v>364</v>
      </c>
      <c r="C382" s="128" t="s">
        <v>365</v>
      </c>
      <c r="D382" s="135" t="s">
        <v>588</v>
      </c>
      <c r="E382" s="135"/>
      <c r="F382" s="128">
        <v>1200</v>
      </c>
      <c r="G382" s="128">
        <v>1E-4</v>
      </c>
      <c r="H382" s="128" t="s">
        <v>367</v>
      </c>
      <c r="I382" s="144"/>
      <c r="J382" s="135">
        <v>249176.14</v>
      </c>
      <c r="K382" s="135">
        <v>168740.91</v>
      </c>
      <c r="M382" s="150">
        <v>0.34</v>
      </c>
      <c r="BA382" s="147">
        <v>25738.33</v>
      </c>
      <c r="BB382" s="147">
        <v>5355.04</v>
      </c>
      <c r="BD382" s="147">
        <v>0.14000000000000001</v>
      </c>
      <c r="BL382" s="146"/>
      <c r="BM382" s="148"/>
      <c r="BN382" s="148"/>
      <c r="BO382" s="148"/>
      <c r="CR382" s="145">
        <v>13.34</v>
      </c>
      <c r="CS382" s="145">
        <v>10.83</v>
      </c>
      <c r="CT382" s="145">
        <v>0.33800000000000002</v>
      </c>
    </row>
    <row r="383" spans="1:1022" x14ac:dyDescent="0.2">
      <c r="A383" s="135" t="s">
        <v>797</v>
      </c>
      <c r="B383" s="135" t="s">
        <v>364</v>
      </c>
      <c r="C383" s="128" t="s">
        <v>365</v>
      </c>
      <c r="D383" s="135" t="s">
        <v>589</v>
      </c>
      <c r="E383" s="135"/>
      <c r="F383" s="128">
        <v>1200</v>
      </c>
      <c r="G383" s="128">
        <v>1E-4</v>
      </c>
      <c r="H383" s="128" t="s">
        <v>367</v>
      </c>
      <c r="I383" s="144"/>
      <c r="J383" s="135">
        <v>247296.61</v>
      </c>
      <c r="K383" s="135">
        <v>168312.09</v>
      </c>
      <c r="M383" s="150">
        <v>0.36</v>
      </c>
      <c r="BA383" s="147">
        <v>25593.8</v>
      </c>
      <c r="BB383" s="147">
        <v>5341.25</v>
      </c>
      <c r="BD383" s="147">
        <v>0.14000000000000001</v>
      </c>
      <c r="BL383" s="146"/>
      <c r="BM383" s="148"/>
      <c r="BN383" s="148"/>
      <c r="BO383" s="148"/>
      <c r="CR383" s="145">
        <v>14.37</v>
      </c>
      <c r="CS383" s="145">
        <v>12.62</v>
      </c>
      <c r="CT383" s="145">
        <v>0.36099999999999999</v>
      </c>
    </row>
    <row r="384" spans="1:1022" x14ac:dyDescent="0.2">
      <c r="B384" s="135"/>
      <c r="D384" s="135" t="s">
        <v>34</v>
      </c>
      <c r="I384" s="144"/>
      <c r="J384" s="135">
        <f>AVERAGE(J382:J383)</f>
        <v>248236.375</v>
      </c>
      <c r="K384" s="135">
        <f>AVERAGE(K382:K383)</f>
        <v>168526.5</v>
      </c>
      <c r="L384" s="135"/>
      <c r="M384" s="135">
        <f>AVERAGE(M382:M383)</f>
        <v>0.35</v>
      </c>
      <c r="BA384" s="147"/>
      <c r="BB384" s="147"/>
      <c r="BD384" s="147"/>
      <c r="BL384" s="146"/>
      <c r="BM384" s="148"/>
      <c r="BN384" s="148"/>
      <c r="BO384" s="148"/>
      <c r="CR384" s="145"/>
      <c r="CS384" s="145"/>
      <c r="CT384" s="145"/>
    </row>
    <row r="385" spans="1:1024" x14ac:dyDescent="0.2">
      <c r="B385" s="135"/>
      <c r="D385" s="135" t="s">
        <v>35</v>
      </c>
      <c r="I385" s="144"/>
      <c r="J385" s="135">
        <f>STDEV(J382:J383)</f>
        <v>1329.0284084435714</v>
      </c>
      <c r="K385" s="135">
        <f>STDEV(K382:K383)</f>
        <v>303.22152990842022</v>
      </c>
      <c r="L385" s="135"/>
      <c r="M385" s="135">
        <f>STDEV(M382:M383)</f>
        <v>1.4142135623730925E-2</v>
      </c>
      <c r="BA385" s="147"/>
      <c r="BB385" s="147"/>
      <c r="BD385" s="147"/>
      <c r="BL385" s="146"/>
      <c r="BM385" s="148"/>
      <c r="BN385" s="148"/>
      <c r="BO385" s="148"/>
      <c r="CR385" s="145"/>
      <c r="CS385" s="145"/>
      <c r="CT385" s="145"/>
    </row>
    <row r="386" spans="1:1024" x14ac:dyDescent="0.2">
      <c r="A386" s="135"/>
      <c r="B386" s="135"/>
      <c r="D386" s="128" t="s">
        <v>381</v>
      </c>
      <c r="J386" s="128">
        <f>J385/J383</f>
        <v>5.3742281725720842E-3</v>
      </c>
      <c r="K386" s="128">
        <f>K385/K383</f>
        <v>1.8015433704638819E-3</v>
      </c>
      <c r="M386" s="128">
        <f>M385/M383</f>
        <v>3.9283710065919235E-2</v>
      </c>
      <c r="AX386" s="135"/>
      <c r="AY386" s="135"/>
      <c r="AZ386" s="146"/>
      <c r="BA386" s="147"/>
      <c r="BB386" s="147"/>
      <c r="BC386" s="146"/>
      <c r="BD386" s="147"/>
      <c r="BE386" s="147"/>
      <c r="BF386" s="146"/>
      <c r="BG386" s="148"/>
      <c r="BH386" s="148"/>
      <c r="BI386" s="146"/>
      <c r="BJ386" s="146"/>
      <c r="BK386" s="146"/>
      <c r="BL386" s="146"/>
      <c r="BM386" s="148"/>
      <c r="BN386" s="148"/>
      <c r="BO386" s="148"/>
      <c r="BP386" s="148"/>
      <c r="BQ386" s="148"/>
      <c r="BR386" s="148"/>
      <c r="BS386" s="148"/>
      <c r="BT386" s="148"/>
      <c r="BU386" s="148"/>
      <c r="BV386" s="148"/>
      <c r="BW386" s="148"/>
      <c r="BX386" s="148"/>
      <c r="BY386" s="148"/>
      <c r="BZ386" s="148"/>
      <c r="CA386" s="148"/>
      <c r="CB386" s="148"/>
      <c r="CC386" s="148"/>
      <c r="CD386" s="148"/>
      <c r="CE386" s="148"/>
      <c r="CF386" s="148"/>
      <c r="CG386" s="148"/>
      <c r="CH386" s="148"/>
      <c r="CI386" s="148"/>
      <c r="CJ386" s="148"/>
      <c r="CK386" s="148"/>
      <c r="CL386" s="148"/>
      <c r="CM386" s="148"/>
      <c r="CN386" s="148"/>
      <c r="CO386" s="135"/>
      <c r="CP386" s="135"/>
      <c r="CQ386" s="145"/>
      <c r="CR386" s="145"/>
      <c r="CS386" s="145"/>
      <c r="CT386" s="145"/>
      <c r="CU386" s="145"/>
      <c r="CV386" s="145"/>
      <c r="CW386" s="145"/>
      <c r="CX386" s="145"/>
      <c r="CY386" s="145"/>
      <c r="CZ386" s="145"/>
      <c r="DA386" s="145"/>
      <c r="DB386" s="145"/>
      <c r="DC386" s="145"/>
      <c r="DD386" s="145"/>
      <c r="DE386" s="145"/>
      <c r="DF386" s="145"/>
      <c r="DG386" s="145"/>
      <c r="DH386" s="145"/>
      <c r="DI386" s="145"/>
      <c r="DJ386" s="145"/>
      <c r="DK386" s="145"/>
      <c r="DL386" s="145"/>
      <c r="DM386" s="145"/>
      <c r="DN386" s="145"/>
      <c r="DO386" s="145"/>
      <c r="DP386" s="145"/>
      <c r="DQ386" s="145"/>
      <c r="DR386" s="145"/>
      <c r="DS386" s="145"/>
      <c r="DT386" s="145"/>
      <c r="DU386" s="145"/>
      <c r="DV386" s="145"/>
      <c r="DW386" s="145"/>
      <c r="DX386" s="145"/>
      <c r="DY386" s="145"/>
      <c r="DZ386" s="145"/>
      <c r="EA386" s="145"/>
      <c r="EB386" s="145"/>
      <c r="EC386" s="145"/>
      <c r="ED386" s="145"/>
      <c r="EE386" s="145"/>
      <c r="AMG386" s="135"/>
      <c r="AMH386" s="135"/>
    </row>
    <row r="387" spans="1:1024" x14ac:dyDescent="0.2">
      <c r="A387" s="135"/>
      <c r="B387" s="135"/>
      <c r="D387" s="128" t="s">
        <v>382</v>
      </c>
      <c r="J387" s="128">
        <f>J386*100</f>
        <v>0.53742281725720842</v>
      </c>
      <c r="K387" s="128">
        <f>K386*100</f>
        <v>0.1801543370463882</v>
      </c>
      <c r="M387" s="128">
        <f>M386*100</f>
        <v>3.9283710065919233</v>
      </c>
      <c r="AX387" s="135"/>
      <c r="AY387" s="135"/>
      <c r="AZ387" s="146"/>
      <c r="BA387" s="147"/>
      <c r="BB387" s="147"/>
      <c r="BC387" s="146"/>
      <c r="BD387" s="147"/>
      <c r="BE387" s="147"/>
      <c r="BF387" s="146"/>
      <c r="BG387" s="148"/>
      <c r="BH387" s="148"/>
      <c r="BI387" s="146"/>
      <c r="BJ387" s="146"/>
      <c r="BK387" s="146"/>
      <c r="BL387" s="146"/>
      <c r="BM387" s="148"/>
      <c r="BN387" s="148"/>
      <c r="BO387" s="148"/>
      <c r="BP387" s="148"/>
      <c r="BQ387" s="148"/>
      <c r="BR387" s="148"/>
      <c r="BS387" s="148"/>
      <c r="BT387" s="148"/>
      <c r="BU387" s="148"/>
      <c r="BV387" s="148"/>
      <c r="BW387" s="148"/>
      <c r="BX387" s="148"/>
      <c r="BY387" s="148"/>
      <c r="BZ387" s="148"/>
      <c r="CA387" s="148"/>
      <c r="CB387" s="148"/>
      <c r="CC387" s="148"/>
      <c r="CD387" s="148"/>
      <c r="CE387" s="148"/>
      <c r="CF387" s="148"/>
      <c r="CG387" s="148"/>
      <c r="CH387" s="148"/>
      <c r="CI387" s="148"/>
      <c r="CJ387" s="148"/>
      <c r="CK387" s="148"/>
      <c r="CL387" s="148"/>
      <c r="CM387" s="148"/>
      <c r="CN387" s="148"/>
      <c r="CO387" s="135"/>
      <c r="CP387" s="135"/>
      <c r="CQ387" s="145"/>
      <c r="CR387" s="145"/>
      <c r="CS387" s="145"/>
      <c r="CT387" s="145"/>
      <c r="CU387" s="145"/>
      <c r="CV387" s="145"/>
      <c r="CW387" s="145"/>
      <c r="CX387" s="145"/>
      <c r="CY387" s="145"/>
      <c r="CZ387" s="145"/>
      <c r="DA387" s="145"/>
      <c r="DB387" s="145"/>
      <c r="DC387" s="145"/>
      <c r="DD387" s="145"/>
      <c r="DE387" s="145"/>
      <c r="DF387" s="145"/>
      <c r="DG387" s="145"/>
      <c r="DH387" s="145"/>
      <c r="DI387" s="145"/>
      <c r="DJ387" s="145"/>
      <c r="DK387" s="145"/>
      <c r="DL387" s="145"/>
      <c r="DM387" s="145"/>
      <c r="DN387" s="145"/>
      <c r="DO387" s="145"/>
      <c r="DP387" s="145"/>
      <c r="DQ387" s="145"/>
      <c r="DR387" s="145"/>
      <c r="DS387" s="145"/>
      <c r="DT387" s="145"/>
      <c r="DU387" s="145"/>
      <c r="DV387" s="145"/>
      <c r="DW387" s="145"/>
      <c r="DX387" s="145"/>
      <c r="DY387" s="145"/>
      <c r="DZ387" s="145"/>
      <c r="EA387" s="145"/>
      <c r="EB387" s="145"/>
      <c r="EC387" s="145"/>
      <c r="ED387" s="145"/>
      <c r="EE387" s="145"/>
      <c r="AMG387" s="135"/>
      <c r="AMH387" s="135"/>
    </row>
    <row r="388" spans="1:1024" x14ac:dyDescent="0.2">
      <c r="B388" s="135"/>
      <c r="D388" s="135"/>
      <c r="E388" s="135"/>
      <c r="F388" s="135"/>
      <c r="G388" s="135"/>
      <c r="H388" s="135"/>
      <c r="I388" s="144"/>
      <c r="J388" s="135"/>
      <c r="K388" s="135"/>
      <c r="M388" s="150"/>
      <c r="BA388" s="147"/>
      <c r="BB388" s="147"/>
      <c r="BD388" s="147"/>
      <c r="BL388" s="146"/>
      <c r="BM388" s="148"/>
      <c r="BN388" s="148"/>
      <c r="BO388" s="148"/>
      <c r="CR388" s="145"/>
      <c r="CS388" s="145"/>
      <c r="CT388" s="145"/>
    </row>
    <row r="389" spans="1:1024" x14ac:dyDescent="0.2">
      <c r="A389" s="135" t="s">
        <v>797</v>
      </c>
      <c r="B389" s="135" t="s">
        <v>364</v>
      </c>
      <c r="C389" s="135" t="s">
        <v>37</v>
      </c>
      <c r="D389" s="135" t="s">
        <v>590</v>
      </c>
      <c r="E389" s="135"/>
      <c r="F389" s="128">
        <v>1200</v>
      </c>
      <c r="G389" s="128">
        <v>1E-4</v>
      </c>
      <c r="H389" s="128" t="s">
        <v>367</v>
      </c>
      <c r="I389" s="144"/>
      <c r="J389" s="135">
        <v>202625.58</v>
      </c>
      <c r="K389" s="135">
        <v>134721.14000000001</v>
      </c>
      <c r="M389" s="135">
        <v>97.25</v>
      </c>
      <c r="BA389" s="147">
        <v>21013.11</v>
      </c>
      <c r="BB389" s="147">
        <v>4279.24</v>
      </c>
      <c r="BD389" s="147">
        <v>3.83</v>
      </c>
      <c r="BL389" s="146"/>
      <c r="BM389" s="148"/>
      <c r="BN389" s="148"/>
      <c r="BO389" s="148"/>
      <c r="CR389" s="145">
        <v>18.14</v>
      </c>
      <c r="CS389" s="145">
        <v>23.78</v>
      </c>
      <c r="CT389" s="145">
        <v>0.48399999999999999</v>
      </c>
    </row>
    <row r="390" spans="1:1024" x14ac:dyDescent="0.2">
      <c r="A390" s="135" t="s">
        <v>797</v>
      </c>
      <c r="B390" s="135" t="s">
        <v>364</v>
      </c>
      <c r="C390" s="135" t="s">
        <v>37</v>
      </c>
      <c r="D390" s="135" t="s">
        <v>591</v>
      </c>
      <c r="E390" s="135"/>
      <c r="F390" s="128">
        <v>1200</v>
      </c>
      <c r="G390" s="128">
        <v>1E-4</v>
      </c>
      <c r="H390" s="128" t="s">
        <v>367</v>
      </c>
      <c r="I390" s="144"/>
      <c r="J390" s="135">
        <v>201903.2</v>
      </c>
      <c r="K390" s="135">
        <v>134721.14000000001</v>
      </c>
      <c r="M390" s="135">
        <v>98.52</v>
      </c>
      <c r="BA390" s="147">
        <v>20980.27</v>
      </c>
      <c r="BB390" s="147">
        <v>4278.97</v>
      </c>
      <c r="BD390" s="147">
        <v>3.88</v>
      </c>
      <c r="BL390" s="146"/>
      <c r="BM390" s="148"/>
      <c r="BN390" s="148"/>
      <c r="BO390" s="148"/>
      <c r="CR390" s="145">
        <v>17.329999999999998</v>
      </c>
      <c r="CS390" s="145">
        <v>22.53</v>
      </c>
      <c r="CT390" s="145">
        <v>0.48499999999999999</v>
      </c>
    </row>
    <row r="391" spans="1:1024" x14ac:dyDescent="0.2">
      <c r="A391" s="135" t="s">
        <v>797</v>
      </c>
      <c r="B391" s="135" t="s">
        <v>364</v>
      </c>
      <c r="C391" s="135" t="s">
        <v>37</v>
      </c>
      <c r="D391" s="135" t="s">
        <v>592</v>
      </c>
      <c r="E391" s="135"/>
      <c r="F391" s="128">
        <v>1200</v>
      </c>
      <c r="G391" s="128">
        <v>1E-4</v>
      </c>
      <c r="H391" s="128" t="s">
        <v>367</v>
      </c>
      <c r="I391" s="144"/>
      <c r="J391" s="135">
        <v>203887.39</v>
      </c>
      <c r="K391" s="135">
        <v>134721.14000000001</v>
      </c>
      <c r="M391" s="135">
        <v>100.63</v>
      </c>
      <c r="BA391" s="147">
        <v>21229.79</v>
      </c>
      <c r="BB391" s="147">
        <v>4278.99</v>
      </c>
      <c r="BD391" s="147">
        <v>3.97</v>
      </c>
      <c r="BL391" s="146"/>
      <c r="BM391" s="148"/>
      <c r="BN391" s="148"/>
      <c r="BO391" s="148"/>
      <c r="CR391" s="145">
        <v>19.16</v>
      </c>
      <c r="CS391" s="145">
        <v>12.74</v>
      </c>
      <c r="CT391" s="145">
        <v>0.47499999999999998</v>
      </c>
    </row>
    <row r="392" spans="1:1024" x14ac:dyDescent="0.2">
      <c r="B392" s="135"/>
      <c r="D392" s="135" t="s">
        <v>34</v>
      </c>
      <c r="I392" s="144"/>
      <c r="J392" s="135">
        <f>AVERAGE(J389:J391)</f>
        <v>202805.39</v>
      </c>
      <c r="K392" s="135">
        <f>AVERAGE(K389:K391)</f>
        <v>134721.14000000001</v>
      </c>
      <c r="L392" s="135"/>
      <c r="M392" s="135">
        <f>AVERAGE(M389:M391)</f>
        <v>98.8</v>
      </c>
      <c r="BA392" s="147"/>
      <c r="BB392" s="147"/>
      <c r="BD392" s="147"/>
      <c r="BL392" s="146"/>
      <c r="BM392" s="148"/>
      <c r="BN392" s="148"/>
      <c r="BO392" s="148"/>
      <c r="CR392" s="145"/>
      <c r="CS392" s="145"/>
      <c r="CT392" s="145"/>
    </row>
    <row r="393" spans="1:1024" x14ac:dyDescent="0.2">
      <c r="B393" s="135"/>
      <c r="D393" s="135" t="s">
        <v>35</v>
      </c>
      <c r="I393" s="144"/>
      <c r="J393" s="135">
        <f>STDEV(J389:J391)</f>
        <v>1004.2416124120763</v>
      </c>
      <c r="K393" s="135">
        <f>STDEV(K389:K391)</f>
        <v>0</v>
      </c>
      <c r="L393" s="135"/>
      <c r="M393" s="135">
        <f>STDEV(M389:M391)</f>
        <v>1.707307822274587</v>
      </c>
      <c r="BA393" s="147"/>
      <c r="BB393" s="147"/>
      <c r="BD393" s="147"/>
      <c r="BL393" s="146"/>
      <c r="BM393" s="148"/>
      <c r="BN393" s="148"/>
      <c r="BO393" s="148"/>
      <c r="CR393" s="145"/>
      <c r="CS393" s="145"/>
      <c r="CT393" s="145"/>
    </row>
    <row r="394" spans="1:1024" x14ac:dyDescent="0.2">
      <c r="A394" s="135"/>
      <c r="B394" s="135"/>
      <c r="D394" s="128" t="s">
        <v>381</v>
      </c>
      <c r="J394" s="128">
        <f>J393/J391</f>
        <v>4.9254719108036858E-3</v>
      </c>
      <c r="K394" s="128">
        <f>K393/K391</f>
        <v>0</v>
      </c>
      <c r="M394" s="128">
        <f>M393/M391</f>
        <v>1.6966191218072017E-2</v>
      </c>
      <c r="AX394" s="135"/>
      <c r="AY394" s="135"/>
      <c r="AZ394" s="146"/>
      <c r="BA394" s="147"/>
      <c r="BB394" s="147"/>
      <c r="BC394" s="146"/>
      <c r="BD394" s="147"/>
      <c r="BE394" s="147"/>
      <c r="BF394" s="146"/>
      <c r="BG394" s="148"/>
      <c r="BH394" s="148"/>
      <c r="BI394" s="146"/>
      <c r="BJ394" s="146"/>
      <c r="BK394" s="146"/>
      <c r="BL394" s="146"/>
      <c r="BM394" s="148"/>
      <c r="BN394" s="148"/>
      <c r="BO394" s="148"/>
      <c r="BP394" s="148"/>
      <c r="BQ394" s="148"/>
      <c r="BR394" s="148"/>
      <c r="BS394" s="148"/>
      <c r="BT394" s="148"/>
      <c r="BU394" s="148"/>
      <c r="BV394" s="148"/>
      <c r="BW394" s="148"/>
      <c r="BX394" s="148"/>
      <c r="BY394" s="148"/>
      <c r="BZ394" s="148"/>
      <c r="CA394" s="148"/>
      <c r="CB394" s="148"/>
      <c r="CC394" s="148"/>
      <c r="CD394" s="148"/>
      <c r="CE394" s="148"/>
      <c r="CF394" s="148"/>
      <c r="CG394" s="148"/>
      <c r="CH394" s="148"/>
      <c r="CI394" s="148"/>
      <c r="CJ394" s="148"/>
      <c r="CK394" s="148"/>
      <c r="CL394" s="148"/>
      <c r="CM394" s="148"/>
      <c r="CN394" s="148"/>
      <c r="CO394" s="135"/>
      <c r="CP394" s="135"/>
      <c r="CQ394" s="145"/>
      <c r="CR394" s="145"/>
      <c r="CS394" s="145"/>
      <c r="CT394" s="145"/>
      <c r="CU394" s="145"/>
      <c r="CV394" s="145"/>
      <c r="CW394" s="145"/>
      <c r="CX394" s="145"/>
      <c r="CY394" s="145"/>
      <c r="CZ394" s="145"/>
      <c r="DA394" s="145"/>
      <c r="DB394" s="145"/>
      <c r="DC394" s="145"/>
      <c r="DD394" s="145"/>
      <c r="DE394" s="145"/>
      <c r="DF394" s="145"/>
      <c r="DG394" s="145"/>
      <c r="DH394" s="145"/>
      <c r="DI394" s="145"/>
      <c r="DJ394" s="145"/>
      <c r="DK394" s="145"/>
      <c r="DL394" s="145"/>
      <c r="DM394" s="145"/>
      <c r="DN394" s="145"/>
      <c r="DO394" s="145"/>
      <c r="DP394" s="145"/>
      <c r="DQ394" s="145"/>
      <c r="DR394" s="145"/>
      <c r="DS394" s="145"/>
      <c r="DT394" s="145"/>
      <c r="DU394" s="145"/>
      <c r="DV394" s="145"/>
      <c r="DW394" s="145"/>
      <c r="DX394" s="145"/>
      <c r="DY394" s="145"/>
      <c r="DZ394" s="145"/>
      <c r="EA394" s="145"/>
      <c r="EB394" s="145"/>
      <c r="EC394" s="145"/>
      <c r="ED394" s="145"/>
      <c r="EE394" s="145"/>
      <c r="AMG394" s="135"/>
      <c r="AMH394" s="135"/>
    </row>
    <row r="395" spans="1:1024" x14ac:dyDescent="0.2">
      <c r="A395" s="135"/>
      <c r="B395" s="135"/>
      <c r="D395" s="128" t="s">
        <v>382</v>
      </c>
      <c r="J395" s="128">
        <f>J394*100</f>
        <v>0.4925471910803686</v>
      </c>
      <c r="K395" s="128">
        <f>K394*100</f>
        <v>0</v>
      </c>
      <c r="M395" s="128">
        <f>M394*100</f>
        <v>1.6966191218072018</v>
      </c>
      <c r="AX395" s="135"/>
      <c r="AY395" s="135"/>
      <c r="AZ395" s="146"/>
      <c r="BA395" s="147"/>
      <c r="BB395" s="147"/>
      <c r="BC395" s="146"/>
      <c r="BD395" s="147"/>
      <c r="BE395" s="147"/>
      <c r="BF395" s="146"/>
      <c r="BG395" s="148"/>
      <c r="BH395" s="148"/>
      <c r="BI395" s="146"/>
      <c r="BJ395" s="146"/>
      <c r="BK395" s="146"/>
      <c r="BL395" s="146"/>
      <c r="BM395" s="148"/>
      <c r="BN395" s="148"/>
      <c r="BO395" s="148"/>
      <c r="BP395" s="148"/>
      <c r="BQ395" s="148"/>
      <c r="BR395" s="148"/>
      <c r="BS395" s="148"/>
      <c r="BT395" s="148"/>
      <c r="BU395" s="148"/>
      <c r="BV395" s="148"/>
      <c r="BW395" s="148"/>
      <c r="BX395" s="148"/>
      <c r="BY395" s="148"/>
      <c r="BZ395" s="148"/>
      <c r="CA395" s="148"/>
      <c r="CB395" s="148"/>
      <c r="CC395" s="148"/>
      <c r="CD395" s="148"/>
      <c r="CE395" s="148"/>
      <c r="CF395" s="148"/>
      <c r="CG395" s="148"/>
      <c r="CH395" s="148"/>
      <c r="CI395" s="148"/>
      <c r="CJ395" s="148"/>
      <c r="CK395" s="148"/>
      <c r="CL395" s="148"/>
      <c r="CM395" s="148"/>
      <c r="CN395" s="148"/>
      <c r="CO395" s="135"/>
      <c r="CP395" s="135"/>
      <c r="CQ395" s="145"/>
      <c r="CR395" s="145"/>
      <c r="CS395" s="145"/>
      <c r="CT395" s="145"/>
      <c r="CU395" s="145"/>
      <c r="CV395" s="145"/>
      <c r="CW395" s="145"/>
      <c r="CX395" s="145"/>
      <c r="CY395" s="145"/>
      <c r="CZ395" s="145"/>
      <c r="DA395" s="145"/>
      <c r="DB395" s="145"/>
      <c r="DC395" s="145"/>
      <c r="DD395" s="145"/>
      <c r="DE395" s="145"/>
      <c r="DF395" s="145"/>
      <c r="DG395" s="145"/>
      <c r="DH395" s="145"/>
      <c r="DI395" s="145"/>
      <c r="DJ395" s="145"/>
      <c r="DK395" s="145"/>
      <c r="DL395" s="145"/>
      <c r="DM395" s="145"/>
      <c r="DN395" s="145"/>
      <c r="DO395" s="145"/>
      <c r="DP395" s="145"/>
      <c r="DQ395" s="145"/>
      <c r="DR395" s="145"/>
      <c r="DS395" s="145"/>
      <c r="DT395" s="145"/>
      <c r="DU395" s="145"/>
      <c r="DV395" s="145"/>
      <c r="DW395" s="145"/>
      <c r="DX395" s="145"/>
      <c r="DY395" s="145"/>
      <c r="DZ395" s="145"/>
      <c r="EA395" s="145"/>
      <c r="EB395" s="145"/>
      <c r="EC395" s="145"/>
      <c r="ED395" s="145"/>
      <c r="EE395" s="145"/>
      <c r="AMG395" s="135"/>
      <c r="AMH395" s="135"/>
    </row>
    <row r="396" spans="1:1024" x14ac:dyDescent="0.2">
      <c r="B396" s="135"/>
      <c r="D396" s="135"/>
      <c r="E396" s="135"/>
      <c r="F396" s="135"/>
      <c r="G396" s="135"/>
      <c r="H396" s="135"/>
      <c r="I396" s="144"/>
      <c r="J396" s="135"/>
      <c r="K396" s="135"/>
      <c r="M396" s="135"/>
      <c r="BA396" s="147"/>
      <c r="BB396" s="147"/>
      <c r="BD396" s="147"/>
      <c r="BL396" s="146"/>
      <c r="BM396" s="148"/>
      <c r="BN396" s="148"/>
      <c r="BO396" s="148"/>
      <c r="CR396" s="145"/>
      <c r="CS396" s="145"/>
      <c r="CT396" s="145"/>
    </row>
    <row r="397" spans="1:1024" x14ac:dyDescent="0.2">
      <c r="A397" s="135" t="s">
        <v>799</v>
      </c>
      <c r="B397" s="135" t="s">
        <v>547</v>
      </c>
      <c r="C397" s="128" t="s">
        <v>365</v>
      </c>
      <c r="D397" s="135" t="s">
        <v>593</v>
      </c>
      <c r="E397" s="135"/>
      <c r="F397" s="128">
        <v>1200</v>
      </c>
      <c r="G397" s="128">
        <v>1E-4</v>
      </c>
      <c r="H397" s="128" t="s">
        <v>367</v>
      </c>
      <c r="I397" s="144"/>
      <c r="J397" s="135">
        <v>203996.2</v>
      </c>
      <c r="K397" s="135">
        <v>161263</v>
      </c>
      <c r="M397" s="135">
        <v>0.54</v>
      </c>
      <c r="AX397" s="128"/>
      <c r="AY397" s="128"/>
      <c r="CO397" s="131"/>
      <c r="CP397" s="131"/>
      <c r="EF397" s="133"/>
      <c r="EG397" s="133"/>
      <c r="AMI397" s="128"/>
      <c r="AMJ397" s="128"/>
    </row>
    <row r="398" spans="1:1024" x14ac:dyDescent="0.2">
      <c r="A398" s="135" t="s">
        <v>799</v>
      </c>
      <c r="B398" s="135" t="s">
        <v>547</v>
      </c>
      <c r="C398" s="128" t="s">
        <v>365</v>
      </c>
      <c r="D398" s="135" t="s">
        <v>594</v>
      </c>
      <c r="E398" s="135"/>
      <c r="F398" s="128">
        <v>1200</v>
      </c>
      <c r="G398" s="128">
        <v>1E-4</v>
      </c>
      <c r="H398" s="128" t="s">
        <v>367</v>
      </c>
      <c r="I398" s="144"/>
      <c r="J398" s="135">
        <v>206312.45</v>
      </c>
      <c r="K398" s="135">
        <v>161263</v>
      </c>
      <c r="M398" s="150">
        <v>0.33</v>
      </c>
      <c r="AX398" s="128"/>
      <c r="AY398" s="128"/>
      <c r="AZ398" s="146" t="s">
        <v>593</v>
      </c>
      <c r="BA398" s="147">
        <v>24829.86</v>
      </c>
      <c r="BB398" s="147">
        <v>5120.97</v>
      </c>
      <c r="BD398" s="147">
        <v>0.15</v>
      </c>
      <c r="CO398" s="131"/>
      <c r="CP398" s="131"/>
      <c r="CQ398" s="145" t="s">
        <v>593</v>
      </c>
      <c r="CR398" s="145">
        <v>17.489999999999998</v>
      </c>
      <c r="CS398" s="145">
        <v>14.22</v>
      </c>
      <c r="CT398" s="145">
        <v>0.36499999999999999</v>
      </c>
      <c r="EF398" s="133"/>
      <c r="EG398" s="133"/>
      <c r="AMI398" s="128"/>
      <c r="AMJ398" s="128"/>
    </row>
    <row r="399" spans="1:1024" x14ac:dyDescent="0.2">
      <c r="A399" s="135" t="s">
        <v>799</v>
      </c>
      <c r="B399" s="135" t="s">
        <v>547</v>
      </c>
      <c r="C399" s="128" t="s">
        <v>365</v>
      </c>
      <c r="D399" s="135" t="s">
        <v>595</v>
      </c>
      <c r="E399" s="135"/>
      <c r="F399" s="128">
        <v>1200</v>
      </c>
      <c r="G399" s="128">
        <v>1E-4</v>
      </c>
      <c r="H399" s="128" t="s">
        <v>367</v>
      </c>
      <c r="I399" s="144"/>
      <c r="J399" s="135">
        <v>218395.2</v>
      </c>
      <c r="K399" s="135">
        <v>161262.98000000001</v>
      </c>
      <c r="M399" s="135">
        <v>0.69</v>
      </c>
      <c r="AX399" s="128"/>
      <c r="AY399" s="128"/>
      <c r="AZ399" s="146" t="s">
        <v>594</v>
      </c>
      <c r="BA399" s="147">
        <v>25192.02</v>
      </c>
      <c r="BB399" s="147">
        <v>5121.9799999999996</v>
      </c>
      <c r="BD399" s="147">
        <v>0.14000000000000001</v>
      </c>
      <c r="CP399" s="133"/>
      <c r="CQ399" s="145" t="s">
        <v>594</v>
      </c>
      <c r="CR399" s="145">
        <v>14.51</v>
      </c>
      <c r="CS399" s="145">
        <v>13.25</v>
      </c>
      <c r="CT399" s="145">
        <v>0.32800000000000001</v>
      </c>
      <c r="AMI399" s="128"/>
    </row>
    <row r="400" spans="1:1024" x14ac:dyDescent="0.2">
      <c r="B400" s="135"/>
      <c r="D400" s="135" t="s">
        <v>34</v>
      </c>
      <c r="I400" s="144"/>
      <c r="J400" s="135">
        <f>AVERAGE(J397:J399)</f>
        <v>209567.95000000004</v>
      </c>
      <c r="K400" s="135">
        <f>AVERAGE(K397:K399)</f>
        <v>161262.99333333332</v>
      </c>
      <c r="L400" s="135"/>
      <c r="M400" s="135">
        <f>AVERAGE(M397:M399)</f>
        <v>0.52</v>
      </c>
      <c r="BA400" s="147"/>
      <c r="BB400" s="147"/>
      <c r="BD400" s="147"/>
      <c r="BL400" s="146"/>
      <c r="BM400" s="148"/>
      <c r="BN400" s="148"/>
      <c r="BO400" s="148"/>
      <c r="CR400" s="145"/>
      <c r="CS400" s="145"/>
      <c r="CT400" s="145"/>
    </row>
    <row r="401" spans="1:1023" x14ac:dyDescent="0.2">
      <c r="B401" s="135"/>
      <c r="D401" s="135" t="s">
        <v>35</v>
      </c>
      <c r="I401" s="144"/>
      <c r="J401" s="135">
        <f>STDEV(J397:J399)</f>
        <v>7731.850388975462</v>
      </c>
      <c r="K401" s="135">
        <f>STDEV(K397:K399)</f>
        <v>1.1547005377743398E-2</v>
      </c>
      <c r="L401" s="135"/>
      <c r="M401" s="135">
        <f>STDEV(M397:M399)</f>
        <v>0.18083141320025112</v>
      </c>
      <c r="BA401" s="147"/>
      <c r="BB401" s="147"/>
      <c r="BD401" s="147"/>
      <c r="BL401" s="146"/>
      <c r="BM401" s="148"/>
      <c r="BN401" s="148"/>
      <c r="BO401" s="148"/>
      <c r="CR401" s="145"/>
      <c r="CS401" s="145"/>
      <c r="CT401" s="145"/>
    </row>
    <row r="402" spans="1:1023" x14ac:dyDescent="0.2">
      <c r="A402" s="135"/>
      <c r="B402" s="135"/>
      <c r="D402" s="128" t="s">
        <v>381</v>
      </c>
      <c r="J402" s="128">
        <f>J401/J399</f>
        <v>3.5403023459194438E-2</v>
      </c>
      <c r="K402" s="128">
        <f>K401/K399</f>
        <v>7.160357186592606E-8</v>
      </c>
      <c r="M402" s="128">
        <f>M401/M399</f>
        <v>0.26207451188442193</v>
      </c>
      <c r="AX402" s="135"/>
      <c r="AY402" s="135"/>
      <c r="AZ402" s="146"/>
      <c r="BA402" s="147"/>
      <c r="BB402" s="147"/>
      <c r="BC402" s="146"/>
      <c r="BD402" s="147"/>
      <c r="BE402" s="147"/>
      <c r="BF402" s="146"/>
      <c r="BG402" s="148"/>
      <c r="BH402" s="148"/>
      <c r="BI402" s="146"/>
      <c r="BJ402" s="146"/>
      <c r="BK402" s="146"/>
      <c r="BL402" s="146"/>
      <c r="BM402" s="148"/>
      <c r="BN402" s="148"/>
      <c r="BO402" s="148"/>
      <c r="BP402" s="148"/>
      <c r="BQ402" s="148"/>
      <c r="BR402" s="148"/>
      <c r="BS402" s="148"/>
      <c r="BT402" s="148"/>
      <c r="BU402" s="148"/>
      <c r="BV402" s="148"/>
      <c r="BW402" s="148"/>
      <c r="BX402" s="148"/>
      <c r="BY402" s="148"/>
      <c r="BZ402" s="148"/>
      <c r="CA402" s="148"/>
      <c r="CB402" s="148"/>
      <c r="CC402" s="148"/>
      <c r="CD402" s="148"/>
      <c r="CE402" s="148"/>
      <c r="CF402" s="148"/>
      <c r="CG402" s="148"/>
      <c r="CH402" s="148"/>
      <c r="CI402" s="148"/>
      <c r="CJ402" s="148"/>
      <c r="CK402" s="148"/>
      <c r="CL402" s="148"/>
      <c r="CM402" s="148"/>
      <c r="CN402" s="148"/>
      <c r="CO402" s="135"/>
      <c r="CP402" s="135"/>
      <c r="CQ402" s="145"/>
      <c r="CR402" s="145"/>
      <c r="CS402" s="145"/>
      <c r="CT402" s="145"/>
      <c r="CU402" s="145"/>
      <c r="CV402" s="145"/>
      <c r="CW402" s="145"/>
      <c r="CX402" s="145"/>
      <c r="CY402" s="145"/>
      <c r="CZ402" s="145"/>
      <c r="DA402" s="145"/>
      <c r="DB402" s="145"/>
      <c r="DC402" s="145"/>
      <c r="DD402" s="145"/>
      <c r="DE402" s="145"/>
      <c r="DF402" s="145"/>
      <c r="DG402" s="145"/>
      <c r="DH402" s="145"/>
      <c r="DI402" s="145"/>
      <c r="DJ402" s="145"/>
      <c r="DK402" s="145"/>
      <c r="DL402" s="145"/>
      <c r="DM402" s="145"/>
      <c r="DN402" s="145"/>
      <c r="DO402" s="145"/>
      <c r="DP402" s="145"/>
      <c r="DQ402" s="145"/>
      <c r="DR402" s="145"/>
      <c r="DS402" s="145"/>
      <c r="DT402" s="145"/>
      <c r="DU402" s="145"/>
      <c r="DV402" s="145"/>
      <c r="DW402" s="145"/>
      <c r="DX402" s="145"/>
      <c r="DY402" s="145"/>
      <c r="DZ402" s="145"/>
      <c r="EA402" s="145"/>
      <c r="EB402" s="145"/>
      <c r="EC402" s="145"/>
      <c r="ED402" s="145"/>
      <c r="EE402" s="145"/>
      <c r="AMG402" s="135"/>
      <c r="AMH402" s="135"/>
    </row>
    <row r="403" spans="1:1023" x14ac:dyDescent="0.2">
      <c r="A403" s="135"/>
      <c r="B403" s="135"/>
      <c r="D403" s="128" t="s">
        <v>382</v>
      </c>
      <c r="J403" s="128">
        <f>J402*100</f>
        <v>3.5403023459194438</v>
      </c>
      <c r="K403" s="128">
        <f>K402*100</f>
        <v>7.1603571865926058E-6</v>
      </c>
      <c r="M403" s="128">
        <f>M402*100</f>
        <v>26.207451188442192</v>
      </c>
      <c r="AX403" s="135"/>
      <c r="AY403" s="135"/>
      <c r="AZ403" s="146"/>
      <c r="BA403" s="147"/>
      <c r="BB403" s="147"/>
      <c r="BC403" s="146"/>
      <c r="BD403" s="147"/>
      <c r="BE403" s="147"/>
      <c r="BF403" s="146"/>
      <c r="BG403" s="148"/>
      <c r="BH403" s="148"/>
      <c r="BI403" s="146"/>
      <c r="BJ403" s="146"/>
      <c r="BK403" s="146"/>
      <c r="BL403" s="146"/>
      <c r="BM403" s="148"/>
      <c r="BN403" s="148"/>
      <c r="BO403" s="148"/>
      <c r="BP403" s="148"/>
      <c r="BQ403" s="148"/>
      <c r="BR403" s="148"/>
      <c r="BS403" s="148"/>
      <c r="BT403" s="148"/>
      <c r="BU403" s="148"/>
      <c r="BV403" s="148"/>
      <c r="BW403" s="148"/>
      <c r="BX403" s="148"/>
      <c r="BY403" s="148"/>
      <c r="BZ403" s="148"/>
      <c r="CA403" s="148"/>
      <c r="CB403" s="148"/>
      <c r="CC403" s="148"/>
      <c r="CD403" s="148"/>
      <c r="CE403" s="148"/>
      <c r="CF403" s="148"/>
      <c r="CG403" s="148"/>
      <c r="CH403" s="148"/>
      <c r="CI403" s="148"/>
      <c r="CJ403" s="148"/>
      <c r="CK403" s="148"/>
      <c r="CL403" s="148"/>
      <c r="CM403" s="148"/>
      <c r="CN403" s="148"/>
      <c r="CO403" s="135"/>
      <c r="CP403" s="135"/>
      <c r="CQ403" s="145"/>
      <c r="CR403" s="145"/>
      <c r="CS403" s="145"/>
      <c r="CT403" s="145"/>
      <c r="CU403" s="145"/>
      <c r="CV403" s="145"/>
      <c r="CW403" s="145"/>
      <c r="CX403" s="145"/>
      <c r="CY403" s="145"/>
      <c r="CZ403" s="145"/>
      <c r="DA403" s="145"/>
      <c r="DB403" s="145"/>
      <c r="DC403" s="145"/>
      <c r="DD403" s="145"/>
      <c r="DE403" s="145"/>
      <c r="DF403" s="145"/>
      <c r="DG403" s="145"/>
      <c r="DH403" s="145"/>
      <c r="DI403" s="145"/>
      <c r="DJ403" s="145"/>
      <c r="DK403" s="145"/>
      <c r="DL403" s="145"/>
      <c r="DM403" s="145"/>
      <c r="DN403" s="145"/>
      <c r="DO403" s="145"/>
      <c r="DP403" s="145"/>
      <c r="DQ403" s="145"/>
      <c r="DR403" s="145"/>
      <c r="DS403" s="145"/>
      <c r="DT403" s="145"/>
      <c r="DU403" s="145"/>
      <c r="DV403" s="145"/>
      <c r="DW403" s="145"/>
      <c r="DX403" s="145"/>
      <c r="DY403" s="145"/>
      <c r="DZ403" s="145"/>
      <c r="EA403" s="145"/>
      <c r="EB403" s="145"/>
      <c r="EC403" s="145"/>
      <c r="ED403" s="145"/>
      <c r="EE403" s="145"/>
      <c r="AMG403" s="135"/>
      <c r="AMH403" s="135"/>
    </row>
    <row r="404" spans="1:1023" x14ac:dyDescent="0.2">
      <c r="A404" s="135"/>
      <c r="B404" s="135"/>
      <c r="D404" s="135"/>
      <c r="E404" s="135"/>
      <c r="F404" s="135"/>
      <c r="G404" s="135"/>
      <c r="H404" s="135"/>
      <c r="I404" s="144"/>
      <c r="J404" s="135"/>
      <c r="K404" s="135"/>
      <c r="M404" s="135"/>
      <c r="AX404" s="128"/>
      <c r="AY404" s="128"/>
      <c r="AZ404" s="146"/>
      <c r="BA404" s="147"/>
      <c r="BB404" s="147"/>
      <c r="BD404" s="147"/>
      <c r="CP404" s="133"/>
      <c r="CQ404" s="145"/>
      <c r="CR404" s="145"/>
      <c r="CS404" s="145"/>
      <c r="CT404" s="145"/>
      <c r="AMI404" s="128"/>
    </row>
    <row r="405" spans="1:1023" x14ac:dyDescent="0.2">
      <c r="A405" s="135" t="s">
        <v>799</v>
      </c>
      <c r="B405" s="135" t="s">
        <v>547</v>
      </c>
      <c r="C405" s="135" t="s">
        <v>37</v>
      </c>
      <c r="D405" s="135" t="s">
        <v>596</v>
      </c>
      <c r="E405" s="135"/>
      <c r="F405" s="128">
        <v>1200</v>
      </c>
      <c r="G405" s="128">
        <v>1E-4</v>
      </c>
      <c r="H405" s="128" t="s">
        <v>367</v>
      </c>
      <c r="I405" s="144"/>
      <c r="J405" s="135">
        <v>189873.11</v>
      </c>
      <c r="K405" s="135">
        <v>109289.93</v>
      </c>
      <c r="M405" s="135">
        <v>172.18</v>
      </c>
      <c r="AX405" s="128"/>
      <c r="AY405" s="128"/>
      <c r="AZ405" s="146" t="s">
        <v>595</v>
      </c>
      <c r="BA405" s="147">
        <v>26752.67</v>
      </c>
      <c r="BB405" s="147">
        <v>5122.47</v>
      </c>
      <c r="BD405" s="147">
        <v>0.15</v>
      </c>
      <c r="CP405" s="133"/>
      <c r="CQ405" s="145" t="s">
        <v>595</v>
      </c>
      <c r="CR405" s="145">
        <v>13.96</v>
      </c>
      <c r="CS405" s="145">
        <v>12.21</v>
      </c>
      <c r="CT405" s="145">
        <v>0.32400000000000001</v>
      </c>
      <c r="AMI405" s="128"/>
    </row>
    <row r="406" spans="1:1023" x14ac:dyDescent="0.2">
      <c r="A406" s="135" t="s">
        <v>799</v>
      </c>
      <c r="B406" s="135" t="s">
        <v>547</v>
      </c>
      <c r="C406" s="135" t="s">
        <v>37</v>
      </c>
      <c r="D406" s="135" t="s">
        <v>597</v>
      </c>
      <c r="E406" s="135"/>
      <c r="F406" s="128">
        <v>1200</v>
      </c>
      <c r="G406" s="128">
        <v>1E-4</v>
      </c>
      <c r="H406" s="128" t="s">
        <v>367</v>
      </c>
      <c r="I406" s="144"/>
      <c r="J406" s="135">
        <v>193963.31</v>
      </c>
      <c r="K406" s="135">
        <v>109289.93</v>
      </c>
      <c r="M406" s="135">
        <v>174.32</v>
      </c>
      <c r="AX406" s="128"/>
      <c r="AY406" s="128"/>
      <c r="AZ406" s="146" t="s">
        <v>596</v>
      </c>
      <c r="BA406" s="147">
        <v>23334.86</v>
      </c>
      <c r="BB406" s="147">
        <v>3478.2</v>
      </c>
      <c r="BD406" s="147">
        <v>7.64</v>
      </c>
      <c r="CP406" s="133"/>
      <c r="CQ406" s="145" t="s">
        <v>596</v>
      </c>
      <c r="CR406" s="145">
        <v>19.989999999999998</v>
      </c>
      <c r="CS406" s="145">
        <v>19.7</v>
      </c>
      <c r="CT406" s="145">
        <v>0.50900000000000001</v>
      </c>
      <c r="AMI406" s="128"/>
    </row>
    <row r="407" spans="1:1023" x14ac:dyDescent="0.2">
      <c r="A407" s="135" t="s">
        <v>799</v>
      </c>
      <c r="B407" s="135" t="s">
        <v>547</v>
      </c>
      <c r="C407" s="135" t="s">
        <v>37</v>
      </c>
      <c r="D407" s="135" t="s">
        <v>598</v>
      </c>
      <c r="E407" s="135"/>
      <c r="F407" s="128">
        <v>1200</v>
      </c>
      <c r="G407" s="128">
        <v>1E-4</v>
      </c>
      <c r="H407" s="128" t="s">
        <v>367</v>
      </c>
      <c r="I407" s="144"/>
      <c r="J407" s="135">
        <v>185511.3</v>
      </c>
      <c r="K407" s="135">
        <v>109289.93</v>
      </c>
      <c r="M407" s="135">
        <v>172.34</v>
      </c>
      <c r="AX407" s="128"/>
      <c r="AY407" s="128"/>
      <c r="AZ407" s="146" t="s">
        <v>597</v>
      </c>
      <c r="BA407" s="147">
        <v>23913.759999999998</v>
      </c>
      <c r="BB407" s="147">
        <v>3477.15</v>
      </c>
      <c r="BD407" s="147">
        <v>7.75</v>
      </c>
      <c r="CP407" s="133"/>
      <c r="CQ407" s="145" t="s">
        <v>597</v>
      </c>
      <c r="CR407" s="145">
        <v>19.760000000000002</v>
      </c>
      <c r="CS407" s="145">
        <v>23.2</v>
      </c>
      <c r="CT407" s="145">
        <v>0.49099999999999999</v>
      </c>
      <c r="AMI407" s="128"/>
    </row>
    <row r="408" spans="1:1023" x14ac:dyDescent="0.2">
      <c r="B408" s="135"/>
      <c r="D408" s="135" t="s">
        <v>34</v>
      </c>
      <c r="I408" s="144"/>
      <c r="J408" s="135">
        <f>AVERAGE(J405:J407)</f>
        <v>189782.57333333333</v>
      </c>
      <c r="K408" s="135">
        <f>AVERAGE(K405:K407)</f>
        <v>109289.93</v>
      </c>
      <c r="L408" s="135"/>
      <c r="M408" s="135">
        <f>AVERAGE(M405:M407)</f>
        <v>172.94666666666669</v>
      </c>
      <c r="BA408" s="147"/>
      <c r="BB408" s="147"/>
      <c r="BD408" s="147"/>
      <c r="BL408" s="146"/>
      <c r="BM408" s="148"/>
      <c r="BN408" s="148"/>
      <c r="BO408" s="148"/>
      <c r="CR408" s="145"/>
      <c r="CS408" s="145"/>
      <c r="CT408" s="145"/>
    </row>
    <row r="409" spans="1:1023" x14ac:dyDescent="0.2">
      <c r="B409" s="135"/>
      <c r="D409" s="135" t="s">
        <v>35</v>
      </c>
      <c r="I409" s="144"/>
      <c r="J409" s="135">
        <f>STDEV(J405:J407)</f>
        <v>4226.7322988371725</v>
      </c>
      <c r="K409" s="135"/>
      <c r="L409" s="135"/>
      <c r="M409" s="135">
        <f>STDEV(M405:M407)</f>
        <v>1.1920290824192659</v>
      </c>
      <c r="BA409" s="147"/>
      <c r="BB409" s="147"/>
      <c r="BD409" s="147"/>
      <c r="BL409" s="146"/>
      <c r="BM409" s="148"/>
      <c r="BN409" s="148"/>
      <c r="BO409" s="148"/>
      <c r="CR409" s="145"/>
      <c r="CS409" s="145"/>
      <c r="CT409" s="145"/>
    </row>
    <row r="410" spans="1:1023" x14ac:dyDescent="0.2">
      <c r="A410" s="135"/>
      <c r="B410" s="135"/>
      <c r="D410" s="128" t="s">
        <v>381</v>
      </c>
      <c r="J410" s="128">
        <f>J409/J407</f>
        <v>2.2784230927373011E-2</v>
      </c>
      <c r="M410" s="128">
        <f>M409/M407</f>
        <v>6.9167290380600316E-3</v>
      </c>
      <c r="AX410" s="135"/>
      <c r="AY410" s="135"/>
      <c r="AZ410" s="146"/>
      <c r="BA410" s="147"/>
      <c r="BB410" s="147"/>
      <c r="BC410" s="146"/>
      <c r="BD410" s="147"/>
      <c r="BE410" s="147"/>
      <c r="BF410" s="146"/>
      <c r="BG410" s="148"/>
      <c r="BH410" s="148"/>
      <c r="BI410" s="146"/>
      <c r="BJ410" s="146"/>
      <c r="BK410" s="146"/>
      <c r="BL410" s="146"/>
      <c r="BM410" s="148"/>
      <c r="BN410" s="148"/>
      <c r="BO410" s="148"/>
      <c r="BP410" s="148"/>
      <c r="BQ410" s="148"/>
      <c r="BR410" s="148"/>
      <c r="BS410" s="148"/>
      <c r="BT410" s="148"/>
      <c r="BU410" s="148"/>
      <c r="BV410" s="148"/>
      <c r="BW410" s="148"/>
      <c r="BX410" s="148"/>
      <c r="BY410" s="148"/>
      <c r="BZ410" s="148"/>
      <c r="CA410" s="148"/>
      <c r="CB410" s="148"/>
      <c r="CC410" s="148"/>
      <c r="CD410" s="148"/>
      <c r="CE410" s="148"/>
      <c r="CF410" s="148"/>
      <c r="CG410" s="148"/>
      <c r="CH410" s="148"/>
      <c r="CI410" s="148"/>
      <c r="CJ410" s="148"/>
      <c r="CK410" s="148"/>
      <c r="CL410" s="148"/>
      <c r="CM410" s="148"/>
      <c r="CN410" s="148"/>
      <c r="CO410" s="135"/>
      <c r="CP410" s="135"/>
      <c r="CQ410" s="145"/>
      <c r="CR410" s="145"/>
      <c r="CS410" s="145"/>
      <c r="CT410" s="145"/>
      <c r="CU410" s="145"/>
      <c r="CV410" s="145"/>
      <c r="CW410" s="145"/>
      <c r="CX410" s="145"/>
      <c r="CY410" s="145"/>
      <c r="CZ410" s="145"/>
      <c r="DA410" s="145"/>
      <c r="DB410" s="145"/>
      <c r="DC410" s="145"/>
      <c r="DD410" s="145"/>
      <c r="DE410" s="145"/>
      <c r="DF410" s="145"/>
      <c r="DG410" s="145"/>
      <c r="DH410" s="145"/>
      <c r="DI410" s="145"/>
      <c r="DJ410" s="145"/>
      <c r="DK410" s="145"/>
      <c r="DL410" s="145"/>
      <c r="DM410" s="145"/>
      <c r="DN410" s="145"/>
      <c r="DO410" s="145"/>
      <c r="DP410" s="145"/>
      <c r="DQ410" s="145"/>
      <c r="DR410" s="145"/>
      <c r="DS410" s="145"/>
      <c r="DT410" s="145"/>
      <c r="DU410" s="145"/>
      <c r="DV410" s="145"/>
      <c r="DW410" s="145"/>
      <c r="DX410" s="145"/>
      <c r="DY410" s="145"/>
      <c r="DZ410" s="145"/>
      <c r="EA410" s="145"/>
      <c r="EB410" s="145"/>
      <c r="EC410" s="145"/>
      <c r="ED410" s="145"/>
      <c r="EE410" s="145"/>
      <c r="AMG410" s="135"/>
      <c r="AMH410" s="135"/>
    </row>
    <row r="411" spans="1:1023" x14ac:dyDescent="0.2">
      <c r="A411" s="135"/>
      <c r="B411" s="135"/>
      <c r="D411" s="128" t="s">
        <v>382</v>
      </c>
      <c r="J411" s="128">
        <f>J410*100</f>
        <v>2.278423092737301</v>
      </c>
      <c r="M411" s="128">
        <f>M410*100</f>
        <v>0.69167290380600321</v>
      </c>
      <c r="AX411" s="135"/>
      <c r="AY411" s="135"/>
      <c r="AZ411" s="146"/>
      <c r="BA411" s="147"/>
      <c r="BB411" s="147"/>
      <c r="BC411" s="146"/>
      <c r="BD411" s="147"/>
      <c r="BE411" s="147"/>
      <c r="BF411" s="146"/>
      <c r="BG411" s="148"/>
      <c r="BH411" s="148"/>
      <c r="BI411" s="146"/>
      <c r="BJ411" s="146"/>
      <c r="BK411" s="146"/>
      <c r="BL411" s="146"/>
      <c r="BM411" s="148"/>
      <c r="BN411" s="148"/>
      <c r="BO411" s="148"/>
      <c r="BP411" s="148"/>
      <c r="BQ411" s="148"/>
      <c r="BR411" s="148"/>
      <c r="BS411" s="148"/>
      <c r="BT411" s="148"/>
      <c r="BU411" s="148"/>
      <c r="BV411" s="148"/>
      <c r="BW411" s="148"/>
      <c r="BX411" s="148"/>
      <c r="BY411" s="148"/>
      <c r="BZ411" s="148"/>
      <c r="CA411" s="148"/>
      <c r="CB411" s="148"/>
      <c r="CC411" s="148"/>
      <c r="CD411" s="148"/>
      <c r="CE411" s="148"/>
      <c r="CF411" s="148"/>
      <c r="CG411" s="148"/>
      <c r="CH411" s="148"/>
      <c r="CI411" s="148"/>
      <c r="CJ411" s="148"/>
      <c r="CK411" s="148"/>
      <c r="CL411" s="148"/>
      <c r="CM411" s="148"/>
      <c r="CN411" s="148"/>
      <c r="CO411" s="135"/>
      <c r="CP411" s="135"/>
      <c r="CQ411" s="145"/>
      <c r="CR411" s="145"/>
      <c r="CS411" s="145"/>
      <c r="CT411" s="145"/>
      <c r="CU411" s="145"/>
      <c r="CV411" s="145"/>
      <c r="CW411" s="145"/>
      <c r="CX411" s="145"/>
      <c r="CY411" s="145"/>
      <c r="CZ411" s="145"/>
      <c r="DA411" s="145"/>
      <c r="DB411" s="145"/>
      <c r="DC411" s="145"/>
      <c r="DD411" s="145"/>
      <c r="DE411" s="145"/>
      <c r="DF411" s="145"/>
      <c r="DG411" s="145"/>
      <c r="DH411" s="145"/>
      <c r="DI411" s="145"/>
      <c r="DJ411" s="145"/>
      <c r="DK411" s="145"/>
      <c r="DL411" s="145"/>
      <c r="DM411" s="145"/>
      <c r="DN411" s="145"/>
      <c r="DO411" s="145"/>
      <c r="DP411" s="145"/>
      <c r="DQ411" s="145"/>
      <c r="DR411" s="145"/>
      <c r="DS411" s="145"/>
      <c r="DT411" s="145"/>
      <c r="DU411" s="145"/>
      <c r="DV411" s="145"/>
      <c r="DW411" s="145"/>
      <c r="DX411" s="145"/>
      <c r="DY411" s="145"/>
      <c r="DZ411" s="145"/>
      <c r="EA411" s="145"/>
      <c r="EB411" s="145"/>
      <c r="EC411" s="145"/>
      <c r="ED411" s="145"/>
      <c r="EE411" s="145"/>
      <c r="AMG411" s="135"/>
      <c r="AMH411" s="135"/>
    </row>
    <row r="412" spans="1:1023" x14ac:dyDescent="0.2">
      <c r="A412" s="135"/>
      <c r="B412" s="135"/>
      <c r="D412" s="135"/>
      <c r="E412" s="135"/>
      <c r="F412" s="135"/>
      <c r="G412" s="135"/>
      <c r="H412" s="135"/>
      <c r="I412" s="144"/>
      <c r="J412" s="135"/>
      <c r="K412" s="135"/>
      <c r="M412" s="135"/>
      <c r="AX412" s="128"/>
      <c r="AY412" s="128"/>
      <c r="AZ412" s="146"/>
      <c r="BA412" s="147"/>
      <c r="BB412" s="147"/>
      <c r="BD412" s="147"/>
      <c r="CP412" s="133"/>
      <c r="CQ412" s="145"/>
      <c r="CR412" s="145"/>
      <c r="CS412" s="145"/>
      <c r="CT412" s="145"/>
      <c r="AMI412" s="128"/>
    </row>
    <row r="413" spans="1:1023" x14ac:dyDescent="0.2">
      <c r="A413" s="135" t="s">
        <v>800</v>
      </c>
      <c r="B413" s="135" t="s">
        <v>547</v>
      </c>
      <c r="C413" s="128" t="s">
        <v>365</v>
      </c>
      <c r="D413" s="135" t="s">
        <v>599</v>
      </c>
      <c r="E413" s="135"/>
      <c r="F413" s="128">
        <v>1200</v>
      </c>
      <c r="G413" s="128">
        <v>1E-4</v>
      </c>
      <c r="H413" s="128" t="s">
        <v>550</v>
      </c>
      <c r="I413" s="144"/>
      <c r="J413" s="135">
        <v>203871.45</v>
      </c>
      <c r="K413" s="135">
        <v>160349.60999999999</v>
      </c>
      <c r="M413" s="135">
        <v>0.83</v>
      </c>
      <c r="AX413" s="128"/>
      <c r="AY413" s="128"/>
      <c r="AZ413" s="146" t="s">
        <v>598</v>
      </c>
      <c r="BA413" s="147">
        <v>22945.53</v>
      </c>
      <c r="BB413" s="147">
        <v>3478.07</v>
      </c>
      <c r="BD413" s="147">
        <v>7.68</v>
      </c>
      <c r="CP413" s="133"/>
      <c r="CQ413" s="145" t="s">
        <v>598</v>
      </c>
      <c r="CR413" s="145">
        <v>20.69</v>
      </c>
      <c r="CS413" s="145">
        <v>16.14</v>
      </c>
      <c r="CT413" s="145">
        <v>0.50600000000000001</v>
      </c>
      <c r="AMI413" s="128"/>
    </row>
    <row r="414" spans="1:1023" x14ac:dyDescent="0.2">
      <c r="A414" s="135" t="s">
        <v>800</v>
      </c>
      <c r="B414" s="135" t="s">
        <v>547</v>
      </c>
      <c r="C414" s="128" t="s">
        <v>365</v>
      </c>
      <c r="D414" s="135" t="s">
        <v>600</v>
      </c>
      <c r="E414" s="135"/>
      <c r="F414" s="128">
        <v>1200</v>
      </c>
      <c r="G414" s="128">
        <v>1E-4</v>
      </c>
      <c r="H414" s="128" t="s">
        <v>550</v>
      </c>
      <c r="I414" s="144"/>
      <c r="J414" s="135">
        <v>225122.5</v>
      </c>
      <c r="K414" s="135">
        <v>160349.60999999999</v>
      </c>
      <c r="M414" s="135">
        <v>0.45</v>
      </c>
      <c r="AX414" s="128"/>
      <c r="AY414" s="128"/>
      <c r="AZ414" s="146" t="s">
        <v>599</v>
      </c>
      <c r="BA414" s="147">
        <v>25295.77</v>
      </c>
      <c r="BB414" s="147">
        <v>5091.43</v>
      </c>
      <c r="BD414" s="147">
        <v>0.14000000000000001</v>
      </c>
      <c r="CP414" s="133"/>
      <c r="CQ414" s="145" t="s">
        <v>599</v>
      </c>
      <c r="CR414" s="145">
        <v>13.35</v>
      </c>
      <c r="CS414" s="145">
        <v>16.02</v>
      </c>
      <c r="CT414" s="145">
        <v>0.30599999999999999</v>
      </c>
      <c r="AMI414" s="128"/>
    </row>
    <row r="415" spans="1:1023" x14ac:dyDescent="0.2">
      <c r="A415" s="135" t="s">
        <v>800</v>
      </c>
      <c r="B415" s="135" t="s">
        <v>547</v>
      </c>
      <c r="C415" s="128" t="s">
        <v>365</v>
      </c>
      <c r="D415" s="135" t="s">
        <v>601</v>
      </c>
      <c r="E415" s="135"/>
      <c r="F415" s="128">
        <v>1200</v>
      </c>
      <c r="G415" s="128">
        <v>1E-4</v>
      </c>
      <c r="H415" s="128" t="s">
        <v>550</v>
      </c>
      <c r="I415" s="144"/>
      <c r="J415" s="135">
        <v>199862.08</v>
      </c>
      <c r="K415" s="135">
        <v>160349.60999999999</v>
      </c>
      <c r="M415" s="135">
        <v>0.45</v>
      </c>
      <c r="AX415" s="128"/>
      <c r="AY415" s="128"/>
      <c r="AZ415" s="146" t="s">
        <v>600</v>
      </c>
      <c r="BA415" s="147">
        <v>28029.73</v>
      </c>
      <c r="BB415" s="147">
        <v>5125.67</v>
      </c>
      <c r="BD415" s="147">
        <v>0.19</v>
      </c>
      <c r="CP415" s="133"/>
      <c r="CQ415" s="145" t="s">
        <v>600</v>
      </c>
      <c r="CR415" s="145">
        <v>13.45</v>
      </c>
      <c r="CS415" s="145">
        <v>8.36</v>
      </c>
      <c r="CT415" s="145">
        <v>0.34200000000000003</v>
      </c>
      <c r="AMI415" s="128"/>
    </row>
    <row r="416" spans="1:1023" x14ac:dyDescent="0.2">
      <c r="B416" s="135"/>
      <c r="D416" s="135" t="s">
        <v>34</v>
      </c>
      <c r="I416" s="144"/>
      <c r="J416" s="135">
        <f>AVERAGE(J413:J415)</f>
        <v>209618.67666666667</v>
      </c>
      <c r="K416" s="135">
        <f>AVERAGE(K413:K415)</f>
        <v>160349.60999999999</v>
      </c>
      <c r="L416" s="135"/>
      <c r="M416" s="135">
        <f>AVERAGE(M413:M415)</f>
        <v>0.57666666666666666</v>
      </c>
      <c r="BA416" s="147"/>
      <c r="BB416" s="147"/>
      <c r="BD416" s="147"/>
      <c r="BL416" s="146"/>
      <c r="BM416" s="148"/>
      <c r="BN416" s="148"/>
      <c r="BO416" s="148"/>
      <c r="CR416" s="145"/>
      <c r="CS416" s="145"/>
      <c r="CT416" s="145"/>
    </row>
    <row r="417" spans="1:1023" x14ac:dyDescent="0.2">
      <c r="B417" s="135"/>
      <c r="D417" s="135" t="s">
        <v>35</v>
      </c>
      <c r="I417" s="144"/>
      <c r="J417" s="135">
        <f>STDEV(J413:J415)</f>
        <v>13575.535547912406</v>
      </c>
      <c r="K417" s="135"/>
      <c r="L417" s="135"/>
      <c r="M417" s="135">
        <f>STDEV(M413:M415)</f>
        <v>0.21939310229205786</v>
      </c>
      <c r="BA417" s="147"/>
      <c r="BB417" s="147"/>
      <c r="BD417" s="147"/>
      <c r="BL417" s="146"/>
      <c r="BM417" s="148"/>
      <c r="BN417" s="148"/>
      <c r="BO417" s="148"/>
      <c r="CR417" s="145"/>
      <c r="CS417" s="145"/>
      <c r="CT417" s="145"/>
    </row>
    <row r="418" spans="1:1023" x14ac:dyDescent="0.2">
      <c r="A418" s="135"/>
      <c r="B418" s="135"/>
      <c r="D418" s="128" t="s">
        <v>381</v>
      </c>
      <c r="J418" s="128">
        <f>J417/J415</f>
        <v>6.7924518487511021E-2</v>
      </c>
      <c r="M418" s="128">
        <f>M417/M415</f>
        <v>0.48754022731568414</v>
      </c>
      <c r="AX418" s="135"/>
      <c r="AY418" s="135"/>
      <c r="AZ418" s="146"/>
      <c r="BA418" s="147"/>
      <c r="BB418" s="147"/>
      <c r="BC418" s="146"/>
      <c r="BD418" s="147"/>
      <c r="BE418" s="147"/>
      <c r="BF418" s="146"/>
      <c r="BG418" s="148"/>
      <c r="BH418" s="148"/>
      <c r="BI418" s="146"/>
      <c r="BJ418" s="146"/>
      <c r="BK418" s="146"/>
      <c r="BL418" s="146"/>
      <c r="BM418" s="148"/>
      <c r="BN418" s="148"/>
      <c r="BO418" s="148"/>
      <c r="BP418" s="148"/>
      <c r="BQ418" s="148"/>
      <c r="BR418" s="148"/>
      <c r="BS418" s="148"/>
      <c r="BT418" s="148"/>
      <c r="BU418" s="148"/>
      <c r="BV418" s="148"/>
      <c r="BW418" s="148"/>
      <c r="BX418" s="148"/>
      <c r="BY418" s="148"/>
      <c r="BZ418" s="148"/>
      <c r="CA418" s="148"/>
      <c r="CB418" s="148"/>
      <c r="CC418" s="148"/>
      <c r="CD418" s="148"/>
      <c r="CE418" s="148"/>
      <c r="CF418" s="148"/>
      <c r="CG418" s="148"/>
      <c r="CH418" s="148"/>
      <c r="CI418" s="148"/>
      <c r="CJ418" s="148"/>
      <c r="CK418" s="148"/>
      <c r="CL418" s="148"/>
      <c r="CM418" s="148"/>
      <c r="CN418" s="148"/>
      <c r="CO418" s="135"/>
      <c r="CP418" s="135"/>
      <c r="CQ418" s="145"/>
      <c r="CR418" s="145"/>
      <c r="CS418" s="145"/>
      <c r="CT418" s="145"/>
      <c r="CU418" s="145"/>
      <c r="CV418" s="145"/>
      <c r="CW418" s="145"/>
      <c r="CX418" s="145"/>
      <c r="CY418" s="145"/>
      <c r="CZ418" s="145"/>
      <c r="DA418" s="145"/>
      <c r="DB418" s="145"/>
      <c r="DC418" s="145"/>
      <c r="DD418" s="145"/>
      <c r="DE418" s="145"/>
      <c r="DF418" s="145"/>
      <c r="DG418" s="145"/>
      <c r="DH418" s="145"/>
      <c r="DI418" s="145"/>
      <c r="DJ418" s="145"/>
      <c r="DK418" s="145"/>
      <c r="DL418" s="145"/>
      <c r="DM418" s="145"/>
      <c r="DN418" s="145"/>
      <c r="DO418" s="145"/>
      <c r="DP418" s="145"/>
      <c r="DQ418" s="145"/>
      <c r="DR418" s="145"/>
      <c r="DS418" s="145"/>
      <c r="DT418" s="145"/>
      <c r="DU418" s="145"/>
      <c r="DV418" s="145"/>
      <c r="DW418" s="145"/>
      <c r="DX418" s="145"/>
      <c r="DY418" s="145"/>
      <c r="DZ418" s="145"/>
      <c r="EA418" s="145"/>
      <c r="EB418" s="145"/>
      <c r="EC418" s="145"/>
      <c r="ED418" s="145"/>
      <c r="EE418" s="145"/>
      <c r="AMG418" s="135"/>
      <c r="AMH418" s="135"/>
    </row>
    <row r="419" spans="1:1023" x14ac:dyDescent="0.2">
      <c r="A419" s="135"/>
      <c r="B419" s="135"/>
      <c r="D419" s="128" t="s">
        <v>382</v>
      </c>
      <c r="J419" s="128">
        <f>J418*100</f>
        <v>6.7924518487511021</v>
      </c>
      <c r="M419" s="128">
        <f>M418*100</f>
        <v>48.754022731568412</v>
      </c>
      <c r="AX419" s="135"/>
      <c r="AY419" s="135"/>
      <c r="AZ419" s="146"/>
      <c r="BA419" s="147"/>
      <c r="BB419" s="147"/>
      <c r="BC419" s="146"/>
      <c r="BD419" s="147"/>
      <c r="BE419" s="147"/>
      <c r="BF419" s="146"/>
      <c r="BG419" s="148"/>
      <c r="BH419" s="148"/>
      <c r="BI419" s="146"/>
      <c r="BJ419" s="146"/>
      <c r="BK419" s="146"/>
      <c r="BL419" s="146"/>
      <c r="BM419" s="148"/>
      <c r="BN419" s="148"/>
      <c r="BO419" s="148"/>
      <c r="BP419" s="148"/>
      <c r="BQ419" s="148"/>
      <c r="BR419" s="148"/>
      <c r="BS419" s="148"/>
      <c r="BT419" s="148"/>
      <c r="BU419" s="148"/>
      <c r="BV419" s="148"/>
      <c r="BW419" s="148"/>
      <c r="BX419" s="148"/>
      <c r="BY419" s="148"/>
      <c r="BZ419" s="148"/>
      <c r="CA419" s="148"/>
      <c r="CB419" s="148"/>
      <c r="CC419" s="148"/>
      <c r="CD419" s="148"/>
      <c r="CE419" s="148"/>
      <c r="CF419" s="148"/>
      <c r="CG419" s="148"/>
      <c r="CH419" s="148"/>
      <c r="CI419" s="148"/>
      <c r="CJ419" s="148"/>
      <c r="CK419" s="148"/>
      <c r="CL419" s="148"/>
      <c r="CM419" s="148"/>
      <c r="CN419" s="148"/>
      <c r="CO419" s="135"/>
      <c r="CP419" s="135"/>
      <c r="CQ419" s="145"/>
      <c r="CR419" s="145"/>
      <c r="CS419" s="145"/>
      <c r="CT419" s="145"/>
      <c r="CU419" s="145"/>
      <c r="CV419" s="145"/>
      <c r="CW419" s="145"/>
      <c r="CX419" s="145"/>
      <c r="CY419" s="145"/>
      <c r="CZ419" s="145"/>
      <c r="DA419" s="145"/>
      <c r="DB419" s="145"/>
      <c r="DC419" s="145"/>
      <c r="DD419" s="145"/>
      <c r="DE419" s="145"/>
      <c r="DF419" s="145"/>
      <c r="DG419" s="145"/>
      <c r="DH419" s="145"/>
      <c r="DI419" s="145"/>
      <c r="DJ419" s="145"/>
      <c r="DK419" s="145"/>
      <c r="DL419" s="145"/>
      <c r="DM419" s="145"/>
      <c r="DN419" s="145"/>
      <c r="DO419" s="145"/>
      <c r="DP419" s="145"/>
      <c r="DQ419" s="145"/>
      <c r="DR419" s="145"/>
      <c r="DS419" s="145"/>
      <c r="DT419" s="145"/>
      <c r="DU419" s="145"/>
      <c r="DV419" s="145"/>
      <c r="DW419" s="145"/>
      <c r="DX419" s="145"/>
      <c r="DY419" s="145"/>
      <c r="DZ419" s="145"/>
      <c r="EA419" s="145"/>
      <c r="EB419" s="145"/>
      <c r="EC419" s="145"/>
      <c r="ED419" s="145"/>
      <c r="EE419" s="145"/>
      <c r="AMG419" s="135"/>
      <c r="AMH419" s="135"/>
    </row>
    <row r="420" spans="1:1023" x14ac:dyDescent="0.2">
      <c r="B420" s="135"/>
      <c r="D420" s="135"/>
      <c r="E420" s="135"/>
      <c r="F420" s="135"/>
      <c r="G420" s="135"/>
      <c r="H420" s="135"/>
      <c r="I420" s="144"/>
      <c r="J420" s="135"/>
      <c r="K420" s="135"/>
      <c r="M420" s="135"/>
      <c r="AX420" s="128"/>
      <c r="AY420" s="128"/>
      <c r="AZ420" s="146"/>
      <c r="BA420" s="147"/>
      <c r="BB420" s="147"/>
      <c r="BD420" s="147"/>
      <c r="CP420" s="133"/>
      <c r="CQ420" s="145"/>
      <c r="CR420" s="145"/>
      <c r="CS420" s="145"/>
      <c r="CT420" s="145"/>
      <c r="AMI420" s="128"/>
    </row>
    <row r="421" spans="1:1023" x14ac:dyDescent="0.2">
      <c r="A421" s="135" t="s">
        <v>800</v>
      </c>
      <c r="B421" s="135" t="s">
        <v>547</v>
      </c>
      <c r="C421" s="135" t="s">
        <v>37</v>
      </c>
      <c r="D421" s="135" t="s">
        <v>602</v>
      </c>
      <c r="E421" s="135"/>
      <c r="F421" s="128">
        <v>1200</v>
      </c>
      <c r="G421" s="128">
        <v>1E-4</v>
      </c>
      <c r="H421" s="128" t="s">
        <v>550</v>
      </c>
      <c r="I421" s="144"/>
      <c r="J421" s="135">
        <v>189658.5</v>
      </c>
      <c r="K421" s="135">
        <v>108349.38</v>
      </c>
      <c r="M421" s="135">
        <v>725.53</v>
      </c>
      <c r="AX421" s="128"/>
      <c r="AY421" s="128"/>
      <c r="AZ421" s="146" t="s">
        <v>603</v>
      </c>
      <c r="BA421" s="147">
        <v>25460.94</v>
      </c>
      <c r="BB421" s="147">
        <v>5082.38</v>
      </c>
      <c r="BD421" s="147">
        <v>0.17</v>
      </c>
      <c r="CP421" s="133"/>
      <c r="CQ421" s="145" t="s">
        <v>603</v>
      </c>
      <c r="CR421" s="145">
        <v>13.14</v>
      </c>
      <c r="CS421" s="145">
        <v>12.66</v>
      </c>
      <c r="CT421" s="145">
        <v>0.314</v>
      </c>
      <c r="AMI421" s="128"/>
    </row>
    <row r="422" spans="1:1023" x14ac:dyDescent="0.2">
      <c r="A422" s="135" t="s">
        <v>800</v>
      </c>
      <c r="B422" s="135" t="s">
        <v>547</v>
      </c>
      <c r="C422" s="135" t="s">
        <v>37</v>
      </c>
      <c r="D422" s="135" t="s">
        <v>604</v>
      </c>
      <c r="E422" s="135"/>
      <c r="F422" s="128">
        <v>1200</v>
      </c>
      <c r="G422" s="128">
        <v>1E-4</v>
      </c>
      <c r="H422" s="128" t="s">
        <v>550</v>
      </c>
      <c r="I422" s="144"/>
      <c r="J422" s="135">
        <v>188315.98</v>
      </c>
      <c r="K422" s="135">
        <v>108349.38</v>
      </c>
      <c r="M422" s="135">
        <v>720.04</v>
      </c>
      <c r="AX422" s="128"/>
      <c r="AY422" s="128"/>
      <c r="AZ422" s="146" t="s">
        <v>602</v>
      </c>
      <c r="BA422" s="147">
        <v>24390.62</v>
      </c>
      <c r="BB422" s="147">
        <v>3447.61</v>
      </c>
      <c r="BD422" s="147">
        <v>33.26</v>
      </c>
      <c r="CP422" s="133"/>
      <c r="CQ422" s="145" t="s">
        <v>602</v>
      </c>
      <c r="CR422" s="145">
        <v>23.46</v>
      </c>
      <c r="CS422" s="145">
        <v>14.93</v>
      </c>
      <c r="CT422" s="145">
        <v>0.433</v>
      </c>
      <c r="AMI422" s="128"/>
    </row>
    <row r="423" spans="1:1023" x14ac:dyDescent="0.2">
      <c r="A423" s="135" t="s">
        <v>800</v>
      </c>
      <c r="B423" s="135" t="s">
        <v>547</v>
      </c>
      <c r="C423" s="135" t="s">
        <v>37</v>
      </c>
      <c r="D423" s="135" t="s">
        <v>605</v>
      </c>
      <c r="E423" s="135"/>
      <c r="F423" s="128">
        <v>1200</v>
      </c>
      <c r="G423" s="128">
        <v>1E-4</v>
      </c>
      <c r="H423" s="128" t="s">
        <v>550</v>
      </c>
      <c r="I423" s="144"/>
      <c r="J423" s="135">
        <v>191277.95</v>
      </c>
      <c r="K423" s="135">
        <v>108349.38</v>
      </c>
      <c r="M423" s="135">
        <v>720.97</v>
      </c>
      <c r="AX423" s="128"/>
      <c r="AY423" s="128"/>
      <c r="AZ423" s="146" t="s">
        <v>604</v>
      </c>
      <c r="BA423" s="147">
        <v>24297.119999999999</v>
      </c>
      <c r="BB423" s="147">
        <v>3446.25</v>
      </c>
      <c r="BD423" s="147">
        <v>33.090000000000003</v>
      </c>
      <c r="CP423" s="133"/>
      <c r="CQ423" s="145" t="s">
        <v>604</v>
      </c>
      <c r="CR423" s="145">
        <v>22.09</v>
      </c>
      <c r="CS423" s="145">
        <v>15.07</v>
      </c>
      <c r="CT423" s="145">
        <v>0.41799999999999998</v>
      </c>
      <c r="AMI423" s="128"/>
    </row>
    <row r="424" spans="1:1023" x14ac:dyDescent="0.2">
      <c r="B424" s="135"/>
      <c r="D424" s="135" t="s">
        <v>34</v>
      </c>
      <c r="I424" s="144"/>
      <c r="J424" s="135">
        <f>AVERAGE(J421:J423)</f>
        <v>189750.80999999997</v>
      </c>
      <c r="K424" s="135">
        <f>AVERAGE(K421:K423)</f>
        <v>108349.38</v>
      </c>
      <c r="L424" s="135"/>
      <c r="M424" s="135">
        <f>AVERAGE(M421:M423)</f>
        <v>722.18</v>
      </c>
      <c r="BA424" s="147"/>
      <c r="BB424" s="147"/>
      <c r="BD424" s="147"/>
      <c r="BL424" s="146"/>
      <c r="BM424" s="148"/>
      <c r="BN424" s="148"/>
      <c r="BO424" s="148"/>
      <c r="CR424" s="145"/>
      <c r="CS424" s="145"/>
      <c r="CT424" s="145"/>
    </row>
    <row r="425" spans="1:1023" x14ac:dyDescent="0.2">
      <c r="B425" s="135"/>
      <c r="D425" s="135" t="s">
        <v>35</v>
      </c>
      <c r="I425" s="144"/>
      <c r="J425" s="148">
        <f>STDEV(J421:J423)</f>
        <v>1483.141066217237</v>
      </c>
      <c r="K425" s="135"/>
      <c r="L425" s="135"/>
      <c r="M425" s="135">
        <f>STDEV(M421:M423)</f>
        <v>2.9382137430758766</v>
      </c>
      <c r="BA425" s="147"/>
      <c r="BB425" s="147"/>
      <c r="BD425" s="147"/>
      <c r="BL425" s="146"/>
      <c r="BM425" s="148"/>
      <c r="BN425" s="148"/>
      <c r="BO425" s="148"/>
      <c r="CR425" s="145"/>
      <c r="CS425" s="145"/>
      <c r="CT425" s="145"/>
    </row>
    <row r="426" spans="1:1023" x14ac:dyDescent="0.2">
      <c r="A426" s="135"/>
      <c r="B426" s="135"/>
      <c r="D426" s="128" t="s">
        <v>381</v>
      </c>
      <c r="J426" s="128">
        <f>J425/J423</f>
        <v>7.7538527897085732E-3</v>
      </c>
      <c r="M426" s="128">
        <f>M425/M423</f>
        <v>4.0753620026850994E-3</v>
      </c>
      <c r="AX426" s="135"/>
      <c r="AY426" s="135"/>
      <c r="AZ426" s="146"/>
      <c r="BA426" s="147"/>
      <c r="BB426" s="147"/>
      <c r="BC426" s="146"/>
      <c r="BD426" s="147"/>
      <c r="BE426" s="147"/>
      <c r="BF426" s="146"/>
      <c r="BG426" s="148"/>
      <c r="BH426" s="148"/>
      <c r="BI426" s="146"/>
      <c r="BJ426" s="146"/>
      <c r="BK426" s="146"/>
      <c r="BL426" s="146"/>
      <c r="BM426" s="148"/>
      <c r="BN426" s="148"/>
      <c r="BO426" s="148"/>
      <c r="BP426" s="148"/>
      <c r="BQ426" s="148"/>
      <c r="BR426" s="148"/>
      <c r="BS426" s="148"/>
      <c r="BT426" s="148"/>
      <c r="BU426" s="148"/>
      <c r="BV426" s="148"/>
      <c r="BW426" s="148"/>
      <c r="BX426" s="148"/>
      <c r="BY426" s="148"/>
      <c r="BZ426" s="148"/>
      <c r="CA426" s="148"/>
      <c r="CB426" s="148"/>
      <c r="CC426" s="148"/>
      <c r="CD426" s="148"/>
      <c r="CE426" s="148"/>
      <c r="CF426" s="148"/>
      <c r="CG426" s="148"/>
      <c r="CH426" s="148"/>
      <c r="CI426" s="148"/>
      <c r="CJ426" s="148"/>
      <c r="CK426" s="148"/>
      <c r="CL426" s="148"/>
      <c r="CM426" s="148"/>
      <c r="CN426" s="148"/>
      <c r="CO426" s="135"/>
      <c r="CP426" s="135"/>
      <c r="CQ426" s="145"/>
      <c r="CR426" s="145"/>
      <c r="CS426" s="145"/>
      <c r="CT426" s="145"/>
      <c r="CU426" s="145"/>
      <c r="CV426" s="145"/>
      <c r="CW426" s="145"/>
      <c r="CX426" s="145"/>
      <c r="CY426" s="145"/>
      <c r="CZ426" s="145"/>
      <c r="DA426" s="145"/>
      <c r="DB426" s="145"/>
      <c r="DC426" s="145"/>
      <c r="DD426" s="145"/>
      <c r="DE426" s="145"/>
      <c r="DF426" s="145"/>
      <c r="DG426" s="145"/>
      <c r="DH426" s="145"/>
      <c r="DI426" s="145"/>
      <c r="DJ426" s="145"/>
      <c r="DK426" s="145"/>
      <c r="DL426" s="145"/>
      <c r="DM426" s="145"/>
      <c r="DN426" s="145"/>
      <c r="DO426" s="145"/>
      <c r="DP426" s="145"/>
      <c r="DQ426" s="145"/>
      <c r="DR426" s="145"/>
      <c r="DS426" s="145"/>
      <c r="DT426" s="145"/>
      <c r="DU426" s="145"/>
      <c r="DV426" s="145"/>
      <c r="DW426" s="145"/>
      <c r="DX426" s="145"/>
      <c r="DY426" s="145"/>
      <c r="DZ426" s="145"/>
      <c r="EA426" s="145"/>
      <c r="EB426" s="145"/>
      <c r="EC426" s="145"/>
      <c r="ED426" s="145"/>
      <c r="EE426" s="145"/>
      <c r="AMG426" s="135"/>
      <c r="AMH426" s="135"/>
    </row>
    <row r="427" spans="1:1023" x14ac:dyDescent="0.2">
      <c r="A427" s="135"/>
      <c r="B427" s="135"/>
      <c r="D427" s="128" t="s">
        <v>382</v>
      </c>
      <c r="J427" s="128">
        <f>J426*100</f>
        <v>0.77538527897085729</v>
      </c>
      <c r="M427" s="128">
        <f>M426*100</f>
        <v>0.40753620026850995</v>
      </c>
      <c r="AX427" s="135"/>
      <c r="AY427" s="135"/>
      <c r="AZ427" s="146"/>
      <c r="BA427" s="147"/>
      <c r="BB427" s="147"/>
      <c r="BC427" s="146"/>
      <c r="BD427" s="147"/>
      <c r="BE427" s="147"/>
      <c r="BF427" s="146"/>
      <c r="BG427" s="148"/>
      <c r="BH427" s="148"/>
      <c r="BI427" s="146"/>
      <c r="BJ427" s="146"/>
      <c r="BK427" s="146"/>
      <c r="BL427" s="146"/>
      <c r="BM427" s="148"/>
      <c r="BN427" s="148"/>
      <c r="BO427" s="148"/>
      <c r="BP427" s="148"/>
      <c r="BQ427" s="148"/>
      <c r="BR427" s="148"/>
      <c r="BS427" s="148"/>
      <c r="BT427" s="148"/>
      <c r="BU427" s="148"/>
      <c r="BV427" s="148"/>
      <c r="BW427" s="148"/>
      <c r="BX427" s="148"/>
      <c r="BY427" s="148"/>
      <c r="BZ427" s="148"/>
      <c r="CA427" s="148"/>
      <c r="CB427" s="148"/>
      <c r="CC427" s="148"/>
      <c r="CD427" s="148"/>
      <c r="CE427" s="148"/>
      <c r="CF427" s="148"/>
      <c r="CG427" s="148"/>
      <c r="CH427" s="148"/>
      <c r="CI427" s="148"/>
      <c r="CJ427" s="148"/>
      <c r="CK427" s="148"/>
      <c r="CL427" s="148"/>
      <c r="CM427" s="148"/>
      <c r="CN427" s="148"/>
      <c r="CO427" s="135"/>
      <c r="CP427" s="135"/>
      <c r="CQ427" s="145"/>
      <c r="CR427" s="145"/>
      <c r="CS427" s="145"/>
      <c r="CT427" s="145"/>
      <c r="CU427" s="145"/>
      <c r="CV427" s="145"/>
      <c r="CW427" s="145"/>
      <c r="CX427" s="145"/>
      <c r="CY427" s="145"/>
      <c r="CZ427" s="145"/>
      <c r="DA427" s="145"/>
      <c r="DB427" s="145"/>
      <c r="DC427" s="145"/>
      <c r="DD427" s="145"/>
      <c r="DE427" s="145"/>
      <c r="DF427" s="145"/>
      <c r="DG427" s="145"/>
      <c r="DH427" s="145"/>
      <c r="DI427" s="145"/>
      <c r="DJ427" s="145"/>
      <c r="DK427" s="145"/>
      <c r="DL427" s="145"/>
      <c r="DM427" s="145"/>
      <c r="DN427" s="145"/>
      <c r="DO427" s="145"/>
      <c r="DP427" s="145"/>
      <c r="DQ427" s="145"/>
      <c r="DR427" s="145"/>
      <c r="DS427" s="145"/>
      <c r="DT427" s="145"/>
      <c r="DU427" s="145"/>
      <c r="DV427" s="145"/>
      <c r="DW427" s="145"/>
      <c r="DX427" s="145"/>
      <c r="DY427" s="145"/>
      <c r="DZ427" s="145"/>
      <c r="EA427" s="145"/>
      <c r="EB427" s="145"/>
      <c r="EC427" s="145"/>
      <c r="ED427" s="145"/>
      <c r="EE427" s="145"/>
      <c r="AMG427" s="135"/>
      <c r="AMH427" s="135"/>
    </row>
    <row r="429" spans="1:1023" x14ac:dyDescent="0.2">
      <c r="A429" s="151" t="s">
        <v>808</v>
      </c>
    </row>
    <row r="430" spans="1:1023" x14ac:dyDescent="0.2">
      <c r="A430" s="151" t="s">
        <v>811</v>
      </c>
    </row>
    <row r="431" spans="1:1023" x14ac:dyDescent="0.2">
      <c r="A431" s="151" t="s">
        <v>812</v>
      </c>
    </row>
    <row r="432" spans="1:1023" x14ac:dyDescent="0.2">
      <c r="A432" s="151" t="s">
        <v>813</v>
      </c>
    </row>
    <row r="562" spans="1:135" s="152" customFormat="1" x14ac:dyDescent="0.2">
      <c r="A562" s="128"/>
      <c r="B562" s="128"/>
      <c r="C562" s="128"/>
      <c r="D562" s="128"/>
      <c r="I562" s="153"/>
      <c r="AV562" s="154"/>
      <c r="AW562" s="154"/>
      <c r="AX562" s="155"/>
      <c r="AY562" s="155"/>
      <c r="AZ562" s="156"/>
      <c r="BA562" s="157"/>
      <c r="BB562" s="157"/>
      <c r="BC562" s="156"/>
      <c r="BD562" s="157"/>
      <c r="BE562" s="157"/>
      <c r="BF562" s="156"/>
      <c r="BG562" s="158"/>
      <c r="BH562" s="158"/>
      <c r="BI562" s="156"/>
      <c r="BJ562" s="156"/>
      <c r="BK562" s="156"/>
      <c r="BL562" s="156"/>
      <c r="BM562" s="158"/>
      <c r="BN562" s="158"/>
      <c r="BO562" s="158"/>
      <c r="BP562" s="158"/>
      <c r="BQ562" s="158"/>
      <c r="BR562" s="158"/>
      <c r="BS562" s="158"/>
      <c r="BT562" s="158"/>
      <c r="BU562" s="158"/>
      <c r="BV562" s="158"/>
      <c r="BW562" s="158"/>
      <c r="BX562" s="158"/>
      <c r="BY562" s="158"/>
      <c r="BZ562" s="158"/>
      <c r="CA562" s="158"/>
      <c r="CB562" s="158"/>
      <c r="CC562" s="158"/>
      <c r="CD562" s="158"/>
      <c r="CE562" s="158"/>
      <c r="CF562" s="158"/>
      <c r="CG562" s="158"/>
      <c r="CH562" s="158"/>
      <c r="CI562" s="158"/>
      <c r="CJ562" s="158"/>
      <c r="CK562" s="158"/>
      <c r="CL562" s="158"/>
      <c r="CM562" s="158"/>
      <c r="CN562" s="158"/>
      <c r="CO562" s="157"/>
      <c r="CQ562" s="154"/>
      <c r="CR562" s="154"/>
      <c r="CS562" s="154"/>
      <c r="CT562" s="154"/>
      <c r="CU562" s="154"/>
      <c r="CV562" s="154"/>
      <c r="CW562" s="154"/>
      <c r="CX562" s="154"/>
      <c r="CY562" s="154"/>
      <c r="CZ562" s="154"/>
      <c r="DA562" s="154"/>
      <c r="DB562" s="154"/>
      <c r="DC562" s="154"/>
      <c r="DD562" s="154"/>
      <c r="DE562" s="154"/>
      <c r="DF562" s="154"/>
      <c r="DG562" s="154"/>
      <c r="DH562" s="154"/>
      <c r="DI562" s="154"/>
      <c r="DJ562" s="154"/>
      <c r="DK562" s="154"/>
      <c r="DL562" s="154"/>
      <c r="DM562" s="154"/>
      <c r="DN562" s="154"/>
      <c r="DO562" s="154"/>
      <c r="DP562" s="154"/>
      <c r="DQ562" s="154"/>
      <c r="DR562" s="154"/>
      <c r="DS562" s="154"/>
      <c r="DT562" s="154"/>
      <c r="DU562" s="154"/>
      <c r="DV562" s="154"/>
      <c r="DW562" s="154"/>
      <c r="DX562" s="154"/>
      <c r="DY562" s="154"/>
      <c r="DZ562" s="154"/>
      <c r="EA562" s="154"/>
      <c r="EB562" s="154"/>
      <c r="EC562" s="154"/>
      <c r="ED562" s="154"/>
      <c r="EE562" s="154"/>
    </row>
    <row r="566" spans="1:135" x14ac:dyDescent="0.2">
      <c r="D566" s="152"/>
    </row>
    <row r="569" spans="1:135" x14ac:dyDescent="0.2">
      <c r="A569" s="152"/>
      <c r="B569" s="152"/>
      <c r="C569" s="152"/>
    </row>
  </sheetData>
  <mergeCells count="4">
    <mergeCell ref="I2:X2"/>
    <mergeCell ref="AV2:BK2"/>
    <mergeCell ref="BL2:BV2"/>
    <mergeCell ref="CR2:DG2"/>
  </mergeCells>
  <pageMargins left="0.7" right="0.7" top="0.75" bottom="0.75" header="0.51180555555555496" footer="0.51180555555555496"/>
  <pageSetup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O201"/>
  <sheetViews>
    <sheetView zoomScale="115" zoomScaleNormal="115" workbookViewId="0">
      <pane xSplit="17535" ySplit="3105" topLeftCell="Y29" activePane="bottomLeft"/>
      <selection activeCell="EC19" sqref="EC19"/>
      <selection pane="topRight" activeCell="HJ1" sqref="HJ1"/>
      <selection pane="bottomLeft" activeCell="A52" sqref="A52:XFD52"/>
      <selection pane="bottomRight" activeCell="ID51" sqref="ID51"/>
    </sheetView>
  </sheetViews>
  <sheetFormatPr baseColWidth="10" defaultColWidth="8.7109375" defaultRowHeight="15" x14ac:dyDescent="0.25"/>
  <cols>
    <col min="1" max="1" width="20.85546875" style="48" customWidth="1"/>
    <col min="2" max="2" width="18" style="48" customWidth="1"/>
    <col min="3" max="3" width="13.85546875" style="14" customWidth="1"/>
    <col min="4" max="4" width="8.85546875" style="49" customWidth="1"/>
    <col min="5" max="5" width="8.85546875" customWidth="1"/>
    <col min="6" max="6" width="8.85546875" style="49" customWidth="1"/>
    <col min="7" max="7" width="8.85546875" customWidth="1"/>
    <col min="8" max="8" width="8.85546875" style="49" customWidth="1"/>
    <col min="9" max="9" width="8.85546875" customWidth="1"/>
    <col min="10" max="10" width="8.85546875" style="49" customWidth="1"/>
    <col min="11" max="11" width="8.85546875" customWidth="1"/>
    <col min="12" max="12" width="8.85546875" style="49" customWidth="1"/>
    <col min="13" max="13" width="8.85546875" customWidth="1"/>
    <col min="14" max="14" width="9" style="49" customWidth="1"/>
    <col min="15" max="15" width="8.85546875" customWidth="1"/>
    <col min="16" max="16" width="8.85546875" style="49" customWidth="1"/>
    <col min="17" max="17" width="8.85546875" customWidth="1"/>
    <col min="18" max="18" width="8.85546875" style="49" customWidth="1"/>
    <col min="19" max="19" width="8.85546875" customWidth="1"/>
    <col min="20" max="20" width="8.85546875" style="49" customWidth="1"/>
    <col min="21" max="21" width="8.85546875" style="50" customWidth="1"/>
    <col min="22" max="22" width="8.85546875" style="49" customWidth="1"/>
    <col min="23" max="23" width="8.85546875" style="50" customWidth="1"/>
    <col min="24" max="24" width="8.85546875" style="51" customWidth="1"/>
    <col min="25" max="25" width="8.85546875" style="50" customWidth="1"/>
    <col min="26" max="26" width="8.85546875" style="49" customWidth="1"/>
    <col min="27" max="27" width="8.85546875" style="14" customWidth="1"/>
    <col min="28" max="30" width="8.85546875" customWidth="1"/>
    <col min="32" max="32" width="8.85546875" style="52" customWidth="1"/>
    <col min="33" max="35" width="8.85546875" customWidth="1"/>
    <col min="36" max="36" width="8.85546875" style="53" customWidth="1"/>
    <col min="37" max="37" width="9.7109375" style="54" customWidth="1"/>
    <col min="38" max="38" width="15.85546875" style="55" customWidth="1"/>
    <col min="39" max="39" width="8.85546875" customWidth="1"/>
    <col min="40" max="40" width="8.85546875" style="55" customWidth="1"/>
    <col min="41" max="41" width="8.85546875" style="54" customWidth="1"/>
    <col min="42" max="42" width="8.85546875" style="53" customWidth="1"/>
    <col min="43" max="43" width="8.85546875" customWidth="1"/>
    <col min="44" max="44" width="8.85546875" style="53" customWidth="1"/>
    <col min="45" max="45" width="8.85546875" customWidth="1"/>
    <col min="46" max="46" width="8.85546875" style="53" customWidth="1"/>
    <col min="47" max="47" width="8.85546875" customWidth="1"/>
    <col min="48" max="48" width="8.85546875" style="53" customWidth="1"/>
    <col min="49" max="49" width="8.85546875" style="54" customWidth="1"/>
    <col min="50" max="50" width="12" style="53" customWidth="1"/>
    <col min="51" max="51" width="18.28515625" customWidth="1"/>
    <col min="52" max="52" width="8.85546875" style="53" customWidth="1"/>
    <col min="53" max="53" width="8.85546875" customWidth="1"/>
    <col min="54" max="54" width="8.85546875" style="53" customWidth="1"/>
    <col min="55" max="55" width="8.85546875" style="56" customWidth="1"/>
    <col min="56" max="56" width="8.85546875" style="57" customWidth="1"/>
    <col min="57" max="57" width="8.85546875" style="56" customWidth="1"/>
    <col min="58" max="58" width="8.85546875" style="57" customWidth="1"/>
    <col min="59" max="59" width="8.85546875" style="56" customWidth="1"/>
    <col min="60" max="60" width="8.85546875" style="57" customWidth="1"/>
    <col min="61" max="61" width="8.85546875" style="56" customWidth="1"/>
    <col min="62" max="62" width="8.85546875" style="57" customWidth="1"/>
    <col min="63" max="63" width="8.85546875" style="56" customWidth="1"/>
    <col min="64" max="64" width="8.85546875" style="57" customWidth="1"/>
    <col min="65" max="65" width="8.85546875" style="56" customWidth="1"/>
    <col min="66" max="66" width="8.85546875" style="57" customWidth="1"/>
    <col min="67" max="67" width="8.85546875" style="56" customWidth="1"/>
    <col min="68" max="69" width="9" customWidth="1"/>
    <col min="70" max="70" width="9" style="49" customWidth="1"/>
    <col min="71" max="71" width="9" style="58" customWidth="1"/>
    <col min="72" max="72" width="9" style="49" customWidth="1"/>
    <col min="73" max="73" width="9" style="58" customWidth="1"/>
    <col min="74" max="74" width="9" style="49" customWidth="1"/>
    <col min="75" max="75" width="9" style="58" customWidth="1"/>
    <col min="76" max="77" width="9" style="49" customWidth="1"/>
    <col min="78" max="78" width="9" style="58" customWidth="1"/>
    <col min="79" max="79" width="12.7109375" style="49" customWidth="1"/>
    <col min="80" max="80" width="12.5703125" style="58" customWidth="1"/>
    <col min="81" max="81" width="11.5703125" style="49" customWidth="1"/>
    <col min="82" max="82" width="11.5703125" style="58" customWidth="1"/>
    <col min="83" max="83" width="11.28515625" style="49" customWidth="1"/>
    <col min="84" max="84" width="11.28515625" style="58" customWidth="1"/>
    <col min="85" max="85" width="11.5703125" style="49" customWidth="1"/>
    <col min="86" max="86" width="11.28515625" style="58" customWidth="1"/>
    <col min="87" max="87" width="9.140625" style="49" customWidth="1"/>
    <col min="88" max="88" width="12.85546875" style="58" customWidth="1"/>
    <col min="89" max="89" width="9.140625" style="49" customWidth="1"/>
    <col min="90" max="90" width="9" style="52" customWidth="1"/>
    <col min="91" max="91" width="9.140625" style="59" customWidth="1"/>
    <col min="92" max="92" width="9.140625" style="52" customWidth="1"/>
    <col min="93" max="93" width="9" style="59" customWidth="1"/>
    <col min="94" max="94" width="9" style="52" customWidth="1"/>
    <col min="95" max="95" width="9.140625" style="59" customWidth="1"/>
    <col min="96" max="96" width="9.140625" style="52" customWidth="1"/>
    <col min="97" max="97" width="9.140625" style="59" customWidth="1"/>
    <col min="98" max="98" width="9" style="52" customWidth="1"/>
    <col min="99" max="99" width="9" style="53" customWidth="1"/>
    <col min="100" max="100" width="9" customWidth="1"/>
    <col min="101" max="101" width="9" style="53" customWidth="1"/>
    <col min="102" max="102" width="9" customWidth="1"/>
    <col min="103" max="103" width="9" style="53" customWidth="1"/>
    <col min="104" max="104" width="9" customWidth="1"/>
    <col min="105" max="105" width="9.140625" style="53" customWidth="1"/>
    <col min="106" max="106" width="9" customWidth="1"/>
    <col min="107" max="107" width="9" style="53" customWidth="1"/>
    <col min="108" max="108" width="9" customWidth="1"/>
    <col min="109" max="109" width="9" style="53" customWidth="1"/>
    <col min="110" max="110" width="9" customWidth="1"/>
    <col min="111" max="111" width="9" style="53" customWidth="1"/>
    <col min="112" max="112" width="9" customWidth="1"/>
    <col min="113" max="113" width="9" style="53" customWidth="1"/>
    <col min="114" max="114" width="9" customWidth="1"/>
    <col min="115" max="115" width="9" style="53" customWidth="1"/>
    <col min="116" max="116" width="9" customWidth="1"/>
    <col min="117" max="117" width="9" style="53" customWidth="1"/>
    <col min="118" max="118" width="8.85546875" customWidth="1"/>
    <col min="119" max="119" width="8.85546875" style="60" customWidth="1"/>
    <col min="120" max="120" width="8.85546875" style="61" customWidth="1"/>
    <col min="122" max="127" width="8.85546875" customWidth="1"/>
    <col min="128" max="129" width="10.7109375" customWidth="1"/>
    <col min="130" max="132" width="8.85546875" customWidth="1"/>
    <col min="133" max="133" width="10.42578125" customWidth="1"/>
    <col min="134" max="139" width="8.85546875" customWidth="1"/>
    <col min="140" max="140" width="12.5703125" customWidth="1"/>
    <col min="141" max="141" width="8.85546875" customWidth="1"/>
    <col min="142" max="142" width="13.42578125" customWidth="1"/>
    <col min="143" max="159" width="8.85546875" customWidth="1"/>
    <col min="160" max="160" width="10.42578125" customWidth="1"/>
    <col min="161" max="161" width="11" customWidth="1"/>
    <col min="162" max="162" width="11.7109375" customWidth="1"/>
    <col min="163" max="164" width="9" customWidth="1"/>
    <col min="165" max="165" width="8.85546875" customWidth="1"/>
    <col min="166" max="166" width="10.7109375" customWidth="1"/>
    <col min="167" max="167" width="9.7109375" customWidth="1"/>
    <col min="168" max="206" width="8.85546875" customWidth="1"/>
    <col min="208" max="208" width="9" customWidth="1"/>
    <col min="209" max="209" width="21" customWidth="1"/>
    <col min="210" max="210" width="10.42578125" customWidth="1"/>
    <col min="211" max="213" width="9" customWidth="1"/>
    <col min="214" max="215" width="10.42578125" customWidth="1"/>
    <col min="216" max="217" width="9" customWidth="1"/>
    <col min="218" max="223" width="10.42578125" customWidth="1"/>
    <col min="224" max="224" width="9" customWidth="1"/>
    <col min="225" max="225" width="10.7109375" customWidth="1"/>
    <col min="226" max="226" width="11.42578125" customWidth="1"/>
    <col min="227" max="227" width="10.42578125" customWidth="1"/>
    <col min="228" max="228" width="12.7109375" customWidth="1"/>
    <col min="229" max="229" width="13.140625" customWidth="1"/>
    <col min="230" max="230" width="14" customWidth="1"/>
    <col min="231" max="232" width="10.42578125" customWidth="1"/>
    <col min="233" max="234" width="9" customWidth="1"/>
    <col min="235" max="235" width="12.28515625" customWidth="1"/>
    <col min="236" max="236" width="16" customWidth="1"/>
    <col min="237" max="244" width="9" customWidth="1"/>
    <col min="245" max="245" width="12.140625" customWidth="1"/>
    <col min="246" max="246" width="12.5703125" customWidth="1"/>
    <col min="247" max="247" width="13.85546875" customWidth="1"/>
    <col min="248" max="248" width="10.42578125" customWidth="1"/>
    <col min="249" max="249" width="9" customWidth="1"/>
  </cols>
  <sheetData>
    <row r="1" spans="1:249" x14ac:dyDescent="0.25">
      <c r="A1" s="62" t="s">
        <v>606</v>
      </c>
      <c r="B1" s="63"/>
      <c r="C1" s="7"/>
      <c r="D1" s="64"/>
      <c r="E1" s="56"/>
      <c r="F1" s="64"/>
      <c r="G1" s="56"/>
      <c r="H1" s="64"/>
      <c r="I1" s="56"/>
      <c r="J1" s="64"/>
      <c r="K1" s="56"/>
      <c r="L1" s="64"/>
      <c r="M1" s="56"/>
      <c r="N1" s="64"/>
      <c r="O1" s="56"/>
      <c r="P1" s="64"/>
      <c r="Q1" s="56"/>
      <c r="R1" s="64"/>
      <c r="S1" s="56"/>
      <c r="T1" s="64"/>
      <c r="U1" s="65"/>
      <c r="V1" s="64"/>
      <c r="W1" s="65"/>
      <c r="X1" s="66"/>
      <c r="Y1" s="65"/>
      <c r="Z1" s="64"/>
      <c r="AA1" s="7"/>
      <c r="AJ1" s="57"/>
      <c r="AK1" s="67"/>
      <c r="AL1" s="68"/>
      <c r="AM1" s="56"/>
      <c r="AN1" s="68"/>
      <c r="AO1" s="67"/>
      <c r="AP1" s="57"/>
      <c r="AQ1" s="56"/>
      <c r="AR1" s="57"/>
      <c r="AS1" s="56"/>
      <c r="AT1" s="57"/>
      <c r="AU1" s="56"/>
      <c r="AV1" s="57"/>
      <c r="AW1" s="56"/>
      <c r="AX1" s="57"/>
      <c r="AY1" s="56"/>
      <c r="AZ1" s="57"/>
      <c r="BA1" s="56"/>
      <c r="BB1" s="57"/>
      <c r="BP1" s="56"/>
      <c r="BQ1" s="56"/>
      <c r="BR1" s="64"/>
      <c r="BS1" s="57"/>
      <c r="BT1" s="64"/>
      <c r="BU1" s="57"/>
      <c r="BV1" s="64"/>
      <c r="BW1" s="57"/>
      <c r="BX1" s="64"/>
      <c r="BY1" s="64"/>
      <c r="BZ1" s="57"/>
      <c r="CA1" s="64"/>
      <c r="CB1" s="57"/>
      <c r="CC1" s="64"/>
      <c r="CD1" s="57"/>
      <c r="CE1" s="64"/>
      <c r="CF1" s="57"/>
      <c r="CG1" s="64"/>
      <c r="CH1" s="57"/>
      <c r="CI1" s="64"/>
      <c r="CJ1" s="57"/>
      <c r="CK1" s="64"/>
      <c r="CL1" s="57"/>
      <c r="CM1" s="64"/>
      <c r="CN1" s="57"/>
      <c r="CO1" s="64"/>
      <c r="CP1" s="57"/>
      <c r="CQ1" s="64"/>
      <c r="CR1" s="57"/>
      <c r="CS1" s="64"/>
      <c r="CT1" s="57"/>
      <c r="CU1" s="64"/>
      <c r="CV1" s="57"/>
      <c r="CW1" s="64"/>
      <c r="CX1" s="57"/>
      <c r="CY1" s="64"/>
      <c r="CZ1" s="57"/>
      <c r="DA1" s="64"/>
      <c r="DB1" s="57"/>
      <c r="DC1" s="64"/>
      <c r="DD1" s="57"/>
      <c r="DE1" s="69"/>
      <c r="DF1" s="57"/>
      <c r="DG1" s="69"/>
      <c r="DH1" s="57"/>
      <c r="DI1" s="69"/>
      <c r="DJ1" s="57"/>
      <c r="DK1" s="69"/>
      <c r="DL1" s="57"/>
      <c r="DM1" s="69"/>
      <c r="DN1" s="56"/>
    </row>
    <row r="2" spans="1:249" x14ac:dyDescent="0.25">
      <c r="B2" s="63"/>
      <c r="C2" s="7"/>
      <c r="D2" s="64"/>
      <c r="E2" s="70"/>
      <c r="F2" s="64"/>
      <c r="G2" s="70"/>
      <c r="H2" s="64"/>
      <c r="I2" s="70"/>
      <c r="J2" s="64"/>
      <c r="K2" s="70"/>
      <c r="L2" s="64"/>
      <c r="M2" s="70"/>
      <c r="N2" s="64"/>
      <c r="O2" s="70"/>
      <c r="P2" s="64"/>
      <c r="Q2" s="70"/>
      <c r="R2" s="64"/>
      <c r="S2" s="70"/>
      <c r="T2" s="64"/>
      <c r="U2" s="65"/>
      <c r="V2" s="64"/>
      <c r="W2" s="65"/>
      <c r="X2" s="66"/>
      <c r="Y2" s="65"/>
      <c r="Z2" s="64"/>
      <c r="AA2" s="7"/>
      <c r="AB2" t="s">
        <v>607</v>
      </c>
      <c r="AG2" t="s">
        <v>608</v>
      </c>
      <c r="AJ2" s="57"/>
      <c r="AK2" s="67"/>
      <c r="AL2" s="68"/>
      <c r="AM2" s="70"/>
      <c r="AN2" s="68"/>
      <c r="AO2" s="67"/>
      <c r="AP2" s="57"/>
      <c r="AQ2" s="70"/>
      <c r="AR2" s="57"/>
      <c r="AS2" s="70"/>
      <c r="AT2" s="57"/>
      <c r="AU2" s="70"/>
      <c r="AV2" s="57"/>
      <c r="AW2" s="70"/>
      <c r="AX2" s="57"/>
      <c r="AY2" s="70"/>
      <c r="AZ2" s="57"/>
      <c r="BA2" s="70"/>
      <c r="BB2" s="57"/>
      <c r="BC2" s="70"/>
      <c r="BE2" s="70"/>
      <c r="BG2" s="70"/>
      <c r="BI2" s="70"/>
      <c r="BK2" s="70"/>
      <c r="BM2" s="70"/>
      <c r="BO2" s="70"/>
      <c r="BR2" s="64"/>
      <c r="BS2" s="70"/>
      <c r="BT2" s="64"/>
      <c r="BU2" s="70"/>
      <c r="BV2" s="64"/>
      <c r="BW2" s="70"/>
      <c r="BX2" s="64"/>
      <c r="BY2" s="64"/>
      <c r="BZ2" s="70"/>
      <c r="CA2" s="64"/>
      <c r="CB2" s="70"/>
      <c r="CC2" s="64"/>
      <c r="CD2" s="70"/>
      <c r="CE2" s="64"/>
      <c r="CF2" s="70"/>
      <c r="CG2" s="64"/>
      <c r="CH2" s="70"/>
      <c r="CI2" s="64"/>
      <c r="CJ2" s="70"/>
      <c r="CK2" s="64"/>
      <c r="CL2" s="70"/>
      <c r="CM2" s="64"/>
      <c r="CN2" s="70"/>
      <c r="CO2" s="64"/>
      <c r="CP2" s="70"/>
      <c r="CQ2" s="64"/>
      <c r="CR2" s="70"/>
      <c r="CS2" s="64"/>
      <c r="CT2" s="70"/>
      <c r="CU2" s="64"/>
      <c r="CV2" s="70"/>
      <c r="CW2" s="64"/>
      <c r="CX2" s="70"/>
      <c r="CY2" s="64"/>
      <c r="CZ2" s="70"/>
      <c r="DA2" s="64"/>
      <c r="DB2" s="70"/>
      <c r="DC2" s="64"/>
      <c r="DD2" s="70"/>
      <c r="DE2" s="69"/>
      <c r="DF2" s="70"/>
      <c r="DG2" s="69"/>
      <c r="DH2" s="70"/>
      <c r="DI2" s="69"/>
      <c r="DJ2" s="70"/>
      <c r="DK2" s="69"/>
      <c r="DL2" s="70"/>
      <c r="DM2" s="69"/>
      <c r="DN2" s="56"/>
      <c r="FI2" s="2" t="s">
        <v>609</v>
      </c>
    </row>
    <row r="3" spans="1:249" s="76" customFormat="1" x14ac:dyDescent="0.25">
      <c r="A3" s="71"/>
      <c r="B3" s="72"/>
      <c r="C3" s="7"/>
      <c r="D3" s="73" t="s">
        <v>610</v>
      </c>
      <c r="E3" s="72" t="s">
        <v>611</v>
      </c>
      <c r="F3" s="73" t="s">
        <v>610</v>
      </c>
      <c r="G3" s="72" t="s">
        <v>611</v>
      </c>
      <c r="H3" s="73" t="s">
        <v>610</v>
      </c>
      <c r="I3" s="72" t="s">
        <v>611</v>
      </c>
      <c r="J3" s="73" t="s">
        <v>610</v>
      </c>
      <c r="K3" s="72" t="s">
        <v>611</v>
      </c>
      <c r="L3" s="73" t="s">
        <v>610</v>
      </c>
      <c r="M3" s="72" t="s">
        <v>611</v>
      </c>
      <c r="N3" s="73" t="s">
        <v>610</v>
      </c>
      <c r="O3" s="72" t="s">
        <v>611</v>
      </c>
      <c r="P3" s="73" t="s">
        <v>610</v>
      </c>
      <c r="Q3" s="72" t="s">
        <v>611</v>
      </c>
      <c r="R3" s="73" t="s">
        <v>610</v>
      </c>
      <c r="S3" s="72" t="s">
        <v>611</v>
      </c>
      <c r="T3" s="73" t="s">
        <v>610</v>
      </c>
      <c r="U3" s="74" t="s">
        <v>611</v>
      </c>
      <c r="V3" s="73" t="s">
        <v>610</v>
      </c>
      <c r="W3" s="74" t="s">
        <v>611</v>
      </c>
      <c r="X3" s="75" t="s">
        <v>610</v>
      </c>
      <c r="Y3" s="74" t="s">
        <v>611</v>
      </c>
      <c r="Z3" s="73"/>
      <c r="AA3" s="7"/>
      <c r="AF3" s="77"/>
      <c r="AJ3" s="71" t="s">
        <v>612</v>
      </c>
      <c r="AK3" s="78" t="s">
        <v>612</v>
      </c>
      <c r="AL3" s="78" t="s">
        <v>612</v>
      </c>
      <c r="AM3" s="71" t="s">
        <v>612</v>
      </c>
      <c r="AN3" s="78" t="s">
        <v>612</v>
      </c>
      <c r="AO3" s="78" t="s">
        <v>612</v>
      </c>
      <c r="AP3" s="71" t="s">
        <v>612</v>
      </c>
      <c r="AQ3" s="71" t="s">
        <v>612</v>
      </c>
      <c r="AR3" s="71" t="s">
        <v>612</v>
      </c>
      <c r="AS3" s="71" t="s">
        <v>612</v>
      </c>
      <c r="AT3" s="71" t="s">
        <v>612</v>
      </c>
      <c r="AU3" s="71" t="s">
        <v>612</v>
      </c>
      <c r="AV3" s="71" t="s">
        <v>612</v>
      </c>
      <c r="AW3" s="71" t="s">
        <v>612</v>
      </c>
      <c r="AX3" s="71" t="s">
        <v>612</v>
      </c>
      <c r="AY3" s="71" t="s">
        <v>612</v>
      </c>
      <c r="AZ3" s="71" t="s">
        <v>612</v>
      </c>
      <c r="BA3" s="71" t="s">
        <v>612</v>
      </c>
      <c r="BB3" s="71" t="s">
        <v>612</v>
      </c>
      <c r="BC3" s="71" t="s">
        <v>612</v>
      </c>
      <c r="BD3" s="71" t="s">
        <v>612</v>
      </c>
      <c r="BE3" s="71" t="s">
        <v>612</v>
      </c>
      <c r="BF3" s="71" t="s">
        <v>612</v>
      </c>
      <c r="BG3" s="71" t="s">
        <v>612</v>
      </c>
      <c r="BH3" s="71" t="s">
        <v>612</v>
      </c>
      <c r="BI3" s="71" t="s">
        <v>612</v>
      </c>
      <c r="BJ3" s="71" t="s">
        <v>612</v>
      </c>
      <c r="BK3" s="71" t="s">
        <v>612</v>
      </c>
      <c r="BL3" s="71" t="s">
        <v>612</v>
      </c>
      <c r="BM3" s="71" t="s">
        <v>612</v>
      </c>
      <c r="BN3" s="71" t="s">
        <v>612</v>
      </c>
      <c r="BO3" s="71" t="s">
        <v>612</v>
      </c>
      <c r="BP3" s="71" t="s">
        <v>612</v>
      </c>
      <c r="BQ3" s="71" t="s">
        <v>612</v>
      </c>
      <c r="BR3" s="71" t="s">
        <v>612</v>
      </c>
      <c r="BS3" s="71" t="s">
        <v>612</v>
      </c>
      <c r="BT3" s="71" t="s">
        <v>612</v>
      </c>
      <c r="BU3" s="71" t="s">
        <v>612</v>
      </c>
      <c r="BV3" s="71" t="s">
        <v>612</v>
      </c>
      <c r="BW3" s="71" t="s">
        <v>612</v>
      </c>
      <c r="BX3" s="71" t="s">
        <v>612</v>
      </c>
      <c r="BY3" s="71" t="s">
        <v>612</v>
      </c>
      <c r="BZ3" s="71"/>
      <c r="CA3" s="76" t="s">
        <v>613</v>
      </c>
      <c r="DR3" s="79" t="s">
        <v>614</v>
      </c>
      <c r="DS3" s="79" t="s">
        <v>614</v>
      </c>
      <c r="DT3" s="79" t="s">
        <v>614</v>
      </c>
      <c r="DU3" s="79" t="s">
        <v>614</v>
      </c>
      <c r="DV3" s="79" t="s">
        <v>614</v>
      </c>
      <c r="DW3" s="79" t="s">
        <v>614</v>
      </c>
      <c r="DX3" s="79" t="s">
        <v>614</v>
      </c>
      <c r="DY3" s="79" t="s">
        <v>614</v>
      </c>
      <c r="DZ3" s="79" t="s">
        <v>614</v>
      </c>
      <c r="EA3" s="79" t="s">
        <v>614</v>
      </c>
      <c r="EB3" s="79" t="s">
        <v>614</v>
      </c>
      <c r="EC3" s="79" t="s">
        <v>614</v>
      </c>
      <c r="ED3" s="79" t="s">
        <v>614</v>
      </c>
      <c r="EE3" s="79" t="s">
        <v>614</v>
      </c>
      <c r="EF3" s="79" t="s">
        <v>614</v>
      </c>
      <c r="EG3" s="79" t="s">
        <v>614</v>
      </c>
      <c r="EH3" s="79" t="s">
        <v>614</v>
      </c>
      <c r="EI3" s="79" t="s">
        <v>614</v>
      </c>
      <c r="EJ3" s="79" t="s">
        <v>614</v>
      </c>
      <c r="EK3" s="79" t="s">
        <v>614</v>
      </c>
      <c r="EL3" s="79" t="s">
        <v>614</v>
      </c>
      <c r="EM3" s="79" t="s">
        <v>614</v>
      </c>
      <c r="EN3" s="79" t="s">
        <v>614</v>
      </c>
      <c r="EO3" s="79" t="s">
        <v>614</v>
      </c>
      <c r="EP3" s="79" t="s">
        <v>614</v>
      </c>
      <c r="EQ3" s="79" t="s">
        <v>614</v>
      </c>
      <c r="ER3" s="79" t="s">
        <v>614</v>
      </c>
      <c r="ES3" s="79" t="s">
        <v>614</v>
      </c>
      <c r="ET3" s="79" t="s">
        <v>614</v>
      </c>
      <c r="EU3" s="79" t="s">
        <v>614</v>
      </c>
      <c r="EV3" s="79" t="s">
        <v>614</v>
      </c>
      <c r="EW3" s="79" t="s">
        <v>614</v>
      </c>
      <c r="EX3" s="79" t="s">
        <v>614</v>
      </c>
      <c r="EY3" s="79" t="s">
        <v>614</v>
      </c>
      <c r="EZ3" s="79" t="s">
        <v>614</v>
      </c>
      <c r="FA3" s="79" t="s">
        <v>614</v>
      </c>
      <c r="FB3" s="79" t="s">
        <v>614</v>
      </c>
      <c r="FC3" s="79" t="s">
        <v>614</v>
      </c>
      <c r="FD3" s="79" t="s">
        <v>614</v>
      </c>
      <c r="FE3" s="79" t="s">
        <v>614</v>
      </c>
      <c r="FF3" s="79" t="s">
        <v>614</v>
      </c>
      <c r="FI3" s="76" t="s">
        <v>615</v>
      </c>
      <c r="FJ3" s="76" t="s">
        <v>615</v>
      </c>
      <c r="FK3" s="76" t="s">
        <v>615</v>
      </c>
      <c r="FL3" s="76" t="s">
        <v>615</v>
      </c>
      <c r="FM3" s="76" t="s">
        <v>615</v>
      </c>
      <c r="FN3" s="76" t="s">
        <v>615</v>
      </c>
      <c r="FO3" s="76" t="s">
        <v>615</v>
      </c>
      <c r="FP3" s="76" t="s">
        <v>615</v>
      </c>
      <c r="FQ3" s="76" t="s">
        <v>615</v>
      </c>
      <c r="FR3" s="76" t="s">
        <v>615</v>
      </c>
      <c r="FS3" s="76" t="s">
        <v>615</v>
      </c>
      <c r="FT3" s="76" t="s">
        <v>615</v>
      </c>
      <c r="FU3" s="76" t="s">
        <v>615</v>
      </c>
      <c r="FV3" s="76" t="s">
        <v>615</v>
      </c>
      <c r="FW3" s="76" t="s">
        <v>615</v>
      </c>
      <c r="FX3" s="76" t="s">
        <v>615</v>
      </c>
      <c r="FY3" s="76" t="s">
        <v>615</v>
      </c>
      <c r="FZ3" s="76" t="s">
        <v>615</v>
      </c>
      <c r="GA3" s="76" t="s">
        <v>615</v>
      </c>
      <c r="GB3" s="76" t="s">
        <v>615</v>
      </c>
      <c r="GC3" s="76" t="s">
        <v>615</v>
      </c>
      <c r="GD3" s="76" t="s">
        <v>615</v>
      </c>
      <c r="GE3" s="76" t="s">
        <v>615</v>
      </c>
      <c r="GF3" s="76" t="s">
        <v>615</v>
      </c>
      <c r="GG3" s="76" t="s">
        <v>615</v>
      </c>
      <c r="GH3" s="76" t="s">
        <v>615</v>
      </c>
      <c r="GI3" s="76" t="s">
        <v>615</v>
      </c>
      <c r="GJ3" s="76" t="s">
        <v>615</v>
      </c>
      <c r="GK3" s="76" t="s">
        <v>615</v>
      </c>
      <c r="GL3" s="76" t="s">
        <v>615</v>
      </c>
      <c r="GM3" s="76" t="s">
        <v>615</v>
      </c>
      <c r="GN3" s="76" t="s">
        <v>615</v>
      </c>
      <c r="GO3" s="76" t="s">
        <v>615</v>
      </c>
      <c r="GP3" s="76" t="s">
        <v>615</v>
      </c>
      <c r="GQ3" s="76" t="s">
        <v>615</v>
      </c>
      <c r="GR3" s="76" t="s">
        <v>615</v>
      </c>
      <c r="GS3" s="76" t="s">
        <v>615</v>
      </c>
      <c r="GT3" s="76" t="s">
        <v>615</v>
      </c>
      <c r="GU3" s="76" t="s">
        <v>615</v>
      </c>
      <c r="GV3" s="76" t="s">
        <v>615</v>
      </c>
      <c r="GW3" s="76" t="s">
        <v>615</v>
      </c>
      <c r="GX3" s="76" t="s">
        <v>615</v>
      </c>
      <c r="GZ3" s="76" t="s">
        <v>616</v>
      </c>
    </row>
    <row r="4" spans="1:249" s="14" customFormat="1" x14ac:dyDescent="0.25">
      <c r="A4" s="7"/>
      <c r="B4" s="80"/>
      <c r="C4" s="7" t="s">
        <v>617</v>
      </c>
      <c r="D4" s="81" t="s">
        <v>618</v>
      </c>
      <c r="E4" s="80" t="s">
        <v>618</v>
      </c>
      <c r="F4" s="81" t="s">
        <v>619</v>
      </c>
      <c r="G4" s="7" t="s">
        <v>619</v>
      </c>
      <c r="H4" s="81" t="s">
        <v>620</v>
      </c>
      <c r="I4" s="7" t="s">
        <v>620</v>
      </c>
      <c r="J4" s="81" t="s">
        <v>621</v>
      </c>
      <c r="K4" s="81" t="s">
        <v>621</v>
      </c>
      <c r="L4" s="81" t="s">
        <v>622</v>
      </c>
      <c r="M4" s="14" t="s">
        <v>622</v>
      </c>
      <c r="N4" s="81" t="s">
        <v>623</v>
      </c>
      <c r="O4" s="14" t="s">
        <v>623</v>
      </c>
      <c r="P4" s="81" t="s">
        <v>624</v>
      </c>
      <c r="Q4" s="14" t="s">
        <v>624</v>
      </c>
      <c r="R4" s="81" t="s">
        <v>625</v>
      </c>
      <c r="S4" s="14" t="s">
        <v>625</v>
      </c>
      <c r="T4" s="81" t="s">
        <v>626</v>
      </c>
      <c r="U4" s="15" t="s">
        <v>626</v>
      </c>
      <c r="V4" s="81" t="s">
        <v>627</v>
      </c>
      <c r="W4" s="15" t="s">
        <v>627</v>
      </c>
      <c r="X4" s="75" t="s">
        <v>628</v>
      </c>
      <c r="Y4" s="15" t="s">
        <v>628</v>
      </c>
      <c r="Z4" s="81" t="s">
        <v>629</v>
      </c>
      <c r="AA4" s="14" t="s">
        <v>617</v>
      </c>
      <c r="AB4" s="14" t="s">
        <v>630</v>
      </c>
      <c r="AC4" s="14" t="s">
        <v>631</v>
      </c>
      <c r="AD4" s="14" t="s">
        <v>632</v>
      </c>
      <c r="AE4" s="14" t="s">
        <v>633</v>
      </c>
      <c r="AF4" s="82" t="s">
        <v>634</v>
      </c>
      <c r="AG4" s="14" t="s">
        <v>635</v>
      </c>
      <c r="AH4" s="14" t="s">
        <v>636</v>
      </c>
      <c r="AI4" s="14" t="s">
        <v>637</v>
      </c>
      <c r="AJ4" s="83" t="str">
        <f>S2_trace_elements!I3</f>
        <v>Li</v>
      </c>
      <c r="AK4" s="83" t="str">
        <f>S2_trace_elements!J3</f>
        <v>Si</v>
      </c>
      <c r="AL4" s="83" t="str">
        <f>S2_trace_elements!K3</f>
        <v>Ca</v>
      </c>
      <c r="AM4" s="83" t="str">
        <f>S2_trace_elements!L3</f>
        <v>Sc</v>
      </c>
      <c r="AN4" s="83" t="str">
        <f>S2_trace_elements!M3</f>
        <v>Ti47</v>
      </c>
      <c r="AO4" s="83" t="str">
        <f>S2_trace_elements!N3</f>
        <v>Ti49</v>
      </c>
      <c r="AP4" s="83" t="str">
        <f>S2_trace_elements!O3</f>
        <v>V</v>
      </c>
      <c r="AQ4" s="83" t="str">
        <f>S2_trace_elements!P3</f>
        <v>Cr</v>
      </c>
      <c r="AR4" s="83" t="str">
        <f>S2_trace_elements!Q3</f>
        <v>Mn</v>
      </c>
      <c r="AS4" s="83" t="str">
        <f>S2_trace_elements!R3</f>
        <v>Co</v>
      </c>
      <c r="AT4" s="83" t="str">
        <f>S2_trace_elements!S3</f>
        <v>Ni</v>
      </c>
      <c r="AU4" s="83" t="str">
        <f>S2_trace_elements!T3</f>
        <v>Cu</v>
      </c>
      <c r="AV4" s="83" t="str">
        <f>S2_trace_elements!U3</f>
        <v>Zn</v>
      </c>
      <c r="AW4" s="83" t="str">
        <f>S2_trace_elements!V3</f>
        <v>As</v>
      </c>
      <c r="AX4" s="83" t="str">
        <f>S2_trace_elements!W3</f>
        <v>Rb</v>
      </c>
      <c r="AY4" s="83" t="str">
        <f>S2_trace_elements!X3</f>
        <v>Sr</v>
      </c>
      <c r="AZ4" s="83" t="str">
        <f>S2_trace_elements!Y3</f>
        <v>Y</v>
      </c>
      <c r="BA4" s="83" t="str">
        <f>S2_trace_elements!Z3</f>
        <v>Zr</v>
      </c>
      <c r="BB4" s="83" t="str">
        <f>S2_trace_elements!AA3</f>
        <v>Nb</v>
      </c>
      <c r="BC4" s="83" t="str">
        <f>S2_trace_elements!AB3</f>
        <v>Mo</v>
      </c>
      <c r="BD4" s="83" t="str">
        <f>S2_trace_elements!AC3</f>
        <v>Cs</v>
      </c>
      <c r="BE4" s="83" t="str">
        <f>S2_trace_elements!AD3</f>
        <v>Ba</v>
      </c>
      <c r="BF4" s="83" t="str">
        <f>S2_trace_elements!AE3</f>
        <v>La</v>
      </c>
      <c r="BG4" s="83" t="str">
        <f>S2_trace_elements!AF3</f>
        <v>Ce</v>
      </c>
      <c r="BH4" s="83" t="str">
        <f>S2_trace_elements!AG3</f>
        <v>Pr</v>
      </c>
      <c r="BI4" s="83" t="str">
        <f>S2_trace_elements!AH3</f>
        <v>Nd</v>
      </c>
      <c r="BJ4" s="83" t="str">
        <f>S2_trace_elements!AI3</f>
        <v>Sm</v>
      </c>
      <c r="BK4" s="83" t="str">
        <f>S2_trace_elements!AJ3</f>
        <v>Eu</v>
      </c>
      <c r="BL4" s="83" t="str">
        <f>S2_trace_elements!AK3</f>
        <v>Gd</v>
      </c>
      <c r="BM4" s="83" t="str">
        <f>S2_trace_elements!AL3</f>
        <v>Tb</v>
      </c>
      <c r="BN4" s="83" t="str">
        <f>S2_trace_elements!AM3</f>
        <v>Dy</v>
      </c>
      <c r="BO4" s="83" t="str">
        <f>S2_trace_elements!AN3</f>
        <v>Ho</v>
      </c>
      <c r="BP4" s="83" t="str">
        <f>S2_trace_elements!AO3</f>
        <v>Er</v>
      </c>
      <c r="BQ4" s="83" t="str">
        <f>S2_trace_elements!AP3</f>
        <v>Tm</v>
      </c>
      <c r="BR4" s="83" t="str">
        <f>S2_trace_elements!AQ3</f>
        <v>Yb</v>
      </c>
      <c r="BS4" s="83" t="str">
        <f>S2_trace_elements!AR3</f>
        <v>Lu</v>
      </c>
      <c r="BT4" s="83" t="str">
        <f>S2_trace_elements!AS3</f>
        <v>Hf</v>
      </c>
      <c r="BU4" s="83" t="str">
        <f>S2_trace_elements!AT3</f>
        <v>Ta</v>
      </c>
      <c r="BV4" s="83" t="str">
        <f>S2_trace_elements!AU3</f>
        <v>Pb</v>
      </c>
      <c r="BW4" s="83" t="str">
        <f>S2_trace_elements!AV3</f>
        <v>Th</v>
      </c>
      <c r="BX4" s="83" t="str">
        <f>S2_trace_elements!AW3</f>
        <v>U</v>
      </c>
      <c r="BY4" s="83" t="s">
        <v>638</v>
      </c>
      <c r="BZ4" s="83"/>
      <c r="CA4" s="84" t="str">
        <f t="shared" ref="CA4:DO4" si="0">AJ4</f>
        <v>Li</v>
      </c>
      <c r="CB4" s="84" t="str">
        <f t="shared" si="0"/>
        <v>Si</v>
      </c>
      <c r="CC4" s="84" t="str">
        <f t="shared" si="0"/>
        <v>Ca</v>
      </c>
      <c r="CD4" s="84" t="str">
        <f t="shared" si="0"/>
        <v>Sc</v>
      </c>
      <c r="CE4" s="84" t="str">
        <f t="shared" si="0"/>
        <v>Ti47</v>
      </c>
      <c r="CF4" s="84" t="str">
        <f t="shared" si="0"/>
        <v>Ti49</v>
      </c>
      <c r="CG4" s="84" t="str">
        <f t="shared" si="0"/>
        <v>V</v>
      </c>
      <c r="CH4" s="84" t="str">
        <f t="shared" si="0"/>
        <v>Cr</v>
      </c>
      <c r="CI4" s="84" t="str">
        <f t="shared" si="0"/>
        <v>Mn</v>
      </c>
      <c r="CJ4" s="84" t="str">
        <f t="shared" si="0"/>
        <v>Co</v>
      </c>
      <c r="CK4" s="84" t="str">
        <f t="shared" si="0"/>
        <v>Ni</v>
      </c>
      <c r="CL4" s="84" t="str">
        <f t="shared" si="0"/>
        <v>Cu</v>
      </c>
      <c r="CM4" s="84" t="str">
        <f t="shared" si="0"/>
        <v>Zn</v>
      </c>
      <c r="CN4" s="84" t="str">
        <f t="shared" si="0"/>
        <v>As</v>
      </c>
      <c r="CO4" s="84" t="str">
        <f t="shared" si="0"/>
        <v>Rb</v>
      </c>
      <c r="CP4" s="84" t="str">
        <f t="shared" si="0"/>
        <v>Sr</v>
      </c>
      <c r="CQ4" s="84" t="str">
        <f t="shared" si="0"/>
        <v>Y</v>
      </c>
      <c r="CR4" s="84" t="str">
        <f t="shared" si="0"/>
        <v>Zr</v>
      </c>
      <c r="CS4" s="84" t="str">
        <f t="shared" si="0"/>
        <v>Nb</v>
      </c>
      <c r="CT4" s="84" t="str">
        <f t="shared" si="0"/>
        <v>Mo</v>
      </c>
      <c r="CU4" s="84" t="str">
        <f t="shared" si="0"/>
        <v>Cs</v>
      </c>
      <c r="CV4" s="84" t="str">
        <f t="shared" si="0"/>
        <v>Ba</v>
      </c>
      <c r="CW4" s="84" t="str">
        <f t="shared" si="0"/>
        <v>La</v>
      </c>
      <c r="CX4" s="84" t="str">
        <f t="shared" si="0"/>
        <v>Ce</v>
      </c>
      <c r="CY4" s="84" t="str">
        <f t="shared" si="0"/>
        <v>Pr</v>
      </c>
      <c r="CZ4" s="84" t="str">
        <f t="shared" si="0"/>
        <v>Nd</v>
      </c>
      <c r="DA4" s="84" t="str">
        <f t="shared" si="0"/>
        <v>Sm</v>
      </c>
      <c r="DB4" s="84" t="str">
        <f t="shared" si="0"/>
        <v>Eu</v>
      </c>
      <c r="DC4" s="84" t="str">
        <f t="shared" si="0"/>
        <v>Gd</v>
      </c>
      <c r="DD4" s="84" t="str">
        <f t="shared" si="0"/>
        <v>Tb</v>
      </c>
      <c r="DE4" s="84" t="str">
        <f t="shared" si="0"/>
        <v>Dy</v>
      </c>
      <c r="DF4" s="84" t="str">
        <f t="shared" si="0"/>
        <v>Ho</v>
      </c>
      <c r="DG4" s="84" t="str">
        <f t="shared" si="0"/>
        <v>Er</v>
      </c>
      <c r="DH4" s="84" t="str">
        <f t="shared" si="0"/>
        <v>Tm</v>
      </c>
      <c r="DI4" s="84" t="str">
        <f t="shared" si="0"/>
        <v>Yb</v>
      </c>
      <c r="DJ4" s="84" t="str">
        <f t="shared" si="0"/>
        <v>Lu</v>
      </c>
      <c r="DK4" s="84" t="str">
        <f t="shared" si="0"/>
        <v>Hf</v>
      </c>
      <c r="DL4" s="84" t="str">
        <f t="shared" si="0"/>
        <v>Ta</v>
      </c>
      <c r="DM4" s="85" t="str">
        <f t="shared" si="0"/>
        <v>Pb</v>
      </c>
      <c r="DN4" s="84" t="str">
        <f t="shared" si="0"/>
        <v>Th</v>
      </c>
      <c r="DO4" s="84" t="str">
        <f t="shared" si="0"/>
        <v>U</v>
      </c>
      <c r="DP4" s="84" t="s">
        <v>638</v>
      </c>
      <c r="DQ4" s="16"/>
      <c r="DR4" s="14" t="str">
        <f t="shared" ref="DR4:FG4" si="1">AJ4</f>
        <v>Li</v>
      </c>
      <c r="DS4" s="14" t="str">
        <f t="shared" si="1"/>
        <v>Si</v>
      </c>
      <c r="DT4" s="14" t="str">
        <f t="shared" si="1"/>
        <v>Ca</v>
      </c>
      <c r="DU4" s="14" t="str">
        <f t="shared" si="1"/>
        <v>Sc</v>
      </c>
      <c r="DV4" s="14" t="str">
        <f t="shared" si="1"/>
        <v>Ti47</v>
      </c>
      <c r="DW4" s="14" t="str">
        <f t="shared" si="1"/>
        <v>Ti49</v>
      </c>
      <c r="DX4" s="14" t="str">
        <f t="shared" si="1"/>
        <v>V</v>
      </c>
      <c r="DY4" s="14" t="str">
        <f t="shared" si="1"/>
        <v>Cr</v>
      </c>
      <c r="DZ4" s="14" t="str">
        <f t="shared" si="1"/>
        <v>Mn</v>
      </c>
      <c r="EA4" s="14" t="str">
        <f t="shared" si="1"/>
        <v>Co</v>
      </c>
      <c r="EB4" s="14" t="str">
        <f t="shared" si="1"/>
        <v>Ni</v>
      </c>
      <c r="EC4" s="14" t="str">
        <f t="shared" si="1"/>
        <v>Cu</v>
      </c>
      <c r="ED4" s="14" t="str">
        <f t="shared" si="1"/>
        <v>Zn</v>
      </c>
      <c r="EE4" s="14" t="str">
        <f t="shared" si="1"/>
        <v>As</v>
      </c>
      <c r="EF4" s="14" t="str">
        <f t="shared" si="1"/>
        <v>Rb</v>
      </c>
      <c r="EG4" s="14" t="str">
        <f t="shared" si="1"/>
        <v>Sr</v>
      </c>
      <c r="EH4" s="14" t="str">
        <f t="shared" si="1"/>
        <v>Y</v>
      </c>
      <c r="EI4" s="14" t="str">
        <f t="shared" si="1"/>
        <v>Zr</v>
      </c>
      <c r="EJ4" s="14" t="str">
        <f t="shared" si="1"/>
        <v>Nb</v>
      </c>
      <c r="EK4" s="14" t="str">
        <f t="shared" si="1"/>
        <v>Mo</v>
      </c>
      <c r="EL4" s="14" t="str">
        <f t="shared" si="1"/>
        <v>Cs</v>
      </c>
      <c r="EM4" s="14" t="str">
        <f t="shared" si="1"/>
        <v>Ba</v>
      </c>
      <c r="EN4" s="14" t="str">
        <f t="shared" si="1"/>
        <v>La</v>
      </c>
      <c r="EO4" s="14" t="str">
        <f t="shared" si="1"/>
        <v>Ce</v>
      </c>
      <c r="EP4" s="14" t="str">
        <f t="shared" si="1"/>
        <v>Pr</v>
      </c>
      <c r="EQ4" s="14" t="str">
        <f t="shared" si="1"/>
        <v>Nd</v>
      </c>
      <c r="ER4" s="14" t="str">
        <f t="shared" si="1"/>
        <v>Sm</v>
      </c>
      <c r="ES4" s="14" t="str">
        <f t="shared" si="1"/>
        <v>Eu</v>
      </c>
      <c r="ET4" s="14" t="str">
        <f t="shared" si="1"/>
        <v>Gd</v>
      </c>
      <c r="EU4" s="14" t="str">
        <f t="shared" si="1"/>
        <v>Tb</v>
      </c>
      <c r="EV4" s="14" t="str">
        <f t="shared" si="1"/>
        <v>Dy</v>
      </c>
      <c r="EW4" s="14" t="str">
        <f t="shared" si="1"/>
        <v>Ho</v>
      </c>
      <c r="EX4" s="14" t="str">
        <f t="shared" si="1"/>
        <v>Er</v>
      </c>
      <c r="EY4" s="14" t="str">
        <f t="shared" si="1"/>
        <v>Tm</v>
      </c>
      <c r="EZ4" s="14" t="str">
        <f t="shared" si="1"/>
        <v>Yb</v>
      </c>
      <c r="FA4" s="14" t="str">
        <f t="shared" si="1"/>
        <v>Lu</v>
      </c>
      <c r="FB4" s="14" t="str">
        <f t="shared" si="1"/>
        <v>Hf</v>
      </c>
      <c r="FC4" s="14" t="str">
        <f t="shared" si="1"/>
        <v>Ta</v>
      </c>
      <c r="FD4" s="14" t="str">
        <f t="shared" si="1"/>
        <v>Pb</v>
      </c>
      <c r="FE4" s="14" t="str">
        <f t="shared" si="1"/>
        <v>Th</v>
      </c>
      <c r="FF4" s="14" t="str">
        <f t="shared" si="1"/>
        <v>U</v>
      </c>
      <c r="FG4" s="14" t="str">
        <f t="shared" si="1"/>
        <v>K</v>
      </c>
      <c r="FI4" s="14" t="str">
        <f t="shared" ref="FI4:GW4" si="2">DR4</f>
        <v>Li</v>
      </c>
      <c r="FJ4" s="14" t="str">
        <f t="shared" si="2"/>
        <v>Si</v>
      </c>
      <c r="FK4" s="14" t="str">
        <f t="shared" si="2"/>
        <v>Ca</v>
      </c>
      <c r="FL4" s="14" t="str">
        <f t="shared" si="2"/>
        <v>Sc</v>
      </c>
      <c r="FM4" s="14" t="str">
        <f t="shared" si="2"/>
        <v>Ti47</v>
      </c>
      <c r="FN4" s="14" t="str">
        <f t="shared" si="2"/>
        <v>Ti49</v>
      </c>
      <c r="FO4" s="14" t="str">
        <f t="shared" si="2"/>
        <v>V</v>
      </c>
      <c r="FP4" s="14" t="str">
        <f t="shared" si="2"/>
        <v>Cr</v>
      </c>
      <c r="FQ4" s="14" t="str">
        <f t="shared" si="2"/>
        <v>Mn</v>
      </c>
      <c r="FR4" s="14" t="str">
        <f t="shared" si="2"/>
        <v>Co</v>
      </c>
      <c r="FS4" s="14" t="str">
        <f t="shared" si="2"/>
        <v>Ni</v>
      </c>
      <c r="FT4" s="14" t="str">
        <f t="shared" si="2"/>
        <v>Cu</v>
      </c>
      <c r="FU4" s="14" t="str">
        <f t="shared" si="2"/>
        <v>Zn</v>
      </c>
      <c r="FV4" s="14" t="str">
        <f t="shared" si="2"/>
        <v>As</v>
      </c>
      <c r="FW4" s="14" t="str">
        <f t="shared" si="2"/>
        <v>Rb</v>
      </c>
      <c r="FX4" s="14" t="str">
        <f t="shared" si="2"/>
        <v>Sr</v>
      </c>
      <c r="FY4" s="14" t="str">
        <f t="shared" si="2"/>
        <v>Y</v>
      </c>
      <c r="FZ4" s="14" t="str">
        <f t="shared" si="2"/>
        <v>Zr</v>
      </c>
      <c r="GA4" s="14" t="str">
        <f t="shared" si="2"/>
        <v>Nb</v>
      </c>
      <c r="GB4" s="14" t="str">
        <f t="shared" si="2"/>
        <v>Mo</v>
      </c>
      <c r="GC4" s="14" t="str">
        <f t="shared" si="2"/>
        <v>Cs</v>
      </c>
      <c r="GD4" s="14" t="str">
        <f t="shared" si="2"/>
        <v>Ba</v>
      </c>
      <c r="GE4" s="14" t="str">
        <f t="shared" si="2"/>
        <v>La</v>
      </c>
      <c r="GF4" s="14" t="str">
        <f t="shared" si="2"/>
        <v>Ce</v>
      </c>
      <c r="GG4" s="14" t="str">
        <f t="shared" si="2"/>
        <v>Pr</v>
      </c>
      <c r="GH4" s="14" t="str">
        <f t="shared" si="2"/>
        <v>Nd</v>
      </c>
      <c r="GI4" s="14" t="str">
        <f t="shared" si="2"/>
        <v>Sm</v>
      </c>
      <c r="GJ4" s="14" t="str">
        <f t="shared" si="2"/>
        <v>Eu</v>
      </c>
      <c r="GK4" s="14" t="str">
        <f t="shared" si="2"/>
        <v>Gd</v>
      </c>
      <c r="GL4" s="14" t="str">
        <f t="shared" si="2"/>
        <v>Tb</v>
      </c>
      <c r="GM4" s="14" t="str">
        <f t="shared" si="2"/>
        <v>Dy</v>
      </c>
      <c r="GN4" s="14" t="str">
        <f t="shared" si="2"/>
        <v>Ho</v>
      </c>
      <c r="GO4" s="14" t="str">
        <f t="shared" si="2"/>
        <v>Er</v>
      </c>
      <c r="GP4" s="14" t="str">
        <f t="shared" si="2"/>
        <v>Tm</v>
      </c>
      <c r="GQ4" s="14" t="str">
        <f t="shared" si="2"/>
        <v>Yb</v>
      </c>
      <c r="GR4" s="14" t="str">
        <f t="shared" si="2"/>
        <v>Lu</v>
      </c>
      <c r="GS4" s="14" t="str">
        <f t="shared" si="2"/>
        <v>Hf</v>
      </c>
      <c r="GT4" s="14" t="str">
        <f t="shared" si="2"/>
        <v>Ta</v>
      </c>
      <c r="GU4" s="14" t="str">
        <f t="shared" si="2"/>
        <v>Pb</v>
      </c>
      <c r="GV4" s="14" t="str">
        <f t="shared" si="2"/>
        <v>Th</v>
      </c>
      <c r="GW4" s="14" t="str">
        <f t="shared" si="2"/>
        <v>U</v>
      </c>
      <c r="GX4" s="14" t="s">
        <v>638</v>
      </c>
      <c r="GZ4" s="14" t="str">
        <f t="shared" ref="GZ4:IO4" si="3">FI4</f>
        <v>Li</v>
      </c>
      <c r="HA4" s="14" t="str">
        <f t="shared" si="3"/>
        <v>Si</v>
      </c>
      <c r="HB4" s="14" t="str">
        <f t="shared" si="3"/>
        <v>Ca</v>
      </c>
      <c r="HC4" s="14" t="str">
        <f t="shared" si="3"/>
        <v>Sc</v>
      </c>
      <c r="HD4" s="14" t="str">
        <f t="shared" si="3"/>
        <v>Ti47</v>
      </c>
      <c r="HE4" s="14" t="str">
        <f t="shared" si="3"/>
        <v>Ti49</v>
      </c>
      <c r="HF4" s="14" t="str">
        <f t="shared" si="3"/>
        <v>V</v>
      </c>
      <c r="HG4" s="14" t="str">
        <f t="shared" si="3"/>
        <v>Cr</v>
      </c>
      <c r="HH4" s="14" t="str">
        <f t="shared" si="3"/>
        <v>Mn</v>
      </c>
      <c r="HI4" s="14" t="str">
        <f t="shared" si="3"/>
        <v>Co</v>
      </c>
      <c r="HJ4" s="14" t="str">
        <f t="shared" si="3"/>
        <v>Ni</v>
      </c>
      <c r="HK4" s="14" t="str">
        <f t="shared" si="3"/>
        <v>Cu</v>
      </c>
      <c r="HL4" s="14" t="str">
        <f t="shared" si="3"/>
        <v>Zn</v>
      </c>
      <c r="HM4" s="14" t="str">
        <f t="shared" si="3"/>
        <v>As</v>
      </c>
      <c r="HN4" s="14" t="str">
        <f t="shared" si="3"/>
        <v>Rb</v>
      </c>
      <c r="HO4" s="14" t="str">
        <f t="shared" si="3"/>
        <v>Sr</v>
      </c>
      <c r="HP4" s="14" t="str">
        <f t="shared" si="3"/>
        <v>Y</v>
      </c>
      <c r="HQ4" s="14" t="str">
        <f t="shared" si="3"/>
        <v>Zr</v>
      </c>
      <c r="HR4" s="14" t="str">
        <f t="shared" si="3"/>
        <v>Nb</v>
      </c>
      <c r="HS4" s="14" t="str">
        <f t="shared" si="3"/>
        <v>Mo</v>
      </c>
      <c r="HT4" s="14" t="str">
        <f t="shared" si="3"/>
        <v>Cs</v>
      </c>
      <c r="HU4" s="14" t="str">
        <f t="shared" si="3"/>
        <v>Ba</v>
      </c>
      <c r="HV4" s="14" t="str">
        <f t="shared" si="3"/>
        <v>La</v>
      </c>
      <c r="HW4" s="14" t="str">
        <f t="shared" si="3"/>
        <v>Ce</v>
      </c>
      <c r="HX4" s="14" t="str">
        <f t="shared" si="3"/>
        <v>Pr</v>
      </c>
      <c r="HY4" s="14" t="str">
        <f t="shared" si="3"/>
        <v>Nd</v>
      </c>
      <c r="HZ4" s="14" t="str">
        <f t="shared" si="3"/>
        <v>Sm</v>
      </c>
      <c r="IA4" s="14" t="str">
        <f t="shared" si="3"/>
        <v>Eu</v>
      </c>
      <c r="IB4" s="14" t="str">
        <f t="shared" si="3"/>
        <v>Gd</v>
      </c>
      <c r="IC4" s="14" t="str">
        <f t="shared" si="3"/>
        <v>Tb</v>
      </c>
      <c r="ID4" s="14" t="str">
        <f t="shared" si="3"/>
        <v>Dy</v>
      </c>
      <c r="IE4" s="14" t="str">
        <f t="shared" si="3"/>
        <v>Ho</v>
      </c>
      <c r="IF4" s="14" t="str">
        <f t="shared" si="3"/>
        <v>Er</v>
      </c>
      <c r="IG4" s="14" t="str">
        <f t="shared" si="3"/>
        <v>Tm</v>
      </c>
      <c r="IH4" s="14" t="str">
        <f t="shared" si="3"/>
        <v>Yb</v>
      </c>
      <c r="II4" s="14" t="str">
        <f t="shared" si="3"/>
        <v>Lu</v>
      </c>
      <c r="IJ4" s="14" t="str">
        <f t="shared" si="3"/>
        <v>Hf</v>
      </c>
      <c r="IK4" s="14" t="str">
        <f t="shared" si="3"/>
        <v>Ta</v>
      </c>
      <c r="IL4" s="14" t="str">
        <f t="shared" si="3"/>
        <v>Pb</v>
      </c>
      <c r="IM4" s="14" t="str">
        <f t="shared" si="3"/>
        <v>Th</v>
      </c>
      <c r="IN4" s="14" t="str">
        <f t="shared" si="3"/>
        <v>U</v>
      </c>
      <c r="IO4" s="14" t="str">
        <f t="shared" si="3"/>
        <v>K</v>
      </c>
    </row>
    <row r="5" spans="1:249" s="2" customFormat="1" x14ac:dyDescent="0.25">
      <c r="A5" s="81" t="str">
        <f>S2_trace_elements!A6</f>
        <v>42. Exp CHV-E154</v>
      </c>
      <c r="B5" s="81" t="s">
        <v>365</v>
      </c>
      <c r="C5" s="81">
        <v>5</v>
      </c>
      <c r="D5" s="86">
        <f>S1_major_minor_elements!J9</f>
        <v>50.787999999999997</v>
      </c>
      <c r="E5" s="86">
        <f>S1_major_minor_elements!J10</f>
        <v>0.3875177415293401</v>
      </c>
      <c r="F5" s="86">
        <f>S1_major_minor_elements!D9</f>
        <v>4.5249999999999999E-2</v>
      </c>
      <c r="G5" s="86">
        <f>S1_major_minor_elements!D10</f>
        <v>8.8388347648318474E-3</v>
      </c>
      <c r="H5" s="86">
        <f>S1_major_minor_elements!R9</f>
        <v>1.39442</v>
      </c>
      <c r="I5" s="86">
        <f>S1_major_minor_elements!R10</f>
        <v>0.1956864251806954</v>
      </c>
      <c r="J5" s="86" t="str">
        <f>S1_major_minor_elements!L8</f>
        <v>&lt;DL</v>
      </c>
      <c r="K5" s="86"/>
      <c r="L5" s="86">
        <f>S1_major_minor_elements!N9</f>
        <v>23.444000000000003</v>
      </c>
      <c r="M5" s="86">
        <f>S1_major_minor_elements!N10</f>
        <v>0.12641202474448343</v>
      </c>
      <c r="N5" s="86">
        <f>S1_major_minor_elements!F9</f>
        <v>14.91</v>
      </c>
      <c r="O5" s="86">
        <f>S1_major_minor_elements!F10</f>
        <v>0.31741140496207731</v>
      </c>
      <c r="P5" s="86">
        <f>S1_major_minor_elements!H9</f>
        <v>4.91</v>
      </c>
      <c r="Q5" s="86">
        <f>S1_major_minor_elements!H10</f>
        <v>0.56124860801609233</v>
      </c>
      <c r="R5" s="86">
        <f>S1_major_minor_elements!P9</f>
        <v>5.0540000000000003</v>
      </c>
      <c r="S5" s="86">
        <f>S1_major_minor_elements!P10</f>
        <v>0.12340988615179911</v>
      </c>
      <c r="T5" s="86">
        <f>S1_major_minor_elements!V9</f>
        <v>9.867999999999999E-2</v>
      </c>
      <c r="U5" s="86">
        <f>S1_major_minor_elements!V10</f>
        <v>1.7163828244305009E-2</v>
      </c>
      <c r="V5" s="86">
        <f>S1_major_minor_elements!T9</f>
        <v>0.20268000000000003</v>
      </c>
      <c r="W5" s="86">
        <f>S1_major_minor_elements!T10</f>
        <v>3.7678667704683838E-2</v>
      </c>
      <c r="X5" s="86" t="str">
        <f>S1_major_minor_elements!X8</f>
        <v>&lt;DL</v>
      </c>
      <c r="Y5" s="86"/>
      <c r="Z5" s="86">
        <f>SUM(V5,X5,T5,R5,P5,N5,L5,J5,H5,F5,D5)</f>
        <v>100.84702999999999</v>
      </c>
      <c r="AA5" s="81">
        <v>13</v>
      </c>
      <c r="AF5" s="37">
        <v>0.1452</v>
      </c>
      <c r="AH5" s="2">
        <f>(R5*N6)/(R6*N5)</f>
        <v>0.16912083099123512</v>
      </c>
      <c r="AI5" s="2">
        <f>(H5*D6)/(H6*D5)</f>
        <v>0.4794685492111882</v>
      </c>
      <c r="AJ5" s="86">
        <f>S2_trace_elements!I16</f>
        <v>9.8583333333333343</v>
      </c>
      <c r="AK5" s="87">
        <f>S2_trace_elements!J16</f>
        <v>227501.87083333335</v>
      </c>
      <c r="AL5" s="87">
        <f>S2_trace_elements!K16</f>
        <v>167597.39249999999</v>
      </c>
      <c r="AM5" s="86">
        <f>S2_trace_elements!L16</f>
        <v>227.86999999999998</v>
      </c>
      <c r="AN5" s="87">
        <f>S2_trace_elements!M16</f>
        <v>8328.8141666666652</v>
      </c>
      <c r="AO5" s="87">
        <f>S2_trace_elements!N16</f>
        <v>7842.76111111111</v>
      </c>
      <c r="AP5" s="86">
        <f>S2_trace_elements!O16</f>
        <v>22.639166666666664</v>
      </c>
      <c r="AQ5" s="86">
        <f>S2_trace_elements!P16</f>
        <v>1783.24</v>
      </c>
      <c r="AR5" s="86">
        <f>S2_trace_elements!Q16</f>
        <v>815.21750000000009</v>
      </c>
      <c r="AS5" s="86">
        <f>S2_trace_elements!R16</f>
        <v>59.196666666666665</v>
      </c>
      <c r="AT5" s="86">
        <f>S2_trace_elements!S16</f>
        <v>14.598333333333334</v>
      </c>
      <c r="AU5" s="86">
        <f>S2_trace_elements!T16</f>
        <v>0.4</v>
      </c>
      <c r="AV5" s="86">
        <f>S2_trace_elements!U16</f>
        <v>1.585</v>
      </c>
      <c r="AW5" s="86">
        <f>S2_trace_elements!V16</f>
        <v>0.36000000000000004</v>
      </c>
      <c r="AX5" s="86">
        <f>S2_trace_elements!W16</f>
        <v>0.51</v>
      </c>
      <c r="AY5" s="86">
        <f>S2_trace_elements!X16</f>
        <v>35.526666666666671</v>
      </c>
      <c r="AZ5" s="86">
        <f>S2_trace_elements!Y16</f>
        <v>21.159999999999997</v>
      </c>
      <c r="BA5" s="86">
        <f>S2_trace_elements!Z16</f>
        <v>49.041666666666664</v>
      </c>
      <c r="BB5" s="86">
        <f>S2_trace_elements!AA16</f>
        <v>2.5442499999999999</v>
      </c>
      <c r="BC5" s="86">
        <f>S2_trace_elements!AB16</f>
        <v>0.77400000000000002</v>
      </c>
      <c r="BD5" s="88"/>
      <c r="BE5" s="86">
        <f>S2_trace_elements!AD16</f>
        <v>0.26900000000000002</v>
      </c>
      <c r="BF5" s="86">
        <f>S2_trace_elements!AE16</f>
        <v>2.7675000000000001</v>
      </c>
      <c r="BG5" s="86">
        <f>S2_trace_elements!AF16</f>
        <v>6.1366666666666658</v>
      </c>
      <c r="BH5" s="86">
        <f>S2_trace_elements!AG16</f>
        <v>1.3690833333333332</v>
      </c>
      <c r="BI5" s="86">
        <f>S2_trace_elements!AH16</f>
        <v>12.899166666666668</v>
      </c>
      <c r="BJ5" s="86">
        <f>S2_trace_elements!AI16</f>
        <v>7.5599999999999978</v>
      </c>
      <c r="BK5" s="86">
        <f>S2_trace_elements!AJ16</f>
        <v>1.42</v>
      </c>
      <c r="BL5" s="86">
        <f>S2_trace_elements!AK16</f>
        <v>4.7700000000000005</v>
      </c>
      <c r="BM5" s="86">
        <f>S2_trace_elements!AL16</f>
        <v>2.4283333333333332</v>
      </c>
      <c r="BN5" s="86">
        <f>S2_trace_elements!AM16</f>
        <v>9.5899999999999981</v>
      </c>
      <c r="BO5" s="86">
        <f>S2_trace_elements!AN16</f>
        <v>1.9941666666666666</v>
      </c>
      <c r="BP5" s="86">
        <f>S2_trace_elements!AO16</f>
        <v>4.7091666666666674</v>
      </c>
      <c r="BQ5" s="86">
        <f>S2_trace_elements!AP16</f>
        <v>2.1175000000000002</v>
      </c>
      <c r="BR5" s="86">
        <f>S2_trace_elements!AQ16</f>
        <v>4.3666666666666663</v>
      </c>
      <c r="BS5" s="86">
        <f>S2_trace_elements!AR16</f>
        <v>3.3899999999999992</v>
      </c>
      <c r="BT5" s="86">
        <f>S2_trace_elements!AS16</f>
        <v>13.415833333333337</v>
      </c>
      <c r="BU5" s="86">
        <f>S2_trace_elements!AT16</f>
        <v>0.75574999999999992</v>
      </c>
      <c r="BV5" s="86">
        <f>S2_trace_elements!AU16</f>
        <v>5.0999999999999997E-2</v>
      </c>
      <c r="BW5" s="86">
        <f>S2_trace_elements!AV16</f>
        <v>0.82183333333333319</v>
      </c>
      <c r="BX5" s="86">
        <f>S2_trace_elements!AW16</f>
        <v>0.32691666666666669</v>
      </c>
      <c r="BY5" s="86"/>
      <c r="BZ5" s="86"/>
      <c r="CA5" s="86">
        <f>S2_trace_elements!I19</f>
        <v>0.30995212148649792</v>
      </c>
      <c r="CB5" s="89">
        <f>S2_trace_elements!J19</f>
        <v>2.5715983925936232E-2</v>
      </c>
      <c r="CC5" s="105">
        <f>S2_trace_elements!K19</f>
        <v>2.2711084262007387E-3</v>
      </c>
      <c r="CD5" s="89">
        <f>S2_trace_elements!L19</f>
        <v>8.5849584926369363E-2</v>
      </c>
      <c r="CE5" s="86">
        <f>S2_trace_elements!M19</f>
        <v>0.17525505591193358</v>
      </c>
      <c r="CF5" s="86">
        <f>S2_trace_elements!N19</f>
        <v>0.19271843080919093</v>
      </c>
      <c r="CG5" s="86">
        <f>S2_trace_elements!O19</f>
        <v>0.1870280247091681</v>
      </c>
      <c r="CH5" s="86">
        <f>S2_trace_elements!P19</f>
        <v>0.35176464054961221</v>
      </c>
      <c r="CI5" s="89">
        <f>S2_trace_elements!Q19</f>
        <v>5.9683056411876434E-2</v>
      </c>
      <c r="CJ5" s="89">
        <f>S2_trace_elements!R19</f>
        <v>4.8544214433838224E-2</v>
      </c>
      <c r="CK5" s="86">
        <f>S2_trace_elements!S19</f>
        <v>0.18120424424021978</v>
      </c>
      <c r="CL5" s="86">
        <f>S2_trace_elements!T19</f>
        <v>0.17677669529663598</v>
      </c>
      <c r="CM5" s="89">
        <f>S2_trace_elements!U19</f>
        <v>5.7996139781861897E-2</v>
      </c>
      <c r="CN5" s="89">
        <f>S2_trace_elements!V19</f>
        <v>0.36746545987008189</v>
      </c>
      <c r="CO5" s="88"/>
      <c r="CP5" s="89">
        <f>S2_trace_elements!X19</f>
        <v>7.401671920272157E-2</v>
      </c>
      <c r="CQ5" s="86">
        <f>S2_trace_elements!Y19</f>
        <v>0.1557516632433715</v>
      </c>
      <c r="CR5" s="86">
        <f>S2_trace_elements!Z19</f>
        <v>0.26361427653473313</v>
      </c>
      <c r="CS5" s="86">
        <f>S2_trace_elements!AA19</f>
        <v>0.39246716084920058</v>
      </c>
      <c r="CT5" s="86">
        <f>S2_trace_elements!AB19</f>
        <v>0.37340121832093537</v>
      </c>
      <c r="CU5" s="90"/>
      <c r="CV5" s="86">
        <f>S2_trace_elements!AD19</f>
        <v>0.90470624366249397</v>
      </c>
      <c r="CW5" s="86">
        <f>S2_trace_elements!AE19</f>
        <v>0.15205940644844856</v>
      </c>
      <c r="CX5" s="86">
        <f>S2_trace_elements!AF19</f>
        <v>0.16258018243202726</v>
      </c>
      <c r="CY5" s="86">
        <f>S2_trace_elements!AG19</f>
        <v>0.17252982818045334</v>
      </c>
      <c r="CZ5" s="86">
        <f>S2_trace_elements!AH19</f>
        <v>0.13875288801811669</v>
      </c>
      <c r="DA5" s="86">
        <f>S2_trace_elements!AI19</f>
        <v>0.18049619157053881</v>
      </c>
      <c r="DB5" s="86">
        <f>S2_trace_elements!AJ19</f>
        <v>0.12665381762376626</v>
      </c>
      <c r="DC5" s="86">
        <f>S2_trace_elements!AK19</f>
        <v>0.16686462575203892</v>
      </c>
      <c r="DD5" s="86">
        <f>S2_trace_elements!AL19</f>
        <v>0.15377120000645339</v>
      </c>
      <c r="DE5" s="86">
        <f>S2_trace_elements!AM19</f>
        <v>0.15188048677350036</v>
      </c>
      <c r="DF5" s="86">
        <f>S2_trace_elements!AN19</f>
        <v>0.16193520194819941</v>
      </c>
      <c r="DG5" s="86">
        <f>S2_trace_elements!AO19</f>
        <v>0.14962333456509574</v>
      </c>
      <c r="DH5" s="86">
        <f>S2_trace_elements!AP19</f>
        <v>0.15996103941297887</v>
      </c>
      <c r="DI5" s="86">
        <f>S2_trace_elements!AQ19</f>
        <v>0.17510906456657599</v>
      </c>
      <c r="DJ5" s="86">
        <f>S2_trace_elements!AR19</f>
        <v>0.14852414833605904</v>
      </c>
      <c r="DK5" s="86">
        <f>S2_trace_elements!AS19</f>
        <v>0.24889330451174033</v>
      </c>
      <c r="DL5" s="86">
        <f>S2_trace_elements!AT19</f>
        <v>0.43682184418442166</v>
      </c>
      <c r="DM5" s="88"/>
      <c r="DN5" s="86">
        <f>S2_trace_elements!AV19</f>
        <v>0.25947888491278337</v>
      </c>
      <c r="DO5" s="86">
        <f>S2_trace_elements!AW19</f>
        <v>0.28833993699180771</v>
      </c>
      <c r="DP5" s="86"/>
      <c r="DR5" s="37">
        <f t="shared" ref="DR5:EB5" si="4">AJ5/AJ6</f>
        <v>8.2817287921337093E-2</v>
      </c>
      <c r="DS5" s="2">
        <f t="shared" si="4"/>
        <v>1.2174332002635639</v>
      </c>
      <c r="DT5" s="2">
        <f t="shared" si="4"/>
        <v>1.2831036317527154</v>
      </c>
      <c r="DU5" s="2">
        <f t="shared" si="4"/>
        <v>3.9821499900139798</v>
      </c>
      <c r="DV5" s="2">
        <f t="shared" si="4"/>
        <v>0.53565167124575763</v>
      </c>
      <c r="DW5" s="2">
        <f t="shared" si="4"/>
        <v>0.53070840945107323</v>
      </c>
      <c r="DX5" s="2">
        <f t="shared" si="4"/>
        <v>10.106770833333334</v>
      </c>
      <c r="DY5" s="2">
        <f t="shared" si="4"/>
        <v>14.382956169055632</v>
      </c>
      <c r="DZ5" s="2">
        <f t="shared" si="4"/>
        <v>0.36734250167851012</v>
      </c>
      <c r="EA5" s="2">
        <f t="shared" si="4"/>
        <v>0.89534942344950785</v>
      </c>
      <c r="EB5" s="2">
        <f t="shared" si="4"/>
        <v>1.3099388967226426</v>
      </c>
      <c r="EC5" s="86">
        <f>AU5/AU6</f>
        <v>1.3266998341625209</v>
      </c>
      <c r="EE5" s="2">
        <f t="shared" ref="EE5:EK5" si="5">AW5/AW6</f>
        <v>0.28753993610223644</v>
      </c>
      <c r="EF5" s="92">
        <f t="shared" si="5"/>
        <v>0.10590329279145654</v>
      </c>
      <c r="EG5" s="92">
        <f t="shared" si="5"/>
        <v>9.586773885980536E-2</v>
      </c>
      <c r="EH5" s="2">
        <f t="shared" si="5"/>
        <v>0.3276483730395735</v>
      </c>
      <c r="EI5" s="2">
        <f t="shared" si="5"/>
        <v>0.31209184492910419</v>
      </c>
      <c r="EJ5" s="92">
        <f t="shared" si="5"/>
        <v>8.2577942431099095E-3</v>
      </c>
      <c r="EK5" s="2">
        <f t="shared" si="5"/>
        <v>0.62419354838709684</v>
      </c>
      <c r="EL5" s="92"/>
      <c r="EM5" s="92">
        <f t="shared" ref="EM5:FF5" si="6">BE5/BE6</f>
        <v>1.0863357083104972E-3</v>
      </c>
      <c r="EN5" s="37">
        <f t="shared" si="6"/>
        <v>7.0236023493582767E-2</v>
      </c>
      <c r="EO5" s="2">
        <f t="shared" si="6"/>
        <v>0.11570507640647165</v>
      </c>
      <c r="EP5" s="2">
        <f t="shared" si="6"/>
        <v>0.16962094395280236</v>
      </c>
      <c r="EQ5" s="2">
        <f t="shared" si="6"/>
        <v>0.21905957608546225</v>
      </c>
      <c r="ER5" s="2">
        <f t="shared" si="6"/>
        <v>0.3087154357717885</v>
      </c>
      <c r="ES5" s="2">
        <f t="shared" si="6"/>
        <v>0.19093353822512485</v>
      </c>
      <c r="ET5" s="2">
        <f t="shared" si="6"/>
        <v>0.34622563251762756</v>
      </c>
      <c r="EU5" s="2">
        <f t="shared" si="6"/>
        <v>0.3559115019542155</v>
      </c>
      <c r="EV5" s="2">
        <f t="shared" si="6"/>
        <v>0.36130247578040897</v>
      </c>
      <c r="EW5" s="2">
        <f t="shared" si="6"/>
        <v>0.34994150580763772</v>
      </c>
      <c r="EX5" s="2">
        <f t="shared" si="6"/>
        <v>0.34198741224885026</v>
      </c>
      <c r="EY5" s="2">
        <f t="shared" si="6"/>
        <v>0.31828430319948464</v>
      </c>
      <c r="EZ5" s="2">
        <f t="shared" si="6"/>
        <v>0.3083804143126177</v>
      </c>
      <c r="FA5" s="2">
        <f t="shared" si="6"/>
        <v>0.329308909242298</v>
      </c>
      <c r="FB5" s="2">
        <f t="shared" si="6"/>
        <v>0.66523222592146591</v>
      </c>
      <c r="FC5" s="2">
        <f t="shared" si="6"/>
        <v>2.9995180586267503E-2</v>
      </c>
      <c r="FD5" s="91">
        <f t="shared" si="6"/>
        <v>2.7272727272727271</v>
      </c>
      <c r="FE5" s="37">
        <f t="shared" si="6"/>
        <v>1.1234247253033377E-2</v>
      </c>
      <c r="FF5" s="37">
        <f t="shared" si="6"/>
        <v>1.1290786790342741E-2</v>
      </c>
      <c r="FI5" s="2">
        <f>SQRT(S2_trace_elements!I19^2+S2_trace_elements!I32^2)*100</f>
        <v>31.041698419990727</v>
      </c>
      <c r="FJ5" s="2">
        <f>SQRT(S2_trace_elements!J19^2+S2_trace_elements!J32^2)*100</f>
        <v>4.0255516282869506</v>
      </c>
      <c r="FK5" s="2">
        <f>SQRT(S2_trace_elements!K19^2+S2_trace_elements!K32^2)*100</f>
        <v>0.53555510710431908</v>
      </c>
      <c r="FL5" s="2">
        <f>SQRT(S2_trace_elements!L19^2+S2_trace_elements!L32^2)*100</f>
        <v>8.699947765398953</v>
      </c>
      <c r="FM5" s="2">
        <f>SQRT(S2_trace_elements!M19^2+S2_trace_elements!M32^2)*100</f>
        <v>17.668318083763992</v>
      </c>
      <c r="FN5" s="2">
        <f>SQRT(S2_trace_elements!N19^2+S2_trace_elements!N32^2)*100</f>
        <v>19.288701765789078</v>
      </c>
      <c r="FO5" s="2">
        <f>SQRT(S2_trace_elements!O19^2+S2_trace_elements!O32^2)*100</f>
        <v>18.909454264263008</v>
      </c>
      <c r="FP5" s="2">
        <f>SQRT(S2_trace_elements!P19^2+S2_trace_elements!P32^2)*100</f>
        <v>35.223212179922733</v>
      </c>
      <c r="FQ5" s="2">
        <f>SQRT(S2_trace_elements!Q19^2+S2_trace_elements!Q32^2)*100</f>
        <v>6.4462032278520338</v>
      </c>
      <c r="FR5" s="2">
        <f>SQRT(S2_trace_elements!R19^2+S2_trace_elements!R32^2)*100</f>
        <v>5.5383889469867889</v>
      </c>
      <c r="FS5" s="2">
        <f>SQRT(S2_trace_elements!S19^2+S2_trace_elements!S32^2)*100</f>
        <v>18.481844681228704</v>
      </c>
      <c r="FT5" s="2">
        <f>SQRT(S2_trace_elements!T19^2+S2_trace_elements!T32^2)*100</f>
        <v>40.844791880067575</v>
      </c>
      <c r="FV5" s="2">
        <f>SQRT(S2_trace_elements!V19^2+S2_trace_elements!V32^2)*100</f>
        <v>48.727374908322375</v>
      </c>
      <c r="FW5" s="2">
        <f>SQRT(S2_trace_elements!W19^2+S2_trace_elements!W32^2)*100</f>
        <v>2.2003995147615196</v>
      </c>
      <c r="FX5" s="2">
        <f>SQRT(S2_trace_elements!X19^2+S2_trace_elements!X32^2)*100</f>
        <v>7.4320440720527108</v>
      </c>
      <c r="FY5" s="2">
        <f>SQRT(S2_trace_elements!Y19^2+S2_trace_elements!Y32^2)*100</f>
        <v>15.592171097519008</v>
      </c>
      <c r="FZ5" s="2">
        <f>SQRT(S2_trace_elements!Z19^2+S2_trace_elements!Z32^2)*100</f>
        <v>26.371653704417024</v>
      </c>
      <c r="GA5" s="2">
        <f>SQRT(S2_trace_elements!AA19^2+S2_trace_elements!AA32^2)*100</f>
        <v>39.259516842085461</v>
      </c>
      <c r="GB5" s="2">
        <f>SQRT(S2_trace_elements!AB19^2+S2_trace_elements!AB32^2)*100</f>
        <v>40.95354840738068</v>
      </c>
      <c r="GD5" s="2">
        <f>SQRT(S2_trace_elements!AD19^2+S2_trace_elements!AD32^2)*100</f>
        <v>90.506199754928929</v>
      </c>
      <c r="GE5" s="2">
        <f>SQRT(S2_trace_elements!AE19^2+S2_trace_elements!AE32^2)*100</f>
        <v>15.228420952373448</v>
      </c>
      <c r="GF5" s="2">
        <f>SQRT(S2_trace_elements!AF19^2+S2_trace_elements!AF32^2)*100</f>
        <v>16.354524892436306</v>
      </c>
      <c r="GG5" s="2">
        <f>SQRT(S2_trace_elements!AG19^2+S2_trace_elements!AG32^2)*100</f>
        <v>17.451343211517585</v>
      </c>
      <c r="GH5" s="2">
        <f>SQRT(S2_trace_elements!AH19^2+S2_trace_elements!AH32^2)*100</f>
        <v>14.122439631510744</v>
      </c>
      <c r="GI5" s="2">
        <f>SQRT(S2_trace_elements!AI19^2+S2_trace_elements!AI32^2)*100</f>
        <v>18.321623205439522</v>
      </c>
      <c r="GJ5" s="2">
        <f>SQRT(S2_trace_elements!AJ19^2+S2_trace_elements!AJ32^2)*100</f>
        <v>13.123802906227647</v>
      </c>
      <c r="GK5" s="2">
        <f>SQRT(S2_trace_elements!AK19^2+S2_trace_elements!AK32^2)*100</f>
        <v>16.847378601097475</v>
      </c>
      <c r="GL5" s="2">
        <f>SQRT(S2_trace_elements!AL19^2+S2_trace_elements!AL32^2)*100</f>
        <v>15.452538670452631</v>
      </c>
      <c r="GM5" s="2">
        <f>SQRT(S2_trace_elements!AM19^2+S2_trace_elements!AM32^2)*100</f>
        <v>15.274307484458834</v>
      </c>
      <c r="GN5" s="2">
        <f>SQRT(S2_trace_elements!AN19^2+S2_trace_elements!AN32^2)*100</f>
        <v>16.249341054558126</v>
      </c>
      <c r="GO5" s="2">
        <f>SQRT(S2_trace_elements!AO19^2+S2_trace_elements!AO32^2)*100</f>
        <v>15.186475887763667</v>
      </c>
      <c r="GP5" s="2">
        <f>SQRT(S2_trace_elements!AP19^2+S2_trace_elements!AP32^2)*100</f>
        <v>16.057360444634181</v>
      </c>
      <c r="GQ5" s="2">
        <f>SQRT(S2_trace_elements!AQ19^2+S2_trace_elements!AQ32^2)*100</f>
        <v>17.562997831333195</v>
      </c>
      <c r="GR5" s="2">
        <f>SQRT(S2_trace_elements!AR19^2+S2_trace_elements!AR32^2)*100</f>
        <v>14.951816444054522</v>
      </c>
      <c r="GS5" s="2">
        <f>SQRT(S2_trace_elements!AS19^2+S2_trace_elements!AS32^2)*100</f>
        <v>25.019220485484063</v>
      </c>
      <c r="GT5" s="2">
        <f>SQRT(S2_trace_elements!AT19^2+S2_trace_elements!AT32^2)*100</f>
        <v>43.686582826350929</v>
      </c>
      <c r="GV5" s="2">
        <f>SQRT(S2_trace_elements!AV19^2+S2_trace_elements!AV32^2)*100</f>
        <v>25.987733216929964</v>
      </c>
      <c r="GW5" s="2">
        <f>SQRT(S2_trace_elements!AW19^2+S2_trace_elements!AW32^2)*100</f>
        <v>28.850487122937992</v>
      </c>
      <c r="GZ5" s="4">
        <f t="shared" ref="GZ5:HK5" si="7">DR5/100*FI5</f>
        <v>2.5707892756156866E-2</v>
      </c>
      <c r="HA5" s="4">
        <f t="shared" si="7"/>
        <v>4.900840201651583E-2</v>
      </c>
      <c r="HB5" s="4">
        <f t="shared" si="7"/>
        <v>6.8717270292926631E-3</v>
      </c>
      <c r="HC5" s="4">
        <f t="shared" si="7"/>
        <v>0.34644496907105587</v>
      </c>
      <c r="HD5" s="4">
        <f t="shared" si="7"/>
        <v>9.4640641096698244E-2</v>
      </c>
      <c r="HE5" s="4">
        <f t="shared" si="7"/>
        <v>0.10236676234498029</v>
      </c>
      <c r="HF5" s="4">
        <f t="shared" si="7"/>
        <v>1.9111352083230402</v>
      </c>
      <c r="HG5" s="4">
        <f t="shared" si="7"/>
        <v>5.0661391691717519</v>
      </c>
      <c r="HH5" s="4">
        <f t="shared" si="7"/>
        <v>2.3679644200472531E-2</v>
      </c>
      <c r="HI5" s="4">
        <f t="shared" si="7"/>
        <v>4.9587933505237484E-2</v>
      </c>
      <c r="HJ5" s="4">
        <f t="shared" si="7"/>
        <v>0.24210087231127969</v>
      </c>
      <c r="HK5" s="4">
        <f t="shared" si="7"/>
        <v>0.54188778613688338</v>
      </c>
      <c r="HL5" s="93"/>
      <c r="HM5" s="4">
        <f t="shared" ref="HM5:HS5" si="8">EE5/100*FV5</f>
        <v>0.14011066267568734</v>
      </c>
      <c r="HN5" s="4">
        <f t="shared" si="8"/>
        <v>2.3302955406996812E-3</v>
      </c>
      <c r="HO5" s="4">
        <f t="shared" si="8"/>
        <v>7.1249326029411376E-3</v>
      </c>
      <c r="HP5" s="4">
        <f t="shared" si="8"/>
        <v>5.1087494922567644E-2</v>
      </c>
      <c r="HQ5" s="4">
        <f t="shared" si="8"/>
        <v>8.2303780584429539E-2</v>
      </c>
      <c r="HR5" s="4">
        <f t="shared" si="8"/>
        <v>3.2419701216584986E-3</v>
      </c>
      <c r="HS5" s="4">
        <f t="shared" si="8"/>
        <v>0.25562940699445685</v>
      </c>
      <c r="HT5" s="94"/>
      <c r="HU5" s="4">
        <f t="shared" ref="HU5:IK5" si="9">EM5/100*GD5</f>
        <v>9.8320116617262054E-4</v>
      </c>
      <c r="HV5" s="4">
        <f t="shared" si="9"/>
        <v>1.0695837317810696E-2</v>
      </c>
      <c r="HW5" s="4">
        <f t="shared" si="9"/>
        <v>1.8923015522708857E-2</v>
      </c>
      <c r="HX5" s="4">
        <f t="shared" si="9"/>
        <v>2.960113308781942E-2</v>
      </c>
      <c r="HY5" s="4">
        <f t="shared" si="9"/>
        <v>3.0936556389712752E-2</v>
      </c>
      <c r="HZ5" s="4">
        <f t="shared" si="9"/>
        <v>5.6561678919137749E-2</v>
      </c>
      <c r="IA5" s="4">
        <f t="shared" si="9"/>
        <v>2.5057741238552211E-2</v>
      </c>
      <c r="IB5" s="4">
        <f t="shared" si="9"/>
        <v>5.8329943124289164E-2</v>
      </c>
      <c r="IC5" s="4">
        <f t="shared" si="9"/>
        <v>5.4997362472063924E-2</v>
      </c>
      <c r="ID5" s="4">
        <f t="shared" si="9"/>
        <v>5.5186451099662075E-2</v>
      </c>
      <c r="IE5" s="4">
        <f t="shared" si="9"/>
        <v>5.6863188770139385E-2</v>
      </c>
      <c r="IF5" s="4">
        <f t="shared" si="9"/>
        <v>5.1935835900358572E-2</v>
      </c>
      <c r="IG5" s="4">
        <f t="shared" si="9"/>
        <v>5.1108057803433568E-2</v>
      </c>
      <c r="IH5" s="4">
        <f t="shared" si="9"/>
        <v>5.4160845477981369E-2</v>
      </c>
      <c r="II5" s="4">
        <f t="shared" si="9"/>
        <v>4.9237663643826493E-2</v>
      </c>
      <c r="IJ5" s="4">
        <f t="shared" si="9"/>
        <v>0.16643591734378502</v>
      </c>
      <c r="IK5" s="4">
        <f t="shared" si="9"/>
        <v>1.3103869410733288E-2</v>
      </c>
      <c r="IL5" s="95"/>
      <c r="IM5" s="92">
        <f>FE5/100*GV5</f>
        <v>2.919526205048597E-3</v>
      </c>
      <c r="IN5" s="92">
        <f>FF5/100*GW5</f>
        <v>3.2574469890262162E-3</v>
      </c>
      <c r="IO5" s="4"/>
    </row>
    <row r="6" spans="1:249" s="2" customFormat="1" x14ac:dyDescent="0.25">
      <c r="A6" s="81" t="str">
        <f>S2_trace_elements!A4</f>
        <v>42. Exp CHV-E154</v>
      </c>
      <c r="B6" s="81" t="s">
        <v>639</v>
      </c>
      <c r="C6" s="81">
        <v>5</v>
      </c>
      <c r="D6" s="2">
        <f>S1_major_minor_elements!J17</f>
        <v>41.457999999999991</v>
      </c>
      <c r="E6" s="2">
        <f>S1_major_minor_elements!J18</f>
        <v>0.17541379649275035</v>
      </c>
      <c r="F6" s="86">
        <f>S1_major_minor_elements!D17</f>
        <v>0.32417999999999997</v>
      </c>
      <c r="G6" s="86">
        <f>S1_major_minor_elements!D18</f>
        <v>1.117864034666112E-2</v>
      </c>
      <c r="H6" s="86">
        <f>S1_major_minor_elements!R17</f>
        <v>2.3739999999999997</v>
      </c>
      <c r="I6" s="86">
        <f>S1_major_minor_elements!R18</f>
        <v>0.11216059914247974</v>
      </c>
      <c r="J6" s="86">
        <f>S1_major_minor_elements!L17</f>
        <v>4.7125E-2</v>
      </c>
      <c r="K6" s="86">
        <f>S1_major_minor_elements!L18</f>
        <v>5.0966492260438477E-3</v>
      </c>
      <c r="L6" s="86">
        <f>S1_major_minor_elements!N17</f>
        <v>18.288</v>
      </c>
      <c r="M6" s="86">
        <f>S1_major_minor_elements!N18</f>
        <v>0.11454256850621077</v>
      </c>
      <c r="N6" s="86">
        <f>S1_major_minor_elements!F17</f>
        <v>7.9260000000000002</v>
      </c>
      <c r="O6" s="86">
        <f>S1_major_minor_elements!F18</f>
        <v>3.7815340802378021E-2</v>
      </c>
      <c r="P6" s="86">
        <f>S1_major_minor_elements!H17</f>
        <v>11.367999999999999</v>
      </c>
      <c r="Q6" s="86">
        <f>S1_major_minor_elements!H18</f>
        <v>4.6583258795408367E-2</v>
      </c>
      <c r="R6" s="86">
        <f>S1_major_minor_elements!P17</f>
        <v>15.885999999999999</v>
      </c>
      <c r="S6" s="86">
        <f>S1_major_minor_elements!P18</f>
        <v>4.3931765272977548E-2</v>
      </c>
      <c r="T6" s="86">
        <f>S1_major_minor_elements!V17</f>
        <v>0.29514000000000001</v>
      </c>
      <c r="U6" s="89">
        <f>S1_major_minor_elements!V18</f>
        <v>2.6614338240880615E-2</v>
      </c>
      <c r="V6" s="86" t="str">
        <f>S1_major_minor_elements!T16</f>
        <v>&lt;DL</v>
      </c>
      <c r="W6" s="86" t="str">
        <f>S1_major_minor_elements!T16</f>
        <v>&lt;DL</v>
      </c>
      <c r="X6" s="86" t="str">
        <f>S1_major_minor_elements!X8</f>
        <v>&lt;DL</v>
      </c>
      <c r="Y6" s="86"/>
      <c r="Z6" s="86">
        <f>SUM(V6,X6,T6,R6,P6,N6,L6,J6,H6,F6,D6)</f>
        <v>97.966444999999993</v>
      </c>
      <c r="AA6" s="81">
        <v>7</v>
      </c>
      <c r="AF6" s="37"/>
      <c r="AJ6" s="86">
        <f>S2_trace_elements!I29</f>
        <v>119.03714285714285</v>
      </c>
      <c r="AK6" s="87">
        <f>S2_trace_elements!J29</f>
        <v>186870.10571428569</v>
      </c>
      <c r="AL6" s="87">
        <f>S2_trace_elements!K29</f>
        <v>130618.75</v>
      </c>
      <c r="AM6" s="86">
        <f>S2_trace_elements!L29</f>
        <v>57.222857142857144</v>
      </c>
      <c r="AN6" s="87">
        <f>S2_trace_elements!M29</f>
        <v>15548.937142857145</v>
      </c>
      <c r="AO6" s="87">
        <f>S2_trace_elements!N29</f>
        <v>14777.91</v>
      </c>
      <c r="AP6" s="86">
        <f>S2_trace_elements!O29</f>
        <v>2.2399999999999998</v>
      </c>
      <c r="AQ6" s="86">
        <f>S2_trace_elements!P29</f>
        <v>123.98285714285713</v>
      </c>
      <c r="AR6" s="86">
        <f>S2_trace_elements!Q29</f>
        <v>2219.23</v>
      </c>
      <c r="AS6" s="86">
        <f>S2_trace_elements!R29</f>
        <v>66.115714285714276</v>
      </c>
      <c r="AT6" s="86">
        <f>S2_trace_elements!S29</f>
        <v>11.144285714285713</v>
      </c>
      <c r="AU6" s="86">
        <f>S2_trace_elements!T29</f>
        <v>0.30149999999999999</v>
      </c>
      <c r="AV6" s="86"/>
      <c r="AW6" s="86">
        <f>S2_trace_elements!V29</f>
        <v>1.252</v>
      </c>
      <c r="AX6" s="86">
        <f>S2_trace_elements!W29</f>
        <v>4.8157142857142858</v>
      </c>
      <c r="AY6" s="86">
        <f>S2_trace_elements!X29</f>
        <v>370.58</v>
      </c>
      <c r="AZ6" s="86">
        <f>S2_trace_elements!Y29</f>
        <v>64.58142857142856</v>
      </c>
      <c r="BA6" s="86">
        <f>S2_trace_elements!Z29</f>
        <v>157.1385714285714</v>
      </c>
      <c r="BB6" s="86">
        <f>S2_trace_elements!AA29</f>
        <v>308.10285714285709</v>
      </c>
      <c r="BC6" s="86">
        <f>S2_trace_elements!AB29</f>
        <v>1.24</v>
      </c>
      <c r="BD6" s="86">
        <f>S2_trace_elements!AC29</f>
        <v>0.82657142857142851</v>
      </c>
      <c r="BE6" s="86">
        <f>S2_trace_elements!AD29</f>
        <v>247.62142857142857</v>
      </c>
      <c r="BF6" s="86">
        <f>S2_trace_elements!AE29</f>
        <v>39.402857142857144</v>
      </c>
      <c r="BG6" s="86">
        <f>S2_trace_elements!AF29</f>
        <v>53.037142857142854</v>
      </c>
      <c r="BH6" s="86">
        <f>S2_trace_elements!AG29</f>
        <v>8.0714285714285712</v>
      </c>
      <c r="BI6" s="86">
        <f>S2_trace_elements!AH29</f>
        <v>58.884285714285703</v>
      </c>
      <c r="BJ6" s="86">
        <f>S2_trace_elements!AI29</f>
        <v>24.488571428571429</v>
      </c>
      <c r="BK6" s="86">
        <f>S2_trace_elements!AJ29</f>
        <v>7.4371428571428568</v>
      </c>
      <c r="BL6" s="86">
        <f>S2_trace_elements!AK29</f>
        <v>13.777142857142858</v>
      </c>
      <c r="BM6" s="86">
        <f>S2_trace_elements!AL29</f>
        <v>6.822857142857143</v>
      </c>
      <c r="BN6" s="86">
        <f>S2_trace_elements!AM29</f>
        <v>26.542857142857144</v>
      </c>
      <c r="BO6" s="86">
        <f>S2_trace_elements!AN29</f>
        <v>5.6985714285714275</v>
      </c>
      <c r="BP6" s="86">
        <f>S2_trace_elements!AO29</f>
        <v>13.769999999999998</v>
      </c>
      <c r="BQ6" s="86">
        <f>S2_trace_elements!AP29</f>
        <v>6.6528571428571439</v>
      </c>
      <c r="BR6" s="86">
        <f>S2_trace_elements!AQ29</f>
        <v>14.159999999999998</v>
      </c>
      <c r="BS6" s="86">
        <f>S2_trace_elements!AR29</f>
        <v>10.294285714285715</v>
      </c>
      <c r="BT6" s="86">
        <f>S2_trace_elements!AS29</f>
        <v>20.16714285714286</v>
      </c>
      <c r="BU6" s="86">
        <f>S2_trace_elements!AT29</f>
        <v>25.195714285714285</v>
      </c>
      <c r="BV6" s="86">
        <f>S2_trace_elements!AU29</f>
        <v>1.8700000000000001E-2</v>
      </c>
      <c r="BW6" s="86">
        <f>S2_trace_elements!AV29</f>
        <v>73.15428571428572</v>
      </c>
      <c r="BX6" s="86">
        <f>S2_trace_elements!AW29</f>
        <v>28.954285714285714</v>
      </c>
      <c r="BY6" s="86"/>
      <c r="BZ6" s="86"/>
      <c r="CA6" s="89">
        <f>S2_trace_elements!I32</f>
        <v>1.6981945288591458E-2</v>
      </c>
      <c r="CB6" s="89">
        <f>S2_trace_elements!J32</f>
        <v>3.0970869569990466E-2</v>
      </c>
      <c r="CC6" s="105">
        <f>S2_trace_elements!K32</f>
        <v>4.8501539966264856E-3</v>
      </c>
      <c r="CD6" s="89">
        <f>S2_trace_elements!L32</f>
        <v>1.409815165321744E-2</v>
      </c>
      <c r="CE6" s="89">
        <f>S2_trace_elements!M32</f>
        <v>2.2419004621329727E-2</v>
      </c>
      <c r="CF6" s="105">
        <f>S2_trace_elements!N32</f>
        <v>8.0627543307835274E-3</v>
      </c>
      <c r="CG6" s="89">
        <f>S2_trace_elements!O32</f>
        <v>2.7879455349992872E-2</v>
      </c>
      <c r="CH6" s="89">
        <f>S2_trace_elements!P32</f>
        <v>1.8141259222772186E-2</v>
      </c>
      <c r="CI6" s="89">
        <f>S2_trace_elements!Q32</f>
        <v>2.4357470780312425E-2</v>
      </c>
      <c r="CJ6" s="89">
        <f>S2_trace_elements!R32</f>
        <v>2.6661478912694915E-2</v>
      </c>
      <c r="CK6" s="86">
        <f>S2_trace_elements!S32</f>
        <v>3.637141943115433E-2</v>
      </c>
      <c r="CL6" s="86">
        <f>S2_trace_elements!T32</f>
        <v>0.36821149136413944</v>
      </c>
      <c r="CM6" s="88"/>
      <c r="CN6" s="86">
        <f>S2_trace_elements!V32</f>
        <v>0.32000756607944397</v>
      </c>
      <c r="CO6" s="89">
        <f>S2_trace_elements!W32</f>
        <v>2.2003995147615196E-2</v>
      </c>
      <c r="CP6" s="105">
        <f>S2_trace_elements!X32</f>
        <v>6.712167113447862E-3</v>
      </c>
      <c r="CQ6" s="105">
        <f>S2_trace_elements!Y32</f>
        <v>7.280065271280914E-3</v>
      </c>
      <c r="CR6" s="105">
        <f>S2_trace_elements!Z32</f>
        <v>7.3433723614211082E-3</v>
      </c>
      <c r="CS6" s="89">
        <f>S2_trace_elements!AA32</f>
        <v>1.002466569851314E-2</v>
      </c>
      <c r="CT6" s="86">
        <f>S2_trace_elements!AB32</f>
        <v>0.16819881947269558</v>
      </c>
      <c r="CU6" s="89">
        <f>S2_trace_elements!AC32</f>
        <v>3.5806334081564702E-2</v>
      </c>
      <c r="CV6" s="105">
        <f>S2_trace_elements!AD32</f>
        <v>2.5373846496142966E-2</v>
      </c>
      <c r="CW6" s="105">
        <f>S2_trace_elements!AE32</f>
        <v>8.2714799651685007E-3</v>
      </c>
      <c r="CX6" s="105">
        <f>S2_trace_elements!AF32</f>
        <v>1.7740708162320262E-2</v>
      </c>
      <c r="CY6" s="105">
        <f>S2_trace_elements!AG32</f>
        <v>2.6237308868124119E-2</v>
      </c>
      <c r="CZ6" s="105">
        <f>S2_trace_elements!AH32</f>
        <v>2.6305250069111753E-2</v>
      </c>
      <c r="DA6" s="105">
        <f>S2_trace_elements!AI32</f>
        <v>3.1453338721689893E-2</v>
      </c>
      <c r="DB6" s="105">
        <f>S2_trace_elements!AJ32</f>
        <v>3.4383582615496532E-2</v>
      </c>
      <c r="DC6" s="105">
        <f>S2_trace_elements!AK32</f>
        <v>2.3229576954901885E-2</v>
      </c>
      <c r="DD6" s="105">
        <f>S2_trace_elements!AL32</f>
        <v>1.5248383021117666E-2</v>
      </c>
      <c r="DE6" s="89">
        <f>S2_trace_elements!AM32</f>
        <v>1.6210016977909095E-2</v>
      </c>
      <c r="DF6" s="89">
        <f>S2_trace_elements!AN32</f>
        <v>1.3457296932545668E-2</v>
      </c>
      <c r="DG6" s="89">
        <f>S2_trace_elements!AO32</f>
        <v>2.5995436956976616E-2</v>
      </c>
      <c r="DH6" s="89">
        <f>S2_trace_elements!AP32</f>
        <v>1.4012434292786393E-2</v>
      </c>
      <c r="DI6" s="89">
        <f>S2_trace_elements!AQ32</f>
        <v>1.3516833540447821E-2</v>
      </c>
      <c r="DJ6" s="89">
        <f>S2_trace_elements!AR32</f>
        <v>1.7212171818752519E-2</v>
      </c>
      <c r="DK6" s="89">
        <f>S2_trace_elements!AS32</f>
        <v>2.5460996432831149E-2</v>
      </c>
      <c r="DL6" s="105">
        <f>S2_trace_elements!AT32</f>
        <v>6.1990602257794066E-3</v>
      </c>
      <c r="DM6" s="88"/>
      <c r="DN6" s="105">
        <f>S2_trace_elements!AV32</f>
        <v>1.4385272324534647E-2</v>
      </c>
      <c r="DO6" s="105">
        <f>S2_trace_elements!AW32</f>
        <v>9.7540483206425121E-3</v>
      </c>
      <c r="DP6" s="86"/>
      <c r="EF6" s="92"/>
      <c r="EG6" s="92"/>
      <c r="EJ6" s="92"/>
      <c r="EL6" s="92"/>
      <c r="EM6" s="92"/>
      <c r="FE6" s="37"/>
      <c r="FF6" s="3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4"/>
    </row>
    <row r="7" spans="1:249" s="2" customFormat="1" x14ac:dyDescent="0.25">
      <c r="A7" s="81"/>
      <c r="B7" s="81"/>
      <c r="C7" s="16"/>
      <c r="U7" s="37"/>
      <c r="Z7" s="86"/>
      <c r="AA7" s="16"/>
      <c r="AF7" s="37"/>
      <c r="AK7" s="96"/>
      <c r="AL7" s="96"/>
      <c r="AN7" s="96"/>
      <c r="AO7" s="96"/>
      <c r="CO7" s="37"/>
      <c r="DM7" s="92"/>
      <c r="EF7" s="92"/>
      <c r="EG7" s="92"/>
      <c r="EJ7" s="92"/>
      <c r="EL7" s="92"/>
      <c r="EM7" s="92"/>
      <c r="FE7" s="37"/>
      <c r="FF7" s="37"/>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row>
    <row r="8" spans="1:249" s="2" customFormat="1" x14ac:dyDescent="0.25">
      <c r="A8" s="81" t="str">
        <f>S2_trace_elements!A36</f>
        <v>42. Exp CHV-E156</v>
      </c>
      <c r="B8" s="81" t="s">
        <v>365</v>
      </c>
      <c r="C8" s="81">
        <v>5</v>
      </c>
      <c r="D8" s="86">
        <f>S1_major_minor_elements!J41</f>
        <v>50.763999999999996</v>
      </c>
      <c r="E8" s="86">
        <f>S1_major_minor_elements!J42</f>
        <v>0.3711872842649655</v>
      </c>
      <c r="F8" s="86">
        <f>S1_major_minor_elements!D41</f>
        <v>4.0899999999999999E-2</v>
      </c>
      <c r="G8" s="89">
        <f>S1_major_minor_elements!D42</f>
        <v>3.9370039370059057E-3</v>
      </c>
      <c r="H8" s="86">
        <f>S1_major_minor_elements!R41</f>
        <v>1.3015399999999999</v>
      </c>
      <c r="I8" s="86">
        <f>S1_major_minor_elements!R42</f>
        <v>9.4973985911932748E-2</v>
      </c>
      <c r="J8" s="86" t="str">
        <f>S1_major_minor_elements!L40</f>
        <v>&lt;DL</v>
      </c>
      <c r="K8" s="86"/>
      <c r="L8" s="86">
        <f>S1_major_minor_elements!N41</f>
        <v>23.330000000000002</v>
      </c>
      <c r="M8" s="86">
        <f>S1_major_minor_elements!N42</f>
        <v>0.12509996003196808</v>
      </c>
      <c r="N8" s="86">
        <f>S1_major_minor_elements!F41</f>
        <v>15.154</v>
      </c>
      <c r="O8" s="86">
        <f>S1_major_minor_elements!F42</f>
        <v>0.40722229801424187</v>
      </c>
      <c r="P8" s="86">
        <f>S1_major_minor_elements!H41</f>
        <v>4.734</v>
      </c>
      <c r="Q8" s="86">
        <f>S1_major_minor_elements!H42</f>
        <v>0.57169047569467568</v>
      </c>
      <c r="R8" s="86">
        <f>S1_major_minor_elements!P41</f>
        <v>4.7279999999999998</v>
      </c>
      <c r="S8" s="86">
        <f>S1_major_minor_elements!P42</f>
        <v>0.46413360145544297</v>
      </c>
      <c r="T8" s="89">
        <f>S1_major_minor_elements!V41</f>
        <v>9.486E-2</v>
      </c>
      <c r="U8" s="89">
        <f>S1_major_minor_elements!V34</f>
        <v>1.8797925417449658E-2</v>
      </c>
      <c r="V8" s="86">
        <f>S1_major_minor_elements!T41</f>
        <v>0.29908000000000001</v>
      </c>
      <c r="W8" s="86">
        <f>S1_major_minor_elements!T42</f>
        <v>0.15111982662774587</v>
      </c>
      <c r="X8" s="86" t="str">
        <f>S1_major_minor_elements!X40</f>
        <v>&lt;DL</v>
      </c>
      <c r="Y8" s="86"/>
      <c r="Z8" s="86">
        <f>SUM(V8,X8,T8,R8,P8,N8,L8,J8,H8,F8,D8)</f>
        <v>100.44638</v>
      </c>
      <c r="AA8" s="81">
        <v>8</v>
      </c>
      <c r="AF8" s="37">
        <v>0.14166999999999999</v>
      </c>
      <c r="AH8" s="2">
        <f>(R8*N9)/(R9*N8)</f>
        <v>0.15625659314214926</v>
      </c>
      <c r="AI8" s="2">
        <f>(H8*D9)/(H9*D8)</f>
        <v>0.44654115377320025</v>
      </c>
      <c r="AJ8" s="86">
        <f>S2_trace_elements!I43</f>
        <v>7.4162500000000007</v>
      </c>
      <c r="AK8" s="87">
        <f>S2_trace_elements!J43</f>
        <v>230836.3475</v>
      </c>
      <c r="AL8" s="87">
        <f>S2_trace_elements!K43</f>
        <v>166927.36749999999</v>
      </c>
      <c r="AM8" s="86">
        <f>S2_trace_elements!L43</f>
        <v>232.37249999999997</v>
      </c>
      <c r="AN8" s="87">
        <f>S2_trace_elements!M43</f>
        <v>8981.9125000000004</v>
      </c>
      <c r="AO8" s="87">
        <f>S2_trace_elements!N43</f>
        <v>7596.6559999999999</v>
      </c>
      <c r="AP8" s="86">
        <f>S2_trace_elements!O43</f>
        <v>24.174999999999997</v>
      </c>
      <c r="AQ8" s="86">
        <f>S2_trace_elements!P43</f>
        <v>2038.7424999999998</v>
      </c>
      <c r="AR8" s="86">
        <f>S2_trace_elements!Q43</f>
        <v>814.19125000000008</v>
      </c>
      <c r="AS8" s="86">
        <f>S2_trace_elements!R43</f>
        <v>50.386249999999997</v>
      </c>
      <c r="AT8" s="86">
        <f>S2_trace_elements!S43</f>
        <v>12.38625</v>
      </c>
      <c r="AU8" s="86"/>
      <c r="AV8" s="86"/>
      <c r="AW8" s="86">
        <f>S2_trace_elements!V43</f>
        <v>0.45</v>
      </c>
      <c r="AX8" s="88"/>
      <c r="AY8" s="86">
        <f>S2_trace_elements!X43</f>
        <v>35.334999999999994</v>
      </c>
      <c r="AZ8" s="86">
        <f>S2_trace_elements!Y43</f>
        <v>21.5625</v>
      </c>
      <c r="BA8" s="86">
        <f>S2_trace_elements!Z43</f>
        <v>50.631250000000001</v>
      </c>
      <c r="BB8" s="86">
        <f>S2_trace_elements!AA43</f>
        <v>2.5637499999999998</v>
      </c>
      <c r="BC8" s="86">
        <f>S2_trace_elements!AB43</f>
        <v>0.68900000000000006</v>
      </c>
      <c r="BD8" s="86">
        <f>S2_trace_elements!AC43</f>
        <v>0.153</v>
      </c>
      <c r="BE8" s="86">
        <f>S2_trace_elements!AD43</f>
        <v>0.28999999999999998</v>
      </c>
      <c r="BF8" s="86">
        <f>S2_trace_elements!AE43</f>
        <v>2.8724999999999996</v>
      </c>
      <c r="BG8" s="86">
        <f>S2_trace_elements!AF43</f>
        <v>6.32</v>
      </c>
      <c r="BH8" s="86">
        <f>S2_trace_elements!AG43</f>
        <v>1.3687499999999999</v>
      </c>
      <c r="BI8" s="86">
        <f>S2_trace_elements!AH43</f>
        <v>13.173749999999998</v>
      </c>
      <c r="BJ8" s="86">
        <f>S2_trace_elements!AI43</f>
        <v>7.5587499999999999</v>
      </c>
      <c r="BK8" s="86">
        <f>S2_trace_elements!AJ43</f>
        <v>1.5174999999999998</v>
      </c>
      <c r="BL8" s="86">
        <f>S2_trace_elements!AK43</f>
        <v>4.9175000000000004</v>
      </c>
      <c r="BM8" s="86">
        <f>S2_trace_elements!AL43</f>
        <v>2.4775</v>
      </c>
      <c r="BN8" s="86">
        <f>S2_trace_elements!AM43</f>
        <v>9.4224999999999994</v>
      </c>
      <c r="BO8" s="86">
        <f>S2_trace_elements!AN43</f>
        <v>1.9912499999999997</v>
      </c>
      <c r="BP8" s="86">
        <f>S2_trace_elements!AO43</f>
        <v>4.5362499999999999</v>
      </c>
      <c r="BQ8" s="86">
        <f>S2_trace_elements!AP43</f>
        <v>2.1062500000000002</v>
      </c>
      <c r="BR8" s="86">
        <f>S2_trace_elements!AQ43</f>
        <v>4.5</v>
      </c>
      <c r="BS8" s="86">
        <f>S2_trace_elements!AR43</f>
        <v>3.4475000000000002</v>
      </c>
      <c r="BT8" s="86">
        <f>S2_trace_elements!AS43</f>
        <v>13.83</v>
      </c>
      <c r="BU8" s="86">
        <f>S2_trace_elements!AT43</f>
        <v>0.75637500000000002</v>
      </c>
      <c r="BV8" s="86">
        <f>S2_trace_elements!AU43</f>
        <v>1.805E-2</v>
      </c>
      <c r="BW8" s="86">
        <f>S2_trace_elements!AV43</f>
        <v>0.92474999999999996</v>
      </c>
      <c r="BX8" s="86">
        <f>S2_trace_elements!AW43</f>
        <v>0.31812500000000005</v>
      </c>
      <c r="BY8" s="86"/>
      <c r="BZ8" s="86"/>
      <c r="CA8" s="86">
        <f>S2_trace_elements!I46</f>
        <v>0.18548359742284432</v>
      </c>
      <c r="CB8" s="89">
        <f>S2_trace_elements!J46</f>
        <v>1.7118909006461035E-2</v>
      </c>
      <c r="CC8" s="105">
        <f>S2_trace_elements!K46</f>
        <v>4.7563280429044046E-3</v>
      </c>
      <c r="CD8" s="86">
        <f>S2_trace_elements!L46</f>
        <v>0.14725381330925214</v>
      </c>
      <c r="CE8" s="86">
        <f>S2_trace_elements!M46</f>
        <v>0.1225191253843341</v>
      </c>
      <c r="CF8" s="89">
        <f>S2_trace_elements!N46</f>
        <v>6.2971794218394106E-2</v>
      </c>
      <c r="CG8" s="86">
        <f>S2_trace_elements!O46</f>
        <v>0.32858884665300975</v>
      </c>
      <c r="CH8" s="86">
        <f>S2_trace_elements!P46</f>
        <v>0.55549951394826591</v>
      </c>
      <c r="CI8" s="89">
        <f>S2_trace_elements!Q46</f>
        <v>7.6588555970926328E-2</v>
      </c>
      <c r="CJ8" s="86">
        <f>S2_trace_elements!R46</f>
        <v>9.1147562874674001E-2</v>
      </c>
      <c r="CK8" s="86">
        <f>S2_trace_elements!S46</f>
        <v>0.13503425685399212</v>
      </c>
      <c r="CL8" s="86"/>
      <c r="CM8" s="86"/>
      <c r="CN8" s="89">
        <f>S2_trace_elements!V46</f>
        <v>0.17638342073763977</v>
      </c>
      <c r="CO8" s="89"/>
      <c r="CP8" s="89">
        <f>S2_trace_elements!X46</f>
        <v>7.3332060704387594E-2</v>
      </c>
      <c r="CQ8" s="86">
        <f>S2_trace_elements!Y46</f>
        <v>0.12232098356526473</v>
      </c>
      <c r="CR8" s="86">
        <f>S2_trace_elements!Z46</f>
        <v>0.17693637469101289</v>
      </c>
      <c r="CS8" s="86">
        <f>S2_trace_elements!AA46</f>
        <v>0.2848111803147213</v>
      </c>
      <c r="CT8" s="86">
        <f>S2_trace_elements!AB46</f>
        <v>0.63155627806025449</v>
      </c>
      <c r="CU8" s="86"/>
      <c r="CV8" s="86">
        <f>S2_trace_elements!AD46</f>
        <v>0.39012787927533671</v>
      </c>
      <c r="CW8" s="86">
        <f>S2_trace_elements!AE46</f>
        <v>9.9284306160316832E-2</v>
      </c>
      <c r="CX8" s="86">
        <f>S2_trace_elements!AF46</f>
        <v>0.12308691233138098</v>
      </c>
      <c r="CY8" s="86">
        <f>S2_trace_elements!AG46</f>
        <v>0.10177096646896555</v>
      </c>
      <c r="CZ8" s="86">
        <f>S2_trace_elements!AH46</f>
        <v>9.8443014459850334E-2</v>
      </c>
      <c r="DA8" s="86">
        <f>S2_trace_elements!AI46</f>
        <v>0.13044212201970831</v>
      </c>
      <c r="DB8" s="86">
        <f>S2_trace_elements!AJ46</f>
        <v>0.13875484451517872</v>
      </c>
      <c r="DC8" s="86">
        <f>S2_trace_elements!AK46</f>
        <v>0.10252101421058338</v>
      </c>
      <c r="DD8" s="86">
        <f>S2_trace_elements!AL46</f>
        <v>0.1125580162711699</v>
      </c>
      <c r="DE8" s="86">
        <f>S2_trace_elements!AM46</f>
        <v>0.11492733827227219</v>
      </c>
      <c r="DF8" s="86">
        <f>S2_trace_elements!AN46</f>
        <v>0.10878890742898026</v>
      </c>
      <c r="DG8" s="86">
        <f>S2_trace_elements!AO46</f>
        <v>0.1191281405279656</v>
      </c>
      <c r="DH8" s="86">
        <f>S2_trace_elements!AP46</f>
        <v>0.11116971046897992</v>
      </c>
      <c r="DI8" s="86">
        <f>S2_trace_elements!AQ46</f>
        <v>0.11739680822752613</v>
      </c>
      <c r="DJ8" s="86">
        <f>S2_trace_elements!AR46</f>
        <v>9.2480339764640221E-2</v>
      </c>
      <c r="DK8" s="86">
        <f>S2_trace_elements!AS46</f>
        <v>0.1467500421114655</v>
      </c>
      <c r="DL8" s="86">
        <f>S2_trace_elements!AT46</f>
        <v>0.38465803049276986</v>
      </c>
      <c r="DM8" s="88">
        <f>S2_trace_elements!AU46</f>
        <v>0.46618120200110358</v>
      </c>
      <c r="DN8" s="86">
        <f>S2_trace_elements!AV46</f>
        <v>0.26861736140714204</v>
      </c>
      <c r="DO8" s="86">
        <f>S2_trace_elements!AW46</f>
        <v>0.23343945229969362</v>
      </c>
      <c r="DP8" s="86"/>
      <c r="DR8" s="37">
        <f t="shared" ref="DR8:EB8" si="10">AJ8/AJ9</f>
        <v>6.3229429150641336E-2</v>
      </c>
      <c r="DS8" s="2">
        <f t="shared" si="10"/>
        <v>1.2348170257424225</v>
      </c>
      <c r="DT8" s="2">
        <f t="shared" si="10"/>
        <v>1.2785685772800206</v>
      </c>
      <c r="DU8" s="2">
        <f t="shared" si="10"/>
        <v>4.1360299025497254</v>
      </c>
      <c r="DV8" s="2">
        <f t="shared" si="10"/>
        <v>0.58001693992718883</v>
      </c>
      <c r="DW8" s="2">
        <f t="shared" si="10"/>
        <v>0.51377502898358018</v>
      </c>
      <c r="DX8" s="2">
        <f t="shared" si="10"/>
        <v>10.93891402714932</v>
      </c>
      <c r="DY8" s="2">
        <f t="shared" si="10"/>
        <v>17.134809740928286</v>
      </c>
      <c r="DZ8" s="2">
        <f t="shared" si="10"/>
        <v>0.3631430588062135</v>
      </c>
      <c r="EA8" s="2">
        <f t="shared" si="10"/>
        <v>0.88972519589449295</v>
      </c>
      <c r="EB8" s="2">
        <f t="shared" si="10"/>
        <v>1.3114081524616199</v>
      </c>
      <c r="EE8" s="2">
        <f>AW8/AW9</f>
        <v>0.35771065182829892</v>
      </c>
      <c r="EF8" s="92"/>
      <c r="EG8" s="92">
        <f t="shared" ref="EG8:FF8" si="11">AY8/AY9</f>
        <v>9.5402663498727613E-2</v>
      </c>
      <c r="EH8" s="2">
        <f t="shared" si="11"/>
        <v>0.32831503016691727</v>
      </c>
      <c r="EI8" s="2">
        <f t="shared" si="11"/>
        <v>0.31792066307709216</v>
      </c>
      <c r="EJ8" s="92">
        <f t="shared" si="11"/>
        <v>8.3287648981746568E-3</v>
      </c>
      <c r="EK8" s="2">
        <f t="shared" si="11"/>
        <v>0.65697258641239575</v>
      </c>
      <c r="EL8" s="97">
        <f t="shared" si="11"/>
        <v>0.14561027837259102</v>
      </c>
      <c r="EM8" s="92">
        <f t="shared" si="11"/>
        <v>1.1644481920937983E-3</v>
      </c>
      <c r="EN8" s="37">
        <f t="shared" si="11"/>
        <v>7.3182382726664733E-2</v>
      </c>
      <c r="EO8" s="2">
        <f t="shared" si="11"/>
        <v>0.11974232663887836</v>
      </c>
      <c r="EP8" s="2">
        <f t="shared" si="11"/>
        <v>0.16924265842349306</v>
      </c>
      <c r="EQ8" s="2">
        <f t="shared" si="11"/>
        <v>0.22221050856034408</v>
      </c>
      <c r="ER8" s="2">
        <f t="shared" si="11"/>
        <v>0.31501354448843505</v>
      </c>
      <c r="ES8" s="2">
        <f t="shared" si="11"/>
        <v>0.2056233062330623</v>
      </c>
      <c r="ET8" s="2">
        <f t="shared" si="11"/>
        <v>0.3532686781609195</v>
      </c>
      <c r="EU8" s="2">
        <f t="shared" si="11"/>
        <v>0.36260519575557992</v>
      </c>
      <c r="EV8" s="2">
        <f t="shared" si="11"/>
        <v>0.35665956943458721</v>
      </c>
      <c r="EW8" s="2">
        <f t="shared" si="11"/>
        <v>0.34683213585891576</v>
      </c>
      <c r="EX8" s="2">
        <f t="shared" si="11"/>
        <v>0.3305702313718345</v>
      </c>
      <c r="EY8" s="2">
        <f t="shared" si="11"/>
        <v>0.31401416325009318</v>
      </c>
      <c r="EZ8" s="2">
        <f t="shared" si="11"/>
        <v>0.32137118371719342</v>
      </c>
      <c r="FA8" s="2">
        <f t="shared" si="11"/>
        <v>0.33293095123128924</v>
      </c>
      <c r="FB8" s="2">
        <f t="shared" si="11"/>
        <v>0.68707694218468607</v>
      </c>
      <c r="FC8" s="2">
        <f t="shared" si="11"/>
        <v>2.9922856295124124E-2</v>
      </c>
      <c r="FD8" s="91">
        <f t="shared" si="11"/>
        <v>3.4056603773584904</v>
      </c>
      <c r="FE8" s="37">
        <f t="shared" si="11"/>
        <v>1.2534309240622142E-2</v>
      </c>
      <c r="FF8" s="37">
        <f t="shared" si="11"/>
        <v>1.1035469603677047E-2</v>
      </c>
      <c r="FI8" s="2">
        <f>SQRT(S2_trace_elements!I46^2+S2_trace_elements!I61^2)*100</f>
        <v>18.593733831220785</v>
      </c>
      <c r="FJ8" s="2">
        <f>SQRT(S2_trace_elements!J46^2+S2_trace_elements!J61^2)*100</f>
        <v>2.6867081659867336</v>
      </c>
      <c r="FK8" s="2">
        <f>SQRT(S2_trace_elements!K46^2+S2_trace_elements!K61^2)*100</f>
        <v>0.53023780049035363</v>
      </c>
      <c r="FL8" s="2">
        <f>SQRT(S2_trace_elements!L46^2+S2_trace_elements!L61^2)*100</f>
        <v>14.824771015673758</v>
      </c>
      <c r="FM8" s="2">
        <f>SQRT(S2_trace_elements!M46^2+S2_trace_elements!M61^2)*100</f>
        <v>12.422422516891141</v>
      </c>
      <c r="FN8" s="2">
        <f>SQRT(S2_trace_elements!N46^2+S2_trace_elements!N61^2)*100</f>
        <v>6.3362557466999299</v>
      </c>
      <c r="FO8" s="2">
        <f>SQRT(S2_trace_elements!O46^2+S2_trace_elements!O61^2)*100</f>
        <v>32.983270637558185</v>
      </c>
      <c r="FP8" s="2">
        <f>SQRT(S2_trace_elements!P46^2+S2_trace_elements!P61^2)*100</f>
        <v>55.690844942242101</v>
      </c>
      <c r="FQ8" s="2">
        <f>SQRT(S2_trace_elements!Q46^2+S2_trace_elements!Q61^2)*100</f>
        <v>7.8272289042659438</v>
      </c>
      <c r="FR8" s="2">
        <f>SQRT(S2_trace_elements!R46^2+S2_trace_elements!R61^2)*100</f>
        <v>9.3664448240094558</v>
      </c>
      <c r="FS8" s="2">
        <f>SQRT(S2_trace_elements!S46^2+S2_trace_elements!S61^2)*100</f>
        <v>13.862028856680414</v>
      </c>
      <c r="FV8" s="2">
        <f>SQRT(S2_trace_elements!V46^2+S2_trace_elements!V61^2)*100</f>
        <v>33.566148754240679</v>
      </c>
      <c r="FX8" s="2">
        <f>SQRT(S2_trace_elements!X46^2+S2_trace_elements!X61^2)*100</f>
        <v>7.4196260972019479</v>
      </c>
      <c r="FY8" s="2">
        <f>SQRT(S2_trace_elements!Y46^2+S2_trace_elements!Y61^2)*100</f>
        <v>12.397980798256285</v>
      </c>
      <c r="FZ8" s="2">
        <f>SQRT(S2_trace_elements!Z46^2+S2_trace_elements!Z61^2)*100</f>
        <v>17.994866814162403</v>
      </c>
      <c r="GA8" s="2">
        <f>SQRT(S2_trace_elements!AA46^2+S2_trace_elements!AA61^2)*100</f>
        <v>28.559246833076017</v>
      </c>
      <c r="GB8" s="2">
        <f>SQRT(S2_trace_elements!AB46^2+S2_trace_elements!AB61^2)*100</f>
        <v>63.961676965432886</v>
      </c>
      <c r="GC8" s="2">
        <f>SQRT(S2_trace_elements!AC46^2+S2_trace_elements!AC61^2)*100</f>
        <v>6.4261729193837089</v>
      </c>
      <c r="GD8" s="2">
        <f>SQRT(S2_trace_elements!AD46^2+S2_trace_elements!AD61^2)*100</f>
        <v>39.074164931198531</v>
      </c>
      <c r="GE8" s="2">
        <f>SQRT(S2_trace_elements!AE46^2+S2_trace_elements!AE61^2)*100</f>
        <v>10.044183660179499</v>
      </c>
      <c r="GF8" s="2">
        <f>SQRT(S2_trace_elements!AF46^2+S2_trace_elements!AF61^2)*100</f>
        <v>12.350857034078981</v>
      </c>
      <c r="GG8" s="2">
        <f>SQRT(S2_trace_elements!AG46^2+S2_trace_elements!AG61^2)*100</f>
        <v>10.546962130350563</v>
      </c>
      <c r="GH8" s="2">
        <f>SQRT(S2_trace_elements!AH46^2+S2_trace_elements!AH61^2)*100</f>
        <v>9.9597561255448799</v>
      </c>
      <c r="GI8" s="2">
        <f>SQRT(S2_trace_elements!AI46^2+S2_trace_elements!AI61^2)*100</f>
        <v>13.233246739189269</v>
      </c>
      <c r="GJ8" s="2">
        <f>SQRT(S2_trace_elements!AJ46^2+S2_trace_elements!AJ61^2)*100</f>
        <v>14.100315302558705</v>
      </c>
      <c r="GK8" s="2">
        <f>SQRT(S2_trace_elements!AK46^2+S2_trace_elements!AK61^2)*100</f>
        <v>10.553588599230192</v>
      </c>
      <c r="GL8" s="2">
        <f>SQRT(S2_trace_elements!AL46^2+S2_trace_elements!AL61^2)*100</f>
        <v>11.464500525744297</v>
      </c>
      <c r="GM8" s="2">
        <f>SQRT(S2_trace_elements!AM46^2+S2_trace_elements!AM61^2)*100</f>
        <v>11.576745189342939</v>
      </c>
      <c r="GN8" s="2">
        <f>SQRT(S2_trace_elements!AN46^2+S2_trace_elements!AN61^2)*100</f>
        <v>10.959242336768284</v>
      </c>
      <c r="GO8" s="2">
        <f>SQRT(S2_trace_elements!AO46^2+S2_trace_elements!AO61^2)*100</f>
        <v>12.014700448068236</v>
      </c>
      <c r="GP8" s="2">
        <f>SQRT(S2_trace_elements!AP46^2+S2_trace_elements!AP61^2)*100</f>
        <v>11.305245070818239</v>
      </c>
      <c r="GQ8" s="2">
        <f>SQRT(S2_trace_elements!AQ46^2+S2_trace_elements!AQ61^2)*100</f>
        <v>12.161802177172808</v>
      </c>
      <c r="GR8" s="2">
        <f>SQRT(S2_trace_elements!AR46^2+S2_trace_elements!AR61^2)*100</f>
        <v>9.3190723034305556</v>
      </c>
      <c r="GS8" s="2">
        <f>SQRT(S2_trace_elements!AS46^2+S2_trace_elements!AS61^2)*100</f>
        <v>14.713191164679401</v>
      </c>
      <c r="GT8" s="2">
        <f>SQRT(S2_trace_elements!AT46^2+S2_trace_elements!AT61^2)*100</f>
        <v>38.534750972715472</v>
      </c>
      <c r="GU8" s="2">
        <f>SQRT(S2_trace_elements!AU46^2+S2_trace_elements!AU61^2)*100</f>
        <v>46.618120200110354</v>
      </c>
      <c r="GV8" s="2">
        <f>SQRT(S2_trace_elements!AV46^2+S2_trace_elements!AV61^2)*100</f>
        <v>26.924995237210229</v>
      </c>
      <c r="GW8" s="2">
        <f>SQRT(S2_trace_elements!AW46^2+S2_trace_elements!AW61^2)*100</f>
        <v>23.475923471002393</v>
      </c>
      <c r="GZ8" s="4">
        <f t="shared" ref="GZ8:HJ8" si="12">DR8/100*FI8</f>
        <v>1.1756711759270575E-2</v>
      </c>
      <c r="HA8" s="4">
        <f t="shared" si="12"/>
        <v>3.3175929865616169E-2</v>
      </c>
      <c r="HB8" s="4">
        <f t="shared" si="12"/>
        <v>6.7794539019303884E-3</v>
      </c>
      <c r="HC8" s="4">
        <f t="shared" si="12"/>
        <v>0.61315696219279126</v>
      </c>
      <c r="HD8" s="4">
        <f t="shared" si="12"/>
        <v>7.2052154947298067E-2</v>
      </c>
      <c r="HE8" s="4">
        <f t="shared" si="12"/>
        <v>3.2554099799081332E-2</v>
      </c>
      <c r="HF8" s="4">
        <f t="shared" si="12"/>
        <v>3.608011618384475</v>
      </c>
      <c r="HG8" s="4">
        <f t="shared" si="12"/>
        <v>9.5425203239685672</v>
      </c>
      <c r="HH8" s="4">
        <f t="shared" si="12"/>
        <v>2.8424038462715417E-2</v>
      </c>
      <c r="HI8" s="4">
        <f t="shared" si="12"/>
        <v>8.3335619558767712E-2</v>
      </c>
      <c r="HJ8" s="4">
        <f t="shared" si="12"/>
        <v>0.18178777652308922</v>
      </c>
      <c r="HK8" s="4"/>
      <c r="HL8" s="4"/>
      <c r="HM8" s="4">
        <f>EE8/100*FV8</f>
        <v>0.12006968950245077</v>
      </c>
      <c r="HN8" s="94"/>
      <c r="HO8" s="4">
        <f t="shared" ref="HO8:IN8" si="13">EG8/100*FX8</f>
        <v>7.0785209183773512E-3</v>
      </c>
      <c r="HP8" s="4">
        <f t="shared" si="13"/>
        <v>4.0704434397883731E-2</v>
      </c>
      <c r="HQ8" s="4">
        <f t="shared" si="13"/>
        <v>5.7209399895424722E-2</v>
      </c>
      <c r="HR8" s="4">
        <f t="shared" si="13"/>
        <v>2.3786325254162928E-3</v>
      </c>
      <c r="HS8" s="4">
        <f t="shared" si="13"/>
        <v>0.42021068347254598</v>
      </c>
      <c r="HT8" s="4">
        <f t="shared" si="13"/>
        <v>9.3571682766186784E-3</v>
      </c>
      <c r="HU8" s="4">
        <f t="shared" si="13"/>
        <v>4.5499840711709023E-4</v>
      </c>
      <c r="HV8" s="4">
        <f t="shared" si="13"/>
        <v>7.3505729279616837E-3</v>
      </c>
      <c r="HW8" s="4">
        <f t="shared" si="13"/>
        <v>1.4789203572447738E-2</v>
      </c>
      <c r="HX8" s="4">
        <f t="shared" si="13"/>
        <v>1.7849959092324372E-2</v>
      </c>
      <c r="HY8" s="4">
        <f t="shared" si="13"/>
        <v>2.2131624737943299E-2</v>
      </c>
      <c r="HZ8" s="4">
        <f t="shared" si="13"/>
        <v>4.1686519604020367E-2</v>
      </c>
      <c r="IA8" s="4">
        <f t="shared" si="13"/>
        <v>2.8993534514407632E-2</v>
      </c>
      <c r="IB8" s="4">
        <f t="shared" si="13"/>
        <v>3.7282522943041997E-2</v>
      </c>
      <c r="IC8" s="4">
        <f t="shared" si="13"/>
        <v>4.1570874573774598E-2</v>
      </c>
      <c r="ID8" s="4">
        <f t="shared" si="13"/>
        <v>4.1289569546849814E-2</v>
      </c>
      <c r="IE8" s="4">
        <f t="shared" si="13"/>
        <v>3.8010174270567985E-2</v>
      </c>
      <c r="IF8" s="4">
        <f t="shared" si="13"/>
        <v>3.9717023069812001E-2</v>
      </c>
      <c r="IG8" s="4">
        <f t="shared" si="13"/>
        <v>3.5500070712502302E-2</v>
      </c>
      <c r="IH8" s="4">
        <f t="shared" si="13"/>
        <v>3.9084527618123657E-2</v>
      </c>
      <c r="II8" s="4">
        <f t="shared" si="13"/>
        <v>3.1026076065742966E-2</v>
      </c>
      <c r="IJ8" s="4">
        <f t="shared" si="13"/>
        <v>0.10109094395206664</v>
      </c>
      <c r="IK8" s="4">
        <f t="shared" si="13"/>
        <v>1.1530698157249596E-2</v>
      </c>
      <c r="IL8" s="4">
        <f t="shared" si="13"/>
        <v>1.5876548483245128</v>
      </c>
      <c r="IM8" s="4">
        <f t="shared" si="13"/>
        <v>3.374862166054714E-3</v>
      </c>
      <c r="IN8" s="4">
        <f t="shared" si="13"/>
        <v>2.5906783988249543E-3</v>
      </c>
      <c r="IO8" s="4"/>
    </row>
    <row r="9" spans="1:249" s="2" customFormat="1" x14ac:dyDescent="0.25">
      <c r="A9" s="81" t="str">
        <f>S2_trace_elements!A35</f>
        <v>42. Exp CHV-E156</v>
      </c>
      <c r="B9" s="81" t="s">
        <v>639</v>
      </c>
      <c r="C9" s="81">
        <v>5</v>
      </c>
      <c r="D9" s="86">
        <f>S1_major_minor_elements!J49</f>
        <v>41.486000000000004</v>
      </c>
      <c r="E9" s="86">
        <f>S1_major_minor_elements!J50</f>
        <v>7.668115805072255E-2</v>
      </c>
      <c r="F9" s="86">
        <f>S1_major_minor_elements!D49</f>
        <v>0.34787999999999997</v>
      </c>
      <c r="G9" s="86">
        <f>S1_major_minor_elements!D50</f>
        <v>2.0119443332259481E-2</v>
      </c>
      <c r="H9" s="86">
        <f>S1_major_minor_elements!R49</f>
        <v>2.3820000000000001</v>
      </c>
      <c r="I9" s="86">
        <f>S1_major_minor_elements!R50</f>
        <v>0.10232301793829196</v>
      </c>
      <c r="J9" s="86">
        <f>S1_major_minor_elements!L49</f>
        <v>4.7719999999999999E-2</v>
      </c>
      <c r="K9" s="86">
        <f>S1_major_minor_elements!L50</f>
        <v>7.6119642668630305E-3</v>
      </c>
      <c r="L9" s="86">
        <f>S1_major_minor_elements!N49</f>
        <v>18.254000000000001</v>
      </c>
      <c r="M9" s="86">
        <f>S1_major_minor_elements!N50</f>
        <v>7.2318738927058729E-2</v>
      </c>
      <c r="N9" s="86">
        <f>S1_major_minor_elements!F49</f>
        <v>7.8680000000000003</v>
      </c>
      <c r="O9" s="86">
        <f>S1_major_minor_elements!F50</f>
        <v>6.4961527075647035E-2</v>
      </c>
      <c r="P9" s="86">
        <f>S1_major_minor_elements!H49</f>
        <v>11.463999999999999</v>
      </c>
      <c r="Q9" s="86">
        <f>S1_major_minor_elements!H50</f>
        <v>9.5551033484729944E-2</v>
      </c>
      <c r="R9" s="86">
        <f>S1_major_minor_elements!P49</f>
        <v>15.709999999999999</v>
      </c>
      <c r="S9" s="86">
        <f>S1_major_minor_elements!P50</f>
        <v>0.12825755338380709</v>
      </c>
      <c r="T9" s="86">
        <f>S1_major_minor_elements!V49</f>
        <v>0.30209999999999998</v>
      </c>
      <c r="U9" s="89">
        <f>S1_major_minor_elements!V50</f>
        <v>2.1439099794534289E-2</v>
      </c>
      <c r="V9" s="86" t="str">
        <f>S1_major_minor_elements!T48</f>
        <v>&lt;DL</v>
      </c>
      <c r="W9" s="86"/>
      <c r="X9" s="86" t="str">
        <f>S1_major_minor_elements!X48</f>
        <v>&lt;DL</v>
      </c>
      <c r="Y9" s="86"/>
      <c r="Z9" s="86">
        <f>SUM(V9,X9,T9,R9,P9,N9,L9,J9,H9,F9,D9)</f>
        <v>97.861699999999999</v>
      </c>
      <c r="AA9" s="81">
        <v>9</v>
      </c>
      <c r="AF9" s="37"/>
      <c r="AJ9" s="86">
        <f>S2_trace_elements!I58</f>
        <v>117.29111111111112</v>
      </c>
      <c r="AK9" s="87">
        <f>S2_trace_elements!J58</f>
        <v>186939.71875000003</v>
      </c>
      <c r="AL9" s="87">
        <f>S2_trace_elements!K58</f>
        <v>130558.00875000001</v>
      </c>
      <c r="AM9" s="86">
        <f>S2_trace_elements!L58</f>
        <v>56.182500000000005</v>
      </c>
      <c r="AN9" s="87">
        <f>S2_trace_elements!M58</f>
        <v>15485.60375</v>
      </c>
      <c r="AO9" s="87">
        <f>S2_trace_elements!N58</f>
        <v>14785.958000000002</v>
      </c>
      <c r="AP9" s="86">
        <f>S2_trace_elements!O58</f>
        <v>2.21</v>
      </c>
      <c r="AQ9" s="86">
        <f>S2_trace_elements!P58</f>
        <v>118.98249999999999</v>
      </c>
      <c r="AR9" s="86">
        <f>S2_trace_elements!Q58</f>
        <v>2242.0675000000001</v>
      </c>
      <c r="AS9" s="86">
        <f>S2_trace_elements!R58</f>
        <v>56.631249999999994</v>
      </c>
      <c r="AT9" s="86">
        <f>S2_trace_elements!S58</f>
        <v>9.4450000000000003</v>
      </c>
      <c r="AU9" s="86">
        <f>S2_trace_elements!T58</f>
        <v>0.33466666666666667</v>
      </c>
      <c r="AV9" s="86">
        <f>S2_trace_elements!U58</f>
        <v>1.2050000000000001</v>
      </c>
      <c r="AW9" s="86">
        <f>S2_trace_elements!V58</f>
        <v>1.258</v>
      </c>
      <c r="AX9" s="86">
        <f>S2_trace_elements!W58</f>
        <v>6.09375</v>
      </c>
      <c r="AY9" s="86">
        <f>S2_trace_elements!X58</f>
        <v>370.37750000000005</v>
      </c>
      <c r="AZ9" s="86">
        <f>S2_trace_elements!Y58</f>
        <v>65.676249999999996</v>
      </c>
      <c r="BA9" s="86">
        <f>S2_trace_elements!Z58</f>
        <v>159.25749999999999</v>
      </c>
      <c r="BB9" s="86">
        <f>S2_trace_elements!AA58</f>
        <v>307.81874999999997</v>
      </c>
      <c r="BC9" s="86">
        <f>S2_trace_elements!AB58</f>
        <v>1.0487500000000001</v>
      </c>
      <c r="BD9" s="86">
        <f>S2_trace_elements!AC58</f>
        <v>1.0507499999999999</v>
      </c>
      <c r="BE9" s="86">
        <f>S2_trace_elements!AD58</f>
        <v>249.04499999999999</v>
      </c>
      <c r="BF9" s="86">
        <f>S2_trace_elements!AE58</f>
        <v>39.251250000000006</v>
      </c>
      <c r="BG9" s="86">
        <f>S2_trace_elements!AF58</f>
        <v>52.78</v>
      </c>
      <c r="BH9" s="86">
        <f>S2_trace_elements!AG58</f>
        <v>8.0874999999999986</v>
      </c>
      <c r="BI9" s="86">
        <f>S2_trace_elements!AH58</f>
        <v>59.284999999999997</v>
      </c>
      <c r="BJ9" s="86">
        <f>S2_trace_elements!AI58</f>
        <v>23.995000000000001</v>
      </c>
      <c r="BK9" s="86">
        <f>S2_trace_elements!AJ58</f>
        <v>7.3800000000000008</v>
      </c>
      <c r="BL9" s="86">
        <f>S2_trace_elements!AK58</f>
        <v>13.920000000000002</v>
      </c>
      <c r="BM9" s="86">
        <f>S2_trace_elements!AL58</f>
        <v>6.8325000000000005</v>
      </c>
      <c r="BN9" s="86">
        <f>S2_trace_elements!AM58</f>
        <v>26.418749999999996</v>
      </c>
      <c r="BO9" s="86">
        <f>S2_trace_elements!AN58</f>
        <v>5.7412499999999991</v>
      </c>
      <c r="BP9" s="86">
        <f>S2_trace_elements!AO58</f>
        <v>13.722500000000004</v>
      </c>
      <c r="BQ9" s="86">
        <f>S2_trace_elements!AP58</f>
        <v>6.7075000000000005</v>
      </c>
      <c r="BR9" s="86">
        <f>S2_trace_elements!AQ58</f>
        <v>14.002499999999998</v>
      </c>
      <c r="BS9" s="86">
        <f>S2_trace_elements!AR58</f>
        <v>10.355</v>
      </c>
      <c r="BT9" s="86">
        <f>S2_trace_elements!AS58</f>
        <v>20.12875</v>
      </c>
      <c r="BU9" s="86">
        <f>S2_trace_elements!AT58</f>
        <v>25.2775</v>
      </c>
      <c r="BV9" s="86">
        <f>S2_trace_elements!AU58</f>
        <v>5.3E-3</v>
      </c>
      <c r="BW9" s="86">
        <f>S2_trace_elements!AV58</f>
        <v>73.777499999999989</v>
      </c>
      <c r="BX9" s="86">
        <f>S2_trace_elements!AW58</f>
        <v>28.827500000000001</v>
      </c>
      <c r="BY9" s="86"/>
      <c r="BZ9" s="86"/>
      <c r="CA9" s="89">
        <f>S2_trace_elements!I61</f>
        <v>1.2981866803686692E-2</v>
      </c>
      <c r="CB9" s="89">
        <f>S2_trace_elements!J61</f>
        <v>2.0707076842144741E-2</v>
      </c>
      <c r="CC9" s="105">
        <f>S2_trace_elements!K61</f>
        <v>2.3436202881793717E-3</v>
      </c>
      <c r="CD9" s="89">
        <f>S2_trace_elements!L61</f>
        <v>1.7137620389073446E-2</v>
      </c>
      <c r="CE9" s="89">
        <f>S2_trace_elements!M61</f>
        <v>2.0511509790218308E-2</v>
      </c>
      <c r="CF9" s="89">
        <f>S2_trace_elements!N61</f>
        <v>7.0261526936877009E-3</v>
      </c>
      <c r="CG9" s="89">
        <f>S2_trace_elements!O61</f>
        <v>2.8617897377089373E-2</v>
      </c>
      <c r="CH9" s="89">
        <f>S2_trace_elements!P61</f>
        <v>3.9589279373659268E-2</v>
      </c>
      <c r="CI9" s="89">
        <f>S2_trace_elements!Q61</f>
        <v>1.6147579579178718E-2</v>
      </c>
      <c r="CJ9" s="89">
        <f>S2_trace_elements!R61</f>
        <v>2.1567351393453581E-2</v>
      </c>
      <c r="CK9" s="89">
        <f>S2_trace_elements!S61</f>
        <v>3.132624902911503E-2</v>
      </c>
      <c r="CL9" s="86">
        <f>S2_trace_elements!T61</f>
        <v>5.5285613889951825E-2</v>
      </c>
      <c r="CM9" s="86">
        <f>S2_trace_elements!U61</f>
        <v>0.38142689441597971</v>
      </c>
      <c r="CN9" s="86">
        <f>S2_trace_elements!V61</f>
        <v>0.28558277803129173</v>
      </c>
      <c r="CO9" s="89">
        <f>S2_trace_elements!W61</f>
        <v>3.5467609840493922E-2</v>
      </c>
      <c r="CP9" s="89">
        <f>S2_trace_elements!X61</f>
        <v>1.1291324770638421E-2</v>
      </c>
      <c r="CQ9" s="89">
        <f>S2_trace_elements!Y61</f>
        <v>2.0213108791558795E-2</v>
      </c>
      <c r="CR9" s="89">
        <f>S2_trace_elements!Z61</f>
        <v>3.2787840385512267E-2</v>
      </c>
      <c r="CS9" s="89">
        <f>S2_trace_elements!AA61</f>
        <v>2.1110412951706504E-2</v>
      </c>
      <c r="CT9" s="86">
        <f>S2_trace_elements!AB61</f>
        <v>0.10122390856767662</v>
      </c>
      <c r="CU9" s="89">
        <f>S2_trace_elements!AC61</f>
        <v>6.4261729193837089E-2</v>
      </c>
      <c r="CV9" s="105">
        <f>S2_trace_elements!AD61</f>
        <v>2.1892334712835158E-2</v>
      </c>
      <c r="CW9" s="105">
        <f>S2_trace_elements!AE61</f>
        <v>1.5204903492168433E-2</v>
      </c>
      <c r="CX9" s="105">
        <f>S2_trace_elements!AF61</f>
        <v>1.0197007421432763E-2</v>
      </c>
      <c r="CY9" s="105">
        <f>S2_trace_elements!AG61</f>
        <v>2.7685942315145751E-2</v>
      </c>
      <c r="CZ9" s="105">
        <f>S2_trace_elements!AH61</f>
        <v>1.512108171033321E-2</v>
      </c>
      <c r="DA9" s="105">
        <f>S2_trace_elements!AI61</f>
        <v>2.2287546500722552E-2</v>
      </c>
      <c r="DB9" s="105">
        <f>S2_trace_elements!AJ61</f>
        <v>2.5079519268233482E-2</v>
      </c>
      <c r="DC9" s="105">
        <f>S2_trace_elements!AK61</f>
        <v>2.5045256585100269E-2</v>
      </c>
      <c r="DD9" s="105">
        <f>S2_trace_elements!AL61</f>
        <v>2.1775449560874335E-2</v>
      </c>
      <c r="DE9" s="89">
        <f>S2_trace_elements!AM61</f>
        <v>1.3921560097496575E-2</v>
      </c>
      <c r="DF9" s="89">
        <f>S2_trace_elements!AN61</f>
        <v>1.3246617681891436E-2</v>
      </c>
      <c r="DG9" s="89">
        <f>S2_trace_elements!AO61</f>
        <v>1.5613738182459395E-2</v>
      </c>
      <c r="DH9" s="89">
        <f>S2_trace_elements!AP61</f>
        <v>2.0546339950686724E-2</v>
      </c>
      <c r="DI9" s="89">
        <f>S2_trace_elements!AQ61</f>
        <v>3.176369999949593E-2</v>
      </c>
      <c r="DJ9" s="89">
        <f>S2_trace_elements!AR61</f>
        <v>1.1484668766375073E-2</v>
      </c>
      <c r="DK9" s="89">
        <f>S2_trace_elements!AS61</f>
        <v>1.0593609636148698E-2</v>
      </c>
      <c r="DL9" s="105">
        <f>S2_trace_elements!AT61</f>
        <v>2.3041328745168878E-2</v>
      </c>
      <c r="DM9" s="88">
        <f>S2_trace_elements!AU61</f>
        <v>0</v>
      </c>
      <c r="DN9" s="105">
        <f>S2_trace_elements!AV61</f>
        <v>1.8445866828213441E-2</v>
      </c>
      <c r="DO9" s="105">
        <f>S2_trace_elements!AW61</f>
        <v>2.4858004579112365E-2</v>
      </c>
      <c r="DP9" s="86"/>
      <c r="EF9" s="92"/>
      <c r="EG9" s="92"/>
      <c r="EJ9" s="92"/>
      <c r="EL9" s="92"/>
      <c r="EM9" s="92"/>
      <c r="FE9" s="37"/>
      <c r="FF9" s="37"/>
      <c r="GZ9" s="4"/>
      <c r="HA9" s="4"/>
      <c r="HB9" s="4"/>
      <c r="HC9" s="4"/>
      <c r="HD9" s="4"/>
      <c r="HE9" s="4"/>
      <c r="HF9" s="4"/>
      <c r="HG9" s="4"/>
      <c r="HH9" s="4"/>
      <c r="HI9" s="4"/>
      <c r="HJ9" s="4"/>
      <c r="HK9" s="4"/>
      <c r="HL9" s="4"/>
      <c r="HM9" s="4"/>
      <c r="HN9" s="94"/>
      <c r="HO9" s="4"/>
      <c r="HP9" s="4"/>
      <c r="HQ9" s="4"/>
      <c r="HR9" s="4"/>
      <c r="HS9" s="4"/>
      <c r="HT9" s="4"/>
      <c r="HU9" s="4"/>
      <c r="HV9" s="4"/>
      <c r="HW9" s="4"/>
      <c r="HX9" s="4"/>
      <c r="HY9" s="4"/>
      <c r="HZ9" s="4"/>
      <c r="IA9" s="4"/>
      <c r="IB9" s="4"/>
      <c r="IC9" s="4"/>
      <c r="ID9" s="4"/>
      <c r="IE9" s="4"/>
      <c r="IF9" s="4"/>
      <c r="IG9" s="4"/>
      <c r="IH9" s="4"/>
      <c r="II9" s="4"/>
      <c r="IJ9" s="4"/>
      <c r="IK9" s="4"/>
      <c r="IL9" s="4"/>
      <c r="IM9" s="4"/>
      <c r="IN9" s="4"/>
      <c r="IO9" s="4"/>
    </row>
    <row r="10" spans="1:249" s="2" customFormat="1" x14ac:dyDescent="0.25">
      <c r="A10" s="81"/>
      <c r="B10" s="81"/>
      <c r="C10" s="16"/>
      <c r="Z10" s="86"/>
      <c r="AA10" s="16"/>
      <c r="AF10" s="37"/>
      <c r="AK10" s="96"/>
      <c r="AL10" s="96"/>
      <c r="AN10" s="96"/>
      <c r="AO10" s="96"/>
      <c r="CO10" s="37"/>
      <c r="DM10" s="92"/>
      <c r="EF10" s="92"/>
      <c r="EG10" s="92"/>
      <c r="EJ10" s="92"/>
      <c r="EL10" s="92"/>
      <c r="EM10" s="92"/>
      <c r="FE10" s="37"/>
      <c r="FF10" s="37"/>
      <c r="GZ10" s="17"/>
      <c r="HA10" s="17"/>
      <c r="HB10" s="17"/>
      <c r="HC10" s="17"/>
      <c r="HD10" s="17"/>
      <c r="HE10" s="17"/>
      <c r="HF10" s="17"/>
      <c r="HG10" s="17"/>
      <c r="HH10" s="17"/>
      <c r="HI10" s="17"/>
      <c r="HJ10" s="17"/>
      <c r="HK10" s="17"/>
      <c r="HL10" s="17"/>
      <c r="HM10" s="17"/>
      <c r="HN10" s="98"/>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4"/>
    </row>
    <row r="11" spans="1:249" s="2" customFormat="1" x14ac:dyDescent="0.25">
      <c r="A11" s="81" t="str">
        <f>S2_trace_elements!A65</f>
        <v>42. Exp CHV-E155</v>
      </c>
      <c r="B11" s="81" t="s">
        <v>365</v>
      </c>
      <c r="C11" s="81">
        <v>5</v>
      </c>
      <c r="D11" s="86">
        <f>S1_major_minor_elements!J25</f>
        <v>50.680000000000007</v>
      </c>
      <c r="E11" s="86">
        <f>S1_major_minor_elements!J26</f>
        <v>0.49279813311334636</v>
      </c>
      <c r="F11" s="86">
        <f>S1_major_minor_elements!D25</f>
        <v>3.6866666666666666E-2</v>
      </c>
      <c r="G11" s="86">
        <f>S1_major_minor_elements!D26</f>
        <v>3.2393414968683561E-3</v>
      </c>
      <c r="H11" s="86">
        <f>S1_major_minor_elements!R25</f>
        <v>1.2757400000000001</v>
      </c>
      <c r="I11" s="86">
        <f>S1_major_minor_elements!R26</f>
        <v>0.18011713688597117</v>
      </c>
      <c r="J11" s="86" t="str">
        <f>S1_major_minor_elements!L24</f>
        <v>&lt;DL</v>
      </c>
      <c r="K11" s="86"/>
      <c r="L11" s="86">
        <f>S1_major_minor_elements!N25</f>
        <v>23.547999999999998</v>
      </c>
      <c r="M11" s="86">
        <f>S1_major_minor_elements!N26</f>
        <v>7.88669766125219E-2</v>
      </c>
      <c r="N11" s="86">
        <f>S1_major_minor_elements!F25</f>
        <v>15.081999999999999</v>
      </c>
      <c r="O11" s="86">
        <f>S1_major_minor_elements!F26</f>
        <v>0.32352743314903015</v>
      </c>
      <c r="P11" s="86">
        <f>S1_major_minor_elements!H25</f>
        <v>4.7140000000000004</v>
      </c>
      <c r="Q11" s="86">
        <f>S1_major_minor_elements!H26</f>
        <v>0.72320813048527188</v>
      </c>
      <c r="R11" s="86">
        <f>S1_major_minor_elements!P25</f>
        <v>4.7699999999999996</v>
      </c>
      <c r="S11" s="86">
        <f>S1_major_minor_elements!P26</f>
        <v>0.1007472083980495</v>
      </c>
      <c r="T11" s="86">
        <f>S1_major_minor_elements!V25</f>
        <v>9.9980000000000013E-2</v>
      </c>
      <c r="U11" s="89">
        <f>S1_major_minor_elements!V26</f>
        <v>1.1761462494094769E-2</v>
      </c>
      <c r="V11" s="86">
        <f>S1_major_minor_elements!T25</f>
        <v>0.31344000000000005</v>
      </c>
      <c r="W11" s="86">
        <f>S1_major_minor_elements!T26</f>
        <v>7.9910656360713248E-2</v>
      </c>
      <c r="X11" s="86" t="s">
        <v>29</v>
      </c>
      <c r="Y11" s="86"/>
      <c r="Z11" s="86">
        <f>SUM(V11,X11,T11,R11,P11,N11,L11,J11,H11,F11,D11)</f>
        <v>100.52002666666667</v>
      </c>
      <c r="AA11" s="81">
        <v>9</v>
      </c>
      <c r="AF11" s="37">
        <v>0.14530000000000001</v>
      </c>
      <c r="AH11" s="2">
        <f>(R11*N12)/(R12*N11)</f>
        <v>0.1576985775924569</v>
      </c>
      <c r="AI11" s="2">
        <f>(H11*D12)/(H12*D11)</f>
        <v>0.43357886028162679</v>
      </c>
      <c r="AJ11" s="86">
        <f>S2_trace_elements!I73</f>
        <v>8.1566666666666663</v>
      </c>
      <c r="AK11" s="87">
        <f>S2_trace_elements!J73</f>
        <v>235864.88111111108</v>
      </c>
      <c r="AL11" s="87">
        <f>S2_trace_elements!K73</f>
        <v>168312.11</v>
      </c>
      <c r="AM11" s="86">
        <f>S2_trace_elements!L73</f>
        <v>239.47888888888889</v>
      </c>
      <c r="AN11" s="87">
        <f>S2_trace_elements!M73</f>
        <v>8448.7388888888891</v>
      </c>
      <c r="AO11" s="87">
        <f>S2_trace_elements!N73</f>
        <v>7744.2133333333331</v>
      </c>
      <c r="AP11" s="86">
        <f>S2_trace_elements!O73</f>
        <v>24.165555555555557</v>
      </c>
      <c r="AQ11" s="86">
        <f>S2_trace_elements!P73</f>
        <v>2032.5422222222223</v>
      </c>
      <c r="AR11" s="86">
        <f>S2_trace_elements!Q73</f>
        <v>843.39666666666665</v>
      </c>
      <c r="AS11" s="86">
        <f>S2_trace_elements!R73</f>
        <v>71.965555555555554</v>
      </c>
      <c r="AT11" s="86">
        <f>S2_trace_elements!S73</f>
        <v>21.123333333333331</v>
      </c>
      <c r="AU11" s="88"/>
      <c r="AV11" s="86">
        <f>S2_trace_elements!U73</f>
        <v>3.56</v>
      </c>
      <c r="AW11" s="86">
        <f>S2_trace_elements!V73</f>
        <v>1.47</v>
      </c>
      <c r="AX11" s="90"/>
      <c r="AY11" s="86">
        <f>S2_trace_elements!X73</f>
        <v>34.857777777777784</v>
      </c>
      <c r="AZ11" s="86">
        <f>S2_trace_elements!Y73</f>
        <v>21.499999999999996</v>
      </c>
      <c r="BA11" s="86">
        <f>S2_trace_elements!Z73</f>
        <v>46.845555555555549</v>
      </c>
      <c r="BB11" s="86">
        <f>S2_trace_elements!AA73</f>
        <v>2.5677777777777777</v>
      </c>
      <c r="BC11" s="86">
        <f>S2_trace_elements!AB73</f>
        <v>0.96125000000000016</v>
      </c>
      <c r="BD11" s="86">
        <f>S2_trace_elements!AC73</f>
        <v>0</v>
      </c>
      <c r="BE11" s="86">
        <f>S2_trace_elements!AD73</f>
        <v>0.54749999999999999</v>
      </c>
      <c r="BF11" s="86">
        <f>S2_trace_elements!AE73</f>
        <v>2.7911111111111109</v>
      </c>
      <c r="BG11" s="86">
        <f>S2_trace_elements!AF73</f>
        <v>6.0744444444444445</v>
      </c>
      <c r="BH11" s="86">
        <f>S2_trace_elements!AG73</f>
        <v>1.3107777777777776</v>
      </c>
      <c r="BI11" s="86">
        <f>S2_trace_elements!AH73</f>
        <v>13.138888888888889</v>
      </c>
      <c r="BJ11" s="86">
        <f>S2_trace_elements!AI73</f>
        <v>7.6333333333333337</v>
      </c>
      <c r="BK11" s="86">
        <f>S2_trace_elements!AJ73</f>
        <v>1.392222222222222</v>
      </c>
      <c r="BL11" s="86">
        <f>S2_trace_elements!AK73</f>
        <v>5.0133333333333336</v>
      </c>
      <c r="BM11" s="86">
        <f>S2_trace_elements!AL73</f>
        <v>2.4577777777777774</v>
      </c>
      <c r="BN11" s="86">
        <f>S2_trace_elements!AM73</f>
        <v>9.5022222222222226</v>
      </c>
      <c r="BO11" s="86">
        <f>S2_trace_elements!AN73</f>
        <v>1.9755555555555557</v>
      </c>
      <c r="BP11" s="86">
        <f>S2_trace_elements!AO73</f>
        <v>4.5922222222222224</v>
      </c>
      <c r="BQ11" s="86">
        <f>S2_trace_elements!AP73</f>
        <v>2.1499999999999995</v>
      </c>
      <c r="BR11" s="86">
        <f>S2_trace_elements!AQ73</f>
        <v>4.528888888888889</v>
      </c>
      <c r="BS11" s="86">
        <f>S2_trace_elements!AR73</f>
        <v>3.5355555555555558</v>
      </c>
      <c r="BT11" s="86">
        <f>S2_trace_elements!AS73</f>
        <v>12.780000000000001</v>
      </c>
      <c r="BU11" s="86">
        <f>S2_trace_elements!AT73</f>
        <v>0.66233333333333344</v>
      </c>
      <c r="BV11" s="86">
        <f>S2_trace_elements!AU73</f>
        <v>0.13950000000000001</v>
      </c>
      <c r="BW11" s="86">
        <f>S2_trace_elements!AV73</f>
        <v>0.98799999999999999</v>
      </c>
      <c r="BX11" s="86">
        <f>S2_trace_elements!AW73</f>
        <v>0.33455555555555549</v>
      </c>
      <c r="BY11" s="86"/>
      <c r="BZ11" s="86"/>
      <c r="CA11" s="86">
        <f>S2_trace_elements!I76</f>
        <v>0.2484205407230394</v>
      </c>
      <c r="CB11" s="89">
        <f>S2_trace_elements!J76</f>
        <v>1.1235444341212939E-2</v>
      </c>
      <c r="CC11" s="88"/>
      <c r="CD11" s="86">
        <f>S2_trace_elements!L76</f>
        <v>0.11558293785092594</v>
      </c>
      <c r="CE11" s="86">
        <f>S2_trace_elements!M76</f>
        <v>0.13008534931533894</v>
      </c>
      <c r="CF11" s="86">
        <f>S2_trace_elements!N76</f>
        <v>0.12980343119103568</v>
      </c>
      <c r="CG11" s="86">
        <f>S2_trace_elements!O76</f>
        <v>0.26980140550755344</v>
      </c>
      <c r="CH11" s="86">
        <f>S2_trace_elements!P76</f>
        <v>0.37462826934321636</v>
      </c>
      <c r="CI11" s="89">
        <f>S2_trace_elements!Q76</f>
        <v>4.1201047178769899E-2</v>
      </c>
      <c r="CJ11" s="105">
        <f>S2_trace_elements!R76</f>
        <v>6.142742106925507E-2</v>
      </c>
      <c r="CK11" s="86">
        <f>S2_trace_elements!S76</f>
        <v>0.21018857648617881</v>
      </c>
      <c r="CL11" s="88"/>
      <c r="CM11" s="88"/>
      <c r="CN11" s="86">
        <f>S2_trace_elements!V76</f>
        <v>0.72124885906417513</v>
      </c>
      <c r="CO11" s="89"/>
      <c r="CP11" s="89">
        <f>S2_trace_elements!X76</f>
        <v>6.7349192769872362E-2</v>
      </c>
      <c r="CQ11" s="89">
        <f>S2_trace_elements!Y76</f>
        <v>9.0124584334894522E-2</v>
      </c>
      <c r="CR11" s="86">
        <f>S2_trace_elements!Z76</f>
        <v>0.18001325585206915</v>
      </c>
      <c r="CS11" s="86">
        <f>S2_trace_elements!AA76</f>
        <v>0.2725059191794178</v>
      </c>
      <c r="CT11" s="89">
        <f>S2_trace_elements!AB76</f>
        <v>0.26024640038442176</v>
      </c>
      <c r="CU11" s="88"/>
      <c r="CV11" s="86">
        <f>S2_trace_elements!AD76</f>
        <v>0.76472772293911684</v>
      </c>
      <c r="CW11" s="86">
        <f>S2_trace_elements!AE76</f>
        <v>0.1199101978446019</v>
      </c>
      <c r="CX11" s="86">
        <f>S2_trace_elements!AF76</f>
        <v>0.12282968827291366</v>
      </c>
      <c r="CY11" s="86">
        <f>S2_trace_elements!AG76</f>
        <v>0.12354864691414241</v>
      </c>
      <c r="CZ11" s="86">
        <f>S2_trace_elements!AH76</f>
        <v>9.9356840434102353E-2</v>
      </c>
      <c r="DA11" s="86">
        <f>S2_trace_elements!AI76</f>
        <v>0.11742416424803991</v>
      </c>
      <c r="DB11" s="86">
        <f>S2_trace_elements!AJ76</f>
        <v>0.14312838062135039</v>
      </c>
      <c r="DC11" s="86">
        <f>S2_trace_elements!AK76</f>
        <v>0.12149905920519782</v>
      </c>
      <c r="DD11" s="86">
        <f>S2_trace_elements!AL76</f>
        <v>8.798619552061529E-2</v>
      </c>
      <c r="DE11" s="89">
        <f>S2_trace_elements!AM76</f>
        <v>8.8359983243535445E-2</v>
      </c>
      <c r="DF11" s="86">
        <f>S2_trace_elements!AN76</f>
        <v>9.6874652267266451E-2</v>
      </c>
      <c r="DG11" s="89">
        <f>S2_trace_elements!AO76</f>
        <v>9.145852570284338E-2</v>
      </c>
      <c r="DH11" s="89">
        <f>S2_trace_elements!AP76</f>
        <v>7.8648477039200526E-2</v>
      </c>
      <c r="DI11" s="86">
        <f>S2_trace_elements!AQ76</f>
        <v>0.12152572253759378</v>
      </c>
      <c r="DJ11" s="89">
        <f>S2_trace_elements!AR76</f>
        <v>8.9172640189368463E-2</v>
      </c>
      <c r="DK11" s="86">
        <f>S2_trace_elements!AS76</f>
        <v>0.17444799676715408</v>
      </c>
      <c r="DL11" s="86">
        <f>S2_trace_elements!AT76</f>
        <v>0.36008838446536684</v>
      </c>
      <c r="DM11" s="88">
        <f>S2_trace_elements!AU76</f>
        <v>0.47140452079103135</v>
      </c>
      <c r="DN11" s="86">
        <f>S2_trace_elements!AV76</f>
        <v>0.25651455723678207</v>
      </c>
      <c r="DO11" s="86">
        <f>S2_trace_elements!AW76</f>
        <v>0.31811243474117412</v>
      </c>
      <c r="DP11" s="86"/>
      <c r="DR11" s="37">
        <f t="shared" ref="DR11:EB11" si="14">AJ11/AJ12</f>
        <v>6.8661122147771522E-2</v>
      </c>
      <c r="DS11" s="2">
        <f t="shared" si="14"/>
        <v>1.2798325757472606</v>
      </c>
      <c r="DT11" s="2">
        <f t="shared" si="14"/>
        <v>1.2901283842162807</v>
      </c>
      <c r="DU11" s="2">
        <f t="shared" si="14"/>
        <v>3.9595067770392665</v>
      </c>
      <c r="DV11" s="2">
        <f t="shared" si="14"/>
        <v>0.53990851043839749</v>
      </c>
      <c r="DW11" s="2">
        <f t="shared" si="14"/>
        <v>0.52721978559230087</v>
      </c>
      <c r="DX11" s="2">
        <f t="shared" si="14"/>
        <v>9.3664944013781231</v>
      </c>
      <c r="DY11" s="2">
        <f t="shared" si="14"/>
        <v>13.336891221930594</v>
      </c>
      <c r="DZ11" s="2">
        <f t="shared" si="14"/>
        <v>0.3790448009295338</v>
      </c>
      <c r="EA11" s="2">
        <f t="shared" si="14"/>
        <v>0.83564277235898221</v>
      </c>
      <c r="EB11" s="2">
        <f t="shared" si="14"/>
        <v>1.7535558138247824</v>
      </c>
      <c r="ED11" s="86">
        <f>AV11/AV12</f>
        <v>1.8786279683377309</v>
      </c>
      <c r="EE11" s="91">
        <f>AW11/AW12</f>
        <v>1.8374999999999999</v>
      </c>
      <c r="EF11" s="92"/>
      <c r="EG11" s="92">
        <f>AY11/AY12</f>
        <v>9.6327861080559601E-2</v>
      </c>
      <c r="EH11" s="2">
        <f>AZ11/AZ12</f>
        <v>0.33578010307668277</v>
      </c>
      <c r="EI11" s="2">
        <f>BA11/BA12</f>
        <v>0.30329778157610388</v>
      </c>
      <c r="EJ11" s="92">
        <f>BB11/BB12</f>
        <v>8.7044494765277421E-3</v>
      </c>
      <c r="EK11" s="2">
        <f>BC11/BC12</f>
        <v>0.59409765142150817</v>
      </c>
      <c r="EL11" s="92"/>
      <c r="EM11" s="92">
        <f t="shared" ref="EM11:FF11" si="15">BE11/BE12</f>
        <v>2.246080128652188E-3</v>
      </c>
      <c r="EN11" s="37">
        <f t="shared" si="15"/>
        <v>7.3261355218413329E-2</v>
      </c>
      <c r="EO11" s="2">
        <f t="shared" si="15"/>
        <v>0.11707741200455718</v>
      </c>
      <c r="EP11" s="2">
        <f t="shared" si="15"/>
        <v>0.16659605716545214</v>
      </c>
      <c r="EQ11" s="2">
        <f t="shared" si="15"/>
        <v>0.22556806909917745</v>
      </c>
      <c r="ER11" s="2">
        <f t="shared" si="15"/>
        <v>0.32024388879565924</v>
      </c>
      <c r="ES11" s="2">
        <f t="shared" si="15"/>
        <v>0.19061092856273576</v>
      </c>
      <c r="ET11" s="2">
        <f t="shared" si="15"/>
        <v>0.36455303471010281</v>
      </c>
      <c r="EU11" s="2">
        <f t="shared" si="15"/>
        <v>0.36749069643806481</v>
      </c>
      <c r="EV11" s="2">
        <f t="shared" si="15"/>
        <v>0.36750550055005499</v>
      </c>
      <c r="EW11" s="2">
        <f t="shared" si="15"/>
        <v>0.35177271288382406</v>
      </c>
      <c r="EX11" s="2">
        <f t="shared" si="15"/>
        <v>0.33573784341440432</v>
      </c>
      <c r="EY11" s="2">
        <f t="shared" si="15"/>
        <v>0.32585632009699905</v>
      </c>
      <c r="EZ11" s="2">
        <f t="shared" si="15"/>
        <v>0.32737378118323618</v>
      </c>
      <c r="FA11" s="2">
        <f t="shared" si="15"/>
        <v>0.34709950476689139</v>
      </c>
      <c r="FB11" s="2">
        <f t="shared" si="15"/>
        <v>0.62739322533136976</v>
      </c>
      <c r="FC11" s="2">
        <f t="shared" si="15"/>
        <v>2.6961382941192439E-2</v>
      </c>
      <c r="FD11" s="2">
        <f t="shared" si="15"/>
        <v>0.47938144329896915</v>
      </c>
      <c r="FE11" s="37">
        <f t="shared" si="15"/>
        <v>1.3889279388196923E-2</v>
      </c>
      <c r="FF11" s="37">
        <f t="shared" si="15"/>
        <v>1.1963794720195806E-2</v>
      </c>
      <c r="FI11" s="2">
        <f>SQRT(S2_trace_elements!I76^2+S2_trace_elements!I87^2)*100</f>
        <v>24.914507930972945</v>
      </c>
      <c r="FJ11" s="2">
        <f>SQRT(S2_trace_elements!J76^2+S2_trace_elements!J87^2)*100</f>
        <v>1.4122121914564523</v>
      </c>
      <c r="FK11" s="99"/>
      <c r="FL11" s="2">
        <f>SQRT(S2_trace_elements!L76^2+S2_trace_elements!L87^2)*100</f>
        <v>11.584849641333657</v>
      </c>
      <c r="FM11" s="2">
        <f>SQRT(S2_trace_elements!M76^2+S2_trace_elements!M87^2)*100</f>
        <v>13.028617967370201</v>
      </c>
      <c r="FN11" s="2">
        <f>SQRT(S2_trace_elements!N76^2+S2_trace_elements!N87^2)*100</f>
        <v>12.985304336568962</v>
      </c>
      <c r="FO11" s="2">
        <f>SQRT(S2_trace_elements!O76^2+S2_trace_elements!O87^2)*100</f>
        <v>27.230936852826765</v>
      </c>
      <c r="FP11" s="2">
        <f>SQRT(S2_trace_elements!P76^2+S2_trace_elements!P87^2)*100</f>
        <v>37.473142975059375</v>
      </c>
      <c r="FQ11" s="2">
        <f>SQRT(S2_trace_elements!Q76^2+S2_trace_elements!Q87^2)*100</f>
        <v>4.1817463020883263</v>
      </c>
      <c r="FR11" s="2">
        <f>SQRT(S2_trace_elements!R76^2+S2_trace_elements!R87^2)*100</f>
        <v>6.2948848962277202</v>
      </c>
      <c r="FS11" s="2">
        <f>SQRT(S2_trace_elements!S76^2+S2_trace_elements!S87^2)*100</f>
        <v>21.85396599758932</v>
      </c>
      <c r="FU11" s="2">
        <f>SQRT(S2_trace_elements!U76^2+S2_trace_elements!U87^2)*100</f>
        <v>28.732043351643316</v>
      </c>
      <c r="FV11" s="2">
        <f>SQRT(S2_trace_elements!V76^2+S2_trace_elements!V87^2)*100</f>
        <v>77.472570416978797</v>
      </c>
      <c r="FX11" s="2">
        <f>SQRT(S2_trace_elements!X76^2+S2_trace_elements!X87^2)*100</f>
        <v>6.7694515035638014</v>
      </c>
      <c r="FY11" s="2">
        <f>SQRT(S2_trace_elements!Y76^2+S2_trace_elements!Y87^2)*100</f>
        <v>9.0810546049927048</v>
      </c>
      <c r="FZ11" s="2">
        <f>SQRT(S2_trace_elements!Z76^2+S2_trace_elements!Z87^2)*100</f>
        <v>18.022426513236418</v>
      </c>
      <c r="GA11" s="2">
        <f>SQRT(S2_trace_elements!AA76^2+S2_trace_elements!AA87^2)*100</f>
        <v>27.255602656361251</v>
      </c>
      <c r="GB11" s="2">
        <f>SQRT(S2_trace_elements!AB76^2+S2_trace_elements!AB87^2)*100</f>
        <v>30.099411088818517</v>
      </c>
      <c r="GD11" s="2">
        <f>SQRT(S2_trace_elements!AD76^2+S2_trace_elements!AD87^2)*100</f>
        <v>76.481246146073573</v>
      </c>
      <c r="GE11" s="2">
        <f>SQRT(S2_trace_elements!AE76^2+S2_trace_elements!AE87^2)*100</f>
        <v>12.021309965422224</v>
      </c>
      <c r="GF11" s="2">
        <f>SQRT(S2_trace_elements!AF76^2+S2_trace_elements!AF87^2)*100</f>
        <v>12.295344216353058</v>
      </c>
      <c r="GG11" s="2">
        <f>SQRT(S2_trace_elements!AG76^2+S2_trace_elements!AG87^2)*100</f>
        <v>12.469521193431289</v>
      </c>
      <c r="GH11" s="2">
        <f>SQRT(S2_trace_elements!AH76^2+S2_trace_elements!AH87^2)*100</f>
        <v>10.036678951153515</v>
      </c>
      <c r="GI11" s="2">
        <f>SQRT(S2_trace_elements!AI76^2+S2_trace_elements!AI87^2)*100</f>
        <v>11.829093300081093</v>
      </c>
      <c r="GJ11" s="2">
        <f>SQRT(S2_trace_elements!AJ76^2+S2_trace_elements!AJ87^2)*100</f>
        <v>14.330703530377619</v>
      </c>
      <c r="GK11" s="2">
        <f>SQRT(S2_trace_elements!AK76^2+S2_trace_elements!AK87^2)*100</f>
        <v>12.283153575216771</v>
      </c>
      <c r="GL11" s="2">
        <f>SQRT(S2_trace_elements!AL76^2+S2_trace_elements!AL87^2)*100</f>
        <v>8.8545960745325765</v>
      </c>
      <c r="GM11" s="2">
        <f>SQRT(S2_trace_elements!AM76^2+S2_trace_elements!AM87^2)*100</f>
        <v>9.0329102429754116</v>
      </c>
      <c r="GN11" s="2">
        <f>SQRT(S2_trace_elements!AN76^2+S2_trace_elements!AN87^2)*100</f>
        <v>9.9932397922873957</v>
      </c>
      <c r="GO11" s="2">
        <f>SQRT(S2_trace_elements!AO76^2+S2_trace_elements!AO87^2)*100</f>
        <v>9.2970506759601985</v>
      </c>
      <c r="GP11" s="2">
        <f>SQRT(S2_trace_elements!AP76^2+S2_trace_elements!AP87^2)*100</f>
        <v>8.1392775387111822</v>
      </c>
      <c r="GQ11" s="2">
        <f>SQRT(S2_trace_elements!AQ76^2+S2_trace_elements!AQ87^2)*100</f>
        <v>12.251662887666569</v>
      </c>
      <c r="GR11" s="2">
        <f>SQRT(S2_trace_elements!AR76^2+S2_trace_elements!AR87^2)*100</f>
        <v>8.9255286079030167</v>
      </c>
      <c r="GS11" s="2">
        <f>SQRT(S2_trace_elements!AS76^2+S2_trace_elements!AS87^2)*100</f>
        <v>17.480992059336124</v>
      </c>
      <c r="GT11" s="2">
        <f>SQRT(S2_trace_elements!AT76^2+S2_trace_elements!AT87^2)*100</f>
        <v>36.023728896380035</v>
      </c>
      <c r="GU11" s="2">
        <f>SQRT(S2_trace_elements!AU76^2+S2_trace_elements!AU87^2)*100</f>
        <v>105.79784417030298</v>
      </c>
      <c r="GV11" s="2">
        <f>SQRT(S2_trace_elements!AV76^2+S2_trace_elements!AV87^2)*100</f>
        <v>25.65248730950545</v>
      </c>
      <c r="GW11" s="2">
        <f>SQRT(S2_trace_elements!AW76^2+S2_trace_elements!AW87^2)*100</f>
        <v>31.82708416726971</v>
      </c>
      <c r="GZ11" s="4">
        <f>DR11/100*FI11</f>
        <v>1.7106580723001558E-2</v>
      </c>
      <c r="HA11" s="4">
        <f>DS11/100*FJ11</f>
        <v>1.8073951664933949E-2</v>
      </c>
      <c r="HB11" s="99"/>
      <c r="HC11" s="4">
        <f t="shared" ref="HC11:HJ11" si="16">DU11/100*FL11</f>
        <v>0.45870290665841529</v>
      </c>
      <c r="HD11" s="4">
        <f t="shared" si="16"/>
        <v>7.034261719833787E-2</v>
      </c>
      <c r="HE11" s="4">
        <f t="shared" si="16"/>
        <v>6.846109368176663E-2</v>
      </c>
      <c r="HF11" s="4">
        <f t="shared" si="16"/>
        <v>2.5505841757628311</v>
      </c>
      <c r="HG11" s="4">
        <f t="shared" si="16"/>
        <v>4.9977523160221944</v>
      </c>
      <c r="HH11" s="4">
        <f t="shared" si="16"/>
        <v>1.5850691946128839E-2</v>
      </c>
      <c r="HI11" s="4">
        <f t="shared" si="16"/>
        <v>5.2602750663644157E-2</v>
      </c>
      <c r="HJ11" s="4">
        <f t="shared" si="16"/>
        <v>0.3832214913020186</v>
      </c>
      <c r="HK11" s="93"/>
      <c r="HL11" s="4">
        <f>ED11/100*FU11</f>
        <v>0.53976820227889288</v>
      </c>
      <c r="HM11" s="4">
        <f>EE11/100*FV11</f>
        <v>1.4235584814119853</v>
      </c>
      <c r="HN11" s="94"/>
      <c r="HO11" s="4">
        <f>EG11/100*FX11</f>
        <v>6.5208678402687917E-3</v>
      </c>
      <c r="HP11" s="4">
        <f>EH11/100*FY11</f>
        <v>3.0492374513094351E-2</v>
      </c>
      <c r="HQ11" s="4">
        <f>EI11/100*FZ11</f>
        <v>5.4661619800829626E-2</v>
      </c>
      <c r="HR11" s="4">
        <f>EJ11/100*GA11</f>
        <v>2.3724501627461181E-3</v>
      </c>
      <c r="HS11" s="4">
        <f>EK11/100*GB11</f>
        <v>0.17881989437037582</v>
      </c>
      <c r="HT11" s="94"/>
      <c r="HU11" s="4">
        <f t="shared" ref="HU11:IN11" si="17">EM11/100*GD11</f>
        <v>1.7178300718325259E-3</v>
      </c>
      <c r="HV11" s="4">
        <f t="shared" si="17"/>
        <v>8.8069745956744962E-3</v>
      </c>
      <c r="HW11" s="4">
        <f t="shared" si="17"/>
        <v>1.4395070805558163E-2</v>
      </c>
      <c r="HX11" s="4">
        <f t="shared" si="17"/>
        <v>2.0773730655666959E-2</v>
      </c>
      <c r="HY11" s="4">
        <f t="shared" si="17"/>
        <v>2.2639542911800561E-2</v>
      </c>
      <c r="HZ11" s="4">
        <f t="shared" si="17"/>
        <v>3.7881948393446475E-2</v>
      </c>
      <c r="IA11" s="4">
        <f t="shared" si="17"/>
        <v>2.7315887068825533E-2</v>
      </c>
      <c r="IB11" s="4">
        <f t="shared" si="17"/>
        <v>4.4778609116555228E-2</v>
      </c>
      <c r="IC11" s="4">
        <f t="shared" si="17"/>
        <v>3.2539816781077313E-2</v>
      </c>
      <c r="ID11" s="4">
        <f t="shared" si="17"/>
        <v>3.3196442002683971E-2</v>
      </c>
      <c r="IE11" s="4">
        <f t="shared" si="17"/>
        <v>3.5153490722315196E-2</v>
      </c>
      <c r="IF11" s="4">
        <f t="shared" si="17"/>
        <v>3.1213717440613069E-2</v>
      </c>
      <c r="IG11" s="4">
        <f t="shared" si="17"/>
        <v>2.6522350270125856E-2</v>
      </c>
      <c r="IH11" s="4">
        <f t="shared" si="17"/>
        <v>4.0108732053177311E-2</v>
      </c>
      <c r="II11" s="4">
        <f t="shared" si="17"/>
        <v>3.0980465595858583E-2</v>
      </c>
      <c r="IJ11" s="4">
        <f t="shared" si="17"/>
        <v>0.10967455990098954</v>
      </c>
      <c r="IK11" s="4">
        <f t="shared" si="17"/>
        <v>9.7124954974500185E-3</v>
      </c>
      <c r="IL11" s="4">
        <f t="shared" si="17"/>
        <v>0.50717523236279272</v>
      </c>
      <c r="IM11" s="4">
        <f t="shared" si="17"/>
        <v>3.5629456324389715E-3</v>
      </c>
      <c r="IN11" s="4">
        <f t="shared" si="17"/>
        <v>3.8077270151960886E-3</v>
      </c>
      <c r="IO11" s="4"/>
    </row>
    <row r="12" spans="1:249" s="2" customFormat="1" x14ac:dyDescent="0.25">
      <c r="A12" s="81" t="str">
        <f>S2_trace_elements!A64</f>
        <v>42. Exp CHV-E155</v>
      </c>
      <c r="B12" s="81" t="s">
        <v>639</v>
      </c>
      <c r="C12" s="81">
        <v>5</v>
      </c>
      <c r="D12" s="86">
        <f>S1_major_minor_elements!J33</f>
        <v>41.613999999999997</v>
      </c>
      <c r="E12" s="86">
        <f>S1_major_minor_elements!J34</f>
        <v>0.22897598127314692</v>
      </c>
      <c r="F12" s="86">
        <f>S1_major_minor_elements!D33</f>
        <v>0.32551999999999998</v>
      </c>
      <c r="G12" s="86">
        <f>S1_major_minor_elements!D34</f>
        <v>1.9607575066794981E-2</v>
      </c>
      <c r="H12" s="86">
        <f>S1_major_minor_elements!R33</f>
        <v>2.4159999999999999</v>
      </c>
      <c r="I12" s="86">
        <f>S1_major_minor_elements!R34</f>
        <v>9.9649385346824923E-2</v>
      </c>
      <c r="J12" s="86">
        <f>S1_major_minor_elements!L33</f>
        <v>6.5040000000000001E-2</v>
      </c>
      <c r="K12" s="86">
        <f>S1_major_minor_elements!L34</f>
        <v>1.0089995044597401E-2</v>
      </c>
      <c r="L12" s="86">
        <f>S1_major_minor_elements!N33</f>
        <v>18.3</v>
      </c>
      <c r="M12" s="86">
        <f>S1_major_minor_elements!N34</f>
        <v>6.5954529791364402E-2</v>
      </c>
      <c r="N12" s="86">
        <f>S1_major_minor_elements!F33</f>
        <v>7.9399999999999995</v>
      </c>
      <c r="O12" s="86">
        <f>S1_major_minor_elements!F34</f>
        <v>8.746427842267912E-2</v>
      </c>
      <c r="P12" s="86">
        <f>S1_major_minor_elements!H33</f>
        <v>11.404</v>
      </c>
      <c r="Q12" s="86">
        <f>S1_major_minor_elements!H34</f>
        <v>0.13240090634130891</v>
      </c>
      <c r="R12" s="86">
        <f>S1_major_minor_elements!P33</f>
        <v>15.923999999999998</v>
      </c>
      <c r="S12" s="86">
        <f>S1_major_minor_elements!P34</f>
        <v>0.14363147287415831</v>
      </c>
      <c r="T12" s="86">
        <f>S1_major_minor_elements!V33</f>
        <v>0.28208</v>
      </c>
      <c r="U12" s="89">
        <f>S1_major_minor_elements!V34</f>
        <v>1.8797925417449658E-2</v>
      </c>
      <c r="V12" s="86" t="str">
        <f>S1_major_minor_elements!T32</f>
        <v>&lt;DL</v>
      </c>
      <c r="W12" s="86"/>
      <c r="X12" s="86" t="s">
        <v>29</v>
      </c>
      <c r="Y12" s="86"/>
      <c r="Z12" s="86">
        <f>SUM(V12,X12,T12,R12,P12,N12,L12,J12,H12,F12,D12)</f>
        <v>98.270639999999986</v>
      </c>
      <c r="AA12" s="81">
        <v>5</v>
      </c>
      <c r="AF12" s="37"/>
      <c r="AJ12" s="86">
        <f>S2_trace_elements!I84</f>
        <v>118.79600000000001</v>
      </c>
      <c r="AK12" s="87">
        <f>S2_trace_elements!J84</f>
        <v>184293.54399999999</v>
      </c>
      <c r="AL12" s="87">
        <f>S2_trace_elements!K84</f>
        <v>130461.51999999999</v>
      </c>
      <c r="AM12" s="86">
        <f>S2_trace_elements!L84</f>
        <v>60.481999999999992</v>
      </c>
      <c r="AN12" s="87">
        <f>S2_trace_elements!M84</f>
        <v>15648.464000000002</v>
      </c>
      <c r="AO12" s="87">
        <f>S2_trace_elements!N84</f>
        <v>14688.775999999998</v>
      </c>
      <c r="AP12" s="86">
        <f>S2_trace_elements!O84</f>
        <v>2.58</v>
      </c>
      <c r="AQ12" s="86">
        <f>S2_trace_elements!P84</f>
        <v>152.39999999999998</v>
      </c>
      <c r="AR12" s="86">
        <f>S2_trace_elements!Q84</f>
        <v>2225.058</v>
      </c>
      <c r="AS12" s="86">
        <f>S2_trace_elements!R84</f>
        <v>86.12</v>
      </c>
      <c r="AT12" s="86">
        <f>S2_trace_elements!S84</f>
        <v>12.046000000000001</v>
      </c>
      <c r="AU12" s="86">
        <f>S2_trace_elements!T84</f>
        <v>0.99</v>
      </c>
      <c r="AV12" s="86">
        <f>S2_trace_elements!U84</f>
        <v>1.895</v>
      </c>
      <c r="AW12" s="86">
        <f>S2_trace_elements!V84</f>
        <v>0.8</v>
      </c>
      <c r="AX12" s="86">
        <f>S2_trace_elements!W84</f>
        <v>5.2960000000000003</v>
      </c>
      <c r="AY12" s="86">
        <f>S2_trace_elements!X84</f>
        <v>361.86600000000004</v>
      </c>
      <c r="AZ12" s="86">
        <f>S2_trace_elements!Y84</f>
        <v>64.03</v>
      </c>
      <c r="BA12" s="86">
        <f>S2_trace_elements!Z84</f>
        <v>154.45400000000001</v>
      </c>
      <c r="BB12" s="86">
        <f>S2_trace_elements!AA84</f>
        <v>294.99599999999998</v>
      </c>
      <c r="BC12" s="86">
        <f>S2_trace_elements!AB84</f>
        <v>1.6179999999999999</v>
      </c>
      <c r="BD12" s="86">
        <f>S2_trace_elements!AC84</f>
        <v>0.88000000000000012</v>
      </c>
      <c r="BE12" s="86">
        <f>S2_trace_elements!AD84</f>
        <v>243.75799999999998</v>
      </c>
      <c r="BF12" s="86">
        <f>S2_trace_elements!AE84</f>
        <v>38.097999999999999</v>
      </c>
      <c r="BG12" s="86">
        <f>S2_trace_elements!AF84</f>
        <v>51.884</v>
      </c>
      <c r="BH12" s="86">
        <f>S2_trace_elements!AG84</f>
        <v>7.8680000000000003</v>
      </c>
      <c r="BI12" s="86">
        <f>S2_trace_elements!AH84</f>
        <v>58.248000000000005</v>
      </c>
      <c r="BJ12" s="86">
        <f>S2_trace_elements!AI84</f>
        <v>23.835999999999999</v>
      </c>
      <c r="BK12" s="86">
        <f>S2_trace_elements!AJ84</f>
        <v>7.3040000000000003</v>
      </c>
      <c r="BL12" s="86">
        <f>S2_trace_elements!AK84</f>
        <v>13.751999999999999</v>
      </c>
      <c r="BM12" s="86">
        <f>S2_trace_elements!AL84</f>
        <v>6.6879999999999997</v>
      </c>
      <c r="BN12" s="86">
        <f>S2_trace_elements!AM84</f>
        <v>25.856000000000002</v>
      </c>
      <c r="BO12" s="86">
        <f>S2_trace_elements!AN84</f>
        <v>5.6159999999999997</v>
      </c>
      <c r="BP12" s="86">
        <f>S2_trace_elements!AO84</f>
        <v>13.678000000000001</v>
      </c>
      <c r="BQ12" s="86">
        <f>S2_trace_elements!AP84</f>
        <v>6.597999999999999</v>
      </c>
      <c r="BR12" s="86">
        <f>S2_trace_elements!AQ84</f>
        <v>13.833999999999998</v>
      </c>
      <c r="BS12" s="86">
        <f>S2_trace_elements!AR84</f>
        <v>10.186</v>
      </c>
      <c r="BT12" s="86">
        <f>S2_trace_elements!AS84</f>
        <v>20.369999999999997</v>
      </c>
      <c r="BU12" s="86">
        <f>S2_trace_elements!AT84</f>
        <v>24.565999999999999</v>
      </c>
      <c r="BV12" s="86">
        <f>S2_trace_elements!AU84</f>
        <v>0.29099999999999998</v>
      </c>
      <c r="BW12" s="86">
        <f>S2_trace_elements!AV84</f>
        <v>71.134</v>
      </c>
      <c r="BX12" s="86">
        <f>S2_trace_elements!AW84</f>
        <v>27.963999999999999</v>
      </c>
      <c r="BY12" s="86"/>
      <c r="BZ12" s="86"/>
      <c r="CA12" s="89">
        <f>S2_trace_elements!I87</f>
        <v>1.8986982148938542E-2</v>
      </c>
      <c r="CB12" s="105">
        <f>S2_trace_elements!J87</f>
        <v>8.5556482995346218E-3</v>
      </c>
      <c r="CC12" s="88"/>
      <c r="CD12" s="105">
        <f>S2_trace_elements!L87</f>
        <v>7.8395534936531019E-3</v>
      </c>
      <c r="CE12" s="105">
        <f>S2_trace_elements!M87</f>
        <v>7.2312175651413789E-3</v>
      </c>
      <c r="CF12" s="105">
        <f>S2_trace_elements!N87</f>
        <v>3.5891673638513491E-3</v>
      </c>
      <c r="CG12" s="89">
        <f>S2_trace_elements!O87</f>
        <v>3.6872669748915614E-2</v>
      </c>
      <c r="CH12" s="105">
        <f>S2_trace_elements!P87</f>
        <v>8.7922836527676799E-3</v>
      </c>
      <c r="CI12" s="105">
        <f>S2_trace_elements!Q87</f>
        <v>7.1535952412556635E-3</v>
      </c>
      <c r="CJ12" s="105">
        <f>S2_trace_elements!R87</f>
        <v>1.3756072348458539E-2</v>
      </c>
      <c r="CK12" s="89">
        <f>S2_trace_elements!S87</f>
        <v>5.9835986639252298E-2</v>
      </c>
      <c r="CL12" s="88"/>
      <c r="CM12" s="86">
        <f>S2_trace_elements!U87</f>
        <v>0.28732043351643316</v>
      </c>
      <c r="CN12" s="86">
        <f>S2_trace_elements!V87</f>
        <v>0.28284271247461812</v>
      </c>
      <c r="CO12" s="89">
        <f>S2_trace_elements!W87</f>
        <v>2.1553818995658669E-2</v>
      </c>
      <c r="CP12" s="89">
        <f>S2_trace_elements!X87</f>
        <v>6.8288797878417263E-3</v>
      </c>
      <c r="CQ12" s="89">
        <f>S2_trace_elements!Y87</f>
        <v>1.1140671988188394E-2</v>
      </c>
      <c r="CR12" s="105">
        <f>S2_trace_elements!Z87</f>
        <v>8.7185698390380897E-3</v>
      </c>
      <c r="CS12" s="105">
        <f>S2_trace_elements!AA87</f>
        <v>5.2260528437111384E-3</v>
      </c>
      <c r="CT12" s="86">
        <f>S2_trace_elements!AB87</f>
        <v>0.15122587700628606</v>
      </c>
      <c r="CU12" s="89">
        <f>S2_trace_elements!AC87</f>
        <v>4.6229194560927292E-2</v>
      </c>
      <c r="CV12" s="105">
        <f>S2_trace_elements!AD87</f>
        <v>1.1384681549472891E-2</v>
      </c>
      <c r="CW12" s="105">
        <f>S2_trace_elements!AE87</f>
        <v>8.5284102471913318E-3</v>
      </c>
      <c r="CX12" s="105">
        <f>S2_trace_elements!AF87</f>
        <v>5.5151263484633541E-3</v>
      </c>
      <c r="CY12" s="105">
        <f>S2_trace_elements!AG87</f>
        <v>1.6870913580117039E-2</v>
      </c>
      <c r="CZ12" s="105">
        <f>S2_trace_elements!AH87</f>
        <v>1.420248907076244E-2</v>
      </c>
      <c r="DA12" s="105">
        <f>S2_trace_elements!AI87</f>
        <v>1.4293721728496269E-2</v>
      </c>
      <c r="DB12" s="105">
        <f>S2_trace_elements!AJ87</f>
        <v>7.1535325726249368E-3</v>
      </c>
      <c r="DC12" s="105">
        <f>S2_trace_elements!AK87</f>
        <v>1.8043413964321992E-2</v>
      </c>
      <c r="DD12" s="105">
        <f>S2_trace_elements!AL87</f>
        <v>9.9406519967671445E-3</v>
      </c>
      <c r="DE12" s="89">
        <f>S2_trace_elements!AM87</f>
        <v>1.8757934506953275E-2</v>
      </c>
      <c r="DF12" s="89">
        <f>S2_trace_elements!AN87</f>
        <v>2.4531324927769986E-2</v>
      </c>
      <c r="DG12" s="89">
        <f>S2_trace_elements!AO87</f>
        <v>1.669889826903366E-2</v>
      </c>
      <c r="DH12" s="89">
        <f>S2_trace_elements!AP87</f>
        <v>2.0957121573135586E-2</v>
      </c>
      <c r="DI12" s="89">
        <f>S2_trace_elements!AQ87</f>
        <v>1.555066278389459E-2</v>
      </c>
      <c r="DJ12" s="105">
        <f>S2_trace_elements!AR87</f>
        <v>3.840095663775361E-3</v>
      </c>
      <c r="DK12" s="89">
        <f>S2_trace_elements!AS87</f>
        <v>1.1242987226901147E-2</v>
      </c>
      <c r="DL12" s="89">
        <f>S2_trace_elements!AT87</f>
        <v>1.0356627496957704E-2</v>
      </c>
      <c r="DM12" s="88">
        <f>S2_trace_elements!AU87</f>
        <v>0.94715160396113429</v>
      </c>
      <c r="DN12" s="86">
        <f>S2_trace_elements!AV87</f>
        <v>2.3005308195042195E-3</v>
      </c>
      <c r="DO12" s="89">
        <f>S2_trace_elements!AW87</f>
        <v>1.0040294920432583E-2</v>
      </c>
      <c r="DP12" s="86"/>
      <c r="EF12" s="92"/>
      <c r="EG12" s="92"/>
      <c r="EJ12" s="92"/>
      <c r="EL12" s="92"/>
      <c r="EM12" s="92"/>
      <c r="FE12" s="37"/>
      <c r="FF12" s="37"/>
      <c r="GZ12" s="17"/>
      <c r="HA12" s="17"/>
      <c r="HB12" s="17"/>
      <c r="HC12" s="17"/>
      <c r="HD12" s="17"/>
      <c r="HE12" s="17"/>
      <c r="HF12" s="17"/>
      <c r="HG12" s="17"/>
      <c r="HH12" s="17"/>
      <c r="HI12" s="17"/>
      <c r="HJ12" s="17"/>
      <c r="HK12" s="100"/>
      <c r="HL12" s="17"/>
      <c r="HM12" s="17"/>
      <c r="HN12" s="98"/>
      <c r="HO12" s="17"/>
      <c r="HP12" s="17"/>
      <c r="HQ12" s="17"/>
      <c r="HR12" s="17"/>
      <c r="HS12" s="17"/>
      <c r="HT12" s="98"/>
      <c r="HU12" s="17"/>
      <c r="HV12" s="17"/>
      <c r="HW12" s="17"/>
      <c r="HX12" s="17"/>
      <c r="HY12" s="17"/>
      <c r="HZ12" s="17"/>
      <c r="IA12" s="17"/>
      <c r="IB12" s="17"/>
      <c r="IC12" s="17"/>
      <c r="ID12" s="17"/>
      <c r="IE12" s="17"/>
      <c r="IF12" s="17"/>
      <c r="IG12" s="17"/>
      <c r="IH12" s="17"/>
      <c r="II12" s="17"/>
      <c r="IJ12" s="17"/>
      <c r="IK12" s="17"/>
      <c r="IL12" s="17"/>
      <c r="IM12" s="17"/>
      <c r="IN12" s="17"/>
      <c r="IO12" s="4"/>
    </row>
    <row r="13" spans="1:249" s="2" customFormat="1" x14ac:dyDescent="0.25">
      <c r="A13" s="81"/>
      <c r="B13" s="81"/>
      <c r="C13" s="16"/>
      <c r="Z13" s="86"/>
      <c r="AA13" s="16"/>
      <c r="AF13" s="37"/>
      <c r="AK13" s="96"/>
      <c r="AL13" s="96"/>
      <c r="AN13" s="96"/>
      <c r="AO13" s="96"/>
      <c r="CL13" s="92"/>
      <c r="CO13" s="37"/>
      <c r="DM13" s="92"/>
      <c r="EF13" s="92"/>
      <c r="EG13" s="92"/>
      <c r="EJ13" s="92"/>
      <c r="EL13" s="92"/>
      <c r="EM13" s="92"/>
      <c r="FE13" s="37"/>
      <c r="FF13" s="37"/>
      <c r="GZ13" s="4"/>
      <c r="HA13" s="4"/>
      <c r="HB13" s="4"/>
      <c r="HC13" s="4"/>
      <c r="HD13" s="4"/>
      <c r="HE13" s="4"/>
      <c r="HF13" s="4"/>
      <c r="HG13" s="4"/>
      <c r="HH13" s="4"/>
      <c r="HI13" s="4"/>
      <c r="HJ13" s="4"/>
      <c r="HK13" s="93"/>
      <c r="HL13" s="4"/>
      <c r="HM13" s="4"/>
      <c r="HN13" s="94"/>
      <c r="HO13" s="4"/>
      <c r="HP13" s="4"/>
      <c r="HQ13" s="4"/>
      <c r="HR13" s="4"/>
      <c r="HS13" s="4"/>
      <c r="HT13" s="94"/>
      <c r="HU13" s="4"/>
      <c r="HV13" s="4"/>
      <c r="HW13" s="4"/>
      <c r="HX13" s="4"/>
      <c r="HY13" s="4"/>
      <c r="HZ13" s="4"/>
      <c r="IA13" s="4"/>
      <c r="IB13" s="4"/>
      <c r="IC13" s="4"/>
      <c r="ID13" s="4"/>
      <c r="IE13" s="4"/>
      <c r="IF13" s="4"/>
      <c r="IG13" s="4"/>
      <c r="IH13" s="4"/>
      <c r="II13" s="4"/>
      <c r="IJ13" s="4"/>
      <c r="IK13" s="4"/>
      <c r="IL13" s="4"/>
      <c r="IM13" s="4"/>
      <c r="IN13" s="4"/>
      <c r="IO13" s="4"/>
    </row>
    <row r="14" spans="1:249" s="2" customFormat="1" x14ac:dyDescent="0.25">
      <c r="A14" s="81" t="str">
        <f>S2_trace_elements!A91</f>
        <v>42. Exp CHV-E157</v>
      </c>
      <c r="B14" s="81" t="s">
        <v>365</v>
      </c>
      <c r="C14" s="81">
        <v>5</v>
      </c>
      <c r="D14" s="86">
        <f>S1_major_minor_elements!J57</f>
        <v>51.182000000000002</v>
      </c>
      <c r="E14" s="86">
        <f>S1_major_minor_elements!J58</f>
        <v>1.492538106716208</v>
      </c>
      <c r="F14" s="86" t="str">
        <f>S1_major_minor_elements!D55</f>
        <v>&lt;DL</v>
      </c>
      <c r="G14" s="86"/>
      <c r="H14" s="86">
        <f>S1_major_minor_elements!R57</f>
        <v>1.1970399999999999</v>
      </c>
      <c r="I14" s="86">
        <f>S1_major_minor_elements!R58</f>
        <v>0.36591886122472578</v>
      </c>
      <c r="J14" s="86" t="str">
        <f>S1_major_minor_elements!L56</f>
        <v>&lt;DL</v>
      </c>
      <c r="K14" s="86"/>
      <c r="L14" s="86">
        <f>S1_major_minor_elements!N57</f>
        <v>23.241999999999997</v>
      </c>
      <c r="M14" s="86">
        <f>S1_major_minor_elements!N58</f>
        <v>0.21902054698132845</v>
      </c>
      <c r="N14" s="86">
        <f>S1_major_minor_elements!F57</f>
        <v>15.593999999999999</v>
      </c>
      <c r="O14" s="86">
        <f>S1_major_minor_elements!F58</f>
        <v>0.84648095076026419</v>
      </c>
      <c r="P14" s="86">
        <f>S1_major_minor_elements!H57</f>
        <v>4.1739999999999995</v>
      </c>
      <c r="Q14" s="86">
        <f>S1_major_minor_elements!H58</f>
        <v>1.5255916884933554</v>
      </c>
      <c r="R14" s="86">
        <f>S1_major_minor_elements!P57</f>
        <v>4.6980000000000004</v>
      </c>
      <c r="S14" s="86">
        <f>S1_major_minor_elements!P58</f>
        <v>0.3569593814427629</v>
      </c>
      <c r="T14" s="86">
        <f>S1_major_minor_elements!V57</f>
        <v>9.8979999999999999E-2</v>
      </c>
      <c r="U14" s="89">
        <f>S1_major_minor_elements!V58</f>
        <v>1.4022731545601217E-2</v>
      </c>
      <c r="V14" s="86">
        <f>S1_major_minor_elements!T57</f>
        <v>0.32767999999999997</v>
      </c>
      <c r="W14" s="86">
        <f>S1_major_minor_elements!T58</f>
        <v>0.15447911509327075</v>
      </c>
      <c r="X14" s="86" t="str">
        <f>S1_major_minor_elements!X56</f>
        <v>&lt;DL</v>
      </c>
      <c r="Y14" s="86"/>
      <c r="Z14" s="86">
        <f>SUM(V14,X14,T14,R14,P14,N14,L14,J14,H14,F14,D14)</f>
        <v>100.5137</v>
      </c>
      <c r="AA14" s="81">
        <v>5</v>
      </c>
      <c r="AF14" s="37">
        <v>0.126502610410554</v>
      </c>
      <c r="AH14" s="2">
        <f>(R14*N15)/(R15*N14)</f>
        <v>0.14917053887127696</v>
      </c>
      <c r="AI14" s="2">
        <f>(H14*D15)/(H15*D14)</f>
        <v>0.4142064401291779</v>
      </c>
      <c r="AJ14" s="86">
        <f>S2_trace_elements!I95</f>
        <v>6.7739999999999991</v>
      </c>
      <c r="AK14" s="87">
        <f>S2_trace_elements!J95</f>
        <v>225627.606</v>
      </c>
      <c r="AL14" s="87">
        <f>S2_trace_elements!K95</f>
        <v>166110.82999999999</v>
      </c>
      <c r="AM14" s="86">
        <f>S2_trace_elements!L95</f>
        <v>266.61</v>
      </c>
      <c r="AN14" s="87">
        <f>S2_trace_elements!M95</f>
        <v>9486.4160000000011</v>
      </c>
      <c r="AO14" s="87">
        <f>S2_trace_elements!N95</f>
        <v>8227.9600000000009</v>
      </c>
      <c r="AP14" s="86">
        <f>S2_trace_elements!O95</f>
        <v>31.522000000000002</v>
      </c>
      <c r="AQ14" s="86">
        <f>S2_trace_elements!P95</f>
        <v>3005.4719999999998</v>
      </c>
      <c r="AR14" s="86">
        <f>S2_trace_elements!Q95</f>
        <v>749.86399999999992</v>
      </c>
      <c r="AS14" s="86">
        <f>S2_trace_elements!R95</f>
        <v>48.327999999999996</v>
      </c>
      <c r="AT14" s="86">
        <f>S2_trace_elements!S95</f>
        <v>8.6519999999999992</v>
      </c>
      <c r="AU14" s="88"/>
      <c r="AV14" s="88"/>
      <c r="AW14" s="88"/>
      <c r="AX14" s="88"/>
      <c r="AY14" s="86">
        <f>S2_trace_elements!X95</f>
        <v>33.402000000000001</v>
      </c>
      <c r="AZ14" s="86">
        <f>S2_trace_elements!Y95</f>
        <v>21.253999999999998</v>
      </c>
      <c r="BA14" s="86">
        <f>S2_trace_elements!Z95</f>
        <v>53.956000000000003</v>
      </c>
      <c r="BB14" s="86">
        <f>S2_trace_elements!AA95</f>
        <v>3.2300000000000004</v>
      </c>
      <c r="BC14" s="86">
        <f>S2_trace_elements!AB95</f>
        <v>0.83666666666666678</v>
      </c>
      <c r="BD14" s="86">
        <f>S2_trace_elements!AC95</f>
        <v>0</v>
      </c>
      <c r="BE14" s="86">
        <f>S2_trace_elements!AD95</f>
        <v>0.34666666666666668</v>
      </c>
      <c r="BF14" s="86">
        <f>S2_trace_elements!AE95</f>
        <v>2.9479999999999995</v>
      </c>
      <c r="BG14" s="86">
        <f>S2_trace_elements!AF95</f>
        <v>6.3800000000000008</v>
      </c>
      <c r="BH14" s="86">
        <f>S2_trace_elements!AG95</f>
        <v>1.3279999999999998</v>
      </c>
      <c r="BI14" s="86">
        <f>S2_trace_elements!AH95</f>
        <v>13.319999999999999</v>
      </c>
      <c r="BJ14" s="86">
        <f>S2_trace_elements!AI95</f>
        <v>7.5939999999999994</v>
      </c>
      <c r="BK14" s="86">
        <f>S2_trace_elements!AJ95</f>
        <v>1.3679999999999999</v>
      </c>
      <c r="BL14" s="86">
        <f>S2_trace_elements!AK95</f>
        <v>4.8499999999999996</v>
      </c>
      <c r="BM14" s="86">
        <f>S2_trace_elements!AL95</f>
        <v>2.536</v>
      </c>
      <c r="BN14" s="86">
        <f>S2_trace_elements!AM95</f>
        <v>9.5140000000000011</v>
      </c>
      <c r="BO14" s="86">
        <f>S2_trace_elements!AN95</f>
        <v>2.0339999999999998</v>
      </c>
      <c r="BP14" s="86">
        <f>S2_trace_elements!AO95</f>
        <v>4.5659999999999998</v>
      </c>
      <c r="BQ14" s="86">
        <f>S2_trace_elements!AP95</f>
        <v>2.214</v>
      </c>
      <c r="BR14" s="86">
        <f>S2_trace_elements!AQ95</f>
        <v>4.3680000000000003</v>
      </c>
      <c r="BS14" s="86">
        <f>S2_trace_elements!AR95</f>
        <v>3.5479999999999996</v>
      </c>
      <c r="BT14" s="86">
        <f>S2_trace_elements!AS95</f>
        <v>15.262</v>
      </c>
      <c r="BU14" s="86">
        <f>S2_trace_elements!AT95</f>
        <v>0.98519999999999985</v>
      </c>
      <c r="BV14" s="86">
        <f>S2_trace_elements!AU95</f>
        <v>2.3000000000000003E-2</v>
      </c>
      <c r="BW14" s="86">
        <f>S2_trace_elements!AV95</f>
        <v>1.0824</v>
      </c>
      <c r="BX14" s="86">
        <f>S2_trace_elements!AW95</f>
        <v>0.33140000000000003</v>
      </c>
      <c r="BY14" s="86"/>
      <c r="BZ14" s="86"/>
      <c r="CA14" s="86">
        <f>S2_trace_elements!I98</f>
        <v>0.13271569661759311</v>
      </c>
      <c r="CB14" s="89">
        <f>S2_trace_elements!J98</f>
        <v>1.5339419951374555E-2</v>
      </c>
      <c r="CC14" s="105">
        <f>S2_trace_elements!K98</f>
        <v>9.4234956806021203E-3</v>
      </c>
      <c r="CD14" s="86">
        <f>S2_trace_elements!L98</f>
        <v>0.12293482642934528</v>
      </c>
      <c r="CE14" s="89">
        <f>S2_trace_elements!M98</f>
        <v>4.3047491213182479E-2</v>
      </c>
      <c r="CF14" s="89">
        <f>S2_trace_elements!N98</f>
        <v>3.6757047184596707E-2</v>
      </c>
      <c r="CG14" s="86">
        <f>S2_trace_elements!O98</f>
        <v>0.26973031729656055</v>
      </c>
      <c r="CH14" s="86">
        <f>S2_trace_elements!P98</f>
        <v>0.3894211423344397</v>
      </c>
      <c r="CI14" s="89">
        <f>S2_trace_elements!Q98</f>
        <v>5.7785752394658926E-2</v>
      </c>
      <c r="CJ14" s="89">
        <f>S2_trace_elements!R98</f>
        <v>4.1106034287737798E-2</v>
      </c>
      <c r="CK14" s="86">
        <f>S2_trace_elements!S98</f>
        <v>0.19437829193576975</v>
      </c>
      <c r="CL14" s="88"/>
      <c r="CM14" s="88"/>
      <c r="CN14" s="88"/>
      <c r="CO14" s="89"/>
      <c r="CP14" s="89">
        <f>S2_trace_elements!X98</f>
        <v>4.8200892496501495E-2</v>
      </c>
      <c r="CQ14" s="89">
        <f>S2_trace_elements!Y98</f>
        <v>4.5184628839773006E-2</v>
      </c>
      <c r="CR14" s="89">
        <f>S2_trace_elements!Z98</f>
        <v>5.4095569858621059E-2</v>
      </c>
      <c r="CS14" s="86">
        <f>S2_trace_elements!AA98</f>
        <v>0.15175016635482866</v>
      </c>
      <c r="CT14" s="89">
        <f>S2_trace_elements!AB98</f>
        <v>0.14458364391732284</v>
      </c>
      <c r="CU14" s="90"/>
      <c r="CV14" s="89">
        <f>S2_trace_elements!AD98</f>
        <v>0.22031613918056861</v>
      </c>
      <c r="CW14" s="89">
        <f>S2_trace_elements!AE98</f>
        <v>2.5088008259295233E-2</v>
      </c>
      <c r="CX14" s="89">
        <f>S2_trace_elements!AF98</f>
        <v>1.4535452187297331E-2</v>
      </c>
      <c r="CY14" s="89">
        <f>S2_trace_elements!AG98</f>
        <v>5.7199183779617267E-2</v>
      </c>
      <c r="CZ14" s="86">
        <f>S2_trace_elements!AH98</f>
        <v>7.4708187605357287E-2</v>
      </c>
      <c r="DA14" s="86">
        <f>S2_trace_elements!AI98</f>
        <v>8.9139699678687095E-2</v>
      </c>
      <c r="DB14" s="86">
        <f>S2_trace_elements!AJ98</f>
        <v>4.1801106595016901E-2</v>
      </c>
      <c r="DC14" s="86">
        <f>S2_trace_elements!AK98</f>
        <v>7.8634861136185105E-2</v>
      </c>
      <c r="DD14" s="86">
        <f>S2_trace_elements!AL98</f>
        <v>6.4227257162739332E-2</v>
      </c>
      <c r="DE14" s="89">
        <f>S2_trace_elements!AM98</f>
        <v>3.9841438689870577E-2</v>
      </c>
      <c r="DF14" s="89">
        <f>S2_trace_elements!AN98</f>
        <v>7.1887420752937095E-2</v>
      </c>
      <c r="DG14" s="89">
        <f>S2_trace_elements!AO98</f>
        <v>3.9591788133076358E-2</v>
      </c>
      <c r="DH14" s="89">
        <f>S2_trace_elements!AP98</f>
        <v>9.2045666972215695E-2</v>
      </c>
      <c r="DI14" s="89">
        <f>S2_trace_elements!AQ98</f>
        <v>1.4959990158154354E-2</v>
      </c>
      <c r="DJ14" s="89">
        <f>S2_trace_elements!AR98</f>
        <v>5.2706503319525463E-2</v>
      </c>
      <c r="DK14" s="89">
        <f>S2_trace_elements!AS98</f>
        <v>6.3585922552147095E-2</v>
      </c>
      <c r="DL14" s="86">
        <f>S2_trace_elements!AT98</f>
        <v>0.15650841249915215</v>
      </c>
      <c r="DM14" s="88">
        <f>S2_trace_elements!AU98</f>
        <v>0.30122622740328253</v>
      </c>
      <c r="DN14" s="86">
        <f>S2_trace_elements!AV98</f>
        <v>0.13811451443367964</v>
      </c>
      <c r="DO14" s="89">
        <f>S2_trace_elements!AW98</f>
        <v>8.9985315165753116E-2</v>
      </c>
      <c r="DP14" s="86"/>
      <c r="DR14" s="2">
        <f t="shared" ref="DR14:EB14" si="18">AJ14/AJ15</f>
        <v>6.5666259524224974E-2</v>
      </c>
      <c r="DS14" s="2">
        <f t="shared" si="18"/>
        <v>1.2204087150666403</v>
      </c>
      <c r="DT14" s="2">
        <f t="shared" si="18"/>
        <v>1.2732551872874593</v>
      </c>
      <c r="DU14" s="2">
        <f t="shared" si="18"/>
        <v>4.7469909550601814</v>
      </c>
      <c r="DV14" s="2">
        <f t="shared" si="18"/>
        <v>0.60942205091142698</v>
      </c>
      <c r="DW14" s="2">
        <f t="shared" si="18"/>
        <v>0.55927554296824511</v>
      </c>
      <c r="DX14" s="2">
        <f t="shared" si="18"/>
        <v>13.997335701598578</v>
      </c>
      <c r="DY14" s="2">
        <f t="shared" si="18"/>
        <v>25.581968608491369</v>
      </c>
      <c r="DZ14" s="2">
        <f t="shared" si="18"/>
        <v>0.33050429116450286</v>
      </c>
      <c r="EA14" s="2">
        <f t="shared" si="18"/>
        <v>0.85627214741318192</v>
      </c>
      <c r="EB14" s="2">
        <f t="shared" si="18"/>
        <v>1.0505099562894606</v>
      </c>
      <c r="EF14" s="92"/>
      <c r="EG14" s="92">
        <f>AY14/AY15</f>
        <v>9.0420348232848238E-2</v>
      </c>
      <c r="EH14" s="2">
        <f>AZ14/AZ15</f>
        <v>0.32800395073922028</v>
      </c>
      <c r="EI14" s="2">
        <f>BA14/BA15</f>
        <v>0.3448990028125799</v>
      </c>
      <c r="EJ14" s="92">
        <f>BB14/BB15</f>
        <v>1.0645310131171315E-2</v>
      </c>
      <c r="EK14" s="2">
        <f>BC14/BC15</f>
        <v>0.78339575530586769</v>
      </c>
      <c r="EL14" s="92"/>
      <c r="EM14" s="92">
        <f t="shared" ref="EM14:FC14" si="19">BE14/BE15</f>
        <v>1.3886997230612283E-3</v>
      </c>
      <c r="EN14" s="2">
        <f t="shared" si="19"/>
        <v>7.5288589232812328E-2</v>
      </c>
      <c r="EO14" s="2">
        <f t="shared" si="19"/>
        <v>0.11945328590151658</v>
      </c>
      <c r="EP14" s="2">
        <f t="shared" si="19"/>
        <v>0.1644785731979192</v>
      </c>
      <c r="EQ14" s="2">
        <f t="shared" si="19"/>
        <v>0.2214905716851242</v>
      </c>
      <c r="ER14" s="2">
        <f t="shared" si="19"/>
        <v>0.31186858316221761</v>
      </c>
      <c r="ES14" s="2">
        <f t="shared" si="19"/>
        <v>0.1821571238348868</v>
      </c>
      <c r="ET14" s="2">
        <f t="shared" si="19"/>
        <v>0.34647806829547079</v>
      </c>
      <c r="EU14" s="2">
        <f t="shared" si="19"/>
        <v>0.3774933015778506</v>
      </c>
      <c r="EV14" s="2">
        <f t="shared" si="19"/>
        <v>0.35769606737348675</v>
      </c>
      <c r="EW14" s="2">
        <f t="shared" si="19"/>
        <v>0.35251299826689769</v>
      </c>
      <c r="EX14" s="2">
        <f t="shared" si="19"/>
        <v>0.33294443634242382</v>
      </c>
      <c r="EY14" s="2">
        <f t="shared" si="19"/>
        <v>0.33054643177067777</v>
      </c>
      <c r="EZ14" s="2">
        <f t="shared" si="19"/>
        <v>0.31005110732538332</v>
      </c>
      <c r="FA14" s="2">
        <f t="shared" si="19"/>
        <v>0.34108825225918088</v>
      </c>
      <c r="FB14" s="2">
        <f t="shared" si="19"/>
        <v>0.74777070063694284</v>
      </c>
      <c r="FC14" s="2">
        <f t="shared" si="19"/>
        <v>3.8808792247695574E-2</v>
      </c>
      <c r="FE14" s="37">
        <f>BW14/BW15</f>
        <v>1.4718920830047052E-2</v>
      </c>
      <c r="FF14" s="37">
        <f>BX14/BX15</f>
        <v>1.1371122701070548E-2</v>
      </c>
      <c r="FI14" s="2">
        <f>SQRT(S2_trace_elements!I98^2+S2_trace_elements!I109^2)*100</f>
        <v>13.326760639938612</v>
      </c>
      <c r="FJ14" s="2">
        <f>SQRT(S2_trace_elements!J98^2+S2_trace_elements!J109^2)*100</f>
        <v>1.5985309298246577</v>
      </c>
      <c r="FK14" s="2">
        <f>SQRT(S2_trace_elements!K98^2+S2_trace_elements!K109^2)*100</f>
        <v>0.94234956806644676</v>
      </c>
      <c r="FL14" s="2">
        <f>SQRT(S2_trace_elements!L98^2+S2_trace_elements!L109^2)*100</f>
        <v>12.329941082560705</v>
      </c>
      <c r="FM14" s="2">
        <f>SQRT(S2_trace_elements!M98^2+S2_trace_elements!M109^2)*100</f>
        <v>4.364470344587847</v>
      </c>
      <c r="FN14" s="2">
        <f>SQRT(S2_trace_elements!N98^2+S2_trace_elements!N109^2)*100</f>
        <v>3.6814157156615117</v>
      </c>
      <c r="FO14" s="2">
        <f>SQRT(S2_trace_elements!O98^2+S2_trace_elements!O109^2)*100</f>
        <v>27.097749027590019</v>
      </c>
      <c r="FP14" s="2">
        <f>SQRT(S2_trace_elements!P98^2+S2_trace_elements!P109^2)*100</f>
        <v>38.959119230259624</v>
      </c>
      <c r="FQ14" s="2">
        <f>SQRT(S2_trace_elements!Q98^2+S2_trace_elements!Q109^2)*100</f>
        <v>5.8162977085461174</v>
      </c>
      <c r="FR14" s="2">
        <f>SQRT(S2_trace_elements!R98^2+S2_trace_elements!R109^2)*100</f>
        <v>4.5172954229657485</v>
      </c>
      <c r="FS14" s="2">
        <f>SQRT(S2_trace_elements!S98^2+S2_trace_elements!S109^2)*100</f>
        <v>19.657220428290202</v>
      </c>
      <c r="FX14" s="2">
        <f>SQRT(S2_trace_elements!X98^2+S2_trace_elements!X109^2)*100</f>
        <v>4.9543703740217246</v>
      </c>
      <c r="FY14" s="2">
        <f>SQRT(S2_trace_elements!Y98^2+S2_trace_elements!Y109^2)*100</f>
        <v>4.6175295436383861</v>
      </c>
      <c r="FZ14" s="2">
        <f>SQRT(S2_trace_elements!Z98^2+S2_trace_elements!Z109^2)*100</f>
        <v>5.474203623477047</v>
      </c>
      <c r="GA14" s="2">
        <f>SQRT(S2_trace_elements!AA98^2+S2_trace_elements!AA109^2)*100</f>
        <v>15.190832425167244</v>
      </c>
      <c r="GB14" s="2">
        <f>SQRT(S2_trace_elements!AB98^2+S2_trace_elements!AB109^2)*100</f>
        <v>20.708362426815988</v>
      </c>
      <c r="GD14" s="2">
        <f>SQRT(S2_trace_elements!AD98^2+S2_trace_elements!AD109^2)*100</f>
        <v>22.050288370343356</v>
      </c>
      <c r="GE14" s="2">
        <f>SQRT(S2_trace_elements!AE98^2+S2_trace_elements!AE109^2)*100</f>
        <v>2.6257681826923247</v>
      </c>
      <c r="GF14" s="2">
        <f>SQRT(S2_trace_elements!AF98^2+S2_trace_elements!AF109^2)*100</f>
        <v>1.7789901787227498</v>
      </c>
      <c r="GG14" s="2">
        <f>SQRT(S2_trace_elements!AG98^2+S2_trace_elements!AG109^2)*100</f>
        <v>5.8469674710495223</v>
      </c>
      <c r="GH14" s="2">
        <f>SQRT(S2_trace_elements!AH98^2+S2_trace_elements!AH109^2)*100</f>
        <v>7.4966578986808363</v>
      </c>
      <c r="GI14" s="2">
        <f>SQRT(S2_trace_elements!AI98^2+S2_trace_elements!AI109^2)*100</f>
        <v>9.0160290226898798</v>
      </c>
      <c r="GJ14" s="2">
        <f>SQRT(S2_trace_elements!AJ98^2+S2_trace_elements!AJ109^2)*100</f>
        <v>4.2817347744809693</v>
      </c>
      <c r="GK14" s="2">
        <f>SQRT(S2_trace_elements!AK98^2+S2_trace_elements!AK109^2)*100</f>
        <v>8.0905109230662404</v>
      </c>
      <c r="GL14" s="2">
        <f>SQRT(S2_trace_elements!AL98^2+S2_trace_elements!AL109^2)*100</f>
        <v>6.5865737231989421</v>
      </c>
      <c r="GM14" s="2">
        <f>SQRT(S2_trace_elements!AM98^2+S2_trace_elements!AM109^2)*100</f>
        <v>4.2679247156231952</v>
      </c>
      <c r="GN14" s="2">
        <f>SQRT(S2_trace_elements!AN98^2+S2_trace_elements!AN109^2)*100</f>
        <v>7.2594250039322796</v>
      </c>
      <c r="GO14" s="2">
        <f>SQRT(S2_trace_elements!AO98^2+S2_trace_elements!AO109^2)*100</f>
        <v>4.6289409536425357</v>
      </c>
      <c r="GP14" s="2">
        <f>SQRT(S2_trace_elements!AP98^2+S2_trace_elements!AP109^2)*100</f>
        <v>9.3262958477787343</v>
      </c>
      <c r="GQ14" s="2">
        <f>SQRT(S2_trace_elements!AQ98^2+S2_trace_elements!AQ109^2)*100</f>
        <v>2.0081650745988378</v>
      </c>
      <c r="GR14" s="2">
        <f>SQRT(S2_trace_elements!AR98^2+S2_trace_elements!AR109^2)*100</f>
        <v>5.3044717549629734</v>
      </c>
      <c r="GS14" s="2">
        <f>SQRT(S2_trace_elements!AS98^2+S2_trace_elements!AS109^2)*100</f>
        <v>6.4953915539371883</v>
      </c>
      <c r="GT14" s="2">
        <f>SQRT(S2_trace_elements!AT98^2+S2_trace_elements!AT109^2)*100</f>
        <v>15.684183125466527</v>
      </c>
      <c r="GV14" s="2">
        <f>SQRT(S2_trace_elements!AV98^2+S2_trace_elements!AV109^2)*100</f>
        <v>13.842322650743419</v>
      </c>
      <c r="GW14" s="2">
        <f>SQRT(S2_trace_elements!AW98^2+S2_trace_elements!AW109^2)*100</f>
        <v>9.0492058608621662</v>
      </c>
      <c r="GZ14" s="4">
        <f t="shared" ref="GZ14:HJ14" si="20">DR14/100*FI14</f>
        <v>8.7511852279943542E-3</v>
      </c>
      <c r="HA14" s="4">
        <f t="shared" si="20"/>
        <v>1.9508610780615925E-2</v>
      </c>
      <c r="HB14" s="4">
        <f t="shared" si="20"/>
        <v>1.1998514757787002E-2</v>
      </c>
      <c r="HC14" s="4">
        <f t="shared" si="20"/>
        <v>0.58530118795340602</v>
      </c>
      <c r="HD14" s="4">
        <f t="shared" si="20"/>
        <v>2.659804468540828E-2</v>
      </c>
      <c r="HE14" s="4">
        <f t="shared" si="20"/>
        <v>2.0589257732684225E-2</v>
      </c>
      <c r="HF14" s="4">
        <f t="shared" si="20"/>
        <v>3.7929628989684394</v>
      </c>
      <c r="HG14" s="4">
        <f t="shared" si="20"/>
        <v>9.9665096516297407</v>
      </c>
      <c r="HH14" s="4">
        <f t="shared" si="20"/>
        <v>1.9223113513647569E-2</v>
      </c>
      <c r="HI14" s="4">
        <f t="shared" si="20"/>
        <v>3.8680342523226198E-2</v>
      </c>
      <c r="HJ14" s="4">
        <f t="shared" si="20"/>
        <v>0.20650105772895433</v>
      </c>
      <c r="HK14" s="93"/>
      <c r="HL14" s="93"/>
      <c r="HM14" s="93"/>
      <c r="HN14" s="94"/>
      <c r="HO14" s="4">
        <f>EG14/100*FX14</f>
        <v>4.4797589449355095E-3</v>
      </c>
      <c r="HP14" s="4">
        <f>EH14/100*FY14</f>
        <v>1.5145679329684594E-2</v>
      </c>
      <c r="HQ14" s="4">
        <f>EI14/100*FZ14</f>
        <v>1.8880473709302452E-2</v>
      </c>
      <c r="HR14" s="4">
        <f>EJ14/100*GA14</f>
        <v>1.6171112231655857E-3</v>
      </c>
      <c r="HS14" s="4">
        <f>EK14/100*GB14</f>
        <v>0.16222843224503164</v>
      </c>
      <c r="HT14" s="94"/>
      <c r="HU14" s="92">
        <f t="shared" ref="HU14:IK14" si="21">EM14/100*GD14</f>
        <v>3.0621229353316044E-4</v>
      </c>
      <c r="HV14" s="4">
        <f t="shared" si="21"/>
        <v>1.9769038212731054E-3</v>
      </c>
      <c r="HW14" s="4">
        <f t="shared" si="21"/>
        <v>2.1250622243495871E-3</v>
      </c>
      <c r="HX14" s="4">
        <f t="shared" si="21"/>
        <v>9.6170086717287141E-3</v>
      </c>
      <c r="HY14" s="4">
        <f t="shared" si="21"/>
        <v>1.6604390437066203E-2</v>
      </c>
      <c r="HZ14" s="4">
        <f t="shared" si="21"/>
        <v>2.8118161970557262E-2</v>
      </c>
      <c r="IA14" s="4">
        <f t="shared" si="21"/>
        <v>7.7994849154327112E-3</v>
      </c>
      <c r="IB14" s="4">
        <f t="shared" si="21"/>
        <v>2.8031845961473973E-2</v>
      </c>
      <c r="IC14" s="4">
        <f t="shared" si="21"/>
        <v>2.4863874608562844E-2</v>
      </c>
      <c r="ID14" s="4">
        <f t="shared" si="21"/>
        <v>1.5266198866245237E-2</v>
      </c>
      <c r="IE14" s="4">
        <f t="shared" si="21"/>
        <v>2.5590416738298535E-2</v>
      </c>
      <c r="IF14" s="4">
        <f t="shared" si="21"/>
        <v>1.5411801366728758E-2</v>
      </c>
      <c r="IG14" s="4">
        <f t="shared" si="21"/>
        <v>3.0827738141209489E-2</v>
      </c>
      <c r="IH14" s="4">
        <f t="shared" si="21"/>
        <v>6.2263380507153066E-3</v>
      </c>
      <c r="II14" s="4">
        <f t="shared" si="21"/>
        <v>1.8092930000585105E-2</v>
      </c>
      <c r="IJ14" s="4">
        <f t="shared" si="21"/>
        <v>4.8570634931988925E-2</v>
      </c>
      <c r="IK14" s="4">
        <f t="shared" si="21"/>
        <v>6.0868420449104307E-3</v>
      </c>
      <c r="IL14" s="99"/>
      <c r="IM14" s="92">
        <f>FE14/100*GV14</f>
        <v>2.0374405120025946E-3</v>
      </c>
      <c r="IN14" s="92">
        <f>FF14/100*GW14</f>
        <v>1.0289963019111043E-3</v>
      </c>
      <c r="IO14" s="4"/>
    </row>
    <row r="15" spans="1:249" s="2" customFormat="1" x14ac:dyDescent="0.25">
      <c r="A15" s="81" t="str">
        <f>S2_trace_elements!A90</f>
        <v>42. Exp CHV-E157</v>
      </c>
      <c r="B15" s="81" t="s">
        <v>639</v>
      </c>
      <c r="C15" s="81">
        <v>5</v>
      </c>
      <c r="D15" s="86">
        <f>S1_major_minor_elements!J65</f>
        <v>41.69</v>
      </c>
      <c r="E15" s="86">
        <f>S1_major_minor_elements!J66</f>
        <v>0.13266499161421638</v>
      </c>
      <c r="F15" s="86">
        <f>S1_major_minor_elements!D65</f>
        <v>0.29962</v>
      </c>
      <c r="G15" s="86">
        <f>S1_major_minor_elements!D66</f>
        <v>1.4790267069934871E-2</v>
      </c>
      <c r="H15" s="86">
        <f>S1_major_minor_elements!R65</f>
        <v>2.3540000000000001</v>
      </c>
      <c r="I15" s="86">
        <f>S1_major_minor_elements!R66</f>
        <v>0.15646085772486371</v>
      </c>
      <c r="J15" s="86">
        <f>S1_major_minor_elements!L65</f>
        <v>4.768E-2</v>
      </c>
      <c r="K15" s="86">
        <f>S1_major_minor_elements!L66</f>
        <v>5.0126839118380482E-3</v>
      </c>
      <c r="L15" s="86">
        <f>S1_major_minor_elements!N65</f>
        <v>18.198</v>
      </c>
      <c r="M15" s="86">
        <f>S1_major_minor_elements!N66</f>
        <v>0.16376812876747374</v>
      </c>
      <c r="N15" s="86">
        <f>S1_major_minor_elements!F65</f>
        <v>7.8440000000000012</v>
      </c>
      <c r="O15" s="86">
        <f>S1_major_minor_elements!F66</f>
        <v>0.14518953130305209</v>
      </c>
      <c r="P15" s="86">
        <f>S1_major_minor_elements!H65</f>
        <v>11.414</v>
      </c>
      <c r="Q15" s="89">
        <f>S1_major_minor_elements!H66</f>
        <v>8.7349871207689819E-2</v>
      </c>
      <c r="R15" s="86">
        <f>S1_major_minor_elements!P65</f>
        <v>15.841999999999999</v>
      </c>
      <c r="S15" s="86">
        <f>S1_major_minor_elements!P66</f>
        <v>0.1380941707676327</v>
      </c>
      <c r="T15" s="86">
        <f>S1_major_minor_elements!V65</f>
        <v>0.30779999999999996</v>
      </c>
      <c r="U15" s="89">
        <f>S1_major_minor_elements!V66</f>
        <v>1.7034670528073021E-2</v>
      </c>
      <c r="V15" s="86" t="str">
        <f>S1_major_minor_elements!T64</f>
        <v>&lt;DL</v>
      </c>
      <c r="W15" s="86"/>
      <c r="X15" s="86" t="str">
        <f>S1_major_minor_elements!X62</f>
        <v>&lt;DL</v>
      </c>
      <c r="Y15" s="86"/>
      <c r="Z15" s="86">
        <f>SUM(V15,X15,T15,R15,P15,N15,L15,J15,H15,F15,D15)</f>
        <v>97.997099999999989</v>
      </c>
      <c r="AA15" s="81">
        <v>5</v>
      </c>
      <c r="AF15" s="37"/>
      <c r="AJ15" s="86">
        <f>S2_trace_elements!I106</f>
        <v>103.15799999999999</v>
      </c>
      <c r="AK15" s="87">
        <f>S2_trace_elements!J106</f>
        <v>184878.72399999999</v>
      </c>
      <c r="AL15" s="87">
        <f>S2_trace_elements!K106</f>
        <v>130461.53799999999</v>
      </c>
      <c r="AM15" s="86">
        <f>S2_trace_elements!L106</f>
        <v>56.164000000000001</v>
      </c>
      <c r="AN15" s="87">
        <f>S2_trace_elements!M106</f>
        <v>15566.25</v>
      </c>
      <c r="AO15" s="87">
        <f>S2_trace_elements!N106</f>
        <v>14711.817999999999</v>
      </c>
      <c r="AP15" s="86">
        <f>S2_trace_elements!O106</f>
        <v>2.2520000000000002</v>
      </c>
      <c r="AQ15" s="86">
        <f>S2_trace_elements!P106</f>
        <v>117.48399999999999</v>
      </c>
      <c r="AR15" s="86">
        <f>S2_trace_elements!Q106</f>
        <v>2268.848</v>
      </c>
      <c r="AS15" s="86">
        <f>S2_trace_elements!R106</f>
        <v>56.440000000000012</v>
      </c>
      <c r="AT15" s="86">
        <f>S2_trace_elements!S106</f>
        <v>8.2360000000000007</v>
      </c>
      <c r="AU15" s="88"/>
      <c r="AV15" s="86">
        <f>S2_trace_elements!U106</f>
        <v>2.0099999999999998</v>
      </c>
      <c r="AW15" s="86">
        <f>S2_trace_elements!V106</f>
        <v>0.89</v>
      </c>
      <c r="AX15" s="86">
        <f>S2_trace_elements!W106</f>
        <v>5.3239999999999998</v>
      </c>
      <c r="AY15" s="86">
        <f>S2_trace_elements!X106</f>
        <v>369.40800000000002</v>
      </c>
      <c r="AZ15" s="86">
        <f>S2_trace_elements!Y106</f>
        <v>64.798000000000002</v>
      </c>
      <c r="BA15" s="86">
        <f>S2_trace_elements!Z106</f>
        <v>156.44</v>
      </c>
      <c r="BB15" s="86">
        <f>S2_trace_elements!AA106</f>
        <v>303.42</v>
      </c>
      <c r="BC15" s="86">
        <f>S2_trace_elements!AB106</f>
        <v>1.0680000000000001</v>
      </c>
      <c r="BD15" s="86">
        <f>S2_trace_elements!AC106</f>
        <v>0.94819999999999993</v>
      </c>
      <c r="BE15" s="86">
        <f>S2_trace_elements!AD106</f>
        <v>249.63400000000001</v>
      </c>
      <c r="BF15" s="86">
        <f>S2_trace_elements!AE106</f>
        <v>39.155999999999999</v>
      </c>
      <c r="BG15" s="86">
        <f>S2_trace_elements!AF106</f>
        <v>53.410000000000004</v>
      </c>
      <c r="BH15" s="86">
        <f>S2_trace_elements!AG106</f>
        <v>8.0740000000000016</v>
      </c>
      <c r="BI15" s="86">
        <f>S2_trace_elements!AH106</f>
        <v>60.137999999999998</v>
      </c>
      <c r="BJ15" s="86">
        <f>S2_trace_elements!AI106</f>
        <v>24.35</v>
      </c>
      <c r="BK15" s="86">
        <f>S2_trace_elements!AJ106</f>
        <v>7.51</v>
      </c>
      <c r="BL15" s="86">
        <f>S2_trace_elements!AK106</f>
        <v>13.997999999999999</v>
      </c>
      <c r="BM15" s="86">
        <f>S2_trace_elements!AL106</f>
        <v>6.7179999999999991</v>
      </c>
      <c r="BN15" s="86">
        <f>S2_trace_elements!AM106</f>
        <v>26.598000000000003</v>
      </c>
      <c r="BO15" s="86">
        <f>S2_trace_elements!AN106</f>
        <v>5.7700000000000005</v>
      </c>
      <c r="BP15" s="86">
        <f>S2_trace_elements!AO106</f>
        <v>13.713999999999999</v>
      </c>
      <c r="BQ15" s="86">
        <f>S2_trace_elements!AP106</f>
        <v>6.6980000000000004</v>
      </c>
      <c r="BR15" s="86">
        <f>S2_trace_elements!AQ106</f>
        <v>14.087999999999999</v>
      </c>
      <c r="BS15" s="86">
        <f>S2_trace_elements!AR106</f>
        <v>10.402000000000001</v>
      </c>
      <c r="BT15" s="86">
        <f>S2_trace_elements!AS106</f>
        <v>20.409999999999997</v>
      </c>
      <c r="BU15" s="86">
        <f>S2_trace_elements!AT106</f>
        <v>25.385999999999999</v>
      </c>
      <c r="BV15" s="86">
        <f>S2_trace_elements!AU106</f>
        <v>0</v>
      </c>
      <c r="BW15" s="86">
        <f>S2_trace_elements!AV106</f>
        <v>73.537999999999997</v>
      </c>
      <c r="BX15" s="86">
        <f>S2_trace_elements!AW106</f>
        <v>29.143999999999998</v>
      </c>
      <c r="BY15" s="86"/>
      <c r="BZ15" s="86"/>
      <c r="CA15" s="86">
        <f>S2_trace_elements!I109</f>
        <v>1.2116054916047834E-2</v>
      </c>
      <c r="CB15" s="105">
        <f>S2_trace_elements!J109</f>
        <v>4.4980338944899745E-3</v>
      </c>
      <c r="CC15" s="88"/>
      <c r="CD15" s="105">
        <f>S2_trace_elements!L109</f>
        <v>9.4748699583990601E-3</v>
      </c>
      <c r="CE15" s="105">
        <f>S2_trace_elements!M109</f>
        <v>7.195390130469226E-3</v>
      </c>
      <c r="CF15" s="105">
        <f>S2_trace_elements!N109</f>
        <v>2.049792531279048E-3</v>
      </c>
      <c r="CG15" s="89">
        <f>S2_trace_elements!O109</f>
        <v>2.5968368591853367E-2</v>
      </c>
      <c r="CH15" s="89">
        <f>S2_trace_elements!P109</f>
        <v>1.150960567085667E-2</v>
      </c>
      <c r="CI15" s="105">
        <f>S2_trace_elements!Q109</f>
        <v>6.6135258090561115E-3</v>
      </c>
      <c r="CJ15" s="89">
        <f>S2_trace_elements!R109</f>
        <v>1.8732051114868732E-2</v>
      </c>
      <c r="CK15" s="89">
        <f>S2_trace_elements!S109</f>
        <v>2.9286705529499611E-2</v>
      </c>
      <c r="CL15" s="88"/>
      <c r="CM15" s="88"/>
      <c r="CN15" s="86">
        <f>S2_trace_elements!V109</f>
        <v>0.63560160106655972</v>
      </c>
      <c r="CO15" s="89">
        <f>S2_trace_elements!W109</f>
        <v>2.0983080456452221E-2</v>
      </c>
      <c r="CP15" s="89">
        <f>S2_trace_elements!X109</f>
        <v>1.145655021544977E-2</v>
      </c>
      <c r="CQ15" s="89">
        <f>S2_trace_elements!Y109</f>
        <v>9.5135285383124522E-3</v>
      </c>
      <c r="CR15" s="89">
        <f>S2_trace_elements!Z109</f>
        <v>8.388078015849159E-3</v>
      </c>
      <c r="CS15" s="105">
        <f>S2_trace_elements!AA109</f>
        <v>6.9300785156502839E-3</v>
      </c>
      <c r="CT15" s="86">
        <f>S2_trace_elements!AB109</f>
        <v>0.14825382744342624</v>
      </c>
      <c r="CU15" s="89">
        <f>S2_trace_elements!AC109</f>
        <v>5.009436161283972E-2</v>
      </c>
      <c r="CV15" s="105">
        <f>S2_trace_elements!AD109</f>
        <v>9.0730666314246793E-3</v>
      </c>
      <c r="CW15" s="105">
        <f>S2_trace_elements!AE109</f>
        <v>7.7496900909306944E-3</v>
      </c>
      <c r="CX15" s="105">
        <f>S2_trace_elements!AF109</f>
        <v>1.0256765343420576E-2</v>
      </c>
      <c r="CY15" s="105">
        <f>S2_trace_elements!AG109</f>
        <v>1.2122550709182193E-2</v>
      </c>
      <c r="CZ15" s="105">
        <f>S2_trace_elements!AH109</f>
        <v>6.2188961808441294E-3</v>
      </c>
      <c r="DA15" s="105">
        <f>S2_trace_elements!AI109</f>
        <v>1.3527448946201732E-2</v>
      </c>
      <c r="DB15" s="105">
        <f>S2_trace_elements!AJ109</f>
        <v>9.2732278809481428E-3</v>
      </c>
      <c r="DC15" s="105">
        <f>S2_trace_elements!AK109</f>
        <v>1.9031429628861316E-2</v>
      </c>
      <c r="DD15" s="105">
        <f>S2_trace_elements!AL109</f>
        <v>1.4599821179207184E-2</v>
      </c>
      <c r="DE15" s="89">
        <f>S2_trace_elements!AM109</f>
        <v>1.5302872310256574E-2</v>
      </c>
      <c r="DF15" s="89">
        <f>S2_trace_elements!AN109</f>
        <v>1.0105635866283005E-2</v>
      </c>
      <c r="DG15" s="89">
        <f>S2_trace_elements!AO109</f>
        <v>2.3983322281462591E-2</v>
      </c>
      <c r="DH15" s="89">
        <f>S2_trace_elements!AP109</f>
        <v>1.5019141642232678E-2</v>
      </c>
      <c r="DI15" s="89">
        <f>S2_trace_elements!AQ109</f>
        <v>1.3396693291696293E-2</v>
      </c>
      <c r="DJ15" s="105">
        <f>S2_trace_elements!AR109</f>
        <v>5.9805156758299489E-3</v>
      </c>
      <c r="DK15" s="89">
        <f>S2_trace_elements!AS109</f>
        <v>1.3260527783169381E-2</v>
      </c>
      <c r="DL15" s="89">
        <f>S2_trace_elements!AT109</f>
        <v>1.0221391701335751E-2</v>
      </c>
      <c r="DM15" s="88"/>
      <c r="DN15" s="105">
        <f>S2_trace_elements!AV109</f>
        <v>9.2396179291858779E-3</v>
      </c>
      <c r="DO15" s="89">
        <f>S2_trace_elements!AW109</f>
        <v>9.5632487025225556E-3</v>
      </c>
      <c r="DP15" s="86"/>
      <c r="EF15" s="92"/>
      <c r="EG15" s="92"/>
      <c r="EJ15" s="92"/>
      <c r="FE15" s="37"/>
      <c r="FF15" s="37"/>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row>
    <row r="16" spans="1:249" s="2" customFormat="1" x14ac:dyDescent="0.25">
      <c r="A16" s="81"/>
      <c r="B16" s="81"/>
      <c r="C16" s="81"/>
      <c r="D16" s="86"/>
      <c r="E16" s="86"/>
      <c r="F16" s="86"/>
      <c r="G16" s="86"/>
      <c r="H16" s="86"/>
      <c r="I16" s="86"/>
      <c r="J16" s="86"/>
      <c r="K16" s="86"/>
      <c r="L16" s="86"/>
      <c r="M16" s="86"/>
      <c r="N16" s="86"/>
      <c r="O16" s="86"/>
      <c r="P16" s="86"/>
      <c r="Q16" s="86"/>
      <c r="R16" s="86"/>
      <c r="S16" s="86"/>
      <c r="T16" s="86"/>
      <c r="U16" s="86"/>
      <c r="V16" s="86"/>
      <c r="W16" s="86"/>
      <c r="X16" s="86"/>
      <c r="Y16" s="86"/>
      <c r="Z16" s="86"/>
      <c r="AA16" s="81"/>
      <c r="AF16" s="37"/>
      <c r="AJ16" s="86"/>
      <c r="AK16" s="87"/>
      <c r="AL16" s="87"/>
      <c r="AM16" s="86"/>
      <c r="AN16" s="87"/>
      <c r="AO16" s="87"/>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101" t="s">
        <v>640</v>
      </c>
      <c r="DR16" s="37">
        <f t="shared" ref="DR16:EB16" si="22">AVERAGE(DR11,DR8,DR5,DR14)</f>
        <v>7.0093524685993724E-2</v>
      </c>
      <c r="DS16" s="2">
        <f t="shared" si="22"/>
        <v>1.2381228792049719</v>
      </c>
      <c r="DT16" s="2">
        <f t="shared" si="22"/>
        <v>1.281263945134119</v>
      </c>
      <c r="DU16" s="2">
        <f t="shared" si="22"/>
        <v>4.2061694061657882</v>
      </c>
      <c r="DV16" s="2">
        <f t="shared" si="22"/>
        <v>0.56624979313069279</v>
      </c>
      <c r="DW16" s="2">
        <f t="shared" si="22"/>
        <v>0.53274469174879979</v>
      </c>
      <c r="DX16" s="2">
        <f t="shared" si="22"/>
        <v>11.10237874086484</v>
      </c>
      <c r="DY16" s="2">
        <f t="shared" si="22"/>
        <v>17.609156435101472</v>
      </c>
      <c r="DZ16" s="2">
        <f t="shared" si="22"/>
        <v>0.3600086631446901</v>
      </c>
      <c r="EA16" s="2">
        <f t="shared" si="22"/>
        <v>0.86924738477904118</v>
      </c>
      <c r="EB16" s="2">
        <f t="shared" si="22"/>
        <v>1.3563532048246265</v>
      </c>
      <c r="EE16" s="2">
        <f>AVERAGE(EE8,EE5,EE14)</f>
        <v>0.32262529396526768</v>
      </c>
      <c r="EF16" s="92">
        <f t="shared" ref="EF16:FF16" si="23">AVERAGE(EF11,EF8,EF5,EF14)</f>
        <v>0.10590329279145654</v>
      </c>
      <c r="EG16" s="92">
        <f t="shared" si="23"/>
        <v>9.4504652917985196E-2</v>
      </c>
      <c r="EH16" s="2">
        <f t="shared" si="23"/>
        <v>0.32993686425559843</v>
      </c>
      <c r="EI16" s="2">
        <f t="shared" si="23"/>
        <v>0.31955232309872006</v>
      </c>
      <c r="EJ16" s="92">
        <f t="shared" si="23"/>
        <v>8.984079687245905E-3</v>
      </c>
      <c r="EK16" s="2">
        <f t="shared" si="23"/>
        <v>0.6646648853817172</v>
      </c>
      <c r="EL16" s="2">
        <f t="shared" si="23"/>
        <v>0.14561027837259102</v>
      </c>
      <c r="EM16" s="4">
        <f t="shared" si="23"/>
        <v>1.4713909380294279E-3</v>
      </c>
      <c r="EN16" s="2">
        <f t="shared" si="23"/>
        <v>7.2992087667868286E-2</v>
      </c>
      <c r="EO16" s="2">
        <f t="shared" si="23"/>
        <v>0.11799452523785595</v>
      </c>
      <c r="EP16" s="2">
        <f t="shared" si="23"/>
        <v>0.1674845581849167</v>
      </c>
      <c r="EQ16" s="2">
        <f t="shared" si="23"/>
        <v>0.222082181357527</v>
      </c>
      <c r="ER16" s="2">
        <f t="shared" si="23"/>
        <v>0.31396036305452513</v>
      </c>
      <c r="ES16" s="2">
        <f t="shared" si="23"/>
        <v>0.19233122421395243</v>
      </c>
      <c r="ET16" s="2">
        <f t="shared" si="23"/>
        <v>0.35263135342103014</v>
      </c>
      <c r="EU16" s="2">
        <f t="shared" si="23"/>
        <v>0.36587517393142766</v>
      </c>
      <c r="EV16" s="2">
        <f t="shared" si="23"/>
        <v>0.36079090328463453</v>
      </c>
      <c r="EW16" s="2">
        <f t="shared" si="23"/>
        <v>0.35026483820431881</v>
      </c>
      <c r="EX16" s="2">
        <f t="shared" si="23"/>
        <v>0.33530998084437824</v>
      </c>
      <c r="EY16" s="2">
        <f t="shared" si="23"/>
        <v>0.32217530457931365</v>
      </c>
      <c r="EZ16" s="2">
        <f t="shared" si="23"/>
        <v>0.31679412163460763</v>
      </c>
      <c r="FA16" s="2">
        <f t="shared" si="23"/>
        <v>0.33760690437491492</v>
      </c>
      <c r="FB16" s="2">
        <f t="shared" si="23"/>
        <v>0.68186827351861612</v>
      </c>
      <c r="FC16" s="2">
        <f t="shared" si="23"/>
        <v>3.1422053017569909E-2</v>
      </c>
      <c r="FD16" s="2">
        <f>FD11</f>
        <v>0.47938144329896915</v>
      </c>
      <c r="FE16" s="37">
        <f t="shared" si="23"/>
        <v>1.3094189177974874E-2</v>
      </c>
      <c r="FF16" s="37">
        <f t="shared" si="23"/>
        <v>1.1415293453821534E-2</v>
      </c>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row>
    <row r="17" spans="1:249" s="2" customFormat="1" x14ac:dyDescent="0.25">
      <c r="A17" s="81"/>
      <c r="B17" s="81" t="s">
        <v>28</v>
      </c>
      <c r="C17" s="81"/>
      <c r="D17" s="86">
        <f>AVERAGE(D14,D11,D8,D5)</f>
        <v>50.853499999999997</v>
      </c>
      <c r="E17" s="86">
        <f>STDEV(D5,D8,D11,D14)</f>
        <v>0.22384146175362618</v>
      </c>
      <c r="F17" s="86">
        <f>AVERAGE(F14,F11,F8,F5)</f>
        <v>4.1005555555555552E-2</v>
      </c>
      <c r="G17" s="86">
        <f>STDEV(F5,F8,F11,F14)</f>
        <v>4.1926633451692639E-3</v>
      </c>
      <c r="H17" s="86">
        <f>AVERAGE(H14,H11,H8,H5)</f>
        <v>1.2921850000000001</v>
      </c>
      <c r="I17" s="86">
        <f>STDEV(H5,H8,H11,H14)</f>
        <v>8.1368544905264253E-2</v>
      </c>
      <c r="J17" s="86"/>
      <c r="K17" s="86"/>
      <c r="L17" s="86">
        <f>AVERAGE(L14,L11,L8,L5)</f>
        <v>23.390999999999998</v>
      </c>
      <c r="M17" s="86">
        <f>STDEV(L5,L8,L11,L14)</f>
        <v>0.13339165391183</v>
      </c>
      <c r="N17" s="86">
        <f>AVERAGE(N14,N11,N8,N5)</f>
        <v>15.184999999999999</v>
      </c>
      <c r="O17" s="86">
        <f>STDEV(N5,N8,N11,N14)</f>
        <v>0.29124788983498784</v>
      </c>
      <c r="P17" s="86">
        <f>AVERAGE(P14,P11,P8,P5)</f>
        <v>4.633</v>
      </c>
      <c r="Q17" s="86">
        <f>STDEV(P5,P8,P11,P14)</f>
        <v>0.31841901115773047</v>
      </c>
      <c r="R17" s="86">
        <f>AVERAGE(R14,R11,R8,R5)</f>
        <v>4.8125</v>
      </c>
      <c r="S17" s="86">
        <f>STDEV(R5,R8,R11,R14)</f>
        <v>0.163685674388445</v>
      </c>
      <c r="T17" s="86">
        <f>AVERAGE(T14,T11,T8,T5)</f>
        <v>9.8125000000000004E-2</v>
      </c>
      <c r="U17" s="89">
        <f>STDEV(T5,T8,T11,T14)</f>
        <v>2.2465009830103964E-3</v>
      </c>
      <c r="V17" s="86">
        <f>AVERAGE(V14,V11,V8,V5)</f>
        <v>0.28572000000000003</v>
      </c>
      <c r="W17" s="86">
        <f>STDEV(V5,V8,V11,V14)</f>
        <v>5.6577884961057867E-2</v>
      </c>
      <c r="X17" s="86" t="s">
        <v>29</v>
      </c>
      <c r="Y17" s="86"/>
      <c r="Z17" s="86">
        <f>SUM(V17,X17,T17,R17,P17,N17,L17,J17,H17,F17,D17)</f>
        <v>100.59203555555555</v>
      </c>
      <c r="AA17" s="81"/>
      <c r="AB17" s="2">
        <v>48.910541687811801</v>
      </c>
      <c r="AC17" s="2">
        <v>43.775873261335299</v>
      </c>
      <c r="AD17" s="2">
        <v>7.3135850508529296</v>
      </c>
      <c r="AF17" s="37">
        <v>0.138283997925045</v>
      </c>
      <c r="AH17" s="2">
        <f>(R17*N18)/(R18*N17)</f>
        <v>0.15794711203470282</v>
      </c>
      <c r="AI17" s="2">
        <f>(H17*D18)/(H18*D17)</f>
        <v>0.44345514587511242</v>
      </c>
      <c r="AJ17" s="86"/>
      <c r="AK17" s="87"/>
      <c r="AL17" s="87"/>
      <c r="AM17" s="86"/>
      <c r="AN17" s="87"/>
      <c r="AO17" s="87"/>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101" t="s">
        <v>641</v>
      </c>
      <c r="DR17" s="37">
        <f t="shared" ref="DR17:EB17" si="24">MEDIAN(DR11,DR8,DR5,DR14)</f>
        <v>6.7163690835998241E-2</v>
      </c>
      <c r="DS17" s="2">
        <f t="shared" si="24"/>
        <v>1.2276128704045313</v>
      </c>
      <c r="DT17" s="2">
        <f t="shared" si="24"/>
        <v>1.2808361045163679</v>
      </c>
      <c r="DU17" s="2">
        <f t="shared" si="24"/>
        <v>4.059089946281853</v>
      </c>
      <c r="DV17" s="2">
        <f t="shared" si="24"/>
        <v>0.55996272518279322</v>
      </c>
      <c r="DW17" s="2">
        <f t="shared" si="24"/>
        <v>0.52896409752168705</v>
      </c>
      <c r="DX17" s="2">
        <f t="shared" si="24"/>
        <v>10.522842430241326</v>
      </c>
      <c r="DY17" s="2">
        <f t="shared" si="24"/>
        <v>15.758882954991959</v>
      </c>
      <c r="DZ17" s="2">
        <f t="shared" si="24"/>
        <v>0.36524278024236179</v>
      </c>
      <c r="EA17" s="2">
        <f t="shared" si="24"/>
        <v>0.87299867165383738</v>
      </c>
      <c r="EB17" s="2">
        <f t="shared" si="24"/>
        <v>1.3106735245921313</v>
      </c>
      <c r="EE17" s="37">
        <f>MEDIAN(EE8,EE5,EE14)</f>
        <v>0.32262529396526768</v>
      </c>
      <c r="EF17" s="92">
        <f t="shared" ref="EF17:FF17" si="25">MEDIAN(EF11,EF8,EF5,EF14)</f>
        <v>0.10590329279145654</v>
      </c>
      <c r="EG17" s="92">
        <f t="shared" si="25"/>
        <v>9.5635201179266494E-2</v>
      </c>
      <c r="EH17" s="2">
        <f t="shared" si="25"/>
        <v>0.3281594904530688</v>
      </c>
      <c r="EI17" s="2">
        <f t="shared" si="25"/>
        <v>0.31500625400309817</v>
      </c>
      <c r="EJ17" s="92">
        <f t="shared" si="25"/>
        <v>8.5166071873511995E-3</v>
      </c>
      <c r="EK17" s="2">
        <f t="shared" si="25"/>
        <v>0.64058306739974635</v>
      </c>
      <c r="EL17" s="2">
        <f t="shared" si="25"/>
        <v>0.14561027837259102</v>
      </c>
      <c r="EM17" s="4">
        <f t="shared" si="25"/>
        <v>1.2765739575775134E-3</v>
      </c>
      <c r="EN17" s="2">
        <f t="shared" si="25"/>
        <v>7.3221868972539031E-2</v>
      </c>
      <c r="EO17" s="2">
        <f t="shared" si="25"/>
        <v>0.11826534895303688</v>
      </c>
      <c r="EP17" s="2">
        <f t="shared" si="25"/>
        <v>0.16791935779447259</v>
      </c>
      <c r="EQ17" s="2">
        <f t="shared" si="25"/>
        <v>0.22185054012273414</v>
      </c>
      <c r="ER17" s="2">
        <f t="shared" si="25"/>
        <v>0.31344106382532633</v>
      </c>
      <c r="ES17" s="2">
        <f t="shared" si="25"/>
        <v>0.19077223339393029</v>
      </c>
      <c r="ET17" s="2">
        <f t="shared" si="25"/>
        <v>0.34987337322819512</v>
      </c>
      <c r="EU17" s="2">
        <f t="shared" si="25"/>
        <v>0.36504794609682234</v>
      </c>
      <c r="EV17" s="2">
        <f t="shared" si="25"/>
        <v>0.35949927157694783</v>
      </c>
      <c r="EW17" s="2">
        <f t="shared" si="25"/>
        <v>0.35085710934573089</v>
      </c>
      <c r="EX17" s="2">
        <f t="shared" si="25"/>
        <v>0.33434113987841407</v>
      </c>
      <c r="EY17" s="2">
        <f t="shared" si="25"/>
        <v>0.32207031164824185</v>
      </c>
      <c r="EZ17" s="2">
        <f t="shared" si="25"/>
        <v>0.31571114552128837</v>
      </c>
      <c r="FA17" s="2">
        <f t="shared" si="25"/>
        <v>0.33700960174523509</v>
      </c>
      <c r="FB17" s="2">
        <f t="shared" si="25"/>
        <v>0.67615458405307605</v>
      </c>
      <c r="FC17" s="2">
        <f t="shared" si="25"/>
        <v>2.9959018440695814E-2</v>
      </c>
      <c r="FD17" s="2">
        <f>MEDIAN(FD11,FD9,FD6,FD14)</f>
        <v>0.47938144329896915</v>
      </c>
      <c r="FE17" s="37">
        <f t="shared" si="25"/>
        <v>1.3211794314409532E-2</v>
      </c>
      <c r="FF17" s="37">
        <f t="shared" si="25"/>
        <v>1.1330954745706645E-2</v>
      </c>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row>
    <row r="18" spans="1:249" s="2" customFormat="1" x14ac:dyDescent="0.25">
      <c r="A18" s="81"/>
      <c r="B18" s="81" t="s">
        <v>639</v>
      </c>
      <c r="C18" s="81"/>
      <c r="D18" s="86">
        <f>AVERAGE(D15,D12,D9,D6)</f>
        <v>41.561999999999998</v>
      </c>
      <c r="E18" s="86">
        <f>STDEV(D6,D9,D12,D15)</f>
        <v>0.10905656024895263</v>
      </c>
      <c r="F18" s="86">
        <f>AVERAGE(F15,F12,F9,F6)</f>
        <v>0.32429999999999998</v>
      </c>
      <c r="G18" s="86">
        <f>STDEV(F6,F9,F12,F15)</f>
        <v>1.9719885057136267E-2</v>
      </c>
      <c r="H18" s="86">
        <f>AVERAGE(H15,H12,H9,H6)</f>
        <v>2.3815</v>
      </c>
      <c r="I18" s="86">
        <f>STDEV(H6,H9,H12,H15)</f>
        <v>2.5839246635044628E-2</v>
      </c>
      <c r="J18" s="86">
        <f>AVERAGE(J15,J12,J9,J6)</f>
        <v>5.189125E-2</v>
      </c>
      <c r="K18" s="86">
        <f>STDEV(J6,J9,J12,J15)</f>
        <v>8.7700383646063633E-3</v>
      </c>
      <c r="L18" s="86">
        <f>AVERAGE(L15,L12,L9,L6)</f>
        <v>18.260000000000002</v>
      </c>
      <c r="M18" s="89">
        <f>STDEV(L6,L9,L12,L15)</f>
        <v>4.5694638635183471E-2</v>
      </c>
      <c r="N18" s="86">
        <f>AVERAGE(N15,N12,N9,N6)</f>
        <v>7.8945000000000007</v>
      </c>
      <c r="O18" s="89">
        <f>STDEV(N6,N9,N12,N15)</f>
        <v>4.5880278987817213E-2</v>
      </c>
      <c r="P18" s="86">
        <f>AVERAGE(P15,P12,P9,P6)</f>
        <v>11.412499999999998</v>
      </c>
      <c r="Q18" s="86">
        <f>STDEV(P6,P9,P12,P15)</f>
        <v>3.9610604640676672E-2</v>
      </c>
      <c r="R18" s="86">
        <f>AVERAGE(R15,R12,R9,R6)</f>
        <v>15.840499999999999</v>
      </c>
      <c r="S18" s="89">
        <f>STDEV(R6,R9,R12,R15)</f>
        <v>9.3229108472979591E-2</v>
      </c>
      <c r="T18" s="86">
        <f>AVERAGE(T15,T12,T9,T6)</f>
        <v>0.29677999999999999</v>
      </c>
      <c r="U18" s="89">
        <f>STDEV(T6,T9,T12,T15)</f>
        <v>1.1083356892205522E-2</v>
      </c>
      <c r="V18" s="86"/>
      <c r="W18" s="86"/>
      <c r="X18" s="86" t="s">
        <v>29</v>
      </c>
      <c r="Y18" s="86"/>
      <c r="Z18" s="86">
        <f>SUM(V18,X18,T18,R18,P18,N18,L18,J18,H18,F18,D18)</f>
        <v>98.023971249999988</v>
      </c>
      <c r="AA18" s="81"/>
      <c r="AF18" s="37"/>
      <c r="AJ18" s="86"/>
      <c r="AK18" s="87"/>
      <c r="AL18" s="87"/>
      <c r="AM18" s="86"/>
      <c r="AN18" s="87"/>
      <c r="AO18" s="87"/>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101" t="s">
        <v>642</v>
      </c>
      <c r="DR18" s="37">
        <f t="shared" ref="DR18:EB18" si="26">MIN(DR11,DR8,DR5,DR14)</f>
        <v>6.3229429150641336E-2</v>
      </c>
      <c r="DS18" s="2">
        <f t="shared" si="26"/>
        <v>1.2174332002635639</v>
      </c>
      <c r="DT18" s="2">
        <f t="shared" si="26"/>
        <v>1.2732551872874593</v>
      </c>
      <c r="DU18" s="2">
        <f t="shared" si="26"/>
        <v>3.9595067770392665</v>
      </c>
      <c r="DV18" s="2">
        <f t="shared" si="26"/>
        <v>0.53565167124575763</v>
      </c>
      <c r="DW18" s="2">
        <f t="shared" si="26"/>
        <v>0.51377502898358018</v>
      </c>
      <c r="DX18" s="2">
        <f t="shared" si="26"/>
        <v>9.3664944013781231</v>
      </c>
      <c r="DY18" s="2">
        <f t="shared" si="26"/>
        <v>13.336891221930594</v>
      </c>
      <c r="DZ18" s="2">
        <f t="shared" si="26"/>
        <v>0.33050429116450286</v>
      </c>
      <c r="EA18" s="2">
        <f t="shared" si="26"/>
        <v>0.83564277235898221</v>
      </c>
      <c r="EB18" s="2">
        <f t="shared" si="26"/>
        <v>1.0505099562894606</v>
      </c>
      <c r="EE18" s="37">
        <f>MIN(,EE8,EE5,EE14)</f>
        <v>0</v>
      </c>
      <c r="EF18" s="92">
        <f t="shared" ref="EF18:FF18" si="27">MIN(EF11,EF8,EF5,EF14)</f>
        <v>0.10590329279145654</v>
      </c>
      <c r="EG18" s="92">
        <f t="shared" si="27"/>
        <v>9.0420348232848238E-2</v>
      </c>
      <c r="EH18" s="2">
        <f t="shared" si="27"/>
        <v>0.3276483730395735</v>
      </c>
      <c r="EI18" s="2">
        <f t="shared" si="27"/>
        <v>0.30329778157610388</v>
      </c>
      <c r="EJ18" s="92">
        <f t="shared" si="27"/>
        <v>8.2577942431099095E-3</v>
      </c>
      <c r="EK18" s="2">
        <f t="shared" si="27"/>
        <v>0.59409765142150817</v>
      </c>
      <c r="EL18" s="2">
        <f t="shared" si="27"/>
        <v>0.14561027837259102</v>
      </c>
      <c r="EM18" s="4">
        <f t="shared" si="27"/>
        <v>1.0863357083104972E-3</v>
      </c>
      <c r="EN18" s="2">
        <f t="shared" si="27"/>
        <v>7.0236023493582767E-2</v>
      </c>
      <c r="EO18" s="2">
        <f t="shared" si="27"/>
        <v>0.11570507640647165</v>
      </c>
      <c r="EP18" s="2">
        <f t="shared" si="27"/>
        <v>0.1644785731979192</v>
      </c>
      <c r="EQ18" s="2">
        <f t="shared" si="27"/>
        <v>0.21905957608546225</v>
      </c>
      <c r="ER18" s="2">
        <f t="shared" si="27"/>
        <v>0.3087154357717885</v>
      </c>
      <c r="ES18" s="2">
        <f t="shared" si="27"/>
        <v>0.1821571238348868</v>
      </c>
      <c r="ET18" s="2">
        <f t="shared" si="27"/>
        <v>0.34622563251762756</v>
      </c>
      <c r="EU18" s="2">
        <f t="shared" si="27"/>
        <v>0.3559115019542155</v>
      </c>
      <c r="EV18" s="2">
        <f t="shared" si="27"/>
        <v>0.35665956943458721</v>
      </c>
      <c r="EW18" s="2">
        <f t="shared" si="27"/>
        <v>0.34683213585891576</v>
      </c>
      <c r="EX18" s="2">
        <f t="shared" si="27"/>
        <v>0.3305702313718345</v>
      </c>
      <c r="EY18" s="2">
        <f t="shared" si="27"/>
        <v>0.31401416325009318</v>
      </c>
      <c r="EZ18" s="2">
        <f t="shared" si="27"/>
        <v>0.3083804143126177</v>
      </c>
      <c r="FA18" s="2">
        <f t="shared" si="27"/>
        <v>0.329308909242298</v>
      </c>
      <c r="FB18" s="2">
        <f t="shared" si="27"/>
        <v>0.62739322533136976</v>
      </c>
      <c r="FC18" s="2">
        <f t="shared" si="27"/>
        <v>2.6961382941192439E-2</v>
      </c>
      <c r="FD18" s="2">
        <f t="shared" si="27"/>
        <v>0.47938144329896915</v>
      </c>
      <c r="FE18" s="37">
        <f t="shared" si="27"/>
        <v>1.1234247253033377E-2</v>
      </c>
      <c r="FF18" s="37">
        <f t="shared" si="27"/>
        <v>1.1035469603677047E-2</v>
      </c>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row>
    <row r="19" spans="1:249" s="2" customFormat="1" x14ac:dyDescent="0.25">
      <c r="A19" s="81"/>
      <c r="B19" s="81"/>
      <c r="C19" s="81"/>
      <c r="D19" s="86"/>
      <c r="E19" s="86"/>
      <c r="F19" s="86"/>
      <c r="G19" s="86"/>
      <c r="H19" s="86"/>
      <c r="I19" s="86"/>
      <c r="J19" s="86"/>
      <c r="K19" s="86"/>
      <c r="L19" s="86"/>
      <c r="M19" s="86"/>
      <c r="N19" s="86"/>
      <c r="O19" s="86"/>
      <c r="P19" s="86"/>
      <c r="Q19" s="86"/>
      <c r="R19" s="86"/>
      <c r="S19" s="86"/>
      <c r="T19" s="86"/>
      <c r="U19" s="86"/>
      <c r="V19" s="86"/>
      <c r="W19" s="86"/>
      <c r="X19" s="86"/>
      <c r="Y19" s="86"/>
      <c r="Z19" s="86"/>
      <c r="AA19" s="81"/>
      <c r="AF19" s="37"/>
      <c r="AJ19" s="86"/>
      <c r="AK19" s="87"/>
      <c r="AL19" s="87"/>
      <c r="AM19" s="86"/>
      <c r="AN19" s="87"/>
      <c r="AO19" s="87"/>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101" t="s">
        <v>643</v>
      </c>
      <c r="DR19" s="37">
        <f t="shared" ref="DR19:EB19" si="28">MAX(DR11,DR8,DR5,DR14)</f>
        <v>8.2817287921337093E-2</v>
      </c>
      <c r="DS19" s="2">
        <f t="shared" si="28"/>
        <v>1.2798325757472606</v>
      </c>
      <c r="DT19" s="2">
        <f t="shared" si="28"/>
        <v>1.2901283842162807</v>
      </c>
      <c r="DU19" s="2">
        <f t="shared" si="28"/>
        <v>4.7469909550601814</v>
      </c>
      <c r="DV19" s="2">
        <f t="shared" si="28"/>
        <v>0.60942205091142698</v>
      </c>
      <c r="DW19" s="2">
        <f t="shared" si="28"/>
        <v>0.55927554296824511</v>
      </c>
      <c r="DX19" s="2">
        <f t="shared" si="28"/>
        <v>13.997335701598578</v>
      </c>
      <c r="DY19" s="2">
        <f t="shared" si="28"/>
        <v>25.581968608491369</v>
      </c>
      <c r="DZ19" s="2">
        <f t="shared" si="28"/>
        <v>0.3790448009295338</v>
      </c>
      <c r="EA19" s="2">
        <f t="shared" si="28"/>
        <v>0.89534942344950785</v>
      </c>
      <c r="EB19" s="2">
        <f t="shared" si="28"/>
        <v>1.7535558138247824</v>
      </c>
      <c r="EE19" s="2">
        <f>MAX(EE8,EE5,EE14)</f>
        <v>0.35771065182829892</v>
      </c>
      <c r="EF19" s="2">
        <f t="shared" ref="EF19:FF19" si="29">MAX(EF11,EF8,EF5,EF14)</f>
        <v>0.10590329279145654</v>
      </c>
      <c r="EG19" s="92">
        <f t="shared" si="29"/>
        <v>9.6327861080559601E-2</v>
      </c>
      <c r="EH19" s="2">
        <f t="shared" si="29"/>
        <v>0.33578010307668277</v>
      </c>
      <c r="EI19" s="2">
        <f t="shared" si="29"/>
        <v>0.3448990028125799</v>
      </c>
      <c r="EJ19" s="92">
        <f t="shared" si="29"/>
        <v>1.0645310131171315E-2</v>
      </c>
      <c r="EK19" s="2">
        <f t="shared" si="29"/>
        <v>0.78339575530586769</v>
      </c>
      <c r="EL19" s="2">
        <f t="shared" si="29"/>
        <v>0.14561027837259102</v>
      </c>
      <c r="EM19" s="4">
        <f t="shared" si="29"/>
        <v>2.246080128652188E-3</v>
      </c>
      <c r="EN19" s="2">
        <f t="shared" si="29"/>
        <v>7.5288589232812328E-2</v>
      </c>
      <c r="EO19" s="2">
        <f t="shared" si="29"/>
        <v>0.11974232663887836</v>
      </c>
      <c r="EP19" s="2">
        <f t="shared" si="29"/>
        <v>0.16962094395280236</v>
      </c>
      <c r="EQ19" s="2">
        <f t="shared" si="29"/>
        <v>0.22556806909917745</v>
      </c>
      <c r="ER19" s="2">
        <f t="shared" si="29"/>
        <v>0.32024388879565924</v>
      </c>
      <c r="ES19" s="2">
        <f t="shared" si="29"/>
        <v>0.2056233062330623</v>
      </c>
      <c r="ET19" s="2">
        <f t="shared" si="29"/>
        <v>0.36455303471010281</v>
      </c>
      <c r="EU19" s="2">
        <f t="shared" si="29"/>
        <v>0.3774933015778506</v>
      </c>
      <c r="EV19" s="2">
        <f t="shared" si="29"/>
        <v>0.36750550055005499</v>
      </c>
      <c r="EW19" s="2">
        <f t="shared" si="29"/>
        <v>0.35251299826689769</v>
      </c>
      <c r="EX19" s="2">
        <f t="shared" si="29"/>
        <v>0.34198741224885026</v>
      </c>
      <c r="EY19" s="2">
        <f t="shared" si="29"/>
        <v>0.33054643177067777</v>
      </c>
      <c r="EZ19" s="2">
        <f t="shared" si="29"/>
        <v>0.32737378118323618</v>
      </c>
      <c r="FA19" s="2">
        <f t="shared" si="29"/>
        <v>0.34709950476689139</v>
      </c>
      <c r="FB19" s="2">
        <f t="shared" si="29"/>
        <v>0.74777070063694284</v>
      </c>
      <c r="FC19" s="2">
        <f t="shared" si="29"/>
        <v>3.8808792247695574E-2</v>
      </c>
      <c r="FD19" s="2">
        <f>MAX(FD11,FD9,FD6,FD14)</f>
        <v>0.47938144329896915</v>
      </c>
      <c r="FE19" s="37">
        <f t="shared" si="29"/>
        <v>1.4718920830047052E-2</v>
      </c>
      <c r="FF19" s="37">
        <f t="shared" si="29"/>
        <v>1.1963794720195806E-2</v>
      </c>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row>
    <row r="20" spans="1:249" s="2" customFormat="1" x14ac:dyDescent="0.25">
      <c r="A20" s="81"/>
      <c r="B20" s="81"/>
      <c r="C20" s="81"/>
      <c r="D20" s="86"/>
      <c r="E20" s="86"/>
      <c r="F20" s="86"/>
      <c r="G20" s="86"/>
      <c r="H20" s="86"/>
      <c r="I20" s="86"/>
      <c r="J20" s="86"/>
      <c r="K20" s="86"/>
      <c r="L20" s="86"/>
      <c r="M20" s="86"/>
      <c r="N20" s="86"/>
      <c r="O20" s="86"/>
      <c r="P20" s="86"/>
      <c r="Q20" s="86"/>
      <c r="R20" s="86"/>
      <c r="S20" s="86"/>
      <c r="T20" s="86"/>
      <c r="U20" s="86"/>
      <c r="V20" s="86"/>
      <c r="W20" s="86"/>
      <c r="X20" s="86"/>
      <c r="Y20" s="86"/>
      <c r="Z20" s="86"/>
      <c r="AA20" s="81"/>
      <c r="AF20" s="37"/>
      <c r="AJ20" s="86"/>
      <c r="AK20" s="87"/>
      <c r="AL20" s="87"/>
      <c r="AM20" s="86"/>
      <c r="AN20" s="87"/>
      <c r="AO20" s="87"/>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101" t="s">
        <v>644</v>
      </c>
      <c r="DR20" s="37">
        <f t="shared" ref="DR20:EB20" si="30">STDEV(DR11,DR8,DR5,DR14)</f>
        <v>8.768550093594802E-3</v>
      </c>
      <c r="DS20" s="37">
        <f t="shared" si="30"/>
        <v>2.8824074883009136E-2</v>
      </c>
      <c r="DT20" s="37">
        <f t="shared" si="30"/>
        <v>7.1500101913992272E-3</v>
      </c>
      <c r="DU20" s="2">
        <f t="shared" si="30"/>
        <v>0.36897816066204758</v>
      </c>
      <c r="DV20" s="37">
        <f t="shared" si="30"/>
        <v>3.5040388171190866E-2</v>
      </c>
      <c r="DW20" s="37">
        <f t="shared" si="30"/>
        <v>1.9134656215783415E-2</v>
      </c>
      <c r="DX20" s="2">
        <f t="shared" si="30"/>
        <v>2.034045727341224</v>
      </c>
      <c r="DY20" s="2">
        <f t="shared" si="30"/>
        <v>5.5513168691981258</v>
      </c>
      <c r="DZ20" s="37">
        <f t="shared" si="30"/>
        <v>2.0788555597667447E-2</v>
      </c>
      <c r="EA20" s="2">
        <f t="shared" si="30"/>
        <v>2.8274157408237823E-2</v>
      </c>
      <c r="EB20" s="2">
        <f t="shared" si="30"/>
        <v>0.2918243484241691</v>
      </c>
      <c r="EE20" s="37">
        <f>STDEV(EE8,EE5,EE14)</f>
        <v>4.9618188930612123E-2</v>
      </c>
      <c r="EF20" s="4"/>
      <c r="EG20" s="4">
        <f>STDEV(EG11,EG8,EG5,EG14)</f>
        <v>2.7489427696857534E-3</v>
      </c>
      <c r="EH20" s="4">
        <f>STDEV(EH11,EH8,EH5,EH14)</f>
        <v>3.9050024515167683E-3</v>
      </c>
      <c r="EI20" s="4">
        <f>STDEV(EI11,EI8,EI5,EI14)</f>
        <v>1.7934931851677435E-2</v>
      </c>
      <c r="EJ20" s="4">
        <f>STDEV(EJ11,EJ8,EJ5,EJ14)</f>
        <v>1.1246936859593095E-3</v>
      </c>
      <c r="EK20" s="37">
        <f>STDEV(EK11,EK8,EK5,EK14)</f>
        <v>8.3214290766481097E-2</v>
      </c>
      <c r="EL20" s="4"/>
      <c r="EM20" s="92">
        <f t="shared" ref="EM20:FF20" si="31">STDEV(EM11,EM8,EM5,EM14)</f>
        <v>5.3212234129539147E-4</v>
      </c>
      <c r="EN20" s="4">
        <f t="shared" si="31"/>
        <v>2.0799460244398512E-3</v>
      </c>
      <c r="EO20" s="4">
        <f t="shared" si="31"/>
        <v>1.9378222351803544E-3</v>
      </c>
      <c r="EP20" s="4">
        <f t="shared" si="31"/>
        <v>2.4138793398283602E-3</v>
      </c>
      <c r="EQ20" s="4">
        <f t="shared" si="31"/>
        <v>2.6866351851070696E-3</v>
      </c>
      <c r="ER20" s="4">
        <f t="shared" si="31"/>
        <v>4.9151701290082381E-3</v>
      </c>
      <c r="ES20" s="4">
        <f t="shared" si="31"/>
        <v>9.7485846182408641E-3</v>
      </c>
      <c r="ET20" s="4">
        <f t="shared" si="31"/>
        <v>8.5912522508075836E-3</v>
      </c>
      <c r="EU20" s="4">
        <f t="shared" si="31"/>
        <v>9.0840211271960309E-3</v>
      </c>
      <c r="EV20" s="4">
        <f t="shared" si="31"/>
        <v>4.8987566977993337E-3</v>
      </c>
      <c r="EW20" s="4">
        <f t="shared" si="31"/>
        <v>2.5308693464859652E-3</v>
      </c>
      <c r="EX20" s="4">
        <f t="shared" si="31"/>
        <v>4.9272095684225426E-3</v>
      </c>
      <c r="EY20" s="4">
        <f t="shared" si="31"/>
        <v>7.4245036922517185E-3</v>
      </c>
      <c r="EZ20" s="4">
        <f t="shared" si="31"/>
        <v>9.1129469501225278E-3</v>
      </c>
      <c r="FA20" s="4">
        <f t="shared" si="31"/>
        <v>8.0197777673979599E-3</v>
      </c>
      <c r="FB20" s="4">
        <f t="shared" si="31"/>
        <v>5.0380383365011966E-2</v>
      </c>
      <c r="FC20" s="4">
        <f t="shared" si="31"/>
        <v>5.1233143482180207E-3</v>
      </c>
      <c r="FE20" s="4">
        <f t="shared" si="31"/>
        <v>1.5324023505639017E-3</v>
      </c>
      <c r="FF20" s="92">
        <f t="shared" si="31"/>
        <v>3.9267151709029076E-4</v>
      </c>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row>
    <row r="21" spans="1:249" s="2" customFormat="1" x14ac:dyDescent="0.25">
      <c r="A21" s="81"/>
      <c r="B21" s="81"/>
      <c r="C21" s="81"/>
      <c r="D21" s="86"/>
      <c r="E21" s="86"/>
      <c r="F21" s="86"/>
      <c r="G21" s="86"/>
      <c r="H21" s="86"/>
      <c r="I21" s="86"/>
      <c r="J21" s="86"/>
      <c r="K21" s="86"/>
      <c r="L21" s="86"/>
      <c r="M21" s="86"/>
      <c r="N21" s="86"/>
      <c r="O21" s="86"/>
      <c r="P21" s="86"/>
      <c r="Q21" s="86"/>
      <c r="R21" s="86"/>
      <c r="S21" s="86"/>
      <c r="T21" s="86"/>
      <c r="U21" s="86"/>
      <c r="V21" s="86"/>
      <c r="W21" s="86"/>
      <c r="X21" s="86"/>
      <c r="Y21" s="86"/>
      <c r="Z21" s="86"/>
      <c r="AA21" s="81"/>
      <c r="AF21" s="37"/>
      <c r="AJ21" s="86"/>
      <c r="AK21" s="87"/>
      <c r="AL21" s="87"/>
      <c r="AM21" s="86"/>
      <c r="AN21" s="87"/>
      <c r="AO21" s="87"/>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101" t="s">
        <v>645</v>
      </c>
      <c r="DR21" s="2">
        <f t="shared" ref="DR21:EB21" si="32">AVERAGE(FI14,FI5,FI8,FI11)</f>
        <v>21.969175205530767</v>
      </c>
      <c r="DS21" s="2">
        <f t="shared" si="32"/>
        <v>2.4307507288886985</v>
      </c>
      <c r="DT21" s="2">
        <f t="shared" si="32"/>
        <v>0.66938082522037323</v>
      </c>
      <c r="DU21" s="2">
        <f t="shared" si="32"/>
        <v>11.859877376241768</v>
      </c>
      <c r="DV21" s="2">
        <f t="shared" si="32"/>
        <v>11.870957228153296</v>
      </c>
      <c r="DW21" s="2">
        <f t="shared" si="32"/>
        <v>10.57291939117987</v>
      </c>
      <c r="DX21" s="2">
        <f t="shared" si="32"/>
        <v>26.555352695559499</v>
      </c>
      <c r="DY21" s="2">
        <f t="shared" si="32"/>
        <v>41.836579831870957</v>
      </c>
      <c r="DZ21" s="2">
        <f t="shared" si="32"/>
        <v>6.0678690356881049</v>
      </c>
      <c r="EA21" s="2">
        <f t="shared" si="32"/>
        <v>6.4292535225474285</v>
      </c>
      <c r="EB21" s="2">
        <f t="shared" si="32"/>
        <v>18.463764990947162</v>
      </c>
      <c r="EE21" s="2">
        <f>AVERAGE(FV5,FV8,FV11)</f>
        <v>53.255364693180617</v>
      </c>
      <c r="EF21" s="2">
        <f t="shared" ref="EF21:FF21" si="33">AVERAGE(FW14,FW5,FW8,FW11)</f>
        <v>2.2003995147615196</v>
      </c>
      <c r="EG21" s="2">
        <f t="shared" si="33"/>
        <v>6.6438730117100464</v>
      </c>
      <c r="EH21" s="2">
        <f t="shared" si="33"/>
        <v>10.422184011101596</v>
      </c>
      <c r="EI21" s="2">
        <f t="shared" si="33"/>
        <v>16.965787663823221</v>
      </c>
      <c r="EJ21" s="2">
        <f t="shared" si="33"/>
        <v>27.566299689172492</v>
      </c>
      <c r="EK21" s="2">
        <f t="shared" si="33"/>
        <v>38.930749722112019</v>
      </c>
      <c r="EL21" s="2">
        <f t="shared" si="33"/>
        <v>6.4261729193837089</v>
      </c>
      <c r="EM21" s="2">
        <f t="shared" si="33"/>
        <v>57.027974800636095</v>
      </c>
      <c r="EN21" s="2">
        <f t="shared" si="33"/>
        <v>9.9799206901668747</v>
      </c>
      <c r="EO21" s="2">
        <f t="shared" si="33"/>
        <v>10.694929080397774</v>
      </c>
      <c r="EP21" s="2">
        <f t="shared" si="33"/>
        <v>11.57869850158724</v>
      </c>
      <c r="EQ21" s="2">
        <f t="shared" si="33"/>
        <v>10.403883151722493</v>
      </c>
      <c r="ER21" s="2">
        <f t="shared" si="33"/>
        <v>13.09999806684994</v>
      </c>
      <c r="ES21" s="2">
        <f t="shared" si="33"/>
        <v>11.459139128411234</v>
      </c>
      <c r="ET21" s="2">
        <f t="shared" si="33"/>
        <v>11.943657924652669</v>
      </c>
      <c r="EU21" s="2">
        <f t="shared" si="33"/>
        <v>10.589552248482111</v>
      </c>
      <c r="EV21" s="2">
        <f t="shared" si="33"/>
        <v>10.037971908100095</v>
      </c>
      <c r="EW21" s="2">
        <f t="shared" si="33"/>
        <v>11.115312046886523</v>
      </c>
      <c r="EX21" s="2">
        <f t="shared" si="33"/>
        <v>10.281791991358659</v>
      </c>
      <c r="EY21" s="2">
        <f t="shared" si="33"/>
        <v>11.207044725485584</v>
      </c>
      <c r="EZ21" s="2">
        <f t="shared" si="33"/>
        <v>10.996156992692853</v>
      </c>
      <c r="FA21" s="2">
        <f t="shared" si="33"/>
        <v>9.6252222775877669</v>
      </c>
      <c r="FB21" s="2">
        <f t="shared" si="33"/>
        <v>15.927198815859194</v>
      </c>
      <c r="FC21" s="2">
        <f t="shared" si="33"/>
        <v>33.482311455228242</v>
      </c>
      <c r="FD21" s="2">
        <f>AVERAGE(GU14,GU5,GU9,GU11)</f>
        <v>105.79784417030298</v>
      </c>
      <c r="FE21" s="2">
        <f t="shared" si="33"/>
        <v>23.101884603597263</v>
      </c>
      <c r="FF21" s="2">
        <f t="shared" si="33"/>
        <v>23.300675155518064</v>
      </c>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row>
    <row r="22" spans="1:249" s="2" customFormat="1" x14ac:dyDescent="0.25">
      <c r="A22" s="81"/>
      <c r="B22" s="81"/>
      <c r="C22" s="16"/>
      <c r="Z22" s="86"/>
      <c r="AA22" s="16"/>
      <c r="AF22" s="37"/>
      <c r="AK22" s="96"/>
      <c r="AL22" s="96"/>
      <c r="AN22" s="96"/>
      <c r="AO22" s="96"/>
      <c r="DQ22" s="2" t="s">
        <v>646</v>
      </c>
      <c r="DR22" s="37">
        <f>DR16/100*DR21</f>
        <v>1.539896924599792E-2</v>
      </c>
      <c r="DS22" s="37">
        <f t="shared" ref="DS22:EB22" si="34">DS16/100*DS21</f>
        <v>3.0095680910812592E-2</v>
      </c>
      <c r="DT22" s="37">
        <f t="shared" si="34"/>
        <v>8.5765351691898771E-3</v>
      </c>
      <c r="DU22" s="2">
        <f t="shared" si="34"/>
        <v>0.49884653380825905</v>
      </c>
      <c r="DV22" s="37">
        <f t="shared" si="34"/>
        <v>6.7219270747051058E-2</v>
      </c>
      <c r="DW22" s="37">
        <f t="shared" si="34"/>
        <v>5.6326666819390282E-2</v>
      </c>
      <c r="DX22" s="2">
        <f t="shared" si="34"/>
        <v>2.9482758322334757</v>
      </c>
      <c r="DY22" s="2">
        <f t="shared" si="34"/>
        <v>7.3670687896902693</v>
      </c>
      <c r="DZ22" s="37">
        <f t="shared" si="34"/>
        <v>2.1844854196751345E-2</v>
      </c>
      <c r="EA22" s="2">
        <f t="shared" si="34"/>
        <v>5.5886118105557901E-2</v>
      </c>
      <c r="EB22" s="2">
        <f t="shared" si="34"/>
        <v>0.25043386818599922</v>
      </c>
      <c r="EE22" s="2">
        <f t="shared" ref="EE22:FF22" si="35">EE16/100*EE21</f>
        <v>0.17181527689364934</v>
      </c>
      <c r="EF22" s="4">
        <f t="shared" si="35"/>
        <v>2.3302955406996812E-3</v>
      </c>
      <c r="EG22" s="4">
        <f t="shared" si="35"/>
        <v>6.2787691300282694E-3</v>
      </c>
      <c r="EH22" s="4">
        <f t="shared" si="35"/>
        <v>3.4386627113176957E-2</v>
      </c>
      <c r="EI22" s="4">
        <f t="shared" si="35"/>
        <v>5.4214568611743175E-2</v>
      </c>
      <c r="EJ22" s="4">
        <f t="shared" si="35"/>
        <v>2.4765783309002769E-3</v>
      </c>
      <c r="EK22" s="2">
        <f t="shared" si="35"/>
        <v>0.25875902301871906</v>
      </c>
      <c r="EL22" s="4">
        <f t="shared" si="35"/>
        <v>9.3571682766186784E-3</v>
      </c>
      <c r="EM22" s="92">
        <f t="shared" si="35"/>
        <v>8.3910445335826523E-4</v>
      </c>
      <c r="EN22" s="4">
        <f t="shared" si="35"/>
        <v>7.2845524593503309E-3</v>
      </c>
      <c r="EO22" s="37">
        <f t="shared" si="35"/>
        <v>1.2619430792940745E-2</v>
      </c>
      <c r="EP22" s="37">
        <f t="shared" si="35"/>
        <v>1.939253202894696E-2</v>
      </c>
      <c r="EQ22" s="37">
        <f t="shared" si="35"/>
        <v>2.3105170649233543E-2</v>
      </c>
      <c r="ER22" s="37">
        <f t="shared" si="35"/>
        <v>4.1128801490817844E-2</v>
      </c>
      <c r="ES22" s="37">
        <f t="shared" si="35"/>
        <v>2.2039502570053365E-2</v>
      </c>
      <c r="ET22" s="37">
        <f t="shared" si="35"/>
        <v>4.2117082587680828E-2</v>
      </c>
      <c r="EU22" s="37">
        <f t="shared" si="35"/>
        <v>3.8744542707693327E-2</v>
      </c>
      <c r="EV22" s="37">
        <f t="shared" si="35"/>
        <v>3.62160895186922E-2</v>
      </c>
      <c r="EW22" s="37">
        <f t="shared" si="35"/>
        <v>3.8933029756932233E-2</v>
      </c>
      <c r="EX22" s="37">
        <f t="shared" si="35"/>
        <v>3.4475874756683539E-2</v>
      </c>
      <c r="EY22" s="37">
        <f t="shared" si="35"/>
        <v>3.6106330478673086E-2</v>
      </c>
      <c r="EZ22" s="37">
        <f t="shared" si="35"/>
        <v>3.4835178958563806E-2</v>
      </c>
      <c r="FA22" s="37">
        <f t="shared" si="35"/>
        <v>3.2495414970568737E-2</v>
      </c>
      <c r="FB22" s="37">
        <f t="shared" si="35"/>
        <v>0.10860251558557656</v>
      </c>
      <c r="FC22" s="37">
        <f t="shared" si="35"/>
        <v>1.0520829656969702E-2</v>
      </c>
      <c r="FD22" s="2">
        <f>FD16/100*FD21</f>
        <v>0.50717523236279272</v>
      </c>
      <c r="FE22" s="4">
        <f t="shared" si="35"/>
        <v>3.0250044736724762E-3</v>
      </c>
      <c r="FF22" s="4">
        <f t="shared" si="35"/>
        <v>2.6598404457240741E-3</v>
      </c>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4"/>
    </row>
    <row r="23" spans="1:249" s="2" customFormat="1" x14ac:dyDescent="0.25">
      <c r="A23" s="81"/>
      <c r="B23" s="81"/>
      <c r="C23" s="16"/>
      <c r="Z23" s="86"/>
      <c r="AA23" s="16"/>
      <c r="AF23" s="37"/>
      <c r="AK23" s="96"/>
      <c r="AL23" s="96"/>
      <c r="AN23" s="96"/>
      <c r="AO23" s="96"/>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4"/>
    </row>
    <row r="24" spans="1:249" s="2" customFormat="1" x14ac:dyDescent="0.25">
      <c r="A24" s="81" t="s">
        <v>73</v>
      </c>
      <c r="B24" s="81" t="s">
        <v>365</v>
      </c>
      <c r="C24" s="16">
        <v>5</v>
      </c>
      <c r="D24" s="2">
        <f>S1_major_minor_elements!J73</f>
        <v>51.131999999999998</v>
      </c>
      <c r="E24" s="2">
        <f>S1_major_minor_elements!J74</f>
        <v>0.47065911230953533</v>
      </c>
      <c r="F24" s="2" t="str">
        <f>S1_major_minor_elements!D72</f>
        <v>&lt;DL</v>
      </c>
      <c r="H24" s="2">
        <f>S1_major_minor_elements!R73</f>
        <v>1.1170599999999999</v>
      </c>
      <c r="I24" s="2">
        <f>S1_major_minor_elements!R74</f>
        <v>0.18846213943389239</v>
      </c>
      <c r="J24" s="2" t="str">
        <f>S1_major_minor_elements!L78</f>
        <v>&lt;DL</v>
      </c>
      <c r="L24" s="2">
        <f>S1_major_minor_elements!N73</f>
        <v>23.277999999999999</v>
      </c>
      <c r="M24" s="2">
        <f>S1_major_minor_elements!N74</f>
        <v>0.18130085493455289</v>
      </c>
      <c r="N24" s="2">
        <f>S1_major_minor_elements!F73</f>
        <v>15.709999999999999</v>
      </c>
      <c r="O24" s="2">
        <f>S1_major_minor_elements!F74</f>
        <v>0.24320773014030628</v>
      </c>
      <c r="P24" s="2">
        <f>S1_major_minor_elements!H73</f>
        <v>4.1280000000000001</v>
      </c>
      <c r="Q24" s="2">
        <f>S1_major_minor_elements!H74</f>
        <v>0.31332092173999487</v>
      </c>
      <c r="R24" s="2">
        <f>S1_major_minor_elements!P73</f>
        <v>4.2</v>
      </c>
      <c r="S24" s="2">
        <f>S1_major_minor_elements!P74</f>
        <v>0.23237900077244517</v>
      </c>
      <c r="T24" s="2">
        <f>S1_major_minor_elements!V73</f>
        <v>9.5420000000000019E-2</v>
      </c>
      <c r="U24" s="37">
        <f>S1_major_minor_elements!V74</f>
        <v>1.1615162504243999E-2</v>
      </c>
      <c r="V24" s="2">
        <f>S1_major_minor_elements!T73</f>
        <v>0.54932000000000003</v>
      </c>
      <c r="W24" s="2">
        <f>S1_major_minor_elements!T74</f>
        <v>0.13275284177749297</v>
      </c>
      <c r="X24" s="2" t="s">
        <v>29</v>
      </c>
      <c r="Z24" s="86">
        <f>SUM(V24,X24,T24,R24,P24,N24,L24,J24,H24,F24,D24)</f>
        <v>100.2098</v>
      </c>
      <c r="AA24" s="16">
        <v>3</v>
      </c>
      <c r="AF24" s="37"/>
      <c r="AH24" s="2">
        <f>(R24*N25)/(R25*N24)</f>
        <v>0.14185687005546971</v>
      </c>
      <c r="AI24" s="2">
        <f>(H24*D25)/(H25*D24)</f>
        <v>0.41203841526359541</v>
      </c>
      <c r="AK24" s="96"/>
      <c r="AL24" s="96"/>
      <c r="AN24" s="96"/>
      <c r="AO24" s="96"/>
      <c r="BY24" s="2">
        <f>S2_trace_elements!M369</f>
        <v>0.59499999999999997</v>
      </c>
      <c r="DP24" s="2">
        <f>S2_trace_elements!M371</f>
        <v>1.3001640815365549</v>
      </c>
      <c r="FG24" s="4">
        <f>BY24/BY25</f>
        <v>6.7042253521126761E-3</v>
      </c>
      <c r="GX24" s="2">
        <f>SQRT(S2_trace_elements!M371^2+S2_trace_elements!M379^2)*100</f>
        <v>130.10859377593701</v>
      </c>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4">
        <f>FG24/100*GX24</f>
        <v>8.7227733292036657E-3</v>
      </c>
    </row>
    <row r="25" spans="1:249" s="2" customFormat="1" x14ac:dyDescent="0.25">
      <c r="A25" s="81"/>
      <c r="B25" s="81" t="s">
        <v>639</v>
      </c>
      <c r="C25" s="16">
        <v>3</v>
      </c>
      <c r="D25" s="2">
        <f>S1_major_minor_elements!J79</f>
        <v>42.373333333333335</v>
      </c>
      <c r="E25" s="2">
        <f>S1_major_minor_elements!J80</f>
        <v>8.7368949480541414E-2</v>
      </c>
      <c r="F25" s="2" t="str">
        <f>S1_major_minor_elements!D78</f>
        <v>&lt;DL</v>
      </c>
      <c r="H25" s="2">
        <f>S1_major_minor_elements!R79</f>
        <v>2.2466666666666666</v>
      </c>
      <c r="I25" s="2">
        <f>S1_major_minor_elements!R80</f>
        <v>4.7258156262526003E-2</v>
      </c>
      <c r="J25" s="2" t="str">
        <f>S1_major_minor_elements!L85</f>
        <v>&lt;DL</v>
      </c>
      <c r="L25" s="2">
        <f>S1_major_minor_elements!N79</f>
        <v>18.706666666666667</v>
      </c>
      <c r="M25" s="2">
        <f>S1_major_minor_elements!N80</f>
        <v>0.17897858344878287</v>
      </c>
      <c r="N25" s="2">
        <f>S1_major_minor_elements!F79</f>
        <v>8.06</v>
      </c>
      <c r="O25" s="2">
        <f>S1_major_minor_elements!F80</f>
        <v>0.10535653752852739</v>
      </c>
      <c r="P25" s="2">
        <f>S1_major_minor_elements!H79</f>
        <v>11.180000000000001</v>
      </c>
      <c r="Q25" s="37">
        <f>S1_major_minor_elements!H80</f>
        <v>5.291502622129169E-2</v>
      </c>
      <c r="R25" s="2">
        <f>S1_major_minor_elements!P79</f>
        <v>15.189999999999998</v>
      </c>
      <c r="S25" s="2">
        <f>S1_major_minor_elements!P80</f>
        <v>0.21166010488516743</v>
      </c>
      <c r="T25" s="2">
        <f>S1_major_minor_elements!V79</f>
        <v>0.26523333333333338</v>
      </c>
      <c r="U25" s="37">
        <f>S1_major_minor_elements!V80</f>
        <v>2.8013627636086922E-2</v>
      </c>
      <c r="V25" s="2" t="str">
        <f>S1_major_minor_elements!T78</f>
        <v>&lt;DL</v>
      </c>
      <c r="X25" s="2" t="s">
        <v>29</v>
      </c>
      <c r="Z25" s="86">
        <f>SUM(V25,X25,T25,R25,P25,N25,L25,J25,H25,F25,D25)</f>
        <v>98.021900000000002</v>
      </c>
      <c r="AA25" s="16">
        <v>3</v>
      </c>
      <c r="AF25" s="37"/>
      <c r="AK25" s="96"/>
      <c r="AL25" s="96"/>
      <c r="AN25" s="96"/>
      <c r="AO25" s="96"/>
      <c r="BY25" s="2">
        <f>S2_trace_elements!M377</f>
        <v>88.75</v>
      </c>
      <c r="DP25" s="2">
        <f>S2_trace_elements!M379</f>
        <v>4.8969158838861798E-2</v>
      </c>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4"/>
    </row>
    <row r="26" spans="1:249" s="2" customFormat="1" x14ac:dyDescent="0.25">
      <c r="A26" s="81"/>
      <c r="B26" s="81"/>
      <c r="C26" s="16"/>
      <c r="U26" s="37"/>
      <c r="Z26" s="86"/>
      <c r="AA26" s="16"/>
      <c r="AF26" s="37"/>
      <c r="AK26" s="96"/>
      <c r="AL26" s="96"/>
      <c r="AN26" s="96"/>
      <c r="AO26" s="96"/>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4"/>
    </row>
    <row r="27" spans="1:249" s="2" customFormat="1" x14ac:dyDescent="0.25">
      <c r="A27" s="81" t="s">
        <v>82</v>
      </c>
      <c r="B27" s="81" t="s">
        <v>28</v>
      </c>
      <c r="C27" s="16">
        <v>4</v>
      </c>
      <c r="D27" s="2">
        <f>S1_major_minor_elements!J86</f>
        <v>51.497500000000002</v>
      </c>
      <c r="E27" s="2">
        <f>S1_major_minor_elements!J87</f>
        <v>0.27072433704169763</v>
      </c>
      <c r="F27" s="2" t="str">
        <f>S1_major_minor_elements!D85</f>
        <v>&lt;DL</v>
      </c>
      <c r="H27" s="2">
        <f>S1_major_minor_elements!R86</f>
        <v>1.1327249999999998</v>
      </c>
      <c r="I27" s="2">
        <f>S1_major_minor_elements!R87</f>
        <v>0.18558071694009723</v>
      </c>
      <c r="J27" s="2" t="str">
        <f>S1_major_minor_elements!L85</f>
        <v>&lt;DL</v>
      </c>
      <c r="L27" s="2">
        <f>S1_major_minor_elements!N86</f>
        <v>23.522500000000001</v>
      </c>
      <c r="M27" s="2">
        <f>S1_major_minor_elements!N87</f>
        <v>0.18172781845386213</v>
      </c>
      <c r="N27" s="2">
        <f>S1_major_minor_elements!F86</f>
        <v>15.705</v>
      </c>
      <c r="O27" s="2">
        <f>S1_major_minor_elements!F87</f>
        <v>0.27012342857787569</v>
      </c>
      <c r="P27" s="2">
        <f>S1_major_minor_elements!H86</f>
        <v>4.04</v>
      </c>
      <c r="Q27" s="2">
        <f>S1_major_minor_elements!H87</f>
        <v>0.32710854467592254</v>
      </c>
      <c r="R27" s="2">
        <f>S1_major_minor_elements!P86</f>
        <v>4.1174999999999997</v>
      </c>
      <c r="S27" s="2">
        <f>S1_major_minor_elements!P87</f>
        <v>0.11146748404803972</v>
      </c>
      <c r="T27" s="2">
        <f>S1_major_minor_elements!V86</f>
        <v>9.1975000000000001E-2</v>
      </c>
      <c r="U27" s="37">
        <f>S1_major_minor_elements!V87</f>
        <v>2.2546599891483967E-2</v>
      </c>
      <c r="V27" s="2">
        <f>S1_major_minor_elements!T86</f>
        <v>0.54410000000000003</v>
      </c>
      <c r="W27" s="2">
        <f>S1_major_minor_elements!T87</f>
        <v>9.9351329466024804E-2</v>
      </c>
      <c r="X27" s="86" t="s">
        <v>29</v>
      </c>
      <c r="Z27" s="86">
        <f>SUM(V27,X27,T27,R27,P27,N27,L27,J27,H27,F27,D27)</f>
        <v>100.65130000000001</v>
      </c>
      <c r="AA27" s="16">
        <v>2</v>
      </c>
      <c r="AF27" s="37"/>
      <c r="AH27" s="2">
        <f>(R27*N28)/(R28*N27)</f>
        <v>0.14040981581263082</v>
      </c>
      <c r="AI27" s="2">
        <f>(H27*D28)/(H28*D27)</f>
        <v>0.41237123590929525</v>
      </c>
      <c r="AK27" s="96"/>
      <c r="AL27" s="96"/>
      <c r="AN27" s="96"/>
      <c r="AO27" s="96"/>
      <c r="BY27" s="2">
        <f>S2_trace_elements!M384</f>
        <v>0.35</v>
      </c>
      <c r="DP27" s="2">
        <f>S2_trace_elements!M386</f>
        <v>3.9283710065919235E-2</v>
      </c>
      <c r="FG27" s="4">
        <f>BY27/BY28</f>
        <v>3.5425101214574899E-3</v>
      </c>
      <c r="GX27" s="2">
        <f>SQRT(S2_trace_elements!M386^2+S2_trace_elements!M394^2)*100</f>
        <v>4.2790904652640709</v>
      </c>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92">
        <f>FG27/100*GX27</f>
        <v>1.5158721283830209E-4</v>
      </c>
    </row>
    <row r="28" spans="1:249" s="2" customFormat="1" x14ac:dyDescent="0.25">
      <c r="A28" s="81"/>
      <c r="B28" s="81" t="s">
        <v>639</v>
      </c>
      <c r="C28" s="16">
        <v>3</v>
      </c>
      <c r="D28" s="2">
        <f>S1_major_minor_elements!J92</f>
        <v>42.37</v>
      </c>
      <c r="E28" s="2">
        <f>S1_major_minor_elements!J93</f>
        <v>5.291502622129203E-2</v>
      </c>
      <c r="F28" s="2" t="str">
        <f>S1_major_minor_elements!D91</f>
        <v>&lt;DL</v>
      </c>
      <c r="H28" s="2">
        <f>S1_major_minor_elements!R92</f>
        <v>2.2599999999999998</v>
      </c>
      <c r="I28" s="2">
        <f>S1_major_minor_elements!R93</f>
        <v>0.20663978319771831</v>
      </c>
      <c r="J28" s="2" t="str">
        <f>S1_major_minor_elements!L90</f>
        <v>&lt;DL</v>
      </c>
      <c r="L28" s="2">
        <f>S1_major_minor_elements!N92</f>
        <v>18.753333333333334</v>
      </c>
      <c r="M28" s="2">
        <f>S1_major_minor_elements!N93</f>
        <v>0.20305992547357454</v>
      </c>
      <c r="N28" s="2">
        <f>S1_major_minor_elements!F92</f>
        <v>8.26</v>
      </c>
      <c r="O28" s="2">
        <f>S1_major_minor_elements!F93</f>
        <v>0.15716233645501682</v>
      </c>
      <c r="P28" s="2">
        <f>S1_major_minor_elements!H92</f>
        <v>11.143333333333333</v>
      </c>
      <c r="Q28" s="37">
        <f>S1_major_minor_elements!H93</f>
        <v>8.144527815247006E-2</v>
      </c>
      <c r="R28" s="2">
        <f>S1_major_minor_elements!P92</f>
        <v>15.423333333333334</v>
      </c>
      <c r="S28" s="2">
        <f>S1_major_minor_elements!P93</f>
        <v>0.18009256878986823</v>
      </c>
      <c r="T28" s="2">
        <f>S1_major_minor_elements!V92</f>
        <v>0.28853333333333331</v>
      </c>
      <c r="U28" s="37">
        <f>S1_major_minor_elements!V93</f>
        <v>4.9078440616357855E-2</v>
      </c>
      <c r="V28" s="2" t="str">
        <f>S1_major_minor_elements!L91</f>
        <v>&lt;DL</v>
      </c>
      <c r="X28" s="2" t="s">
        <v>29</v>
      </c>
      <c r="Z28" s="86">
        <f>SUM(V28,X28,T28,R28,P28,N28,L28,J28,H28,F28,D28)</f>
        <v>98.498533333333327</v>
      </c>
      <c r="AA28" s="16">
        <v>3</v>
      </c>
      <c r="AF28" s="37"/>
      <c r="AK28" s="96"/>
      <c r="AL28" s="96"/>
      <c r="AN28" s="96"/>
      <c r="AO28" s="96"/>
      <c r="BY28" s="2">
        <f>S2_trace_elements!M392</f>
        <v>98.8</v>
      </c>
      <c r="DP28" s="2">
        <f>S2_trace_elements!M394</f>
        <v>1.6966191218072017E-2</v>
      </c>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4"/>
    </row>
    <row r="29" spans="1:249" s="2" customFormat="1" x14ac:dyDescent="0.25">
      <c r="A29" s="81"/>
      <c r="B29" s="81"/>
      <c r="C29" s="16"/>
      <c r="Z29" s="86"/>
      <c r="AA29" s="16"/>
      <c r="AF29" s="37"/>
      <c r="AK29" s="96"/>
      <c r="AL29" s="96"/>
      <c r="AN29" s="96"/>
      <c r="AO29" s="96"/>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c r="IJ29" s="17"/>
      <c r="IK29" s="17"/>
      <c r="IL29" s="17"/>
      <c r="IM29" s="17"/>
      <c r="IN29" s="17"/>
      <c r="IO29" s="4"/>
    </row>
    <row r="30" spans="1:249" s="2" customFormat="1" x14ac:dyDescent="0.25">
      <c r="A30" s="81" t="str">
        <f>S2_trace_elements!A113</f>
        <v>YPC586</v>
      </c>
      <c r="B30" s="81" t="s">
        <v>365</v>
      </c>
      <c r="C30" s="81">
        <v>11</v>
      </c>
      <c r="D30" s="86">
        <f>S1_major_minor_elements!J209</f>
        <v>50.651818181818179</v>
      </c>
      <c r="E30" s="86">
        <f>S1_major_minor_elements!J210</f>
        <v>0.69027267339535026</v>
      </c>
      <c r="F30" s="86">
        <f>S1_major_minor_elements!D209</f>
        <v>0.28598181818181823</v>
      </c>
      <c r="G30" s="86">
        <f>S1_major_minor_elements!D210</f>
        <v>3.0178363712494657E-2</v>
      </c>
      <c r="H30" s="86">
        <f>S1_major_minor_elements!R209</f>
        <v>0.68485454545454549</v>
      </c>
      <c r="I30" s="86">
        <f>S1_major_minor_elements!R210</f>
        <v>5.7717144136493162E-2</v>
      </c>
      <c r="J30" s="86" t="str">
        <f>S1_major_minor_elements!L207</f>
        <v>&lt;DL</v>
      </c>
      <c r="K30" s="86"/>
      <c r="L30" s="86">
        <f>S1_major_minor_elements!N209</f>
        <v>22.378181818181819</v>
      </c>
      <c r="M30" s="86">
        <f>S1_major_minor_elements!N210</f>
        <v>0.24697441899185352</v>
      </c>
      <c r="N30" s="86">
        <f>S1_major_minor_elements!F209</f>
        <v>14.831818181818186</v>
      </c>
      <c r="O30" s="86">
        <f>S1_major_minor_elements!F210</f>
        <v>0.51978492055499603</v>
      </c>
      <c r="P30" s="86">
        <f>S1_major_minor_elements!H209</f>
        <v>5.8090909090909086</v>
      </c>
      <c r="Q30" s="86">
        <f>S1_major_minor_elements!H210</f>
        <v>0.85978432813648109</v>
      </c>
      <c r="R30" s="86">
        <f>S1_major_minor_elements!P209</f>
        <v>5.0363636363636362</v>
      </c>
      <c r="S30" s="86">
        <f>S1_major_minor_elements!P210</f>
        <v>0.23669696775720328</v>
      </c>
      <c r="T30" s="86">
        <f>S1_major_minor_elements!V209</f>
        <v>0.13318181818181818</v>
      </c>
      <c r="U30" s="86">
        <f>S1_major_minor_elements!V210</f>
        <v>1.9751395807983671E-2</v>
      </c>
      <c r="V30" s="86">
        <f>S1_major_minor_elements!T209</f>
        <v>0.35942727272727271</v>
      </c>
      <c r="W30" s="86">
        <f>S1_major_minor_elements!T210</f>
        <v>8.4704794326048355E-2</v>
      </c>
      <c r="X30" s="86" t="s">
        <v>29</v>
      </c>
      <c r="Y30" s="86"/>
      <c r="Z30" s="86">
        <f>SUM(V30,X30,T30,R30,P30,N30,L30,J30,H30,F30,D30)</f>
        <v>100.17071818181819</v>
      </c>
      <c r="AA30" s="81">
        <v>3</v>
      </c>
      <c r="AB30" s="2">
        <v>47.765882626182197</v>
      </c>
      <c r="AC30" s="2">
        <v>43.911917544729498</v>
      </c>
      <c r="AD30" s="2">
        <v>8.3221998290882695</v>
      </c>
      <c r="AF30" s="37">
        <v>0.14000000000000001</v>
      </c>
      <c r="AH30" s="2">
        <f>(R30*N31)/(R31*N30)</f>
        <v>0.23232022151413076</v>
      </c>
      <c r="AI30" s="2">
        <f>(H30*D31)/(H31*D30)</f>
        <v>0.21097546932352898</v>
      </c>
      <c r="AJ30" s="86">
        <f>S2_trace_elements!I115</f>
        <v>25.61</v>
      </c>
      <c r="AK30" s="87">
        <f>S2_trace_elements!J115</f>
        <v>238868.87333333329</v>
      </c>
      <c r="AL30" s="87">
        <f>S2_trace_elements!K115</f>
        <v>160355.06999999998</v>
      </c>
      <c r="AM30" s="86">
        <f>S2_trace_elements!L115</f>
        <v>159.14666666666668</v>
      </c>
      <c r="AN30" s="87">
        <f>S2_trace_elements!M115</f>
        <v>5887.8066666666664</v>
      </c>
      <c r="AO30" s="87">
        <f>S2_trace_elements!N115</f>
        <v>5332.7366666666667</v>
      </c>
      <c r="AP30" s="86">
        <f>S2_trace_elements!O115</f>
        <v>16.373333333333331</v>
      </c>
      <c r="AQ30" s="86">
        <f>S2_trace_elements!P115</f>
        <v>1854.4066666666665</v>
      </c>
      <c r="AR30" s="86">
        <f>S2_trace_elements!Q115</f>
        <v>1073.9833333333333</v>
      </c>
      <c r="AS30" s="86">
        <f>S2_trace_elements!R115</f>
        <v>83.403333333333336</v>
      </c>
      <c r="AT30" s="86">
        <f>S2_trace_elements!S115</f>
        <v>2.68</v>
      </c>
      <c r="AU30" s="88"/>
      <c r="AV30" s="86">
        <f>S2_trace_elements!U115</f>
        <v>77.153333333333322</v>
      </c>
      <c r="AW30" s="86">
        <f>S2_trace_elements!V115</f>
        <v>1.72</v>
      </c>
      <c r="AX30" s="86">
        <f>S2_trace_elements!W115</f>
        <v>0.59</v>
      </c>
      <c r="AY30" s="86">
        <f>S2_trace_elements!X115</f>
        <v>54.976666666666667</v>
      </c>
      <c r="AZ30" s="86">
        <f>S2_trace_elements!Y115</f>
        <v>20.126666666666665</v>
      </c>
      <c r="BA30" s="86">
        <f>S2_trace_elements!Z115</f>
        <v>30.143333333333334</v>
      </c>
      <c r="BB30" s="86">
        <f>S2_trace_elements!AA115</f>
        <v>7.63</v>
      </c>
      <c r="BC30" s="86">
        <f>S2_trace_elements!AB115</f>
        <v>1.0933333333333335</v>
      </c>
      <c r="BD30" s="86">
        <f>S2_trace_elements!AC115</f>
        <v>0.30233333333333334</v>
      </c>
      <c r="BE30" s="86">
        <f>S2_trace_elements!AD115</f>
        <v>3.6766666666666672</v>
      </c>
      <c r="BF30" s="86">
        <f>S2_trace_elements!AE115</f>
        <v>4.5199999999999996</v>
      </c>
      <c r="BG30" s="86">
        <f>S2_trace_elements!AF115</f>
        <v>6.31</v>
      </c>
      <c r="BH30" s="86">
        <f>S2_trace_elements!AG115</f>
        <v>1.3499999999999999</v>
      </c>
      <c r="BI30" s="86">
        <f>S2_trace_elements!AH115</f>
        <v>12.523333333333333</v>
      </c>
      <c r="BJ30" s="86">
        <f>S2_trace_elements!AI115</f>
        <v>6.68</v>
      </c>
      <c r="BK30" s="86">
        <f>S2_trace_elements!AJ115</f>
        <v>1.9299999999999997</v>
      </c>
      <c r="BL30" s="86">
        <f>S2_trace_elements!AK115</f>
        <v>4.6433333333333335</v>
      </c>
      <c r="BM30" s="86">
        <f>S2_trace_elements!AL115</f>
        <v>2.2733333333333334</v>
      </c>
      <c r="BN30" s="86">
        <f>S2_trace_elements!AM115</f>
        <v>9.0733333333333324</v>
      </c>
      <c r="BO30" s="86">
        <f>S2_trace_elements!AN115</f>
        <v>1.9166666666666667</v>
      </c>
      <c r="BP30" s="86">
        <f>S2_trace_elements!AO115</f>
        <v>4.5</v>
      </c>
      <c r="BQ30" s="86">
        <f>S2_trace_elements!AP115</f>
        <v>2.0666666666666664</v>
      </c>
      <c r="BR30" s="86">
        <f>S2_trace_elements!AQ115</f>
        <v>4.3933333333333335</v>
      </c>
      <c r="BS30" s="86">
        <f>S2_trace_elements!AR115</f>
        <v>3.2266666666666666</v>
      </c>
      <c r="BT30" s="86">
        <f>S2_trace_elements!AS115</f>
        <v>7.7100000000000009</v>
      </c>
      <c r="BU30" s="86">
        <f>S2_trace_elements!AT115</f>
        <v>1.1626666666666665</v>
      </c>
      <c r="BV30" s="86">
        <f>S2_trace_elements!AU115</f>
        <v>8.9166666666666661</v>
      </c>
      <c r="BW30" s="86">
        <f>S2_trace_elements!AV115</f>
        <v>2.4846666666666666</v>
      </c>
      <c r="BX30" s="86">
        <f>S2_trace_elements!AW115</f>
        <v>0.78466666666666673</v>
      </c>
      <c r="BY30" s="86"/>
      <c r="BZ30" s="86"/>
      <c r="CA30" s="86">
        <f>S2_trace_elements!I118</f>
        <v>0.16850278408704816</v>
      </c>
      <c r="CB30" s="89">
        <f>S2_trace_elements!J118</f>
        <v>1.2507710650441381E-2</v>
      </c>
      <c r="CC30" s="105">
        <f>S2_trace_elements!K118</f>
        <v>8.5306130987441841E-3</v>
      </c>
      <c r="CD30" s="89">
        <f>S2_trace_elements!L118</f>
        <v>4.2359928919609262E-2</v>
      </c>
      <c r="CE30" s="89">
        <f>S2_trace_elements!M118</f>
        <v>8.9878745102810881E-2</v>
      </c>
      <c r="CF30" s="89">
        <f>S2_trace_elements!N118</f>
        <v>9.2549591755040156E-2</v>
      </c>
      <c r="CG30" s="89">
        <f>S2_trace_elements!O118</f>
        <v>5.9234275237044672E-2</v>
      </c>
      <c r="CH30" s="89">
        <f>S2_trace_elements!P118</f>
        <v>7.5145530797024809E-2</v>
      </c>
      <c r="CI30" s="89">
        <f>S2_trace_elements!Q118</f>
        <v>8.3817894295460604E-2</v>
      </c>
      <c r="CJ30" s="86">
        <f>S2_trace_elements!R118</f>
        <v>0.13982468959106481</v>
      </c>
      <c r="CK30" s="88"/>
      <c r="CL30" s="88"/>
      <c r="CM30" s="86">
        <f>S2_trace_elements!U118</f>
        <v>9.6823076704601746E-2</v>
      </c>
      <c r="CN30" s="88"/>
      <c r="CO30" s="86">
        <f>S2_trace_elements!W118</f>
        <v>0.28763665675385008</v>
      </c>
      <c r="CP30" s="89">
        <f>S2_trace_elements!X118</f>
        <v>3.9198482995582602E-2</v>
      </c>
      <c r="CQ30" s="86">
        <f>S2_trace_elements!Y118</f>
        <v>0.12719961069298474</v>
      </c>
      <c r="CR30" s="86">
        <f>S2_trace_elements!Z118</f>
        <v>0.22666965012053178</v>
      </c>
      <c r="CS30" s="86">
        <f>S2_trace_elements!AA118</f>
        <v>0.510637585964555</v>
      </c>
      <c r="CT30" s="86">
        <f>S2_trace_elements!AB118</f>
        <v>0.33535199527907389</v>
      </c>
      <c r="CU30" s="89">
        <f>S2_trace_elements!AC118</f>
        <v>0.30588365955503244</v>
      </c>
      <c r="CV30" s="86">
        <f>S2_trace_elements!AD118</f>
        <v>0.42642202312222599</v>
      </c>
      <c r="CW30" s="86">
        <f>S2_trace_elements!AE118</f>
        <v>0.22739230367309099</v>
      </c>
      <c r="CX30" s="86">
        <f>S2_trace_elements!AF118</f>
        <v>0.1484378671273838</v>
      </c>
      <c r="CY30" s="86">
        <f>S2_trace_elements!AG118</f>
        <v>0.1335389361282954</v>
      </c>
      <c r="CZ30" s="86">
        <f>S2_trace_elements!AH118</f>
        <v>0.16069758808618653</v>
      </c>
      <c r="DA30" s="86">
        <f>S2_trace_elements!AI118</f>
        <v>5.0898203592814349E-2</v>
      </c>
      <c r="DB30" s="86">
        <f>S2_trace_elements!AJ118</f>
        <v>0.11678163388170615</v>
      </c>
      <c r="DC30" s="86">
        <f>S2_trace_elements!AK118</f>
        <v>0.13699381707705627</v>
      </c>
      <c r="DD30" s="86">
        <f>S2_trace_elements!AL118</f>
        <v>8.8123045169012995E-2</v>
      </c>
      <c r="DE30" s="86">
        <f>S2_trace_elements!AM118</f>
        <v>0.12517961167307465</v>
      </c>
      <c r="DF30" s="89">
        <f>S2_trace_elements!AN118</f>
        <v>7.1979833344608266E-2</v>
      </c>
      <c r="DG30" s="86">
        <f>S2_trace_elements!AO118</f>
        <v>0.13238552007650151</v>
      </c>
      <c r="DH30" s="86">
        <f>S2_trace_elements!AP118</f>
        <v>0.18817127496003092</v>
      </c>
      <c r="DI30" s="86">
        <f>S2_trace_elements!AQ118</f>
        <v>0.11919717585252522</v>
      </c>
      <c r="DJ30" s="86">
        <f>S2_trace_elements!AR118</f>
        <v>0.12249905736810961</v>
      </c>
      <c r="DK30" s="86">
        <f>S2_trace_elements!AS118</f>
        <v>0.17085705068124099</v>
      </c>
      <c r="DL30" s="86">
        <f>S2_trace_elements!AT118</f>
        <v>0.53411720331215762</v>
      </c>
      <c r="DM30" s="86">
        <f>S2_trace_elements!AU118</f>
        <v>0.34946293471176187</v>
      </c>
      <c r="DN30" s="86">
        <f>S2_trace_elements!AV118</f>
        <v>0.49969428462839166</v>
      </c>
      <c r="DO30" s="86">
        <f>S2_trace_elements!AW118</f>
        <v>0.47422082222978784</v>
      </c>
      <c r="DP30" s="86"/>
      <c r="DR30" s="2">
        <f t="shared" ref="DR30:EB30" si="36">AJ30/AJ31</f>
        <v>0.14753012337381785</v>
      </c>
      <c r="DS30" s="2">
        <f t="shared" si="36"/>
        <v>1.1935474748026567</v>
      </c>
      <c r="DT30" s="2">
        <f t="shared" si="36"/>
        <v>1.1749407675655965</v>
      </c>
      <c r="DU30" s="2">
        <f t="shared" si="36"/>
        <v>1.7598555078420171</v>
      </c>
      <c r="DV30" s="2">
        <f t="shared" si="36"/>
        <v>0.29621270796591659</v>
      </c>
      <c r="DW30" s="2">
        <f t="shared" si="36"/>
        <v>0.2695956909743924</v>
      </c>
      <c r="DX30" s="2">
        <f t="shared" si="36"/>
        <v>2.5151049667178693</v>
      </c>
      <c r="DY30" s="2">
        <f t="shared" si="36"/>
        <v>12.422893126702691</v>
      </c>
      <c r="DZ30" s="2">
        <f t="shared" si="36"/>
        <v>0.41462829257872047</v>
      </c>
      <c r="EA30" s="2">
        <f t="shared" si="36"/>
        <v>0.90199895455938295</v>
      </c>
      <c r="EB30" s="2">
        <f t="shared" si="36"/>
        <v>0.78592375366568912</v>
      </c>
      <c r="EC30" s="99"/>
      <c r="ED30" s="2">
        <f t="shared" ref="ED30:FF30" si="37">AV30/AV31</f>
        <v>0.25362005204766469</v>
      </c>
      <c r="EE30" s="2">
        <f t="shared" si="37"/>
        <v>0.91651865008881017</v>
      </c>
      <c r="EF30" s="2">
        <f t="shared" si="37"/>
        <v>9.8218744797735989E-3</v>
      </c>
      <c r="EG30" s="2">
        <f t="shared" si="37"/>
        <v>0.11752927008287549</v>
      </c>
      <c r="EH30" s="2">
        <f t="shared" si="37"/>
        <v>0.25195076152722723</v>
      </c>
      <c r="EI30" s="2">
        <f t="shared" si="37"/>
        <v>0.13938576548109902</v>
      </c>
      <c r="EJ30" s="37">
        <f t="shared" si="37"/>
        <v>1.9156334604006175E-2</v>
      </c>
      <c r="EK30" s="37">
        <f t="shared" si="37"/>
        <v>3.5219585525609366E-2</v>
      </c>
      <c r="EL30" s="37">
        <f t="shared" si="37"/>
        <v>8.9957847756012912E-3</v>
      </c>
      <c r="EM30" s="37">
        <f t="shared" si="37"/>
        <v>1.1126073645932631E-2</v>
      </c>
      <c r="EN30" s="37">
        <f t="shared" si="37"/>
        <v>6.1834515150824221E-2</v>
      </c>
      <c r="EO30" s="37">
        <f t="shared" si="37"/>
        <v>9.079136690647481E-2</v>
      </c>
      <c r="EP30" s="2">
        <f t="shared" si="37"/>
        <v>0.12891930606398216</v>
      </c>
      <c r="EQ30" s="2">
        <f t="shared" si="37"/>
        <v>0.16610664072862322</v>
      </c>
      <c r="ER30" s="2">
        <f t="shared" si="37"/>
        <v>0.2213875386654883</v>
      </c>
      <c r="ES30" s="2">
        <f t="shared" si="37"/>
        <v>0.21023965141612197</v>
      </c>
      <c r="ET30" s="2">
        <f t="shared" si="37"/>
        <v>0.27106440941817478</v>
      </c>
      <c r="EU30" s="2">
        <f t="shared" si="37"/>
        <v>0.26834546527641162</v>
      </c>
      <c r="EV30" s="2">
        <f t="shared" si="37"/>
        <v>0.27532493804683145</v>
      </c>
      <c r="EW30" s="2">
        <f t="shared" si="37"/>
        <v>0.26932084309133492</v>
      </c>
      <c r="EX30" s="2">
        <f t="shared" si="37"/>
        <v>0.2645761881430671</v>
      </c>
      <c r="EY30" s="2">
        <f t="shared" si="37"/>
        <v>0.25249440032579917</v>
      </c>
      <c r="EZ30" s="2">
        <f t="shared" si="37"/>
        <v>0.25035615917940929</v>
      </c>
      <c r="FA30" s="2">
        <f t="shared" si="37"/>
        <v>0.24929178470254965</v>
      </c>
      <c r="FB30" s="2">
        <f t="shared" si="37"/>
        <v>0.27742128935532234</v>
      </c>
      <c r="FC30" s="37">
        <f t="shared" si="37"/>
        <v>3.5168380721919745E-2</v>
      </c>
      <c r="FD30" s="37">
        <f t="shared" si="37"/>
        <v>3.908904264724148E-2</v>
      </c>
      <c r="FE30" s="37">
        <f t="shared" si="37"/>
        <v>2.5751399157051057E-2</v>
      </c>
      <c r="FF30" s="37">
        <f t="shared" si="37"/>
        <v>2.0499869372115304E-2</v>
      </c>
      <c r="FI30" s="2">
        <f>SQRT(S2_trace_elements!I118^2+S2_trace_elements!I131^2)*100</f>
        <v>16.905672766113568</v>
      </c>
      <c r="FJ30" s="2">
        <f>SQRT(S2_trace_elements!J118^2+S2_trace_elements!J131^2)*100</f>
        <v>1.421509574733534</v>
      </c>
      <c r="FK30" s="2">
        <f>SQRT(S2_trace_elements!K118^2+S2_trace_elements!K131^2)*100</f>
        <v>0.85306130987441842</v>
      </c>
      <c r="FL30" s="2">
        <f>SQRT(S2_trace_elements!L118^2+S2_trace_elements!L131^2)*100</f>
        <v>4.3035484123943348</v>
      </c>
      <c r="FM30" s="2">
        <f>SQRT(S2_trace_elements!M118^2+S2_trace_elements!M131^2)*100</f>
        <v>9.0851923077037551</v>
      </c>
      <c r="FN30" s="2">
        <f>SQRT(S2_trace_elements!N118^2+S2_trace_elements!N131^2)*100</f>
        <v>9.3094518912848176</v>
      </c>
      <c r="FO30" s="2">
        <f>SQRT(S2_trace_elements!O118^2+S2_trace_elements!O131^2)*100</f>
        <v>6.4226368147278983</v>
      </c>
      <c r="FP30" s="2">
        <f>SQRT(S2_trace_elements!P118^2+S2_trace_elements!P131^2)*100</f>
        <v>8.9934249546803304</v>
      </c>
      <c r="FQ30" s="2">
        <f>SQRT(S2_trace_elements!Q118^2+S2_trace_elements!Q131^2)*100</f>
        <v>8.4301414931281329</v>
      </c>
      <c r="FR30" s="2">
        <f>SQRT(S2_trace_elements!R118^2+S2_trace_elements!R131^2)*100</f>
        <v>14.071251243819653</v>
      </c>
      <c r="FS30" s="2">
        <f>SQRT(S2_trace_elements!S118^2+S2_trace_elements!S131^2)*100</f>
        <v>0</v>
      </c>
      <c r="FU30" s="2">
        <f>SQRT(S2_trace_elements!U118^2+S2_trace_elements!U131^2)*100</f>
        <v>10.17345242879146</v>
      </c>
      <c r="FV30" s="2">
        <f>SQRT(S2_trace_elements!V118^2+S2_trace_elements!V131^2)*100</f>
        <v>29.413983061473591</v>
      </c>
      <c r="FW30" s="2">
        <f>SQRT(S2_trace_elements!W118^2+S2_trace_elements!W131^2)*100</f>
        <v>28.993474878172925</v>
      </c>
      <c r="FX30" s="2">
        <f>SQRT(S2_trace_elements!X118^2+S2_trace_elements!X131^2)*100</f>
        <v>4.8988091125561501</v>
      </c>
      <c r="FY30" s="2">
        <f>SQRT(S2_trace_elements!Y118^2+S2_trace_elements!Y131^2)*100</f>
        <v>12.787850617683945</v>
      </c>
      <c r="FZ30" s="2">
        <f>SQRT(S2_trace_elements!Z118^2+S2_trace_elements!Z131^2)*100</f>
        <v>22.72906056374168</v>
      </c>
      <c r="GA30" s="2">
        <f>SQRT(S2_trace_elements!AA118^2+S2_trace_elements!AA131^2)*100</f>
        <v>51.152352886425042</v>
      </c>
      <c r="GB30" s="2">
        <f>SQRT(S2_trace_elements!AB118^2+S2_trace_elements!AB131^2)*100</f>
        <v>33.733980259889066</v>
      </c>
      <c r="GC30" s="2">
        <f>SQRT(S2_trace_elements!AC118^2+S2_trace_elements!AC131^2)*100</f>
        <v>30.795250904357847</v>
      </c>
      <c r="GD30" s="2">
        <f>SQRT(S2_trace_elements!AD118^2+S2_trace_elements!AD131^2)*100</f>
        <v>42.787346909090815</v>
      </c>
      <c r="GE30" s="2">
        <f>SQRT(S2_trace_elements!AE118^2+S2_trace_elements!AE131^2)*100</f>
        <v>22.871297456200907</v>
      </c>
      <c r="GF30" s="2">
        <f>SQRT(S2_trace_elements!AF118^2+S2_trace_elements!AF131^2)*100</f>
        <v>14.977310401413286</v>
      </c>
      <c r="GG30" s="2">
        <f>SQRT(S2_trace_elements!AG118^2+S2_trace_elements!AG131^2)*100</f>
        <v>13.48551235266828</v>
      </c>
      <c r="GH30" s="2">
        <f>SQRT(S2_trace_elements!AH118^2+S2_trace_elements!AH131^2)*100</f>
        <v>16.157494668293008</v>
      </c>
      <c r="GI30" s="2">
        <f>SQRT(S2_trace_elements!AI118^2+S2_trace_elements!AI131^2)*100</f>
        <v>5.3338108577727885</v>
      </c>
      <c r="GJ30" s="2">
        <f>SQRT(S2_trace_elements!AJ118^2+S2_trace_elements!AJ131^2)*100</f>
        <v>11.786385548940643</v>
      </c>
      <c r="GK30" s="2">
        <f>SQRT(S2_trace_elements!AK118^2+S2_trace_elements!AK131^2)*100</f>
        <v>13.894170707236919</v>
      </c>
      <c r="GL30" s="2">
        <f>SQRT(S2_trace_elements!AL118^2+S2_trace_elements!AL131^2)*100</f>
        <v>9.0931987660403593</v>
      </c>
      <c r="GM30" s="2">
        <f>SQRT(S2_trace_elements!AM118^2+S2_trace_elements!AM131^2)*100</f>
        <v>12.551616047181339</v>
      </c>
      <c r="GN30" s="2">
        <f>SQRT(S2_trace_elements!AN118^2+S2_trace_elements!AN131^2)*100</f>
        <v>7.3056209918951813</v>
      </c>
      <c r="GO30" s="2">
        <f>SQRT(S2_trace_elements!AO118^2+S2_trace_elements!AO131^2)*100</f>
        <v>13.257934497834789</v>
      </c>
      <c r="GP30" s="2">
        <f>SQRT(S2_trace_elements!AP118^2+S2_trace_elements!AP131^2)*100</f>
        <v>18.88012496682185</v>
      </c>
      <c r="GQ30" s="2">
        <f>SQRT(S2_trace_elements!AQ118^2+S2_trace_elements!AQ131^2)*100</f>
        <v>11.996104142648564</v>
      </c>
      <c r="GR30" s="2">
        <f>SQRT(S2_trace_elements!AR118^2+S2_trace_elements!AR131^2)*100</f>
        <v>12.324782365163182</v>
      </c>
      <c r="GS30" s="2">
        <f>SQRT(S2_trace_elements!AS118^2+S2_trace_elements!AS131^2)*100</f>
        <v>17.284650107936514</v>
      </c>
      <c r="GT30" s="2">
        <f>SQRT(S2_trace_elements!AT118^2+S2_trace_elements!AT131^2)*100</f>
        <v>53.513693892829416</v>
      </c>
      <c r="GU30" s="2">
        <f>SQRT(S2_trace_elements!AU118^2+S2_trace_elements!AU131^2)*100</f>
        <v>35.310119130969184</v>
      </c>
      <c r="GV30" s="2">
        <f>SQRT(S2_trace_elements!AV118^2+S2_trace_elements!AV131^2)*100</f>
        <v>50.071421990277329</v>
      </c>
      <c r="GW30" s="2">
        <f>SQRT(S2_trace_elements!AW118^2+S2_trace_elements!AW131^2)*100</f>
        <v>47.50561372195402</v>
      </c>
      <c r="GZ30" s="4">
        <f t="shared" ref="GZ30:HI30" si="38">DR30/100*FI30</f>
        <v>2.4940959889021272E-2</v>
      </c>
      <c r="HA30" s="4">
        <f t="shared" si="38"/>
        <v>1.6966391633310079E-2</v>
      </c>
      <c r="HB30" s="4">
        <f t="shared" si="38"/>
        <v>1.0022965102043624E-2</v>
      </c>
      <c r="HC30" s="4">
        <f t="shared" si="38"/>
        <v>7.5736233768169389E-2</v>
      </c>
      <c r="HD30" s="4">
        <f t="shared" si="38"/>
        <v>2.691149415856044E-2</v>
      </c>
      <c r="HE30" s="4">
        <f t="shared" si="38"/>
        <v>2.5097881152237947E-2</v>
      </c>
      <c r="HF30" s="4">
        <f t="shared" si="38"/>
        <v>0.16153605752147171</v>
      </c>
      <c r="HG30" s="4">
        <f t="shared" si="38"/>
        <v>1.1172435705501473</v>
      </c>
      <c r="HH30" s="4">
        <f t="shared" si="38"/>
        <v>3.495375173492743E-2</v>
      </c>
      <c r="HI30" s="4">
        <f t="shared" si="38"/>
        <v>0.12692253911267745</v>
      </c>
      <c r="HJ30" s="93"/>
      <c r="HK30" s="99"/>
      <c r="HL30" s="4">
        <f t="shared" ref="HL30:IN30" si="39">ED30/100*FU30</f>
        <v>2.5801915344945307E-2</v>
      </c>
      <c r="HM30" s="4">
        <f t="shared" si="39"/>
        <v>0.26958464049236908</v>
      </c>
      <c r="HN30" s="4">
        <f t="shared" si="39"/>
        <v>2.8477027098588363E-3</v>
      </c>
      <c r="HO30" s="4">
        <f t="shared" si="39"/>
        <v>5.7575345927406334E-3</v>
      </c>
      <c r="HP30" s="4">
        <f t="shared" si="39"/>
        <v>3.2219087014218932E-2</v>
      </c>
      <c r="HQ30" s="4">
        <f t="shared" si="39"/>
        <v>3.1681075053433941E-2</v>
      </c>
      <c r="HR30" s="4">
        <f t="shared" si="39"/>
        <v>9.7989158767455928E-3</v>
      </c>
      <c r="HS30" s="4">
        <f t="shared" si="39"/>
        <v>1.188096802882381E-2</v>
      </c>
      <c r="HT30" s="4">
        <f t="shared" si="39"/>
        <v>2.770274492462442E-3</v>
      </c>
      <c r="HU30" s="4">
        <f t="shared" si="39"/>
        <v>4.7605517282461231E-3</v>
      </c>
      <c r="HV30" s="4">
        <f t="shared" si="39"/>
        <v>1.4142355890744624E-2</v>
      </c>
      <c r="HW30" s="4">
        <f t="shared" si="39"/>
        <v>1.3598104839268751E-2</v>
      </c>
      <c r="HX30" s="4">
        <f t="shared" si="39"/>
        <v>1.7385428944232541E-2</v>
      </c>
      <c r="HY30" s="4">
        <f t="shared" si="39"/>
        <v>2.6838671619407919E-2</v>
      </c>
      <c r="HZ30" s="4">
        <f t="shared" si="39"/>
        <v>1.1808392575095746E-2</v>
      </c>
      <c r="IA30" s="4">
        <f t="shared" si="39"/>
        <v>2.477965589265298E-2</v>
      </c>
      <c r="IB30" s="4">
        <f t="shared" si="39"/>
        <v>3.7662151771124794E-2</v>
      </c>
      <c r="IC30" s="4">
        <f t="shared" si="39"/>
        <v>2.4401186537239921E-2</v>
      </c>
      <c r="ID30" s="4">
        <f t="shared" si="39"/>
        <v>3.4557729105778173E-2</v>
      </c>
      <c r="IE30" s="37">
        <f t="shared" si="39"/>
        <v>1.9675560048429647E-2</v>
      </c>
      <c r="IF30" s="37">
        <f t="shared" si="39"/>
        <v>3.507733772087597E-2</v>
      </c>
      <c r="IG30" s="37">
        <f t="shared" si="39"/>
        <v>4.7671258315738319E-2</v>
      </c>
      <c r="IH30" s="37">
        <f t="shared" si="39"/>
        <v>3.0032985582696951E-2</v>
      </c>
      <c r="II30" s="37">
        <f t="shared" si="39"/>
        <v>3.0724669918820408E-2</v>
      </c>
      <c r="IJ30" s="37">
        <f t="shared" si="39"/>
        <v>4.7951299189993593E-2</v>
      </c>
      <c r="IK30" s="37">
        <f t="shared" si="39"/>
        <v>1.8819899606592964E-2</v>
      </c>
      <c r="IL30" s="37">
        <f t="shared" si="39"/>
        <v>1.3802387525896317E-2</v>
      </c>
      <c r="IM30" s="37">
        <f t="shared" si="39"/>
        <v>1.2894091740327754E-2</v>
      </c>
      <c r="IN30" s="4">
        <f t="shared" si="39"/>
        <v>9.738588757422258E-3</v>
      </c>
      <c r="IO30" s="4"/>
    </row>
    <row r="31" spans="1:249" s="2" customFormat="1" x14ac:dyDescent="0.25">
      <c r="A31" s="81" t="str">
        <f>S2_trace_elements!A112</f>
        <v>YPC586</v>
      </c>
      <c r="B31" s="81" t="s">
        <v>639</v>
      </c>
      <c r="C31" s="81">
        <v>10</v>
      </c>
      <c r="D31" s="86">
        <f>S1_major_minor_elements!J222</f>
        <v>41.739999999999995</v>
      </c>
      <c r="E31" s="86">
        <f>S1_major_minor_elements!J223</f>
        <v>0.1685889148853574</v>
      </c>
      <c r="F31" s="86">
        <f>S1_major_minor_elements!D222</f>
        <v>1.1806999999999999</v>
      </c>
      <c r="G31" s="86">
        <f>S1_major_minor_elements!D223</f>
        <v>4.7673402787438333E-2</v>
      </c>
      <c r="H31" s="86">
        <f>S1_major_minor_elements!R222</f>
        <v>2.6750000000000003</v>
      </c>
      <c r="I31" s="86">
        <f>S1_major_minor_elements!R223</f>
        <v>0.19721674483786727</v>
      </c>
      <c r="J31" s="86">
        <f>S1_major_minor_elements!L222</f>
        <v>0.38095999999999997</v>
      </c>
      <c r="K31" s="86">
        <f>S1_major_minor_elements!L223</f>
        <v>2.0750432391746548E-2</v>
      </c>
      <c r="L31" s="86">
        <f>S1_major_minor_elements!N222</f>
        <v>19.096000000000004</v>
      </c>
      <c r="M31" s="86">
        <f>S1_major_minor_elements!N223</f>
        <v>0.1383393572985572</v>
      </c>
      <c r="N31" s="86">
        <f>S1_major_minor_elements!F222</f>
        <v>8.0909999999999993</v>
      </c>
      <c r="O31" s="86">
        <f>S1_major_minor_elements!F223</f>
        <v>0.15227533542165569</v>
      </c>
      <c r="P31" s="86">
        <f>S1_major_minor_elements!H222</f>
        <v>11.966999999999999</v>
      </c>
      <c r="Q31" s="86">
        <f>S1_major_minor_elements!H223</f>
        <v>0.11076000080253598</v>
      </c>
      <c r="R31" s="86">
        <f>S1_major_minor_elements!P222</f>
        <v>11.825999999999999</v>
      </c>
      <c r="S31" s="86">
        <f>S1_major_minor_elements!P223</f>
        <v>0.16042997780270918</v>
      </c>
      <c r="T31" s="86">
        <f>S1_major_minor_elements!V222</f>
        <v>0.32799000000000006</v>
      </c>
      <c r="U31" s="86">
        <f>S1_major_minor_elements!V223</f>
        <v>2.048693079339443E-2</v>
      </c>
      <c r="V31" s="86" t="str">
        <f>S1_major_minor_elements!T221</f>
        <v>&lt;DL</v>
      </c>
      <c r="W31" s="86"/>
      <c r="X31" s="86" t="s">
        <v>29</v>
      </c>
      <c r="Y31" s="86"/>
      <c r="Z31" s="86">
        <f>SUM(V31,X31,T31,R31,P31,N31,L31,J31,H31,F31,D31)</f>
        <v>97.284649999999999</v>
      </c>
      <c r="AA31" s="81">
        <v>6</v>
      </c>
      <c r="AF31" s="37"/>
      <c r="AJ31" s="86">
        <f>S2_trace_elements!I128</f>
        <v>173.59166666666667</v>
      </c>
      <c r="AK31" s="87">
        <f>S2_trace_elements!J128</f>
        <v>200133.53333333333</v>
      </c>
      <c r="AL31" s="87">
        <f>S2_trace_elements!K128</f>
        <v>136479.28</v>
      </c>
      <c r="AM31" s="86">
        <f>S2_trace_elements!L128</f>
        <v>90.431666666666672</v>
      </c>
      <c r="AN31" s="87">
        <f>S2_trace_elements!M128</f>
        <v>19876.955000000002</v>
      </c>
      <c r="AO31" s="87">
        <f>S2_trace_elements!N128</f>
        <v>19780.49666666667</v>
      </c>
      <c r="AP31" s="86">
        <f>S2_trace_elements!O128</f>
        <v>6.5100000000000007</v>
      </c>
      <c r="AQ31" s="86">
        <f>S2_trace_elements!P128</f>
        <v>149.27333333333334</v>
      </c>
      <c r="AR31" s="86">
        <f>S2_trace_elements!Q128</f>
        <v>2590.2316666666666</v>
      </c>
      <c r="AS31" s="86">
        <f>S2_trace_elements!R128</f>
        <v>92.464999999999989</v>
      </c>
      <c r="AT31" s="86">
        <f>S2_trace_elements!S128</f>
        <v>3.41</v>
      </c>
      <c r="AU31" s="86">
        <f>S2_trace_elements!T128</f>
        <v>2.0299999999999998</v>
      </c>
      <c r="AV31" s="86">
        <f>S2_trace_elements!U128</f>
        <v>304.20833333333331</v>
      </c>
      <c r="AW31" s="86">
        <f>S2_trace_elements!V128</f>
        <v>1.8766666666666663</v>
      </c>
      <c r="AX31" s="86">
        <f>S2_trace_elements!W128</f>
        <v>60.069999999999993</v>
      </c>
      <c r="AY31" s="86">
        <f>S2_trace_elements!X128</f>
        <v>467.77</v>
      </c>
      <c r="AZ31" s="86">
        <f>S2_trace_elements!Y128</f>
        <v>79.883333333333326</v>
      </c>
      <c r="BA31" s="86">
        <f>S2_trace_elements!Z128</f>
        <v>216.25833333333333</v>
      </c>
      <c r="BB31" s="86">
        <f>S2_trace_elements!AA128</f>
        <v>398.30166666666668</v>
      </c>
      <c r="BC31" s="86">
        <f>S2_trace_elements!AB128</f>
        <v>31.043333333333333</v>
      </c>
      <c r="BD31" s="86">
        <f>S2_trace_elements!AC128</f>
        <v>33.608333333333327</v>
      </c>
      <c r="BE31" s="86">
        <f>S2_trace_elements!AD128</f>
        <v>330.45499999999998</v>
      </c>
      <c r="BF31" s="86">
        <f>S2_trace_elements!AE128</f>
        <v>73.098333333333343</v>
      </c>
      <c r="BG31" s="86">
        <f>S2_trace_elements!AF128</f>
        <v>69.5</v>
      </c>
      <c r="BH31" s="86">
        <f>S2_trace_elements!AG128</f>
        <v>10.471666666666666</v>
      </c>
      <c r="BI31" s="86">
        <f>S2_trace_elements!AH128</f>
        <v>75.393333333333331</v>
      </c>
      <c r="BJ31" s="86">
        <f>S2_trace_elements!AI128</f>
        <v>30.173333333333332</v>
      </c>
      <c r="BK31" s="86">
        <f>S2_trace_elements!AJ128</f>
        <v>9.18</v>
      </c>
      <c r="BL31" s="86">
        <f>S2_trace_elements!AK128</f>
        <v>17.13</v>
      </c>
      <c r="BM31" s="86">
        <f>S2_trace_elements!AL128</f>
        <v>8.4716666666666658</v>
      </c>
      <c r="BN31" s="86">
        <f>S2_trace_elements!AM128</f>
        <v>32.955000000000005</v>
      </c>
      <c r="BO31" s="86">
        <f>S2_trace_elements!AN128</f>
        <v>7.1166666666666663</v>
      </c>
      <c r="BP31" s="86">
        <f>S2_trace_elements!AO128</f>
        <v>17.008333333333333</v>
      </c>
      <c r="BQ31" s="86">
        <f>S2_trace_elements!AP128</f>
        <v>8.1850000000000005</v>
      </c>
      <c r="BR31" s="86">
        <f>S2_trace_elements!AQ128</f>
        <v>17.548333333333332</v>
      </c>
      <c r="BS31" s="86">
        <f>S2_trace_elements!AR128</f>
        <v>12.94333333333333</v>
      </c>
      <c r="BT31" s="86">
        <f>S2_trace_elements!AS128</f>
        <v>27.791666666666668</v>
      </c>
      <c r="BU31" s="86">
        <f>S2_trace_elements!AT128</f>
        <v>33.059999999999995</v>
      </c>
      <c r="BV31" s="86">
        <f>S2_trace_elements!AU128</f>
        <v>228.11166666666668</v>
      </c>
      <c r="BW31" s="86">
        <f>S2_trace_elements!AV128</f>
        <v>96.486666666666679</v>
      </c>
      <c r="BX31" s="86">
        <f>S2_trace_elements!AW128</f>
        <v>38.276666666666664</v>
      </c>
      <c r="BY31" s="86"/>
      <c r="BZ31" s="86"/>
      <c r="CA31" s="86">
        <f>S2_trace_elements!I131</f>
        <v>1.3674389288192389E-2</v>
      </c>
      <c r="CB31" s="105">
        <f>S2_trace_elements!J131</f>
        <v>6.7547110516103133E-3</v>
      </c>
      <c r="CC31" s="105"/>
      <c r="CD31" s="105">
        <f>S2_trace_elements!L131</f>
        <v>7.5953482940435777E-3</v>
      </c>
      <c r="CE31" s="89">
        <f>S2_trace_elements!M131</f>
        <v>1.3262092803924291E-2</v>
      </c>
      <c r="CF31" s="89">
        <f>S2_trace_elements!N131</f>
        <v>1.0057957923457882E-2</v>
      </c>
      <c r="CG31" s="89">
        <f>S2_trace_elements!O131</f>
        <v>2.4825934071689003E-2</v>
      </c>
      <c r="CH31" s="89">
        <f>S2_trace_elements!P131</f>
        <v>4.9409699885549656E-2</v>
      </c>
      <c r="CI31" s="105">
        <f>S2_trace_elements!Q131</f>
        <v>9.0160498718150489E-3</v>
      </c>
      <c r="CJ31" s="89">
        <f>S2_trace_elements!R131</f>
        <v>1.5781867362006985E-2</v>
      </c>
      <c r="CK31" s="88"/>
      <c r="CL31" s="88"/>
      <c r="CM31" s="89">
        <f>S2_trace_elements!U131</f>
        <v>3.1228276442081992E-2</v>
      </c>
      <c r="CN31" s="86">
        <f>S2_trace_elements!V131</f>
        <v>0.29413983061473592</v>
      </c>
      <c r="CO31" s="89">
        <f>S2_trace_elements!W131</f>
        <v>3.6432296696643843E-2</v>
      </c>
      <c r="CP31" s="89">
        <f>S2_trace_elements!X131</f>
        <v>2.938217151558644E-2</v>
      </c>
      <c r="CQ31" s="89">
        <f>S2_trace_elements!Y131</f>
        <v>1.3159459775123433E-2</v>
      </c>
      <c r="CR31" s="89">
        <f>S2_trace_elements!Z131</f>
        <v>1.6789554051833112E-2</v>
      </c>
      <c r="CS31" s="89">
        <f>S2_trace_elements!AA131</f>
        <v>3.0092796181601735E-2</v>
      </c>
      <c r="CT31" s="89">
        <f>S2_trace_elements!AB131</f>
        <v>3.6567494852703816E-2</v>
      </c>
      <c r="CU31" s="86">
        <f>S2_trace_elements!AC131</f>
        <v>3.5636142376193052E-2</v>
      </c>
      <c r="CV31" s="89">
        <f>S2_trace_elements!AD131</f>
        <v>3.5213118979097589E-2</v>
      </c>
      <c r="CW31" s="89">
        <f>S2_trace_elements!AE131</f>
        <v>2.4543124561615403E-2</v>
      </c>
      <c r="CX31" s="89">
        <f>S2_trace_elements!AF131</f>
        <v>1.9954505473737335E-2</v>
      </c>
      <c r="CY31" s="89">
        <f>S2_trace_elements!AG131</f>
        <v>1.8795129132834248E-2</v>
      </c>
      <c r="CZ31" s="89">
        <f>S2_trace_elements!AH131</f>
        <v>1.6815129463492371E-2</v>
      </c>
      <c r="DA31" s="89">
        <f>S2_trace_elements!AI131</f>
        <v>1.5947623574498779E-2</v>
      </c>
      <c r="DB31" s="89">
        <f>S2_trace_elements!AJ131</f>
        <v>1.5935445357655537E-2</v>
      </c>
      <c r="DC31" s="89">
        <f>S2_trace_elements!AK131</f>
        <v>2.3183874715890312E-2</v>
      </c>
      <c r="DD31" s="89">
        <f>S2_trace_elements!AL131</f>
        <v>2.242666470993597E-2</v>
      </c>
      <c r="DE31" s="105">
        <f>S2_trace_elements!AM131</f>
        <v>9.1853884492839877E-3</v>
      </c>
      <c r="DF31" s="89">
        <f>S2_trace_elements!AN131</f>
        <v>1.2494534781430382E-2</v>
      </c>
      <c r="DG31" s="89">
        <f>S2_trace_elements!AO131</f>
        <v>7.1663651150354526E-3</v>
      </c>
      <c r="DH31" s="89">
        <f>S2_trace_elements!AP131</f>
        <v>1.5410488512614354E-2</v>
      </c>
      <c r="DI31" s="86">
        <f>S2_trace_elements!AQ131</f>
        <v>1.3516091480497653E-2</v>
      </c>
      <c r="DJ31" s="89">
        <f>S2_trace_elements!AR131</f>
        <v>1.3564917205362062E-2</v>
      </c>
      <c r="DK31" s="86">
        <f>S2_trace_elements!AS131</f>
        <v>2.6149209699086916E-2</v>
      </c>
      <c r="DL31" s="86">
        <f>S2_trace_elements!AT131</f>
        <v>3.3020547111520457E-2</v>
      </c>
      <c r="DM31" s="86">
        <f>S2_trace_elements!AU131</f>
        <v>5.0557972338360534E-2</v>
      </c>
      <c r="DN31" s="86">
        <f>S2_trace_elements!AV131</f>
        <v>3.1942947931628586E-2</v>
      </c>
      <c r="DO31" s="86">
        <f>S2_trace_elements!AW131</f>
        <v>2.8159283969138037E-2</v>
      </c>
      <c r="DP31" s="86"/>
      <c r="EN31" s="37"/>
      <c r="EO31" s="37"/>
      <c r="GZ31" s="17"/>
      <c r="HA31" s="17"/>
      <c r="HB31" s="17"/>
      <c r="HC31" s="17"/>
      <c r="HD31" s="17"/>
      <c r="HE31" s="17"/>
      <c r="HF31" s="17"/>
      <c r="HG31" s="17"/>
      <c r="HH31" s="17"/>
      <c r="HI31" s="17"/>
      <c r="HJ31" s="100"/>
      <c r="HK31" s="102"/>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c r="IJ31" s="17"/>
      <c r="IK31" s="17"/>
      <c r="IL31" s="17"/>
      <c r="IM31" s="17"/>
      <c r="IN31" s="17"/>
      <c r="IO31" s="4"/>
    </row>
    <row r="32" spans="1:249" s="2" customFormat="1" x14ac:dyDescent="0.25">
      <c r="A32" s="81"/>
      <c r="B32" s="81"/>
      <c r="C32" s="16"/>
      <c r="Z32" s="86"/>
      <c r="AA32" s="16"/>
      <c r="AF32" s="37"/>
      <c r="AK32" s="96"/>
      <c r="AL32" s="96"/>
      <c r="AN32" s="96"/>
      <c r="AO32" s="96"/>
      <c r="CK32" s="92"/>
      <c r="CL32" s="92"/>
      <c r="CY32" s="37"/>
      <c r="EN32" s="37"/>
      <c r="EO32" s="37"/>
      <c r="GZ32" s="4"/>
      <c r="HA32" s="4"/>
      <c r="HB32" s="4"/>
      <c r="HC32" s="4"/>
      <c r="HD32" s="4"/>
      <c r="HE32" s="4"/>
      <c r="HF32" s="4"/>
      <c r="HG32" s="4"/>
      <c r="HH32" s="4"/>
      <c r="HI32" s="4"/>
      <c r="HJ32" s="93"/>
      <c r="HK32" s="99"/>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row>
    <row r="33" spans="1:249" s="2" customFormat="1" x14ac:dyDescent="0.25">
      <c r="A33" s="81" t="str">
        <f>S2_trace_elements!A137</f>
        <v>GPC866</v>
      </c>
      <c r="B33" s="81" t="s">
        <v>365</v>
      </c>
      <c r="C33" s="81">
        <v>10</v>
      </c>
      <c r="D33" s="86">
        <f>S1_major_minor_elements!J240</f>
        <v>51.836666666666673</v>
      </c>
      <c r="E33" s="86">
        <f>S1_major_minor_elements!J241</f>
        <v>0.43322159731591453</v>
      </c>
      <c r="F33" s="86">
        <f>S1_major_minor_elements!D240</f>
        <v>0.23195333333333334</v>
      </c>
      <c r="G33" s="86">
        <f>S1_major_minor_elements!D241</f>
        <v>2.1330021320284928E-2</v>
      </c>
      <c r="H33" s="86">
        <f>S1_major_minor_elements!R240</f>
        <v>0.56841999999999993</v>
      </c>
      <c r="I33" s="86">
        <f>S1_major_minor_elements!R241</f>
        <v>9.3919298184285058E-2</v>
      </c>
      <c r="J33" s="86" t="str">
        <f>S1_major_minor_elements!L239</f>
        <v>&lt;DL</v>
      </c>
      <c r="K33" s="86"/>
      <c r="L33" s="86">
        <f>S1_major_minor_elements!N240</f>
        <v>22.835333333333335</v>
      </c>
      <c r="M33" s="86">
        <f>S1_major_minor_elements!N241</f>
        <v>0.24578930194860177</v>
      </c>
      <c r="N33" s="86">
        <f>S1_major_minor_elements!F240</f>
        <v>16.105333333333331</v>
      </c>
      <c r="O33" s="86">
        <f>S1_major_minor_elements!F241</f>
        <v>0.40204595804578375</v>
      </c>
      <c r="P33" s="86">
        <f>S1_major_minor_elements!H240</f>
        <v>4.7439999999999998</v>
      </c>
      <c r="Q33" s="86">
        <f>S1_major_minor_elements!H241</f>
        <v>0.51203794502249822</v>
      </c>
      <c r="R33" s="86">
        <f>S1_major_minor_elements!P240</f>
        <v>3.3280000000000003</v>
      </c>
      <c r="S33" s="86">
        <f>S1_major_minor_elements!P241</f>
        <v>0.33562734436531577</v>
      </c>
      <c r="T33" s="86">
        <f>S1_major_minor_elements!V240</f>
        <v>0.11088666666666666</v>
      </c>
      <c r="U33" s="89">
        <f>S1_major_minor_elements!V241</f>
        <v>1.7667640584116639E-2</v>
      </c>
      <c r="V33" s="86">
        <f>S1_major_minor_elements!T240</f>
        <v>0.50534666666666661</v>
      </c>
      <c r="W33" s="86">
        <f>S1_major_minor_elements!T241</f>
        <v>0.16042729491075064</v>
      </c>
      <c r="X33" s="86" t="s">
        <v>29</v>
      </c>
      <c r="Y33" s="86"/>
      <c r="Z33" s="86">
        <f>SUM(V33,X33,T33,R33,P33,N33,L33,J33,H33,F33,D33)</f>
        <v>100.26594000000001</v>
      </c>
      <c r="AA33" s="81">
        <v>7</v>
      </c>
      <c r="AB33" s="2">
        <v>47.730850229362503</v>
      </c>
      <c r="AC33" s="2">
        <v>46.834947005842899</v>
      </c>
      <c r="AD33" s="2">
        <v>5.4342027647945796</v>
      </c>
      <c r="AF33" s="37">
        <v>0.12</v>
      </c>
      <c r="AH33" s="2">
        <f>(R33*N34)/(R34*N33)</f>
        <v>0.25914641180534165</v>
      </c>
      <c r="AI33" s="2">
        <f>(H33*D34)/(H34*D33)</f>
        <v>0.21496662791688345</v>
      </c>
      <c r="AJ33" s="86">
        <f>S2_trace_elements!I143</f>
        <v>18.094285714285714</v>
      </c>
      <c r="AK33" s="87">
        <f>S2_trace_elements!J143</f>
        <v>244685.41428571427</v>
      </c>
      <c r="AL33" s="87">
        <f>S2_trace_elements!K143</f>
        <v>162696.56571428571</v>
      </c>
      <c r="AM33" s="86">
        <f>S2_trace_elements!L143</f>
        <v>173.63428571428571</v>
      </c>
      <c r="AN33" s="87">
        <f>S2_trace_elements!M143</f>
        <v>4107.71</v>
      </c>
      <c r="AO33" s="87">
        <f>S2_trace_elements!N143</f>
        <v>3771.4414285714288</v>
      </c>
      <c r="AP33" s="86">
        <f>S2_trace_elements!O143</f>
        <v>21.53</v>
      </c>
      <c r="AQ33" s="86">
        <f>S2_trace_elements!P143</f>
        <v>3907.5542857142855</v>
      </c>
      <c r="AR33" s="86">
        <f>S2_trace_elements!Q143</f>
        <v>818.55000000000007</v>
      </c>
      <c r="AS33" s="86">
        <f>S2_trace_elements!R143</f>
        <v>70.425714285714292</v>
      </c>
      <c r="AT33" s="88"/>
      <c r="AU33" s="88"/>
      <c r="AV33" s="86">
        <f>S2_trace_elements!U143</f>
        <v>46.537142857142854</v>
      </c>
      <c r="AW33" s="86">
        <f>S2_trace_elements!V143</f>
        <v>2.89</v>
      </c>
      <c r="AX33" s="88"/>
      <c r="AY33" s="86">
        <f>S2_trace_elements!X143</f>
        <v>37.857142857142854</v>
      </c>
      <c r="AZ33" s="86">
        <f>S2_trace_elements!Y143</f>
        <v>12.788571428571428</v>
      </c>
      <c r="BA33" s="86">
        <f>S2_trace_elements!Z143</f>
        <v>17.922857142857143</v>
      </c>
      <c r="BB33" s="86">
        <f>S2_trace_elements!AA143</f>
        <v>0.96157142857142863</v>
      </c>
      <c r="BC33" s="86">
        <f>S2_trace_elements!AB143</f>
        <v>0.69666666666666666</v>
      </c>
      <c r="BD33" s="86">
        <f>S2_trace_elements!AC143</f>
        <v>0</v>
      </c>
      <c r="BE33" s="86">
        <f>S2_trace_elements!AD143</f>
        <v>0.34533333333333333</v>
      </c>
      <c r="BF33" s="86">
        <f>S2_trace_elements!AE143</f>
        <v>2.2014285714285715</v>
      </c>
      <c r="BG33" s="86">
        <f>S2_trace_elements!AF143</f>
        <v>3.4328571428571424</v>
      </c>
      <c r="BH33" s="86">
        <f>S2_trace_elements!AG143</f>
        <v>0.75642857142857145</v>
      </c>
      <c r="BI33" s="86">
        <f>S2_trace_elements!AH143</f>
        <v>7.0214285714285714</v>
      </c>
      <c r="BJ33" s="86">
        <f>S2_trace_elements!AI143</f>
        <v>4.0485714285714289</v>
      </c>
      <c r="BK33" s="86">
        <f>S2_trace_elements!AJ143</f>
        <v>1.2062857142857142</v>
      </c>
      <c r="BL33" s="86">
        <f>S2_trace_elements!AK143</f>
        <v>2.8628571428571425</v>
      </c>
      <c r="BM33" s="86">
        <f>S2_trace_elements!AL143</f>
        <v>1.4540000000000002</v>
      </c>
      <c r="BN33" s="86">
        <f>S2_trace_elements!AM143</f>
        <v>5.7314285714285722</v>
      </c>
      <c r="BO33" s="86">
        <f>S2_trace_elements!AN143</f>
        <v>1.2427142857142857</v>
      </c>
      <c r="BP33" s="86">
        <f>S2_trace_elements!AO143</f>
        <v>2.8042857142857143</v>
      </c>
      <c r="BQ33" s="86">
        <f>S2_trace_elements!AP143</f>
        <v>1.2498571428571428</v>
      </c>
      <c r="BR33" s="86">
        <f>S2_trace_elements!AQ143</f>
        <v>2.5985714285714288</v>
      </c>
      <c r="BS33" s="86">
        <f>S2_trace_elements!AR143</f>
        <v>1.9850000000000001</v>
      </c>
      <c r="BT33" s="86">
        <f>S2_trace_elements!AS143</f>
        <v>4.7242857142857151</v>
      </c>
      <c r="BU33" s="86">
        <f>S2_trace_elements!AT143</f>
        <v>0.24414285714285713</v>
      </c>
      <c r="BV33" s="86">
        <f>S2_trace_elements!AU143</f>
        <v>5.0042857142857144</v>
      </c>
      <c r="BW33" s="86">
        <f>S2_trace_elements!AV143</f>
        <v>0.38800000000000001</v>
      </c>
      <c r="BX33" s="86">
        <f>S2_trace_elements!AW143</f>
        <v>0.10785714285714286</v>
      </c>
      <c r="BY33" s="86"/>
      <c r="BZ33" s="86"/>
      <c r="CA33" s="86">
        <f>S2_trace_elements!I146</f>
        <v>0.11222951929063353</v>
      </c>
      <c r="CB33" s="89">
        <f>S2_trace_elements!J146</f>
        <v>1.8238401619375112E-2</v>
      </c>
      <c r="CC33" s="105">
        <f>S2_trace_elements!K146</f>
        <v>1.2578837123318419E-2</v>
      </c>
      <c r="CD33" s="86">
        <f>S2_trace_elements!L146</f>
        <v>8.0146807970950015E-2</v>
      </c>
      <c r="CE33" s="86">
        <f>S2_trace_elements!M146</f>
        <v>9.3252606298523569E-2</v>
      </c>
      <c r="CF33" s="86">
        <f>S2_trace_elements!N146</f>
        <v>0.10136315250470443</v>
      </c>
      <c r="CG33" s="105">
        <f>S2_trace_elements!O146</f>
        <v>7.6399016051842433E-2</v>
      </c>
      <c r="CH33" s="86">
        <f>S2_trace_elements!P146</f>
        <v>0.16534780397139545</v>
      </c>
      <c r="CI33" s="89">
        <f>S2_trace_elements!Q146</f>
        <v>4.8212061248935546E-2</v>
      </c>
      <c r="CJ33" s="86">
        <f>S2_trace_elements!R146</f>
        <v>0.35877183376425353</v>
      </c>
      <c r="CK33" s="88"/>
      <c r="CL33" s="88"/>
      <c r="CM33" s="89">
        <f>S2_trace_elements!U146</f>
        <v>6.7690791872500336E-2</v>
      </c>
      <c r="CN33" s="89"/>
      <c r="CO33" s="89"/>
      <c r="CP33" s="89">
        <f>S2_trace_elements!X146</f>
        <v>1.9784720087129639E-2</v>
      </c>
      <c r="CQ33" s="89">
        <f>S2_trace_elements!Y146</f>
        <v>8.0389226609647965E-2</v>
      </c>
      <c r="CR33" s="86">
        <f>S2_trace_elements!Z146</f>
        <v>0.2161748401558507</v>
      </c>
      <c r="CS33" s="86">
        <f>S2_trace_elements!AA146</f>
        <v>0.36474978724816676</v>
      </c>
      <c r="CT33" s="86">
        <f>S2_trace_elements!AB146</f>
        <v>0.14161386207606641</v>
      </c>
      <c r="CU33" s="88"/>
      <c r="CV33" s="86">
        <f>S2_trace_elements!AD146</f>
        <v>0.66831902432292012</v>
      </c>
      <c r="CW33" s="86">
        <f>S2_trace_elements!AE146</f>
        <v>9.5983051572699291E-2</v>
      </c>
      <c r="CX33" s="86">
        <f>S2_trace_elements!AF146</f>
        <v>0.13762017273017954</v>
      </c>
      <c r="CY33" s="89">
        <f>S2_trace_elements!AG146</f>
        <v>0.14207647465506174</v>
      </c>
      <c r="CZ33" s="86">
        <f>S2_trace_elements!AH146</f>
        <v>0.10990887541535073</v>
      </c>
      <c r="DA33" s="86">
        <f>S2_trace_elements!AI146</f>
        <v>9.5593087308114943E-2</v>
      </c>
      <c r="DB33" s="86">
        <f>S2_trace_elements!AJ146</f>
        <v>8.6028490929765819E-2</v>
      </c>
      <c r="DC33" s="86">
        <f>S2_trace_elements!AK146</f>
        <v>0.10865302966166196</v>
      </c>
      <c r="DD33" s="86">
        <f>S2_trace_elements!AL146</f>
        <v>9.8404674676863355E-2</v>
      </c>
      <c r="DE33" s="86">
        <f>S2_trace_elements!AM146</f>
        <v>9.5582954380375798E-2</v>
      </c>
      <c r="DF33" s="86">
        <f>S2_trace_elements!AN146</f>
        <v>0.12355747759816951</v>
      </c>
      <c r="DG33" s="86">
        <f>S2_trace_elements!AO146</f>
        <v>0.1074704289260543</v>
      </c>
      <c r="DH33" s="86">
        <f>S2_trace_elements!AP146</f>
        <v>8.5393196893817705E-2</v>
      </c>
      <c r="DI33" s="86">
        <f>S2_trace_elements!AQ146</f>
        <v>0.1013400509589476</v>
      </c>
      <c r="DJ33" s="89">
        <f>S2_trace_elements!AR146</f>
        <v>9.6499087933964653E-2</v>
      </c>
      <c r="DK33" s="86">
        <f>S2_trace_elements!AS146</f>
        <v>0.26269495556196915</v>
      </c>
      <c r="DL33" s="86">
        <f>S2_trace_elements!AT146</f>
        <v>0.49735414570828684</v>
      </c>
      <c r="DM33" s="86">
        <f>S2_trace_elements!AU146</f>
        <v>0.27812314138216043</v>
      </c>
      <c r="DN33" s="86">
        <f>S2_trace_elements!AV146</f>
        <v>0.277494068694497</v>
      </c>
      <c r="DO33" s="86">
        <f>S2_trace_elements!AW146</f>
        <v>0.22889139212467055</v>
      </c>
      <c r="DP33" s="86"/>
      <c r="DR33" s="2">
        <f t="shared" ref="DR33:EA33" si="40">AJ33/AJ34</f>
        <v>0.13652973450755085</v>
      </c>
      <c r="DS33" s="2">
        <f t="shared" si="40"/>
        <v>1.1341499751792647</v>
      </c>
      <c r="DT33" s="2">
        <f t="shared" si="40"/>
        <v>1.0882475394303128</v>
      </c>
      <c r="DU33" s="2">
        <f t="shared" si="40"/>
        <v>1.5118024049479613</v>
      </c>
      <c r="DV33" s="2">
        <f t="shared" si="40"/>
        <v>0.24715807191962283</v>
      </c>
      <c r="DW33" s="2">
        <f t="shared" si="40"/>
        <v>0.22908600257297848</v>
      </c>
      <c r="DX33" s="2">
        <f t="shared" si="40"/>
        <v>2.3565467232179507</v>
      </c>
      <c r="DY33" s="2">
        <f t="shared" si="40"/>
        <v>11.738451073837167</v>
      </c>
      <c r="DZ33" s="2">
        <f t="shared" si="40"/>
        <v>0.36790376207496733</v>
      </c>
      <c r="EA33" s="2">
        <f t="shared" si="40"/>
        <v>2.0133856780392176</v>
      </c>
      <c r="ED33" s="2">
        <f>AV33/AV34</f>
        <v>0.23251278290342986</v>
      </c>
      <c r="EE33" s="2">
        <f>AW33/AW34</f>
        <v>1.9170812603648424</v>
      </c>
      <c r="EF33" s="92"/>
      <c r="EG33" s="2">
        <f>AY33/AY34</f>
        <v>0.10673981364839702</v>
      </c>
      <c r="EH33" s="2">
        <f>AZ33/AZ34</f>
        <v>0.19438842398694958</v>
      </c>
      <c r="EI33" s="2">
        <f>BA33/BA34</f>
        <v>8.6344006469262408E-2</v>
      </c>
      <c r="EJ33" s="4">
        <f>BB33/BB34</f>
        <v>3.3382246184766591E-3</v>
      </c>
      <c r="EK33" s="37">
        <f>BC33/BC34</f>
        <v>3.6517712837985411E-2</v>
      </c>
      <c r="EL33" s="94"/>
      <c r="EM33" s="4">
        <f t="shared" ref="EM33:FF33" si="41">BE33/BE34</f>
        <v>1.4528804301143128E-3</v>
      </c>
      <c r="EN33" s="37">
        <f t="shared" si="41"/>
        <v>4.1650337175831449E-2</v>
      </c>
      <c r="EO33" s="37">
        <f t="shared" si="41"/>
        <v>6.5509415445010113E-2</v>
      </c>
      <c r="EP33" s="2">
        <f t="shared" si="41"/>
        <v>9.4716365181226669E-2</v>
      </c>
      <c r="EQ33" s="2">
        <f t="shared" si="41"/>
        <v>0.11775733961851653</v>
      </c>
      <c r="ER33" s="2">
        <f t="shared" si="41"/>
        <v>0.16674511649799953</v>
      </c>
      <c r="ES33" s="2">
        <f t="shared" si="41"/>
        <v>0.16243537643975278</v>
      </c>
      <c r="ET33" s="2">
        <f t="shared" si="41"/>
        <v>0.20166291399891823</v>
      </c>
      <c r="EU33" s="2">
        <f t="shared" si="41"/>
        <v>0.20660746003552399</v>
      </c>
      <c r="EV33" s="2">
        <f t="shared" si="41"/>
        <v>0.20848191957181186</v>
      </c>
      <c r="EW33" s="2">
        <f t="shared" si="41"/>
        <v>0.21125614716774935</v>
      </c>
      <c r="EX33" s="2">
        <f t="shared" si="41"/>
        <v>0.19656782365973641</v>
      </c>
      <c r="EY33" s="2">
        <f t="shared" si="41"/>
        <v>0.1850954672872481</v>
      </c>
      <c r="EZ33" s="2">
        <f t="shared" si="41"/>
        <v>0.17916548675835067</v>
      </c>
      <c r="FA33" s="2">
        <f t="shared" si="41"/>
        <v>0.1877512414282336</v>
      </c>
      <c r="FB33" s="2">
        <f t="shared" si="41"/>
        <v>0.198363962180684</v>
      </c>
      <c r="FC33" s="37">
        <f t="shared" si="41"/>
        <v>1.0125682291165209E-2</v>
      </c>
      <c r="FD33" s="37">
        <f t="shared" si="41"/>
        <v>3.5485725428819614E-2</v>
      </c>
      <c r="FE33" s="4">
        <f t="shared" si="41"/>
        <v>5.5443422345271042E-3</v>
      </c>
      <c r="FF33" s="4">
        <f t="shared" si="41"/>
        <v>3.9057448074286752E-3</v>
      </c>
      <c r="FI33" s="2">
        <f>SQRT(S2_trace_elements!I146^2+S2_trace_elements!I160^2)*100</f>
        <v>11.279628545730452</v>
      </c>
      <c r="FJ33" s="2">
        <f>SQRT(S2_trace_elements!J146^2+S2_trace_elements!J160^2)*100</f>
        <v>1.9051991637671213</v>
      </c>
      <c r="FK33" s="2">
        <f>SQRT(S2_trace_elements!K146^2+S2_trace_elements!K160^2)*100</f>
        <v>1.2578837123318418</v>
      </c>
      <c r="FL33" s="2">
        <f>SQRT(S2_trace_elements!L146^2+S2_trace_elements!L160^2)*100</f>
        <v>8.0526147849874352</v>
      </c>
      <c r="FM33" s="2">
        <f>SQRT(S2_trace_elements!M146^2+S2_trace_elements!M160^2)*100</f>
        <v>9.3572502339007713</v>
      </c>
      <c r="FN33" s="2">
        <f>SQRT(S2_trace_elements!N146^2+S2_trace_elements!N160^2)*100</f>
        <v>10.171624004962851</v>
      </c>
      <c r="FO33" s="2">
        <f>SQRT(S2_trace_elements!O146^2+S2_trace_elements!O160^2)*100</f>
        <v>7.8698512782524972</v>
      </c>
      <c r="FP33" s="2">
        <f>SQRT(S2_trace_elements!P146^2+S2_trace_elements!P160^2)*100</f>
        <v>16.774716836779653</v>
      </c>
      <c r="FQ33" s="2">
        <f>SQRT(S2_trace_elements!Q146^2+S2_trace_elements!Q160^2)*100</f>
        <v>4.8602443400533204</v>
      </c>
      <c r="FR33" s="2">
        <f>SQRT(S2_trace_elements!R146^2+S2_trace_elements!R160^2)*100</f>
        <v>35.913271306175773</v>
      </c>
      <c r="FU33" s="2">
        <f>SQRT(S2_trace_elements!U146^2+S2_trace_elements!U160^2)*100</f>
        <v>7.1239390156584923</v>
      </c>
      <c r="FV33" s="2">
        <f>SQRT(S2_trace_elements!V146^2+S2_trace_elements!V160^2)*100</f>
        <v>22.065734498812432</v>
      </c>
      <c r="FX33" s="2">
        <f>SQRT(S2_trace_elements!X146^2+S2_trace_elements!X160^2)*100</f>
        <v>2.0412153361471934</v>
      </c>
      <c r="FY33" s="2">
        <f>SQRT(S2_trace_elements!Y146^2+S2_trace_elements!Y160^2)*100</f>
        <v>8.073221182104291</v>
      </c>
      <c r="FZ33" s="2">
        <f>SQRT(S2_trace_elements!Z146^2+S2_trace_elements!Z160^2)*100</f>
        <v>21.642106633577825</v>
      </c>
      <c r="GA33" s="2">
        <f>SQRT(S2_trace_elements!AA146^2+S2_trace_elements!AA160^2)*100</f>
        <v>36.48557813784047</v>
      </c>
      <c r="GB33" s="2">
        <f>SQRT(S2_trace_elements!AB146^2+S2_trace_elements!AB160^2)*100</f>
        <v>14.515153138508497</v>
      </c>
      <c r="GD33" s="2">
        <f>SQRT(S2_trace_elements!AD146^2+S2_trace_elements!AD160^2)*100</f>
        <v>66.83585664627148</v>
      </c>
      <c r="GE33" s="2">
        <f>SQRT(S2_trace_elements!AE146^2+S2_trace_elements!AE160^2)*100</f>
        <v>9.6284602058153741</v>
      </c>
      <c r="GF33" s="2">
        <f>SQRT(S2_trace_elements!AF146^2+S2_trace_elements!AF160^2)*100</f>
        <v>13.795924616780287</v>
      </c>
      <c r="GG33" s="2">
        <f>SQRT(S2_trace_elements!AG146^2+S2_trace_elements!AG160^2)*100</f>
        <v>14.247781677130938</v>
      </c>
      <c r="GH33" s="2">
        <f>SQRT(S2_trace_elements!AH146^2+S2_trace_elements!AH160^2)*100</f>
        <v>11.01575220445684</v>
      </c>
      <c r="GI33" s="2">
        <f>SQRT(S2_trace_elements!AI146^2+S2_trace_elements!AI160^2)*100</f>
        <v>9.749816967383488</v>
      </c>
      <c r="GJ33" s="2">
        <f>SQRT(S2_trace_elements!AJ146^2+S2_trace_elements!AJ160^2)*100</f>
        <v>8.6526697379592061</v>
      </c>
      <c r="GK33" s="2">
        <f>SQRT(S2_trace_elements!AK146^2+S2_trace_elements!AK160^2)*100</f>
        <v>10.950235398627768</v>
      </c>
      <c r="GL33" s="2">
        <f>SQRT(S2_trace_elements!AL146^2+S2_trace_elements!AL160^2)*100</f>
        <v>9.9575331744277165</v>
      </c>
      <c r="GM33" s="2">
        <f>SQRT(S2_trace_elements!AM146^2+S2_trace_elements!AM160^2)*100</f>
        <v>9.6365919370051998</v>
      </c>
      <c r="GN33" s="2">
        <f>SQRT(S2_trace_elements!AN146^2+S2_trace_elements!AN160^2)*100</f>
        <v>12.413666241059147</v>
      </c>
      <c r="GO33" s="2">
        <f>SQRT(S2_trace_elements!AO146^2+S2_trace_elements!AO160^2)*100</f>
        <v>10.887005511163602</v>
      </c>
      <c r="GP33" s="2">
        <f>SQRT(S2_trace_elements!AP146^2+S2_trace_elements!AP160^2)*100</f>
        <v>8.6478746197706187</v>
      </c>
      <c r="GQ33" s="2">
        <f>SQRT(S2_trace_elements!AQ146^2+S2_trace_elements!AQ160^2)*100</f>
        <v>10.247555210733195</v>
      </c>
      <c r="GR33" s="2">
        <f>SQRT(S2_trace_elements!AR146^2+S2_trace_elements!AR160^2)*100</f>
        <v>9.6821375362351336</v>
      </c>
      <c r="GS33" s="2">
        <f>SQRT(S2_trace_elements!AS146^2+S2_trace_elements!AS160^2)*100</f>
        <v>26.314842842244417</v>
      </c>
      <c r="GT33" s="2">
        <f>SQRT(S2_trace_elements!AT146^2+S2_trace_elements!AT160^2)*100</f>
        <v>49.75117536871543</v>
      </c>
      <c r="GU33" s="2">
        <f>SQRT(S2_trace_elements!AU146^2+S2_trace_elements!AU160^2)*100</f>
        <v>27.9622979195162</v>
      </c>
      <c r="GV33" s="2">
        <f>SQRT(S2_trace_elements!AV146^2+S2_trace_elements!AV160^2)*100</f>
        <v>27.77026893742109</v>
      </c>
      <c r="GW33" s="2">
        <f>SQRT(S2_trace_elements!AW146^2+S2_trace_elements!AW160^2)*100</f>
        <v>22.9279409048928</v>
      </c>
      <c r="GZ33" s="4">
        <f t="shared" ref="GZ33:HI33" si="42">DR33/100*FI33</f>
        <v>1.5400046906923703E-2</v>
      </c>
      <c r="HA33" s="4">
        <f t="shared" si="42"/>
        <v>2.1607815842980365E-2</v>
      </c>
      <c r="HB33" s="4">
        <f t="shared" si="42"/>
        <v>1.3688888548345941E-2</v>
      </c>
      <c r="HC33" s="4">
        <f t="shared" si="42"/>
        <v>0.12173962398063515</v>
      </c>
      <c r="HD33" s="4">
        <f t="shared" si="42"/>
        <v>2.3127199262803544E-2</v>
      </c>
      <c r="HE33" s="4">
        <f t="shared" si="42"/>
        <v>2.3301766829722893E-2</v>
      </c>
      <c r="HF33" s="4">
        <f t="shared" si="42"/>
        <v>0.18545672241978522</v>
      </c>
      <c r="HG33" s="4">
        <f t="shared" si="42"/>
        <v>1.9690919286601052</v>
      </c>
      <c r="HH33" s="4">
        <f t="shared" si="42"/>
        <v>1.7881021773091834E-2</v>
      </c>
      <c r="HI33" s="4">
        <f t="shared" si="42"/>
        <v>0.72307266099391088</v>
      </c>
      <c r="HJ33" s="93"/>
      <c r="HK33" s="99"/>
      <c r="HL33" s="4">
        <f>ED33/100*FU33</f>
        <v>1.6564068857650768E-2</v>
      </c>
      <c r="HM33" s="4">
        <f>EE33/100*FV33</f>
        <v>0.42301806103859324</v>
      </c>
      <c r="HN33" s="99"/>
      <c r="HO33" s="92">
        <f>EG33/100*FX33</f>
        <v>2.178789445966015E-3</v>
      </c>
      <c r="HP33" s="4">
        <f>EH33/100*FY33</f>
        <v>1.5693407420873114E-2</v>
      </c>
      <c r="HQ33" s="4">
        <f>EI33/100*FZ33</f>
        <v>1.8686661951781106E-2</v>
      </c>
      <c r="HR33" s="92">
        <f>EJ33/100*GA33</f>
        <v>1.2179705515909284E-3</v>
      </c>
      <c r="HS33" s="4">
        <f>EK33/100*GB33</f>
        <v>5.3006019411143595E-3</v>
      </c>
      <c r="HT33" s="93"/>
      <c r="HU33" s="4">
        <f t="shared" ref="HU33:IN33" si="43">EM33/100*GD33</f>
        <v>9.7104508151293466E-4</v>
      </c>
      <c r="HV33" s="4">
        <f t="shared" si="43"/>
        <v>4.0102861405628583E-3</v>
      </c>
      <c r="HW33" s="4">
        <f t="shared" si="43"/>
        <v>9.0376295716870173E-3</v>
      </c>
      <c r="HX33" s="4">
        <f t="shared" si="43"/>
        <v>1.3494980923535242E-2</v>
      </c>
      <c r="HY33" s="4">
        <f t="shared" si="43"/>
        <v>1.2971856734936463E-2</v>
      </c>
      <c r="HZ33" s="4">
        <f t="shared" si="43"/>
        <v>1.6257343660605321E-2</v>
      </c>
      <c r="IA33" s="4">
        <f t="shared" si="43"/>
        <v>1.4054996660942606E-2</v>
      </c>
      <c r="IB33" s="4">
        <f t="shared" si="43"/>
        <v>2.2082563794613819E-2</v>
      </c>
      <c r="IC33" s="4">
        <f t="shared" si="43"/>
        <v>2.057300637387979E-2</v>
      </c>
      <c r="ID33" s="4">
        <f t="shared" si="43"/>
        <v>2.0090551851570888E-2</v>
      </c>
      <c r="IE33" s="4">
        <f t="shared" si="43"/>
        <v>2.6224633023125127E-2</v>
      </c>
      <c r="IF33" s="4">
        <f t="shared" si="43"/>
        <v>2.1400349795009852E-2</v>
      </c>
      <c r="IG33" s="4">
        <f t="shared" si="43"/>
        <v>1.6006823937879756E-2</v>
      </c>
      <c r="IH33" s="4">
        <f t="shared" si="43"/>
        <v>1.8360082174140858E-2</v>
      </c>
      <c r="II33" s="4">
        <f t="shared" si="43"/>
        <v>1.8178333421070454E-2</v>
      </c>
      <c r="IJ33" s="4">
        <f t="shared" si="43"/>
        <v>5.2199164903496145E-2</v>
      </c>
      <c r="IK33" s="4">
        <f t="shared" si="43"/>
        <v>5.037645953956566E-3</v>
      </c>
      <c r="IL33" s="4">
        <f t="shared" si="43"/>
        <v>9.9226242633080591E-3</v>
      </c>
      <c r="IM33" s="4">
        <f t="shared" si="43"/>
        <v>1.5396787493391988E-3</v>
      </c>
      <c r="IN33" s="92">
        <f t="shared" si="43"/>
        <v>8.9550686134316564E-4</v>
      </c>
      <c r="IO33" s="4"/>
    </row>
    <row r="34" spans="1:249" s="2" customFormat="1" x14ac:dyDescent="0.25">
      <c r="A34" s="81" t="str">
        <f>S2_trace_elements!A136</f>
        <v>GPC866</v>
      </c>
      <c r="B34" s="81" t="s">
        <v>639</v>
      </c>
      <c r="C34" s="81">
        <v>8</v>
      </c>
      <c r="D34" s="86">
        <f>S1_major_minor_elements!J255</f>
        <v>44.647500000000001</v>
      </c>
      <c r="E34" s="86">
        <f>S1_major_minor_elements!J256</f>
        <v>0.2241803251443325</v>
      </c>
      <c r="F34" s="86">
        <f>S1_major_minor_elements!D255</f>
        <v>0.91899999999999993</v>
      </c>
      <c r="G34" s="86">
        <f>S1_major_minor_elements!D256</f>
        <v>4.8960893485608399E-2</v>
      </c>
      <c r="H34" s="86">
        <f>S1_major_minor_elements!R255</f>
        <v>2.2774999999999999</v>
      </c>
      <c r="I34" s="86">
        <f>S1_major_minor_elements!R256</f>
        <v>0.13538665168525832</v>
      </c>
      <c r="J34" s="86">
        <f>S1_major_minor_elements!L255</f>
        <v>0.27458333333333329</v>
      </c>
      <c r="K34" s="86">
        <f>S1_major_minor_elements!L256</f>
        <v>2.5041377878635317E-2</v>
      </c>
      <c r="L34" s="86">
        <f>S1_major_minor_elements!N255</f>
        <v>20.918333333333333</v>
      </c>
      <c r="M34" s="86">
        <f>S1_major_minor_elements!N256</f>
        <v>0.18600260669401866</v>
      </c>
      <c r="N34" s="86">
        <f>S1_major_minor_elements!F255</f>
        <v>9.69</v>
      </c>
      <c r="O34" s="86">
        <f>S1_major_minor_elements!F256</f>
        <v>5.4104276423150958E-2</v>
      </c>
      <c r="P34" s="86">
        <f>S1_major_minor_elements!H255</f>
        <v>11.376666666666665</v>
      </c>
      <c r="Q34" s="86">
        <f>S1_major_minor_elements!H256</f>
        <v>0.11227671444275793</v>
      </c>
      <c r="R34" s="86">
        <f>S1_major_minor_elements!P255</f>
        <v>7.7266666666666666</v>
      </c>
      <c r="S34" s="86">
        <f>S1_major_minor_elements!P256</f>
        <v>0.27962095555926919</v>
      </c>
      <c r="T34" s="86">
        <f>S1_major_minor_elements!V255</f>
        <v>0.28285833333333327</v>
      </c>
      <c r="U34" s="89">
        <f>S1_major_minor_elements!V256</f>
        <v>3.8893431516794037E-2</v>
      </c>
      <c r="V34" s="86">
        <f>S1_major_minor_elements!T243</f>
        <v>9.2899999999999996E-2</v>
      </c>
      <c r="W34" s="86"/>
      <c r="X34" s="86" t="s">
        <v>29</v>
      </c>
      <c r="Y34" s="86"/>
      <c r="Z34" s="86">
        <f>SUM(V34,X34,T34,R34,P34,N34,L34,J34,H34,F34,D34)</f>
        <v>98.20600833333333</v>
      </c>
      <c r="AA34" s="81">
        <v>8</v>
      </c>
      <c r="AF34" s="37"/>
      <c r="AJ34" s="86">
        <f>S2_trace_elements!I157</f>
        <v>132.53</v>
      </c>
      <c r="AK34" s="87">
        <f>S2_trace_elements!J157</f>
        <v>215743.4375</v>
      </c>
      <c r="AL34" s="87">
        <f>S2_trace_elements!K157</f>
        <v>149503.26999999999</v>
      </c>
      <c r="AM34" s="86">
        <f>S2_trace_elements!L157</f>
        <v>114.85249999999999</v>
      </c>
      <c r="AN34" s="87">
        <f>S2_trace_elements!M157</f>
        <v>16619.768749999999</v>
      </c>
      <c r="AO34" s="87">
        <f>S2_trace_elements!N157</f>
        <v>16462.993750000001</v>
      </c>
      <c r="AP34" s="86">
        <f>S2_trace_elements!O157</f>
        <v>9.1362500000000004</v>
      </c>
      <c r="AQ34" s="86">
        <f>S2_trace_elements!P157</f>
        <v>332.88499999999999</v>
      </c>
      <c r="AR34" s="86">
        <f>S2_trace_elements!Q157</f>
        <v>2224.9025000000001</v>
      </c>
      <c r="AS34" s="86">
        <f>S2_trace_elements!R157</f>
        <v>34.978750000000005</v>
      </c>
      <c r="AT34" s="88"/>
      <c r="AU34" s="88"/>
      <c r="AV34" s="86">
        <f>S2_trace_elements!U157</f>
        <v>200.14874999999998</v>
      </c>
      <c r="AW34" s="86">
        <f>S2_trace_elements!V157</f>
        <v>1.5075000000000001</v>
      </c>
      <c r="AX34" s="86">
        <f>S2_trace_elements!W157</f>
        <v>42.666249999999991</v>
      </c>
      <c r="AY34" s="86">
        <f>S2_trace_elements!X157</f>
        <v>354.66750000000002</v>
      </c>
      <c r="AZ34" s="86">
        <f>S2_trace_elements!Y157</f>
        <v>65.788749999999993</v>
      </c>
      <c r="BA34" s="86">
        <f>S2_trace_elements!Z157</f>
        <v>207.57499999999999</v>
      </c>
      <c r="BB34" s="86">
        <f>S2_trace_elements!AA157</f>
        <v>288.04875000000004</v>
      </c>
      <c r="BC34" s="86">
        <f>S2_trace_elements!AB157</f>
        <v>19.077500000000001</v>
      </c>
      <c r="BD34" s="86">
        <f>S2_trace_elements!AC157</f>
        <v>24.467499999999998</v>
      </c>
      <c r="BE34" s="86">
        <f>S2_trace_elements!AD157</f>
        <v>237.68874999999997</v>
      </c>
      <c r="BF34" s="86">
        <f>S2_trace_elements!AE157</f>
        <v>52.855000000000004</v>
      </c>
      <c r="BG34" s="86">
        <f>S2_trace_elements!AF157</f>
        <v>52.402500000000003</v>
      </c>
      <c r="BH34" s="86">
        <f>S2_trace_elements!AG157</f>
        <v>7.9862500000000001</v>
      </c>
      <c r="BI34" s="86">
        <f>S2_trace_elements!AH157</f>
        <v>59.626249999999999</v>
      </c>
      <c r="BJ34" s="86">
        <f>S2_trace_elements!AI157</f>
        <v>24.28</v>
      </c>
      <c r="BK34" s="86">
        <f>S2_trace_elements!AJ157</f>
        <v>7.4262500000000005</v>
      </c>
      <c r="BL34" s="86">
        <f>S2_trace_elements!AK157</f>
        <v>14.196249999999999</v>
      </c>
      <c r="BM34" s="86">
        <f>S2_trace_elements!AL157</f>
        <v>7.0375000000000005</v>
      </c>
      <c r="BN34" s="86">
        <f>S2_trace_elements!AM157</f>
        <v>27.491249999999997</v>
      </c>
      <c r="BO34" s="86">
        <f>S2_trace_elements!AN157</f>
        <v>5.8825000000000003</v>
      </c>
      <c r="BP34" s="86">
        <f>S2_trace_elements!AO157</f>
        <v>14.266249999999999</v>
      </c>
      <c r="BQ34" s="86">
        <f>S2_trace_elements!AP157</f>
        <v>6.7525000000000004</v>
      </c>
      <c r="BR34" s="86">
        <f>S2_trace_elements!AQ157</f>
        <v>14.50375</v>
      </c>
      <c r="BS34" s="86">
        <f>S2_trace_elements!AR157</f>
        <v>10.572500000000002</v>
      </c>
      <c r="BT34" s="86">
        <f>S2_trace_elements!AS157</f>
        <v>23.81625</v>
      </c>
      <c r="BU34" s="86">
        <f>S2_trace_elements!AT157</f>
        <v>24.111249999999998</v>
      </c>
      <c r="BV34" s="86">
        <f>S2_trace_elements!AU157</f>
        <v>141.02250000000001</v>
      </c>
      <c r="BW34" s="86">
        <f>S2_trace_elements!AV157</f>
        <v>69.981250000000017</v>
      </c>
      <c r="BX34" s="86">
        <f>S2_trace_elements!AW157</f>
        <v>27.614999999999998</v>
      </c>
      <c r="BY34" s="86"/>
      <c r="BZ34" s="86"/>
      <c r="CA34" s="86">
        <f>S2_trace_elements!I160</f>
        <v>1.1293228624226307E-2</v>
      </c>
      <c r="CB34" s="105">
        <f>S2_trace_elements!J160</f>
        <v>5.5080932937150873E-3</v>
      </c>
      <c r="CC34" s="90"/>
      <c r="CD34" s="105">
        <f>S2_trace_elements!L160</f>
        <v>7.8070262973481894E-3</v>
      </c>
      <c r="CE34" s="105">
        <f>S2_trace_elements!M160</f>
        <v>7.7307575641826099E-3</v>
      </c>
      <c r="CF34" s="105">
        <f>S2_trace_elements!N160</f>
        <v>8.4678689256318159E-3</v>
      </c>
      <c r="CG34" s="105">
        <f>S2_trace_elements!O160</f>
        <v>1.8885080367622729E-2</v>
      </c>
      <c r="CH34" s="105">
        <f>S2_trace_elements!P160</f>
        <v>2.8270412399730917E-2</v>
      </c>
      <c r="CI34" s="105">
        <f>S2_trace_elements!Q160</f>
        <v>6.147735732033496E-3</v>
      </c>
      <c r="CJ34" s="89">
        <f>S2_trace_elements!R160</f>
        <v>1.6095865572675637E-2</v>
      </c>
      <c r="CK34" s="88"/>
      <c r="CL34" s="88"/>
      <c r="CM34" s="89">
        <f>S2_trace_elements!U160</f>
        <v>2.2203770075281622E-2</v>
      </c>
      <c r="CN34" s="89">
        <f>S2_trace_elements!V160</f>
        <v>0.22065734498812434</v>
      </c>
      <c r="CO34" s="89">
        <f>S2_trace_elements!W160</f>
        <v>9.6375510425529033E-3</v>
      </c>
      <c r="CP34" s="105">
        <f>S2_trace_elements!X160</f>
        <v>5.0220370295507456E-3</v>
      </c>
      <c r="CQ34" s="105">
        <f>S2_trace_elements!Y160</f>
        <v>7.4338597390863929E-3</v>
      </c>
      <c r="CR34" s="105">
        <f>S2_trace_elements!Z160</f>
        <v>1.0320680089399285E-2</v>
      </c>
      <c r="CS34" s="105">
        <f>S2_trace_elements!AA160</f>
        <v>8.7939699603378583E-3</v>
      </c>
      <c r="CT34" s="89">
        <f>S2_trace_elements!AB160</f>
        <v>3.1850920415839548E-2</v>
      </c>
      <c r="CU34" s="105">
        <f>S2_trace_elements!AC160</f>
        <v>6.3306949488282326E-3</v>
      </c>
      <c r="CV34" s="105">
        <f>S2_trace_elements!AD160</f>
        <v>7.2701507656507177E-3</v>
      </c>
      <c r="CW34" s="105">
        <f>S2_trace_elements!AE160</f>
        <v>7.6143551460102297E-3</v>
      </c>
      <c r="CX34" s="105">
        <f>S2_trace_elements!AF160</f>
        <v>9.6665226893631172E-3</v>
      </c>
      <c r="CY34" s="89">
        <f>S2_trace_elements!AG160</f>
        <v>1.0686609448670338E-2</v>
      </c>
      <c r="CZ34" s="105">
        <f>S2_trace_elements!AH160</f>
        <v>7.3972135248677219E-3</v>
      </c>
      <c r="DA34" s="89">
        <f>S2_trace_elements!AI160</f>
        <v>1.9179539844610606E-2</v>
      </c>
      <c r="DB34" s="105">
        <f>S2_trace_elements!AJ160</f>
        <v>9.2718988220701227E-3</v>
      </c>
      <c r="DC34" s="89">
        <f>S2_trace_elements!AK160</f>
        <v>1.3611931305956108E-2</v>
      </c>
      <c r="DD34" s="89">
        <f>S2_trace_elements!AL160</f>
        <v>1.5223885631583705E-2</v>
      </c>
      <c r="DE34" s="89">
        <f>S2_trace_elements!AM160</f>
        <v>1.2259251525046758E-2</v>
      </c>
      <c r="DF34" s="89">
        <f>S2_trace_elements!AN160</f>
        <v>1.1977507420953416E-2</v>
      </c>
      <c r="DG34" s="89">
        <f>S2_trace_elements!AO160</f>
        <v>1.7401028890860953E-2</v>
      </c>
      <c r="DH34" s="89">
        <f>S2_trace_elements!AP160</f>
        <v>1.3659263090700107E-2</v>
      </c>
      <c r="DI34" s="89">
        <f>S2_trace_elements!AQ160</f>
        <v>1.5212917252795694E-2</v>
      </c>
      <c r="DJ34" s="89">
        <f>S2_trace_elements!AR160</f>
        <v>7.8933361115751163E-3</v>
      </c>
      <c r="DK34" s="89">
        <f>S2_trace_elements!AS160</f>
        <v>1.5442010992654702E-2</v>
      </c>
      <c r="DL34" s="89">
        <f>S2_trace_elements!AT160</f>
        <v>1.2521932903824751E-2</v>
      </c>
      <c r="DM34" s="89">
        <f>S2_trace_elements!AU160</f>
        <v>2.8922806255562199E-2</v>
      </c>
      <c r="DN34" s="89">
        <f>S2_trace_elements!AV160</f>
        <v>1.0762226769737071E-2</v>
      </c>
      <c r="DO34" s="89">
        <f>S2_trace_elements!AW160</f>
        <v>1.3333342606261874E-2</v>
      </c>
      <c r="DP34" s="86"/>
      <c r="EJ34" s="4"/>
      <c r="EN34" s="37"/>
      <c r="EO34" s="37"/>
      <c r="FF34" s="4"/>
      <c r="GZ34" s="4"/>
      <c r="HA34" s="4"/>
      <c r="HB34" s="4"/>
      <c r="HC34" s="4"/>
      <c r="HD34" s="4"/>
      <c r="HE34" s="4"/>
      <c r="HF34" s="4"/>
      <c r="HG34" s="4"/>
      <c r="HH34" s="4"/>
      <c r="HI34" s="4"/>
      <c r="HJ34" s="4"/>
      <c r="HK34" s="99"/>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row>
    <row r="35" spans="1:249" s="2" customFormat="1" x14ac:dyDescent="0.25">
      <c r="A35" s="81"/>
      <c r="B35" s="81"/>
      <c r="C35" s="16"/>
      <c r="Z35" s="86"/>
      <c r="AA35" s="16"/>
      <c r="AF35" s="37"/>
      <c r="AK35" s="96"/>
      <c r="AL35" s="96"/>
      <c r="AN35" s="96"/>
      <c r="AO35" s="96"/>
      <c r="ED35" s="92"/>
      <c r="EE35" s="92"/>
      <c r="EJ35" s="4"/>
      <c r="EN35" s="37"/>
      <c r="EO35" s="37"/>
      <c r="FF35" s="4"/>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4"/>
    </row>
    <row r="36" spans="1:249" s="2" customFormat="1" x14ac:dyDescent="0.25">
      <c r="A36" s="81" t="str">
        <f>S2_trace_elements!A184</f>
        <v>120. Exp CHV-E424</v>
      </c>
      <c r="B36" s="81" t="s">
        <v>365</v>
      </c>
      <c r="C36" s="81">
        <v>15</v>
      </c>
      <c r="D36" s="86">
        <f>S1_major_minor_elements!J365</f>
        <v>52.686</v>
      </c>
      <c r="E36" s="86">
        <f>S1_major_minor_elements!J366</f>
        <v>0.6465490811111827</v>
      </c>
      <c r="F36" s="86" t="str">
        <f>S1_major_minor_elements!D364</f>
        <v>&lt;DL</v>
      </c>
      <c r="G36" s="86"/>
      <c r="H36" s="86">
        <f>S1_major_minor_elements!R365</f>
        <v>0.62235999999999991</v>
      </c>
      <c r="I36" s="86">
        <f>S1_major_minor_elements!R366</f>
        <v>0.11964631090963843</v>
      </c>
      <c r="J36" s="86" t="str">
        <f>S1_major_minor_elements!L36</f>
        <v>&lt;DL</v>
      </c>
      <c r="K36" s="86"/>
      <c r="L36" s="86">
        <f>S1_major_minor_elements!N365</f>
        <v>23.074000000000002</v>
      </c>
      <c r="M36" s="86">
        <f>S1_major_minor_elements!N366</f>
        <v>0.21276412157262714</v>
      </c>
      <c r="N36" s="86">
        <f>S1_major_minor_elements!F365</f>
        <v>16.691333333333336</v>
      </c>
      <c r="O36" s="86">
        <f>S1_major_minor_elements!F366</f>
        <v>0.34840179322702919</v>
      </c>
      <c r="P36" s="86">
        <f>S1_major_minor_elements!H365</f>
        <v>2.3549133333333327</v>
      </c>
      <c r="Q36" s="86">
        <f>S1_major_minor_elements!H366</f>
        <v>0.62016038578358323</v>
      </c>
      <c r="R36" s="86">
        <f>S1_major_minor_elements!P365</f>
        <v>4.0059999999999993</v>
      </c>
      <c r="S36" s="89">
        <f>S1_major_minor_elements!P366</f>
        <v>6.7802233422969496E-2</v>
      </c>
      <c r="T36" s="89">
        <f>S1_major_minor_elements!V365</f>
        <v>9.4020000000000006E-2</v>
      </c>
      <c r="U36" s="89">
        <f>S1_major_minor_elements!V366</f>
        <v>1.297206889546032E-2</v>
      </c>
      <c r="V36" s="86">
        <f>S1_major_minor_elements!T365</f>
        <v>0.62244666666666659</v>
      </c>
      <c r="W36" s="86">
        <f>S1_major_minor_elements!T366</f>
        <v>0.13134809187078209</v>
      </c>
      <c r="X36" s="86" t="s">
        <v>29</v>
      </c>
      <c r="Y36" s="86"/>
      <c r="Z36" s="86">
        <f>SUM(V36,X36,T36,R36,P36,N36,L36,J36,H36,F36,D36)</f>
        <v>100.15107333333333</v>
      </c>
      <c r="AA36" s="81">
        <v>7</v>
      </c>
      <c r="AB36" s="2">
        <v>46.597846667764898</v>
      </c>
      <c r="AC36" s="2">
        <v>47.076631633722101</v>
      </c>
      <c r="AD36" s="2">
        <v>6.3255216985130103</v>
      </c>
      <c r="AF36" s="37">
        <v>7.0000000000000007E-2</v>
      </c>
      <c r="AH36" s="2">
        <f>(R36*N37)/(R37*N36)</f>
        <v>0.18363571469121837</v>
      </c>
      <c r="AI36" s="2">
        <f>(H36*D37)/(H37*D36)</f>
        <v>0.26882169935091066</v>
      </c>
      <c r="AJ36" s="86">
        <f>S2_trace_elements!I171</f>
        <v>8.2900000000000009</v>
      </c>
      <c r="AK36" s="87">
        <f>S2_trace_elements!J171</f>
        <v>245510.66999999998</v>
      </c>
      <c r="AL36" s="87">
        <f>S2_trace_elements!K171</f>
        <v>165391.99</v>
      </c>
      <c r="AM36" s="86">
        <f>S2_trace_elements!L171</f>
        <v>225.72000000000003</v>
      </c>
      <c r="AN36" s="87">
        <f>S2_trace_elements!M171</f>
        <v>4456.761428571429</v>
      </c>
      <c r="AO36" s="87">
        <f>S2_trace_elements!N171</f>
        <v>4135.9085714285711</v>
      </c>
      <c r="AP36" s="86">
        <f>S2_trace_elements!O171</f>
        <v>31.035714285714281</v>
      </c>
      <c r="AQ36" s="86">
        <f>S2_trace_elements!P171</f>
        <v>4229.448571428572</v>
      </c>
      <c r="AR36" s="86">
        <f>S2_trace_elements!Q171</f>
        <v>708.5757142857143</v>
      </c>
      <c r="AS36" s="86">
        <f>S2_trace_elements!R171</f>
        <v>107.09285714285716</v>
      </c>
      <c r="AT36" s="86">
        <f>S2_trace_elements!S171</f>
        <v>88.965714285714284</v>
      </c>
      <c r="AU36" s="88"/>
      <c r="AV36" s="88"/>
      <c r="AW36" s="88"/>
      <c r="AX36" s="88"/>
      <c r="AY36" s="86">
        <f>S2_trace_elements!X171</f>
        <v>26.915714285714284</v>
      </c>
      <c r="AZ36" s="86">
        <f>S2_trace_elements!Y171</f>
        <v>11.73</v>
      </c>
      <c r="BA36" s="86">
        <f>S2_trace_elements!Z171</f>
        <v>15.031428571428572</v>
      </c>
      <c r="BB36" s="86">
        <f>S2_trace_elements!AA171</f>
        <v>0.65200000000000002</v>
      </c>
      <c r="BC36" s="86">
        <f>S2_trace_elements!AB171</f>
        <v>0.84000000000000008</v>
      </c>
      <c r="BD36" s="86">
        <f>S2_trace_elements!AC171</f>
        <v>0.19500000000000001</v>
      </c>
      <c r="BE36" s="86">
        <f>S2_trace_elements!AD171</f>
        <v>0.17899999999999999</v>
      </c>
      <c r="BF36" s="86">
        <f>S2_trace_elements!AE171</f>
        <v>1.3828571428571428</v>
      </c>
      <c r="BG36" s="86">
        <f>S2_trace_elements!AF171</f>
        <v>3.1785714285714284</v>
      </c>
      <c r="BH36" s="86">
        <f>S2_trace_elements!AG171</f>
        <v>0.71142857142857141</v>
      </c>
      <c r="BI36" s="86">
        <f>S2_trace_elements!AH171</f>
        <v>6.7342857142857131</v>
      </c>
      <c r="BJ36" s="86">
        <f>S2_trace_elements!AI171</f>
        <v>4.0742857142857138</v>
      </c>
      <c r="BK36" s="86">
        <f>S2_trace_elements!AJ171</f>
        <v>1.008</v>
      </c>
      <c r="BL36" s="86">
        <f>S2_trace_elements!AK171</f>
        <v>2.652857142857143</v>
      </c>
      <c r="BM36" s="86">
        <f>S2_trace_elements!AL171</f>
        <v>1.3179999999999998</v>
      </c>
      <c r="BN36" s="86">
        <f>S2_trace_elements!AM171</f>
        <v>5.1971428571428575</v>
      </c>
      <c r="BO36" s="86">
        <f>S2_trace_elements!AN171</f>
        <v>1.0937142857142856</v>
      </c>
      <c r="BP36" s="86">
        <f>S2_trace_elements!AO171</f>
        <v>2.5642857142857145</v>
      </c>
      <c r="BQ36" s="86">
        <f>S2_trace_elements!AP171</f>
        <v>1.1229999999999998</v>
      </c>
      <c r="BR36" s="86">
        <f>S2_trace_elements!AQ171</f>
        <v>2.4771428571428573</v>
      </c>
      <c r="BS36" s="86">
        <f>S2_trace_elements!AR171</f>
        <v>1.8285714285714285</v>
      </c>
      <c r="BT36" s="86">
        <f>S2_trace_elements!AS171</f>
        <v>4.8214285714285712</v>
      </c>
      <c r="BU36" s="86">
        <f>S2_trace_elements!AT171</f>
        <v>0.13128571428571428</v>
      </c>
      <c r="BV36" s="86">
        <f>S2_trace_elements!AU171</f>
        <v>5.0999999999999997E-2</v>
      </c>
      <c r="BW36" s="86">
        <f>S2_trace_elements!AV171</f>
        <v>0.2702857142857143</v>
      </c>
      <c r="BX36" s="86">
        <f>S2_trace_elements!AW171</f>
        <v>0.10811428571428572</v>
      </c>
      <c r="BY36" s="86"/>
      <c r="BZ36" s="86"/>
      <c r="CA36" s="86">
        <f>S2_trace_elements!I174</f>
        <v>0.29974033934327127</v>
      </c>
      <c r="CB36" s="89">
        <f>S2_trace_elements!J174</f>
        <v>1.9712043273066877E-2</v>
      </c>
      <c r="CC36" s="105">
        <f>S2_trace_elements!K174</f>
        <v>8.1664269255229145E-3</v>
      </c>
      <c r="CD36" s="86">
        <f>S2_trace_elements!L174</f>
        <v>0.12384684212191042</v>
      </c>
      <c r="CE36" s="86">
        <f>S2_trace_elements!M174</f>
        <v>0.16685895221525152</v>
      </c>
      <c r="CF36" s="86">
        <f>S2_trace_elements!N174</f>
        <v>0.16175895086042899</v>
      </c>
      <c r="CG36" s="86">
        <f>S2_trace_elements!O174</f>
        <v>0.19623823150697095</v>
      </c>
      <c r="CH36" s="86">
        <f>S2_trace_elements!P174</f>
        <v>0.21991635299464929</v>
      </c>
      <c r="CI36" s="105">
        <f>S2_trace_elements!Q174</f>
        <v>5.9607373676522246E-2</v>
      </c>
      <c r="CJ36" s="89">
        <f>S2_trace_elements!R174</f>
        <v>3.1441024241828694E-2</v>
      </c>
      <c r="CK36" s="89">
        <f>S2_trace_elements!S174</f>
        <v>5.7114728954864122E-2</v>
      </c>
      <c r="CL36" s="88"/>
      <c r="CM36" s="88"/>
      <c r="CN36" s="88"/>
      <c r="CO36" s="88"/>
      <c r="CP36" s="86">
        <f>S2_trace_elements!X174</f>
        <v>6.5794366844881172E-2</v>
      </c>
      <c r="CQ36" s="86">
        <f>S2_trace_elements!Y174</f>
        <v>0.14767878184434241</v>
      </c>
      <c r="CR36" s="86">
        <f>S2_trace_elements!Z174</f>
        <v>0.36099623905503209</v>
      </c>
      <c r="CS36" s="86">
        <f>S2_trace_elements!AA174</f>
        <v>0.44038262481161089</v>
      </c>
      <c r="CT36" s="86">
        <f>S2_trace_elements!AB174</f>
        <v>0.33992907534669875</v>
      </c>
      <c r="CU36" s="88"/>
      <c r="CV36" s="88"/>
      <c r="CW36" s="86">
        <f>S2_trace_elements!AE174</f>
        <v>0.19570646850982812</v>
      </c>
      <c r="CX36" s="86">
        <f>S2_trace_elements!AF174</f>
        <v>0.177731263816407</v>
      </c>
      <c r="CY36" s="86">
        <f>S2_trace_elements!AG174</f>
        <v>0.17145494266274017</v>
      </c>
      <c r="CZ36" s="86">
        <f>S2_trace_elements!AH174</f>
        <v>0.22145814651615495</v>
      </c>
      <c r="DA36" s="86">
        <f>S2_trace_elements!AI174</f>
        <v>0.20376033823841858</v>
      </c>
      <c r="DB36" s="86">
        <f>S2_trace_elements!AJ174</f>
        <v>0.12381068969061702</v>
      </c>
      <c r="DC36" s="86">
        <f>S2_trace_elements!AK174</f>
        <v>0.10038808359878058</v>
      </c>
      <c r="DD36" s="86">
        <f>S2_trace_elements!AL174</f>
        <v>0.13036467596334181</v>
      </c>
      <c r="DE36" s="86">
        <f>S2_trace_elements!AM174</f>
        <v>0.13166249852998724</v>
      </c>
      <c r="DF36" s="86">
        <f>S2_trace_elements!AN174</f>
        <v>0.15582104385827947</v>
      </c>
      <c r="DG36" s="86">
        <f>S2_trace_elements!AO174</f>
        <v>0.17468919853517972</v>
      </c>
      <c r="DH36" s="86">
        <f>S2_trace_elements!AP174</f>
        <v>0.1420333000829089</v>
      </c>
      <c r="DI36" s="86">
        <f>S2_trace_elements!AQ174</f>
        <v>0.15807156297971317</v>
      </c>
      <c r="DJ36" s="86">
        <f>S2_trace_elements!AR174</f>
        <v>0.16074772007236643</v>
      </c>
      <c r="DK36" s="86">
        <f>S2_trace_elements!AS174</f>
        <v>0.34401803421427607</v>
      </c>
      <c r="DL36" s="89">
        <f>S2_trace_elements!AT174</f>
        <v>0.60986105459178452</v>
      </c>
      <c r="DM36" s="88"/>
      <c r="DN36" s="89">
        <f>S2_trace_elements!AV174</f>
        <v>0.39971254199352219</v>
      </c>
      <c r="DO36" s="89">
        <f>S2_trace_elements!AW174</f>
        <v>0.38020744535706547</v>
      </c>
      <c r="DP36" s="86"/>
      <c r="DR36" s="2">
        <f t="shared" ref="DR36:EB36" si="44">AJ36/AJ37</f>
        <v>0.10615106359140165</v>
      </c>
      <c r="DS36" s="2">
        <f t="shared" si="44"/>
        <v>1.1746996201124331</v>
      </c>
      <c r="DT36" s="2">
        <f t="shared" si="44"/>
        <v>1.1268162275390599</v>
      </c>
      <c r="DU36" s="2">
        <f t="shared" si="44"/>
        <v>2.0020400017739148</v>
      </c>
      <c r="DV36" s="2">
        <f t="shared" si="44"/>
        <v>0.31945156530840008</v>
      </c>
      <c r="DW36" s="2">
        <f t="shared" si="44"/>
        <v>0.2966156539882237</v>
      </c>
      <c r="DX36" s="2">
        <f t="shared" si="44"/>
        <v>3.3974509343967467</v>
      </c>
      <c r="DY36" s="2">
        <f t="shared" si="44"/>
        <v>6.0988980484998754</v>
      </c>
      <c r="DZ36" s="2">
        <f t="shared" si="44"/>
        <v>0.35605321348195229</v>
      </c>
      <c r="EA36" s="2">
        <f t="shared" si="44"/>
        <v>0.56528669174569457</v>
      </c>
      <c r="EB36" s="2">
        <f t="shared" si="44"/>
        <v>1.498748556026184</v>
      </c>
      <c r="EC36" s="92"/>
      <c r="ED36" s="92"/>
      <c r="EE36" s="92"/>
      <c r="EG36" s="37">
        <f t="shared" ref="EG36:FF36" si="45">AY36/AY37</f>
        <v>9.0415624660704449E-2</v>
      </c>
      <c r="EH36" s="2">
        <f t="shared" si="45"/>
        <v>0.20816788304975709</v>
      </c>
      <c r="EI36" s="2">
        <f t="shared" si="45"/>
        <v>0.10993411214648131</v>
      </c>
      <c r="EJ36" s="4">
        <f t="shared" si="45"/>
        <v>2.7301896372134899E-3</v>
      </c>
      <c r="EK36" s="2">
        <f t="shared" si="45"/>
        <v>0.12162895927601811</v>
      </c>
      <c r="EL36" s="2">
        <f t="shared" si="45"/>
        <v>1.8750000000000002</v>
      </c>
      <c r="EM36" s="92">
        <f t="shared" si="45"/>
        <v>9.1907989320188946E-4</v>
      </c>
      <c r="EN36" s="37">
        <f t="shared" si="45"/>
        <v>4.38567181084525E-2</v>
      </c>
      <c r="EO36" s="37">
        <f t="shared" si="45"/>
        <v>7.2711230208656705E-2</v>
      </c>
      <c r="EP36" s="2">
        <f t="shared" si="45"/>
        <v>0.1055923668168566</v>
      </c>
      <c r="EQ36" s="2">
        <f t="shared" si="45"/>
        <v>0.13620094985282699</v>
      </c>
      <c r="ER36" s="2">
        <f t="shared" si="45"/>
        <v>0.19531571017668811</v>
      </c>
      <c r="ES36" s="2">
        <f t="shared" si="45"/>
        <v>0.1594306049822064</v>
      </c>
      <c r="ET36" s="2">
        <f t="shared" si="45"/>
        <v>0.22084138546157278</v>
      </c>
      <c r="EU36" s="2">
        <f t="shared" si="45"/>
        <v>0.22086300795978214</v>
      </c>
      <c r="EV36" s="2">
        <f t="shared" si="45"/>
        <v>0.22305334150827719</v>
      </c>
      <c r="EW36" s="2">
        <f t="shared" si="45"/>
        <v>0.21582916343646485</v>
      </c>
      <c r="EX36" s="2">
        <f t="shared" si="45"/>
        <v>0.21105232216343328</v>
      </c>
      <c r="EY36" s="2">
        <f t="shared" si="45"/>
        <v>0.19391323116770987</v>
      </c>
      <c r="EZ36" s="2">
        <f t="shared" si="45"/>
        <v>0.20233962484319848</v>
      </c>
      <c r="FA36" s="2">
        <f t="shared" si="45"/>
        <v>0.20266793334125002</v>
      </c>
      <c r="FB36" s="2">
        <f t="shared" si="45"/>
        <v>0.24624252152342041</v>
      </c>
      <c r="FC36" s="4">
        <f t="shared" si="45"/>
        <v>6.6097275914771192E-3</v>
      </c>
      <c r="FD36" s="2">
        <f t="shared" si="45"/>
        <v>3.0722891566265056</v>
      </c>
      <c r="FE36" s="4">
        <f t="shared" si="45"/>
        <v>4.6714751750722974E-3</v>
      </c>
      <c r="FF36" s="4">
        <f t="shared" si="45"/>
        <v>4.7790600382046954E-3</v>
      </c>
      <c r="FI36" s="2">
        <f>SQRT(S2_trace_elements!I174^2+S2_trace_elements!I188^2)*100</f>
        <v>30.01193639734457</v>
      </c>
      <c r="FJ36" s="2">
        <f>SQRT(S2_trace_elements!J174^2+S2_trace_elements!J188^2)*100</f>
        <v>1.9907738800891746</v>
      </c>
      <c r="FK36" s="2">
        <f>SQRT(S2_trace_elements!K174^2+S2_trace_elements!K188^2)*100</f>
        <v>0.81664269255229149</v>
      </c>
      <c r="FL36" s="2">
        <f>SQRT(S2_trace_elements!L174^2+S2_trace_elements!L188^2)*100</f>
        <v>12.394202421653896</v>
      </c>
      <c r="FM36" s="2">
        <f>SQRT(S2_trace_elements!M174^2+S2_trace_elements!M188^2)*100</f>
        <v>16.697227382417939</v>
      </c>
      <c r="FN36" s="2">
        <f>SQRT(S2_trace_elements!N174^2+S2_trace_elements!N188^2)*100</f>
        <v>16.178575511385372</v>
      </c>
      <c r="FO36" s="2">
        <f>SQRT(S2_trace_elements!O174^2+S2_trace_elements!O188^2)*100</f>
        <v>19.751645399022998</v>
      </c>
      <c r="FP36" s="2">
        <f>SQRT(S2_trace_elements!P174^2+S2_trace_elements!P188^2)*100</f>
        <v>22.025182882425341</v>
      </c>
      <c r="FQ36" s="2">
        <f>SQRT(S2_trace_elements!Q174^2+S2_trace_elements!Q188^2)*100</f>
        <v>5.975704767463788</v>
      </c>
      <c r="FR36" s="2">
        <f>SQRT(S2_trace_elements!R174^2+S2_trace_elements!R188^2)*100</f>
        <v>3.2005059888096468</v>
      </c>
      <c r="FS36" s="2">
        <f>SQRT(S2_trace_elements!S174^2+S2_trace_elements!S188^2)*100</f>
        <v>6.5406534589083476</v>
      </c>
      <c r="FX36" s="2">
        <f>SQRT(S2_trace_elements!X174^2+S2_trace_elements!X188^2)*100</f>
        <v>6.6266856487984098</v>
      </c>
      <c r="FY36" s="2">
        <f>SQRT(S2_trace_elements!Y174^2+S2_trace_elements!Y188^2)*100</f>
        <v>14.780374425731328</v>
      </c>
      <c r="FZ36" s="2">
        <f>SQRT(S2_trace_elements!Z174^2+S2_trace_elements!Z188^2)*100</f>
        <v>36.10280931170692</v>
      </c>
      <c r="GA36" s="2">
        <f>SQRT(S2_trace_elements!AA174^2+S2_trace_elements!AA188^2)*100</f>
        <v>44.040452572385696</v>
      </c>
      <c r="GB36" s="2">
        <f>SQRT(S2_trace_elements!AB174^2+S2_trace_elements!AB188^2)*100</f>
        <v>34.197321205005224</v>
      </c>
      <c r="GC36" s="2">
        <f>SQRT(S2_trace_elements!AC174^2+S2_trace_elements!AC188^2)*100</f>
        <v>0</v>
      </c>
      <c r="GD36" s="2">
        <f>SQRT(S2_trace_elements!AD174^2+S2_trace_elements!AD188^2)*100</f>
        <v>0.813517227785714</v>
      </c>
      <c r="GE36" s="2">
        <f>SQRT(S2_trace_elements!AE174^2+S2_trace_elements!AE188^2)*100</f>
        <v>19.580177658900922</v>
      </c>
      <c r="GF36" s="2">
        <f>SQRT(S2_trace_elements!AF174^2+S2_trace_elements!AF188^2)*100</f>
        <v>17.791972230848248</v>
      </c>
      <c r="GG36" s="2">
        <f>SQRT(S2_trace_elements!AG174^2+S2_trace_elements!AG188^2)*100</f>
        <v>17.210485452778947</v>
      </c>
      <c r="GH36" s="2">
        <f>SQRT(S2_trace_elements!AH174^2+S2_trace_elements!AH188^2)*100</f>
        <v>22.189963171833686</v>
      </c>
      <c r="GI36" s="2">
        <f>SQRT(S2_trace_elements!AI174^2+S2_trace_elements!AI188^2)*100</f>
        <v>20.636020508075664</v>
      </c>
      <c r="GJ36" s="2">
        <f>SQRT(S2_trace_elements!AJ174^2+S2_trace_elements!AJ188^2)*100</f>
        <v>12.431982536099925</v>
      </c>
      <c r="GK36" s="2">
        <f>SQRT(S2_trace_elements!AK174^2+S2_trace_elements!AK188^2)*100</f>
        <v>10.124804103920331</v>
      </c>
      <c r="GL36" s="2">
        <f>SQRT(S2_trace_elements!AL174^2+S2_trace_elements!AL188^2)*100</f>
        <v>13.087372968020611</v>
      </c>
      <c r="GM36" s="2">
        <f>SQRT(S2_trace_elements!AM174^2+S2_trace_elements!AM188^2)*100</f>
        <v>13.257251845410561</v>
      </c>
      <c r="GN36" s="2">
        <f>SQRT(S2_trace_elements!AN174^2+S2_trace_elements!AN188^2)*100</f>
        <v>15.588440141326362</v>
      </c>
      <c r="GO36" s="2">
        <f>SQRT(S2_trace_elements!AO174^2+S2_trace_elements!AO188^2)*100</f>
        <v>17.540732470416074</v>
      </c>
      <c r="GP36" s="2">
        <f>SQRT(S2_trace_elements!AP174^2+S2_trace_elements!AP188^2)*100</f>
        <v>14.229228447155789</v>
      </c>
      <c r="GQ36" s="2">
        <f>SQRT(S2_trace_elements!AQ174^2+S2_trace_elements!AQ188^2)*100</f>
        <v>15.884976191135349</v>
      </c>
      <c r="GR36" s="2">
        <f>SQRT(S2_trace_elements!AR174^2+S2_trace_elements!AR188^2)*100</f>
        <v>16.093838159668238</v>
      </c>
      <c r="GS36" s="2">
        <f>SQRT(S2_trace_elements!AS174^2+S2_trace_elements!AS188^2)*100</f>
        <v>34.41561102831421</v>
      </c>
      <c r="GT36" s="2">
        <f>SQRT(S2_trace_elements!AT174^2+S2_trace_elements!AT188^2)*100</f>
        <v>60.992528005947264</v>
      </c>
      <c r="GU36" s="2">
        <f>SQRT(S2_trace_elements!AU174^2+S2_trace_elements!AU188^2)*100</f>
        <v>0</v>
      </c>
      <c r="GV36" s="2">
        <f>SQRT(S2_trace_elements!AV174^2+S2_trace_elements!AV188^2)*100</f>
        <v>39.975577219968713</v>
      </c>
      <c r="GW36" s="2">
        <f>SQRT(S2_trace_elements!AW174^2+S2_trace_elements!AW188^2)*100</f>
        <v>38.024780453740156</v>
      </c>
      <c r="GZ36" s="4">
        <f t="shared" ref="GZ36:HJ36" si="46">DR36/100*FI36</f>
        <v>3.1857989690156255E-2</v>
      </c>
      <c r="HA36" s="4">
        <f t="shared" si="46"/>
        <v>2.338561320670508E-2</v>
      </c>
      <c r="HB36" s="4">
        <f t="shared" si="46"/>
        <v>9.2020623806911353E-3</v>
      </c>
      <c r="HC36" s="4">
        <f t="shared" si="46"/>
        <v>0.24813689038234224</v>
      </c>
      <c r="HD36" s="4">
        <f t="shared" si="46"/>
        <v>5.3339554236236902E-2</v>
      </c>
      <c r="HE36" s="4">
        <f t="shared" si="46"/>
        <v>4.798818755907433E-2</v>
      </c>
      <c r="HF36" s="4">
        <f t="shared" si="46"/>
        <v>0.67105246116783879</v>
      </c>
      <c r="HG36" s="4">
        <f t="shared" si="46"/>
        <v>1.3432934489947677</v>
      </c>
      <c r="HH36" s="4">
        <f t="shared" si="46"/>
        <v>2.1276688852749043E-2</v>
      </c>
      <c r="HI36" s="4">
        <f t="shared" si="46"/>
        <v>1.8092034423264881E-2</v>
      </c>
      <c r="HJ36" s="4">
        <f t="shared" si="46"/>
        <v>9.8027949270065515E-2</v>
      </c>
      <c r="HK36" s="99"/>
      <c r="HL36" s="99"/>
      <c r="HM36" s="99"/>
      <c r="HN36" s="4"/>
      <c r="HO36" s="4">
        <f>EG36/100*FX36</f>
        <v>5.9915592236623374E-3</v>
      </c>
      <c r="HP36" s="4">
        <f>EH36/100*FY36</f>
        <v>3.0767992548872598E-2</v>
      </c>
      <c r="HQ36" s="4">
        <f>EI36/100*FZ36</f>
        <v>3.9689302876762186E-2</v>
      </c>
      <c r="HR36" s="92">
        <f>EJ36/100*GA36</f>
        <v>1.2023878723131961E-3</v>
      </c>
      <c r="HS36" s="4">
        <f>EK36/100*GB36</f>
        <v>4.1593845881924905E-2</v>
      </c>
      <c r="HT36" s="93"/>
      <c r="HU36" s="99">
        <f t="shared" ref="HU36:IK36" si="47">EM36/100*GD36</f>
        <v>7.4768732683119126E-6</v>
      </c>
      <c r="HV36" s="4">
        <f t="shared" si="47"/>
        <v>8.5872233209983717E-3</v>
      </c>
      <c r="HW36" s="4">
        <f t="shared" si="47"/>
        <v>1.2936761887432344E-2</v>
      </c>
      <c r="HX36" s="4">
        <f t="shared" si="47"/>
        <v>1.8172958930260091E-2</v>
      </c>
      <c r="HY36" s="4">
        <f t="shared" si="47"/>
        <v>3.0222940612029976E-2</v>
      </c>
      <c r="HZ36" s="4">
        <f t="shared" si="47"/>
        <v>4.0305390007554981E-2</v>
      </c>
      <c r="IA36" s="4">
        <f t="shared" si="47"/>
        <v>1.9820384968586357E-2</v>
      </c>
      <c r="IB36" s="4">
        <f t="shared" si="47"/>
        <v>2.2359757658367837E-2</v>
      </c>
      <c r="IC36" s="4">
        <f t="shared" si="47"/>
        <v>2.8905165600085738E-2</v>
      </c>
      <c r="ID36" s="4">
        <f t="shared" si="47"/>
        <v>2.9570743233355998E-2</v>
      </c>
      <c r="IE36" s="4">
        <f t="shared" si="47"/>
        <v>3.3644399949818771E-2</v>
      </c>
      <c r="IF36" s="4">
        <f t="shared" si="47"/>
        <v>3.7020123203288485E-2</v>
      </c>
      <c r="IG36" s="4">
        <f t="shared" si="47"/>
        <v>2.7592356652114739E-2</v>
      </c>
      <c r="IH36" s="4">
        <f t="shared" si="47"/>
        <v>3.2141601231574668E-2</v>
      </c>
      <c r="II36" s="4">
        <f t="shared" si="47"/>
        <v>3.2617049193485084E-2</v>
      </c>
      <c r="IJ36" s="4">
        <f t="shared" si="47"/>
        <v>8.4745868393813262E-2</v>
      </c>
      <c r="IK36" s="4">
        <f t="shared" si="47"/>
        <v>4.0314399523485051E-3</v>
      </c>
      <c r="IL36" s="93"/>
      <c r="IM36" s="4">
        <f>FE36/100*GV36</f>
        <v>1.8674491659226948E-3</v>
      </c>
      <c r="IN36" s="92">
        <f>FF36/100*GW36</f>
        <v>1.8172270872797659E-3</v>
      </c>
      <c r="IO36" s="4"/>
    </row>
    <row r="37" spans="1:249" s="2" customFormat="1" x14ac:dyDescent="0.25">
      <c r="A37" s="81" t="str">
        <f>S2_trace_elements!A183</f>
        <v>120. Exp CHV-E424</v>
      </c>
      <c r="B37" s="81" t="s">
        <v>639</v>
      </c>
      <c r="C37" s="81">
        <v>10</v>
      </c>
      <c r="D37" s="86">
        <f>S1_major_minor_elements!J378</f>
        <v>43.762</v>
      </c>
      <c r="E37" s="86">
        <f>S1_major_minor_elements!J379</f>
        <v>0.17190436617814858</v>
      </c>
      <c r="F37" s="86" t="str">
        <f>S1_major_minor_elements!D377</f>
        <v>&lt;DL</v>
      </c>
      <c r="G37" s="86"/>
      <c r="H37" s="86">
        <f>S1_major_minor_elements!R378</f>
        <v>1.923</v>
      </c>
      <c r="I37" s="86">
        <f>S1_major_minor_elements!R379</f>
        <v>5.7936747118445119E-2</v>
      </c>
      <c r="J37" s="86" t="str">
        <f>S1_major_minor_elements!L377</f>
        <v>&lt;DL</v>
      </c>
      <c r="K37" s="86"/>
      <c r="L37" s="86">
        <f>S1_major_minor_elements!N378</f>
        <v>20.537000000000003</v>
      </c>
      <c r="M37" s="86">
        <f>S1_major_minor_elements!N379</f>
        <v>0.16512957874886572</v>
      </c>
      <c r="N37" s="86">
        <f>S1_major_minor_elements!F378</f>
        <v>10.314</v>
      </c>
      <c r="O37" s="86">
        <f>S1_major_minor_elements!F379</f>
        <v>0.12971764207950548</v>
      </c>
      <c r="P37" s="86">
        <f>S1_major_minor_elements!H378</f>
        <v>10.185</v>
      </c>
      <c r="Q37" s="86">
        <f>S1_major_minor_elements!H379</f>
        <v>0.11374923687167694</v>
      </c>
      <c r="R37" s="86">
        <f>S1_major_minor_elements!P378</f>
        <v>13.48</v>
      </c>
      <c r="S37" s="86">
        <f>S1_major_minor_elements!P379</f>
        <v>0.11623730516108456</v>
      </c>
      <c r="T37" s="86">
        <f>S1_major_minor_elements!V378</f>
        <v>0.26411999999999997</v>
      </c>
      <c r="U37" s="89">
        <f>S1_major_minor_elements!V379</f>
        <v>4.3159234881489469E-2</v>
      </c>
      <c r="V37" s="86">
        <f>S1_major_minor_elements!T378</f>
        <v>0.11744285714285714</v>
      </c>
      <c r="W37" s="89">
        <f>S1_major_minor_elements!T379</f>
        <v>1.8956340816277277E-2</v>
      </c>
      <c r="X37" s="86" t="s">
        <v>29</v>
      </c>
      <c r="Y37" s="86"/>
      <c r="Z37" s="86">
        <f>SUM(V37,X37,T37,R37,P37,N37,L37,J37,H37,F37,D37)</f>
        <v>100.58256285714286</v>
      </c>
      <c r="AA37" s="81">
        <v>8</v>
      </c>
      <c r="AF37" s="37"/>
      <c r="AJ37" s="86">
        <f>S2_trace_elements!I185</f>
        <v>78.096249999999998</v>
      </c>
      <c r="AK37" s="87">
        <f>S2_trace_elements!J185</f>
        <v>208998.68</v>
      </c>
      <c r="AL37" s="87">
        <f>S2_trace_elements!K185</f>
        <v>146778.14000000001</v>
      </c>
      <c r="AM37" s="86">
        <f>S2_trace_elements!L185</f>
        <v>112.745</v>
      </c>
      <c r="AN37" s="87">
        <f>S2_trace_elements!M185</f>
        <v>13951.29</v>
      </c>
      <c r="AO37" s="87">
        <f>S2_trace_elements!N185</f>
        <v>13943.662500000002</v>
      </c>
      <c r="AP37" s="86">
        <f>S2_trace_elements!O185</f>
        <v>9.1349999999999998</v>
      </c>
      <c r="AQ37" s="86">
        <f>S2_trace_elements!P185</f>
        <v>693.47749999999996</v>
      </c>
      <c r="AR37" s="86">
        <f>S2_trace_elements!Q185</f>
        <v>1990.0837500000002</v>
      </c>
      <c r="AS37" s="86">
        <f>S2_trace_elements!R185</f>
        <v>189.44875000000002</v>
      </c>
      <c r="AT37" s="86">
        <f>S2_trace_elements!S185</f>
        <v>59.36</v>
      </c>
      <c r="AU37" s="86">
        <f>S2_trace_elements!T185</f>
        <v>3.02</v>
      </c>
      <c r="AV37" s="86">
        <f>S2_trace_elements!U185</f>
        <v>2.1</v>
      </c>
      <c r="AW37" s="86">
        <f>S2_trace_elements!V185</f>
        <v>0.83333333333333337</v>
      </c>
      <c r="AX37" s="88"/>
      <c r="AY37" s="86">
        <f>S2_trace_elements!X185</f>
        <v>297.68875000000003</v>
      </c>
      <c r="AZ37" s="86">
        <f>S2_trace_elements!Y185</f>
        <v>56.348750000000003</v>
      </c>
      <c r="BA37" s="86">
        <f>S2_trace_elements!Z185</f>
        <v>136.73124999999999</v>
      </c>
      <c r="BB37" s="86">
        <f>S2_trace_elements!AA185</f>
        <v>238.81125</v>
      </c>
      <c r="BC37" s="86">
        <f>S2_trace_elements!AB185</f>
        <v>6.90625</v>
      </c>
      <c r="BD37" s="86">
        <f>S2_trace_elements!AC185</f>
        <v>0.104</v>
      </c>
      <c r="BE37" s="86">
        <f>S2_trace_elements!AD185</f>
        <v>194.76</v>
      </c>
      <c r="BF37" s="86">
        <f>S2_trace_elements!AE185</f>
        <v>31.53125</v>
      </c>
      <c r="BG37" s="86">
        <f>S2_trace_elements!AF185</f>
        <v>43.715000000000003</v>
      </c>
      <c r="BH37" s="86">
        <f>S2_trace_elements!AG185</f>
        <v>6.7375000000000007</v>
      </c>
      <c r="BI37" s="86">
        <f>S2_trace_elements!AH185</f>
        <v>49.443749999999994</v>
      </c>
      <c r="BJ37" s="86">
        <f>S2_trace_elements!AI185</f>
        <v>20.86</v>
      </c>
      <c r="BK37" s="86">
        <f>S2_trace_elements!AJ185</f>
        <v>6.3224999999999998</v>
      </c>
      <c r="BL37" s="86">
        <f>S2_trace_elements!AK185</f>
        <v>12.012499999999999</v>
      </c>
      <c r="BM37" s="86">
        <f>S2_trace_elements!AL185</f>
        <v>5.9674999999999994</v>
      </c>
      <c r="BN37" s="86">
        <f>S2_trace_elements!AM185</f>
        <v>23.299999999999997</v>
      </c>
      <c r="BO37" s="86">
        <f>S2_trace_elements!AN185</f>
        <v>5.0674999999999999</v>
      </c>
      <c r="BP37" s="86">
        <f>S2_trace_elements!AO185</f>
        <v>12.15</v>
      </c>
      <c r="BQ37" s="86">
        <f>S2_trace_elements!AP185</f>
        <v>5.7912499999999998</v>
      </c>
      <c r="BR37" s="86">
        <f>S2_trace_elements!AQ185</f>
        <v>12.2425</v>
      </c>
      <c r="BS37" s="86">
        <f>S2_trace_elements!AR185</f>
        <v>9.0225000000000009</v>
      </c>
      <c r="BT37" s="86">
        <f>S2_trace_elements!AS185</f>
        <v>19.579999999999998</v>
      </c>
      <c r="BU37" s="86">
        <f>S2_trace_elements!AT185</f>
        <v>19.862500000000001</v>
      </c>
      <c r="BV37" s="86">
        <f>S2_trace_elements!AU185</f>
        <v>1.66E-2</v>
      </c>
      <c r="BW37" s="86">
        <f>S2_trace_elements!AV185</f>
        <v>57.858750000000001</v>
      </c>
      <c r="BX37" s="86">
        <f>S2_trace_elements!AW185</f>
        <v>22.622499999999999</v>
      </c>
      <c r="BY37" s="86"/>
      <c r="BZ37" s="86"/>
      <c r="CA37" s="86">
        <f>S2_trace_elements!I188</f>
        <v>1.5078514588849587E-2</v>
      </c>
      <c r="CB37" s="105">
        <f>S2_trace_elements!J188</f>
        <v>2.7844953160796678E-3</v>
      </c>
      <c r="CC37" s="90"/>
      <c r="CD37" s="105">
        <f>S2_trace_elements!L188</f>
        <v>4.856445544193992E-3</v>
      </c>
      <c r="CE37" s="105">
        <f>S2_trace_elements!M188</f>
        <v>6.1506334344650481E-3</v>
      </c>
      <c r="CF37" s="105">
        <f>S2_trace_elements!N188</f>
        <v>2.944889521384482E-3</v>
      </c>
      <c r="CG37" s="89">
        <f>S2_trace_elements!O188</f>
        <v>2.2434484435598447E-2</v>
      </c>
      <c r="CH37" s="89">
        <f>S2_trace_elements!P188</f>
        <v>1.2151781184708346E-2</v>
      </c>
      <c r="CI37" s="105">
        <f>S2_trace_elements!Q188</f>
        <v>4.2267895826959574E-3</v>
      </c>
      <c r="CJ37" s="105">
        <f>S2_trace_elements!R188</f>
        <v>5.9821278041664854E-3</v>
      </c>
      <c r="CK37" s="89">
        <f>S2_trace_elements!S188</f>
        <v>3.1873539235004633E-2</v>
      </c>
      <c r="CL37" s="86">
        <f>S2_trace_elements!T188</f>
        <v>0.69774112845559999</v>
      </c>
      <c r="CM37" s="86">
        <f>S2_trace_elements!U188</f>
        <v>0.15489005683133922</v>
      </c>
      <c r="CN37" s="89">
        <f>S2_trace_elements!V188</f>
        <v>0.11149887891813084</v>
      </c>
      <c r="CO37" s="88"/>
      <c r="CP37" s="105">
        <f>S2_trace_elements!X188</f>
        <v>7.8992126367304089E-3</v>
      </c>
      <c r="CQ37" s="105">
        <f>S2_trace_elements!Y188</f>
        <v>6.0765293920451999E-3</v>
      </c>
      <c r="CR37" s="105">
        <f>S2_trace_elements!Z188</f>
        <v>4.7957697890298979E-3</v>
      </c>
      <c r="CS37" s="105">
        <f>S2_trace_elements!AA188</f>
        <v>4.3920430429735171E-3</v>
      </c>
      <c r="CT37" s="89">
        <f>S2_trace_elements!AB188</f>
        <v>3.7334990207155659E-2</v>
      </c>
      <c r="CU37" s="88"/>
      <c r="CV37" s="105">
        <f>S2_trace_elements!AD188</f>
        <v>8.1351722778571396E-3</v>
      </c>
      <c r="CW37" s="89">
        <f>S2_trace_elements!AE188</f>
        <v>6.108510360467282E-3</v>
      </c>
      <c r="CX37" s="105">
        <f>S2_trace_elements!AF188</f>
        <v>8.1869071419099718E-3</v>
      </c>
      <c r="CY37" s="89">
        <f>S2_trace_elements!AG188</f>
        <v>1.4942676753114273E-2</v>
      </c>
      <c r="CZ37" s="89">
        <f>S2_trace_elements!AH188</f>
        <v>1.3990564619155862E-2</v>
      </c>
      <c r="DA37" s="89">
        <f>S2_trace_elements!AI188</f>
        <v>3.265361851215258E-2</v>
      </c>
      <c r="DB37" s="89">
        <f>S2_trace_elements!AJ188</f>
        <v>1.1239755162951273E-2</v>
      </c>
      <c r="DC37" s="89">
        <f>S2_trace_elements!AK188</f>
        <v>1.3168085876103521E-2</v>
      </c>
      <c r="DD37" s="89">
        <f>S2_trace_elements!AL188</f>
        <v>1.1531885421757865E-2</v>
      </c>
      <c r="DE37" s="89">
        <f>S2_trace_elements!AM188</f>
        <v>1.5506744664992817E-2</v>
      </c>
      <c r="DF37" s="89">
        <f>S2_trace_elements!AN188</f>
        <v>4.443972872065511E-3</v>
      </c>
      <c r="DG37" s="89">
        <f>S2_trace_elements!AO188</f>
        <v>1.5856023303698809E-2</v>
      </c>
      <c r="DH37" s="105">
        <f>S2_trace_elements!AP188</f>
        <v>8.5811355713043738E-3</v>
      </c>
      <c r="DI37" s="89">
        <f>S2_trace_elements!AQ188</f>
        <v>1.5704389082172497E-2</v>
      </c>
      <c r="DJ37" s="105">
        <f>S2_trace_elements!AR188</f>
        <v>7.831549175959289E-3</v>
      </c>
      <c r="DK37" s="105">
        <f>S2_trace_elements!AS188</f>
        <v>9.7478397897909023E-3</v>
      </c>
      <c r="DL37" s="105">
        <f>S2_trace_elements!AT188</f>
        <v>8.8510647846827169E-3</v>
      </c>
      <c r="DM37" s="105"/>
      <c r="DN37" s="105">
        <f>S2_trace_elements!AV188</f>
        <v>5.8788757466839521E-3</v>
      </c>
      <c r="DO37" s="105">
        <f>S2_trace_elements!AW188</f>
        <v>5.5399774880422054E-3</v>
      </c>
      <c r="DP37" s="86"/>
      <c r="ED37" s="92"/>
      <c r="EE37" s="92"/>
      <c r="EM37" s="92"/>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4"/>
    </row>
    <row r="38" spans="1:249" s="2" customFormat="1" x14ac:dyDescent="0.25">
      <c r="A38" s="81"/>
      <c r="B38" s="81"/>
      <c r="C38" s="16"/>
      <c r="Z38" s="86"/>
      <c r="AA38" s="16"/>
      <c r="AF38" s="37"/>
      <c r="AK38" s="96"/>
      <c r="AL38" s="96"/>
      <c r="AN38" s="96"/>
      <c r="AO38" s="96"/>
      <c r="ED38" s="92"/>
      <c r="EE38" s="92"/>
      <c r="EM38" s="92"/>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row>
    <row r="39" spans="1:249" s="2" customFormat="1" x14ac:dyDescent="0.25">
      <c r="A39" s="81"/>
      <c r="B39" s="81"/>
      <c r="C39" s="81"/>
      <c r="D39" s="86"/>
      <c r="E39" s="86"/>
      <c r="F39" s="86"/>
      <c r="G39" s="86"/>
      <c r="H39" s="86"/>
      <c r="I39" s="86"/>
      <c r="J39" s="86"/>
      <c r="K39" s="86"/>
      <c r="L39" s="86"/>
      <c r="M39" s="86"/>
      <c r="N39" s="86"/>
      <c r="O39" s="86"/>
      <c r="P39" s="86"/>
      <c r="Q39" s="86"/>
      <c r="R39" s="86"/>
      <c r="S39" s="86"/>
      <c r="T39" s="86"/>
      <c r="U39" s="86"/>
      <c r="V39" s="86"/>
      <c r="W39" s="86"/>
      <c r="X39" s="86"/>
      <c r="Y39" s="86"/>
      <c r="Z39" s="86"/>
      <c r="AA39" s="81"/>
      <c r="AF39" s="37"/>
      <c r="AJ39" s="86"/>
      <c r="AK39" s="87"/>
      <c r="AL39" s="87"/>
      <c r="AM39" s="86"/>
      <c r="AN39" s="87"/>
      <c r="AO39" s="87"/>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ED39" s="92"/>
      <c r="EE39" s="92"/>
      <c r="EM39" s="92"/>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4"/>
    </row>
    <row r="40" spans="1:249" s="2" customFormat="1" x14ac:dyDescent="0.25">
      <c r="A40" s="81" t="str">
        <f>S2_trace_elements!A204</f>
        <v>61. Exp CHV-E282</v>
      </c>
      <c r="B40" s="81" t="s">
        <v>647</v>
      </c>
      <c r="C40" s="81">
        <v>4</v>
      </c>
      <c r="D40" s="86">
        <f>S1_major_minor_elements!J289</f>
        <v>39.47</v>
      </c>
      <c r="E40" s="86">
        <f>S1_major_minor_elements!J290</f>
        <v>0.19039432764659556</v>
      </c>
      <c r="F40" s="86" t="str">
        <f>S1_major_minor_elements!D288</f>
        <v>&lt;DL</v>
      </c>
      <c r="G40" s="86"/>
      <c r="H40" s="86" t="str">
        <f>S1_major_minor_elements!R288</f>
        <v>&lt;DL</v>
      </c>
      <c r="I40" s="86"/>
      <c r="J40" s="86" t="str">
        <f>S1_major_minor_elements!L288</f>
        <v>&lt;DL</v>
      </c>
      <c r="K40" s="86"/>
      <c r="L40" s="86">
        <f>S1_major_minor_elements!N289</f>
        <v>0.34127999999999997</v>
      </c>
      <c r="M40" s="89">
        <f>S1_major_minor_elements!N290</f>
        <v>1.8347942663961E-2</v>
      </c>
      <c r="N40" s="86">
        <f>S1_major_minor_elements!F289</f>
        <v>45.76</v>
      </c>
      <c r="O40" s="86">
        <f>S1_major_minor_elements!F290</f>
        <v>0.76717012454865474</v>
      </c>
      <c r="P40" s="86">
        <f>S1_major_minor_elements!H289</f>
        <v>3.0100000000000005E-2</v>
      </c>
      <c r="Q40" s="89">
        <f>S1_major_minor_elements!H290</f>
        <v>1.1737333598394465E-2</v>
      </c>
      <c r="R40" s="86">
        <f>S1_major_minor_elements!P289</f>
        <v>14.622</v>
      </c>
      <c r="S40" s="86">
        <f>S1_major_minor_elements!P290</f>
        <v>0.79137222594680401</v>
      </c>
      <c r="T40" s="86">
        <f>S1_major_minor_elements!V289</f>
        <v>0.32125999999999999</v>
      </c>
      <c r="U40" s="89">
        <f>S1_major_minor_elements!V303</f>
        <v>3.7778706524531108E-2</v>
      </c>
      <c r="V40" s="86">
        <f>S1_major_minor_elements!T289</f>
        <v>0.31866</v>
      </c>
      <c r="W40" s="89">
        <f>S1_major_minor_elements!T290</f>
        <v>2.5644258616696253E-2</v>
      </c>
      <c r="X40" s="86" t="s">
        <v>29</v>
      </c>
      <c r="Y40" s="86"/>
      <c r="Z40" s="86">
        <f>SUM(V40,X40,T40,R40,P40,N40,L40,J40,H40,F40,D40)</f>
        <v>100.8633</v>
      </c>
      <c r="AA40" s="81">
        <v>2</v>
      </c>
      <c r="AF40" s="37"/>
      <c r="AH40" s="2">
        <f>(R40*N43)/(R43*N40)</f>
        <v>0.26313428403041383</v>
      </c>
      <c r="AJ40" s="86">
        <f>S2_trace_elements!I218</f>
        <v>28.595000000000002</v>
      </c>
      <c r="AK40" s="87">
        <f>S2_trace_elements!J218</f>
        <v>184778.78499999997</v>
      </c>
      <c r="AL40" s="87">
        <f>S2_trace_elements!K218</f>
        <v>2458.1424999999999</v>
      </c>
      <c r="AM40" s="86">
        <f>S2_trace_elements!L218</f>
        <v>22.855</v>
      </c>
      <c r="AN40" s="87">
        <f>S2_trace_elements!M218</f>
        <v>69.959999999999994</v>
      </c>
      <c r="AO40" s="87">
        <f>S2_trace_elements!N218</f>
        <v>68.03</v>
      </c>
      <c r="AP40" s="86">
        <f>S2_trace_elements!O218</f>
        <v>5.9975000000000005</v>
      </c>
      <c r="AQ40" s="86">
        <f>S2_trace_elements!P218</f>
        <v>2145.8775000000001</v>
      </c>
      <c r="AR40" s="86">
        <f>S2_trace_elements!Q218</f>
        <v>2266.1800000000003</v>
      </c>
      <c r="AS40" s="86">
        <f>S2_trace_elements!R218</f>
        <v>261.59000000000003</v>
      </c>
      <c r="AT40" s="86">
        <f>S2_trace_elements!S218</f>
        <v>22.702500000000001</v>
      </c>
      <c r="AU40" s="86">
        <f>S2_trace_elements!T218</f>
        <v>3.4550000000000001</v>
      </c>
      <c r="AV40" s="88"/>
      <c r="AW40" s="103"/>
      <c r="AX40" s="103"/>
      <c r="AY40" s="103"/>
      <c r="AZ40" s="86">
        <f>S2_trace_elements!Y218</f>
        <v>0.39674999999999999</v>
      </c>
      <c r="BA40" s="86">
        <f>S2_trace_elements!Z218</f>
        <v>0.27925</v>
      </c>
      <c r="BB40" s="86">
        <f>S2_trace_elements!AA218</f>
        <v>9.4250000000000014E-2</v>
      </c>
      <c r="BC40" s="103"/>
      <c r="BD40" s="103"/>
      <c r="BE40" s="88"/>
      <c r="BF40" s="86">
        <f>S2_trace_elements!AE218</f>
        <v>6.7999999999999996E-3</v>
      </c>
      <c r="BG40" s="88"/>
      <c r="BH40" s="88"/>
      <c r="BI40" s="86">
        <f>S2_trace_elements!AH218</f>
        <v>3.9E-2</v>
      </c>
      <c r="BJ40" s="88"/>
      <c r="BK40" s="86">
        <f>S2_trace_elements!AJ218</f>
        <v>3.015E-2</v>
      </c>
      <c r="BL40" s="88"/>
      <c r="BM40" s="86">
        <f>S2_trace_elements!AL218</f>
        <v>1.5275E-2</v>
      </c>
      <c r="BN40" s="86">
        <f>S2_trace_elements!AM218</f>
        <v>0.11799999999999999</v>
      </c>
      <c r="BO40" s="86">
        <f>S2_trace_elements!AN218</f>
        <v>3.7400000000000003E-2</v>
      </c>
      <c r="BP40" s="86">
        <f>S2_trace_elements!AO218</f>
        <v>0.10550000000000001</v>
      </c>
      <c r="BQ40" s="86">
        <f>S2_trace_elements!AP218</f>
        <v>8.4249999999999992E-2</v>
      </c>
      <c r="BR40" s="86">
        <f>S2_trace_elements!AQ218</f>
        <v>0.23725000000000002</v>
      </c>
      <c r="BS40" s="86">
        <f>S2_trace_elements!AR218</f>
        <v>0.25700000000000001</v>
      </c>
      <c r="BT40" s="86">
        <f>S2_trace_elements!AS218</f>
        <v>4.7966666666666664E-2</v>
      </c>
      <c r="BU40" s="86">
        <f>S2_trace_elements!AT218</f>
        <v>2.8300000000000002E-2</v>
      </c>
      <c r="BV40" s="86">
        <f>S2_trace_elements!AU218</f>
        <v>0</v>
      </c>
      <c r="BW40" s="86">
        <f>S2_trace_elements!AV218</f>
        <v>2.5000000000000001E-3</v>
      </c>
      <c r="BX40" s="86">
        <f>S2_trace_elements!AW218</f>
        <v>4.9499999999999995E-3</v>
      </c>
      <c r="BY40" s="86"/>
      <c r="BZ40" s="86"/>
      <c r="CA40" s="86">
        <f>S2_trace_elements!I221</f>
        <v>3.8255197399235753E-2</v>
      </c>
      <c r="CB40" s="86"/>
      <c r="CC40" s="86">
        <f>S2_trace_elements!K221</f>
        <v>9.3060803707412001E-2</v>
      </c>
      <c r="CD40" s="86">
        <f>S2_trace_elements!L221</f>
        <v>0.10356113151852654</v>
      </c>
      <c r="CE40" s="86">
        <f>S2_trace_elements!M221</f>
        <v>0.42772066328623476</v>
      </c>
      <c r="CF40" s="86">
        <f>S2_trace_elements!N221</f>
        <v>0.2852874695532242</v>
      </c>
      <c r="CG40" s="86">
        <f>S2_trace_elements!O221</f>
        <v>0.12649530790753108</v>
      </c>
      <c r="CH40" s="86">
        <f>S2_trace_elements!P221</f>
        <v>5.2719913604199774E-2</v>
      </c>
      <c r="CI40" s="86">
        <f>S2_trace_elements!Q221</f>
        <v>4.7433775194402304E-3</v>
      </c>
      <c r="CJ40" s="86">
        <f>S2_trace_elements!R221</f>
        <v>1.975851421917656E-2</v>
      </c>
      <c r="CK40" s="86">
        <f>S2_trace_elements!S221</f>
        <v>5.7703876861219763E-2</v>
      </c>
      <c r="CL40" s="88"/>
      <c r="CM40" s="88"/>
      <c r="CN40" s="88"/>
      <c r="CO40" s="88"/>
      <c r="CP40" s="88"/>
      <c r="CQ40" s="86">
        <f>S2_trace_elements!Y221</f>
        <v>0.14749109393910889</v>
      </c>
      <c r="CR40" s="86">
        <f>S2_trace_elements!Z221</f>
        <v>0.49245977644354511</v>
      </c>
      <c r="CS40" s="86">
        <f>S2_trace_elements!AA221</f>
        <v>0.53902093394304418</v>
      </c>
      <c r="CT40" s="88"/>
      <c r="CU40" s="88"/>
      <c r="CV40" s="88"/>
      <c r="CW40" s="88"/>
      <c r="CX40" s="88"/>
      <c r="CY40" s="88"/>
      <c r="CZ40" s="86">
        <f>S2_trace_elements!AH221</f>
        <v>0.43514263457633662</v>
      </c>
      <c r="DA40" s="88"/>
      <c r="DB40" s="88">
        <f>S2_trace_elements!AJ221</f>
        <v>0.32130556889736978</v>
      </c>
      <c r="DC40" s="88"/>
      <c r="DD40" s="88">
        <f>S2_trace_elements!AL221</f>
        <v>0.18893810591673338</v>
      </c>
      <c r="DE40" s="88">
        <f>S2_trace_elements!AM221</f>
        <v>0.15733220695643355</v>
      </c>
      <c r="DF40" s="88">
        <f>S2_trace_elements!AN221</f>
        <v>0.2446000450478773</v>
      </c>
      <c r="DG40" s="88">
        <f>S2_trace_elements!AO221</f>
        <v>0.42534499892549416</v>
      </c>
      <c r="DH40" s="88">
        <f>S2_trace_elements!AP221</f>
        <v>0.22611717299576006</v>
      </c>
      <c r="DI40" s="88">
        <f>S2_trace_elements!AQ221</f>
        <v>0.20265090901292476</v>
      </c>
      <c r="DJ40" s="88">
        <f>S2_trace_elements!AR221</f>
        <v>0.10397190051274237</v>
      </c>
      <c r="DK40" s="88">
        <f>S2_trace_elements!AS221</f>
        <v>0.96372449821232187</v>
      </c>
      <c r="DL40" s="88">
        <f>S2_trace_elements!AT221</f>
        <v>0.10100074860746605</v>
      </c>
      <c r="DM40" s="88"/>
      <c r="DN40" s="88"/>
      <c r="DO40" s="88">
        <f>S2_trace_elements!AW221</f>
        <v>0.27141472409180611</v>
      </c>
      <c r="DP40" s="86"/>
      <c r="DR40" s="2">
        <f t="shared" ref="DR40:EC40" si="48">AJ40/AJ43</f>
        <v>0.29958441981747064</v>
      </c>
      <c r="DS40" s="2">
        <f t="shared" si="48"/>
        <v>0.80909575576611981</v>
      </c>
      <c r="DT40" s="2">
        <f t="shared" si="48"/>
        <v>2.3776423205170306E-2</v>
      </c>
      <c r="DU40" s="2">
        <f t="shared" si="48"/>
        <v>0.18071796944324864</v>
      </c>
      <c r="DV40" s="37">
        <f t="shared" si="48"/>
        <v>1.466192621626178E-2</v>
      </c>
      <c r="DW40" s="37">
        <f t="shared" si="48"/>
        <v>1.386167081729681E-2</v>
      </c>
      <c r="DX40" s="2">
        <f t="shared" si="48"/>
        <v>0.90037531276063387</v>
      </c>
      <c r="DY40" s="2">
        <f t="shared" si="48"/>
        <v>1.0272719463324287</v>
      </c>
      <c r="DZ40" s="2">
        <f t="shared" si="48"/>
        <v>0.86748934226358709</v>
      </c>
      <c r="EA40" s="2">
        <f t="shared" si="48"/>
        <v>4.3108966729533273</v>
      </c>
      <c r="EB40" s="2">
        <f t="shared" si="48"/>
        <v>11.201891447368423</v>
      </c>
      <c r="EC40" s="2">
        <f t="shared" si="48"/>
        <v>0.70596648957907637</v>
      </c>
      <c r="ED40" s="92"/>
      <c r="EE40" s="92"/>
      <c r="EG40" s="92"/>
      <c r="EH40" s="4">
        <f>AZ40/AZ43</f>
        <v>5.6237597253283771E-3</v>
      </c>
      <c r="EI40" s="92">
        <f>BA40/BA43</f>
        <v>1.5892061083183156E-3</v>
      </c>
      <c r="EJ40" s="92">
        <f>BB40/BB43</f>
        <v>3.1372512759819519E-4</v>
      </c>
      <c r="EK40" s="92"/>
      <c r="EL40" s="92"/>
      <c r="EM40" s="92"/>
      <c r="EN40" s="92">
        <f>BF40/BF43</f>
        <v>1.818992420864913E-4</v>
      </c>
      <c r="EO40" s="92"/>
      <c r="EP40" s="92"/>
      <c r="EQ40" s="92">
        <f>BI40/BI43</f>
        <v>6.301615798922801E-4</v>
      </c>
      <c r="ER40" s="92"/>
      <c r="ES40" s="92">
        <f>BK40/BK43</f>
        <v>3.9607356590278791E-3</v>
      </c>
      <c r="ET40" s="92"/>
      <c r="EU40" s="4">
        <f t="shared" ref="EU40:FC40" si="49">BM40/BM43</f>
        <v>2.1340422229121393E-3</v>
      </c>
      <c r="EV40" s="4">
        <f t="shared" si="49"/>
        <v>3.833243096913914E-3</v>
      </c>
      <c r="EW40" s="4">
        <f t="shared" si="49"/>
        <v>5.0148986889153755E-3</v>
      </c>
      <c r="EX40" s="4">
        <f t="shared" si="49"/>
        <v>7.2541829016731603E-3</v>
      </c>
      <c r="EY40" s="4">
        <f t="shared" si="49"/>
        <v>1.2056765781523293E-2</v>
      </c>
      <c r="EZ40" s="4">
        <f t="shared" si="49"/>
        <v>1.5984803114238662E-2</v>
      </c>
      <c r="FA40" s="4">
        <f t="shared" si="49"/>
        <v>2.2962374664945901E-2</v>
      </c>
      <c r="FB40" s="4">
        <f t="shared" si="49"/>
        <v>2.6276705825065429E-3</v>
      </c>
      <c r="FC40" s="4">
        <f t="shared" si="49"/>
        <v>1.0560139309258262E-3</v>
      </c>
      <c r="FD40" s="99"/>
      <c r="FE40" s="94">
        <f>BW40/BW43</f>
        <v>3.3028977422858995E-5</v>
      </c>
      <c r="FF40" s="94">
        <f>BX40/BX43</f>
        <v>1.6560107055237528E-4</v>
      </c>
      <c r="FI40" s="2">
        <f>SQRT(S2_trace_elements!I221^2+S2_trace_elements!I237^2)*100</f>
        <v>4.365933860858866</v>
      </c>
      <c r="FJ40" s="2">
        <f>SQRT(S2_trace_elements!J221^2+S2_trace_elements!J237^2)*100</f>
        <v>6.6483782633198229E-6</v>
      </c>
      <c r="FK40" s="2">
        <f>SQRT(S2_trace_elements!K221^2+S2_trace_elements!K237^2)*100</f>
        <v>9.3485266138444469</v>
      </c>
      <c r="FL40" s="2">
        <f>SQRT(S2_trace_elements!L221^2+S2_trace_elements!L237^2)*100</f>
        <v>10.403983109775067</v>
      </c>
      <c r="FM40" s="2">
        <f>SQRT(S2_trace_elements!M221^2+S2_trace_elements!M237^2)*100</f>
        <v>42.78783700445846</v>
      </c>
      <c r="FN40" s="2">
        <f>SQRT(S2_trace_elements!N221^2+S2_trace_elements!N237^2)*100</f>
        <v>28.567997147004405</v>
      </c>
      <c r="FO40" s="2">
        <f>SQRT(S2_trace_elements!O221^2+S2_trace_elements!O237^2)*100</f>
        <v>12.726453991874134</v>
      </c>
      <c r="FP40" s="2">
        <f>SQRT(S2_trace_elements!P221^2+S2_trace_elements!P237^2)*100</f>
        <v>5.4402955052720721</v>
      </c>
      <c r="FQ40" s="2">
        <f>SQRT(S2_trace_elements!Q221^2+S2_trace_elements!Q237^2)*100</f>
        <v>1.1304825009529775</v>
      </c>
      <c r="FR40" s="2">
        <f>SQRT(S2_trace_elements!R221^2+S2_trace_elements!R237^2)*100</f>
        <v>3.2004632714715591</v>
      </c>
      <c r="FS40" s="2">
        <f>SQRT(S2_trace_elements!S221^2+S2_trace_elements!S237^2)*100</f>
        <v>34.551859483502156</v>
      </c>
      <c r="FT40" s="2">
        <f>SQRT(S2_trace_elements!T221^2+S2_trace_elements!T237^2)*100</f>
        <v>138.3021349045928</v>
      </c>
      <c r="FY40" s="2">
        <f>SQRT(S2_trace_elements!Y221^2+S2_trace_elements!Y237^2)*100</f>
        <v>14.815419703528999</v>
      </c>
      <c r="FZ40" s="2">
        <f>SQRT(S2_trace_elements!Z221^2+S2_trace_elements!Z237^2)*100</f>
        <v>49.28878514084203</v>
      </c>
      <c r="GA40" s="2">
        <f>SQRT(S2_trace_elements!AA221^2+S2_trace_elements!AA237^2)*100</f>
        <v>53.921530398741801</v>
      </c>
      <c r="GE40" s="2">
        <f>SQRT(S2_trace_elements!AE221^2+S2_trace_elements!AE237^2)*100</f>
        <v>1.3730668541276703</v>
      </c>
      <c r="GH40" s="2">
        <f>SQRT(S2_trace_elements!AH221^2+S2_trace_elements!AH237^2)*100</f>
        <v>43.584069720278045</v>
      </c>
      <c r="GJ40" s="2">
        <f>SQRT(S2_trace_elements!AJ221^2+S2_trace_elements!AJ237^2)*100</f>
        <v>32.230288635024856</v>
      </c>
      <c r="GL40" s="2">
        <f>SQRT(S2_trace_elements!AL221^2+S2_trace_elements!AL237^2)*100</f>
        <v>18.976889410822313</v>
      </c>
      <c r="GM40" s="2">
        <f>SQRT(S2_trace_elements!AM221^2+S2_trace_elements!AM237^2)*100</f>
        <v>15.813162070232915</v>
      </c>
      <c r="GN40" s="2">
        <f>SQRT(S2_trace_elements!AN221^2+S2_trace_elements!AN237^2)*100</f>
        <v>24.568532649635845</v>
      </c>
      <c r="GO40" s="2">
        <f>SQRT(S2_trace_elements!AO221^2+S2_trace_elements!AO237^2)*100</f>
        <v>42.610018556547068</v>
      </c>
      <c r="GP40" s="2">
        <f>SQRT(S2_trace_elements!AP221^2+S2_trace_elements!AP237^2)*100</f>
        <v>22.673083810563938</v>
      </c>
      <c r="GQ40" s="2">
        <f>SQRT(S2_trace_elements!AQ221^2+S2_trace_elements!AQ237^2)*100</f>
        <v>20.434756615320154</v>
      </c>
      <c r="GR40" s="2">
        <f>SQRT(S2_trace_elements!AR221^2+S2_trace_elements!AR237^2)*100</f>
        <v>10.533709674213796</v>
      </c>
      <c r="GS40" s="2">
        <f>SQRT(S2_trace_elements!AS221^2+S2_trace_elements!AS237^2)*100</f>
        <v>96.399876246107965</v>
      </c>
      <c r="GT40" s="2">
        <f>SQRT(S2_trace_elements!AT221^2+S2_trace_elements!AT237^2)*100</f>
        <v>10.287675287515546</v>
      </c>
      <c r="GV40" s="2">
        <f>SQRT(S2_trace_elements!AV221^2+S2_trace_elements!AV237^2)*100</f>
        <v>1.7470480140869722</v>
      </c>
      <c r="GW40" s="2">
        <f>SQRT(S2_trace_elements!AW221^2+S2_trace_elements!AW237^2)*100</f>
        <v>27.186359664897875</v>
      </c>
      <c r="GZ40" s="4">
        <f t="shared" ref="GZ40:HK41" si="50">DR40/100*FI40</f>
        <v>1.3079657626668529E-2</v>
      </c>
      <c r="HA40" s="4">
        <f t="shared" si="50"/>
        <v>5.3791746355797951E-8</v>
      </c>
      <c r="HB40" s="4">
        <f t="shared" si="50"/>
        <v>2.2227452511556331E-3</v>
      </c>
      <c r="HC40" s="4">
        <f t="shared" si="50"/>
        <v>1.8801867017204058E-2</v>
      </c>
      <c r="HD40" s="4">
        <f t="shared" si="50"/>
        <v>6.2735210911280537E-3</v>
      </c>
      <c r="HE40" s="4">
        <f t="shared" si="50"/>
        <v>3.9600017236124949E-3</v>
      </c>
      <c r="HF40" s="4">
        <f t="shared" si="50"/>
        <v>0.11458584993267491</v>
      </c>
      <c r="HG40" s="4">
        <f t="shared" si="50"/>
        <v>5.5886629523244045E-2</v>
      </c>
      <c r="HH40" s="4">
        <f t="shared" si="50"/>
        <v>9.8068152119219331E-3</v>
      </c>
      <c r="HI40" s="4">
        <f t="shared" si="50"/>
        <v>0.13796866468896066</v>
      </c>
      <c r="HJ40" s="4">
        <f t="shared" si="50"/>
        <v>3.8704617923891833</v>
      </c>
      <c r="HK40" s="4">
        <f t="shared" si="50"/>
        <v>0.97636672679887238</v>
      </c>
      <c r="HL40" s="99"/>
      <c r="HM40" s="99"/>
      <c r="HN40" s="4"/>
      <c r="HO40" s="99"/>
      <c r="HP40" s="92">
        <f t="shared" ref="HP40:HR42" si="51">EH40/100*FY40</f>
        <v>8.3318360642542868E-4</v>
      </c>
      <c r="HQ40" s="92">
        <f t="shared" si="51"/>
        <v>7.8330038417415181E-4</v>
      </c>
      <c r="HR40" s="4">
        <f t="shared" si="51"/>
        <v>1.6916539004635232E-4</v>
      </c>
      <c r="HS40" s="93"/>
      <c r="HT40" s="93"/>
      <c r="HU40" s="93"/>
      <c r="HV40" s="93">
        <f>EN40/100*GE40</f>
        <v>2.4975982009990612E-6</v>
      </c>
      <c r="HW40" s="93"/>
      <c r="HX40" s="93"/>
      <c r="HY40" s="92">
        <f t="shared" ref="HY40:IK42" si="52">EQ40/100*GH40</f>
        <v>2.74650062330657E-4</v>
      </c>
      <c r="HZ40" s="4">
        <f t="shared" si="52"/>
        <v>0</v>
      </c>
      <c r="IA40" s="4">
        <f t="shared" si="52"/>
        <v>1.2765565349750394E-3</v>
      </c>
      <c r="IB40" s="94">
        <f t="shared" si="52"/>
        <v>0</v>
      </c>
      <c r="IC40" s="4">
        <f t="shared" si="52"/>
        <v>4.0497483262229083E-4</v>
      </c>
      <c r="ID40" s="4">
        <f t="shared" si="52"/>
        <v>6.061569434610125E-4</v>
      </c>
      <c r="IE40" s="4">
        <f t="shared" si="52"/>
        <v>1.232087021732334E-3</v>
      </c>
      <c r="IF40" s="4">
        <f t="shared" si="52"/>
        <v>3.0910086805287979E-3</v>
      </c>
      <c r="IG40" s="4">
        <f t="shared" si="52"/>
        <v>2.7336406104881703E-3</v>
      </c>
      <c r="IH40" s="4">
        <f t="shared" si="52"/>
        <v>3.2664556118327873E-3</v>
      </c>
      <c r="II40" s="4">
        <f t="shared" si="52"/>
        <v>2.4187898815106242E-3</v>
      </c>
      <c r="IJ40" s="4">
        <f t="shared" si="52"/>
        <v>2.5330711896916916E-3</v>
      </c>
      <c r="IK40" s="94">
        <f t="shared" si="52"/>
        <v>1.0863928420457771E-4</v>
      </c>
      <c r="IL40" s="104"/>
      <c r="IM40" s="104"/>
      <c r="IN40" s="94">
        <f>FF40/100*GW40</f>
        <v>4.5020902649290023E-5</v>
      </c>
      <c r="IO40" s="4"/>
    </row>
    <row r="41" spans="1:249" s="2" customFormat="1" x14ac:dyDescent="0.25">
      <c r="A41" s="81" t="str">
        <f>S2_trace_elements!A204</f>
        <v>61. Exp CHV-E282</v>
      </c>
      <c r="B41" s="81" t="s">
        <v>648</v>
      </c>
      <c r="C41" s="81">
        <v>10</v>
      </c>
      <c r="D41" s="86">
        <f>S1_major_minor_elements!J281</f>
        <v>56.164000000000001</v>
      </c>
      <c r="E41" s="86">
        <f>S1_major_minor_elements!J282</f>
        <v>0.20817727488315738</v>
      </c>
      <c r="F41" s="86" t="str">
        <f>S1_major_minor_elements!D280</f>
        <v>&lt;DL</v>
      </c>
      <c r="G41" s="86"/>
      <c r="H41" s="86" t="str">
        <f>S1_major_minor_elements!R279</f>
        <v>&lt;DL</v>
      </c>
      <c r="I41" s="86"/>
      <c r="J41" s="86" t="str">
        <f>S1_major_minor_elements!L280</f>
        <v>&lt;DL</v>
      </c>
      <c r="K41" s="86"/>
      <c r="L41" s="86">
        <f>S1_major_minor_elements!N281</f>
        <v>5.0110000000000001</v>
      </c>
      <c r="M41" s="86">
        <f>S1_major_minor_elements!N282</f>
        <v>0.85510818029066205</v>
      </c>
      <c r="N41" s="86">
        <f>S1_major_minor_elements!F281</f>
        <v>29.500999999999998</v>
      </c>
      <c r="O41" s="86">
        <f>S1_major_minor_elements!F282</f>
        <v>0.77816664881844766</v>
      </c>
      <c r="P41" s="86">
        <f>S1_major_minor_elements!H281</f>
        <v>0.55422000000000005</v>
      </c>
      <c r="Q41" s="86">
        <f>S1_major_minor_elements!H282</f>
        <v>9.5248316403901301E-2</v>
      </c>
      <c r="R41" s="86">
        <f>S1_major_minor_elements!P281</f>
        <v>8.3629999999999995</v>
      </c>
      <c r="S41" s="86">
        <f>S1_major_minor_elements!P282</f>
        <v>0.16944681236961159</v>
      </c>
      <c r="T41" s="86">
        <f>S1_major_minor_elements!V281</f>
        <v>0.33546000000000004</v>
      </c>
      <c r="U41" s="89">
        <f>S1_major_minor_elements!V282</f>
        <v>2.2362329435409407E-2</v>
      </c>
      <c r="V41" s="86">
        <f>S1_major_minor_elements!T281</f>
        <v>0.63055000000000005</v>
      </c>
      <c r="W41" s="89">
        <f>S1_major_minor_elements!T282</f>
        <v>3.4406532002578302E-2</v>
      </c>
      <c r="X41" s="86" t="s">
        <v>29</v>
      </c>
      <c r="Y41" s="86"/>
      <c r="Z41" s="86">
        <f>SUM(V41,X41,T41,R41,P41,N41,L41,J41,H41,F41,D41)</f>
        <v>100.55923000000001</v>
      </c>
      <c r="AA41" s="81">
        <v>4</v>
      </c>
      <c r="AB41" s="2">
        <v>9.5299999999999994</v>
      </c>
      <c r="AC41" s="2">
        <v>78.06</v>
      </c>
      <c r="AD41" s="2">
        <v>12.41</v>
      </c>
      <c r="AF41" s="37">
        <v>2.3E-2</v>
      </c>
      <c r="AH41" s="2">
        <f>(R41*N43)/(R43*N41)</f>
        <v>0.23344363218873618</v>
      </c>
      <c r="AJ41" s="86">
        <f>S2_trace_elements!I208</f>
        <v>20.672499999999999</v>
      </c>
      <c r="AK41" s="87">
        <f>S2_trace_elements!J208</f>
        <v>253702.7475</v>
      </c>
      <c r="AL41" s="87">
        <f>S2_trace_elements!K208</f>
        <v>30086.58</v>
      </c>
      <c r="AM41" s="86">
        <f>S2_trace_elements!L208</f>
        <v>58.157499999999999</v>
      </c>
      <c r="AN41" s="87">
        <f>S2_trace_elements!M208</f>
        <v>484.8725</v>
      </c>
      <c r="AO41" s="87">
        <f>S2_trace_elements!N208</f>
        <v>456.1</v>
      </c>
      <c r="AP41" s="86">
        <f>S2_trace_elements!O208</f>
        <v>13.51</v>
      </c>
      <c r="AQ41" s="86">
        <f>S2_trace_elements!P208</f>
        <v>3925.6824999999999</v>
      </c>
      <c r="AR41" s="86">
        <f>S2_trace_elements!Q208</f>
        <v>2231.9724999999999</v>
      </c>
      <c r="AS41" s="86">
        <f>S2_trace_elements!R208</f>
        <v>117.11500000000001</v>
      </c>
      <c r="AT41" s="86">
        <f>S2_trace_elements!S208</f>
        <v>7.5450000000000008</v>
      </c>
      <c r="AU41" s="86">
        <f>S2_trace_elements!T208</f>
        <v>4.28</v>
      </c>
      <c r="AV41" s="86">
        <f>S2_trace_elements!U208</f>
        <v>3.84</v>
      </c>
      <c r="AW41" s="103"/>
      <c r="AX41" s="86">
        <f>S2_trace_elements!W208</f>
        <v>0.43</v>
      </c>
      <c r="AY41" s="86">
        <f>S2_trace_elements!X208</f>
        <v>0.97150000000000003</v>
      </c>
      <c r="AZ41" s="86">
        <f>S2_trace_elements!Y208</f>
        <v>3.1949999999999998</v>
      </c>
      <c r="BA41" s="86">
        <f>S2_trace_elements!Z208</f>
        <v>1.30175</v>
      </c>
      <c r="BB41" s="86">
        <f>S2_trace_elements!AA208</f>
        <v>0.73875000000000002</v>
      </c>
      <c r="BC41" s="103"/>
      <c r="BD41" s="103"/>
      <c r="BE41" s="86">
        <f>S2_trace_elements!AD208</f>
        <v>0.52500000000000002</v>
      </c>
      <c r="BF41" s="86">
        <f>S2_trace_elements!AE208</f>
        <v>7.665000000000001E-2</v>
      </c>
      <c r="BG41" s="86">
        <f>S2_trace_elements!AF208</f>
        <v>0.18724999999999997</v>
      </c>
      <c r="BH41" s="86">
        <f>S2_trace_elements!AG208</f>
        <v>3.0599999999999999E-2</v>
      </c>
      <c r="BI41" s="86">
        <f>S2_trace_elements!AH208</f>
        <v>0.50924999999999998</v>
      </c>
      <c r="BJ41" s="86">
        <f>S2_trace_elements!AI208</f>
        <v>0.24249999999999999</v>
      </c>
      <c r="BK41" s="86">
        <f>S2_trace_elements!AJ208</f>
        <v>6.7250000000000004E-2</v>
      </c>
      <c r="BL41" s="86">
        <f>S2_trace_elements!AK208</f>
        <v>0.46100000000000002</v>
      </c>
      <c r="BM41" s="86">
        <f>S2_trace_elements!AL208</f>
        <v>0.21425</v>
      </c>
      <c r="BN41" s="86">
        <f>S2_trace_elements!AM208</f>
        <v>1.1850000000000001</v>
      </c>
      <c r="BO41" s="86">
        <f>S2_trace_elements!AN208</f>
        <v>0.34699999999999998</v>
      </c>
      <c r="BP41" s="86">
        <f>S2_trace_elements!AO208</f>
        <v>0.81524999999999992</v>
      </c>
      <c r="BQ41" s="86">
        <f>S2_trace_elements!AP208</f>
        <v>0.46524999999999994</v>
      </c>
      <c r="BR41" s="86">
        <f>S2_trace_elements!AQ208</f>
        <v>1.0194999999999999</v>
      </c>
      <c r="BS41" s="86">
        <f>S2_trace_elements!AR208</f>
        <v>0.81850000000000001</v>
      </c>
      <c r="BT41" s="86">
        <f>S2_trace_elements!AS208</f>
        <v>0.14299999999999999</v>
      </c>
      <c r="BU41" s="86">
        <f>S2_trace_elements!AT208</f>
        <v>3.1400000000000004E-2</v>
      </c>
      <c r="BV41" s="86">
        <f>S2_trace_elements!AU208</f>
        <v>4.3499999999999997E-2</v>
      </c>
      <c r="BW41" s="86">
        <f>S2_trace_elements!AV208</f>
        <v>9.3574999999999992E-2</v>
      </c>
      <c r="BX41" s="86">
        <f>S2_trace_elements!AW208</f>
        <v>3.005E-2</v>
      </c>
      <c r="BY41" s="86"/>
      <c r="BZ41" s="86"/>
      <c r="CA41" s="86">
        <f>S2_trace_elements!I211</f>
        <v>3.9384766872706971E-2</v>
      </c>
      <c r="CB41" s="86">
        <f>S2_trace_elements!J211</f>
        <v>2.6678626267945395E-3</v>
      </c>
      <c r="CC41" s="86">
        <f>S2_trace_elements!K211</f>
        <v>8.7924303282737745E-2</v>
      </c>
      <c r="CD41" s="86">
        <f>S2_trace_elements!L211</f>
        <v>8.6069255518270465E-2</v>
      </c>
      <c r="CE41" s="86">
        <f>S2_trace_elements!M211</f>
        <v>7.5951418571397034E-2</v>
      </c>
      <c r="CF41" s="86">
        <f>S2_trace_elements!N211</f>
        <v>5.9759661293076721E-2</v>
      </c>
      <c r="CG41" s="86">
        <f>S2_trace_elements!O211</f>
        <v>0.14201796659828103</v>
      </c>
      <c r="CH41" s="86">
        <f>S2_trace_elements!P211</f>
        <v>3.5525517211128031E-2</v>
      </c>
      <c r="CI41" s="86">
        <f>S2_trace_elements!Q211</f>
        <v>1.8831768982519162E-2</v>
      </c>
      <c r="CJ41" s="86">
        <f>S2_trace_elements!R211</f>
        <v>2.2529921838720674E-2</v>
      </c>
      <c r="CK41" s="86">
        <f>S2_trace_elements!S211</f>
        <v>4.5663176082046973E-2</v>
      </c>
      <c r="CL41" s="88"/>
      <c r="CM41" s="88"/>
      <c r="CN41" s="88"/>
      <c r="CO41" s="88"/>
      <c r="CP41" s="89">
        <f>S2_trace_elements!X211</f>
        <v>0.11289741338317158</v>
      </c>
      <c r="CQ41" s="86">
        <f>S2_trace_elements!Y211</f>
        <v>8.5007886186896905E-2</v>
      </c>
      <c r="CR41" s="86">
        <f>S2_trace_elements!Z211</f>
        <v>0.71103323688996933</v>
      </c>
      <c r="CS41" s="86">
        <f>S2_trace_elements!AA211</f>
        <v>0.60197925256706641</v>
      </c>
      <c r="CT41" s="88"/>
      <c r="CU41" s="88"/>
      <c r="CV41" s="88">
        <f>S2_trace_elements!AD211</f>
        <v>0.55221672435520841</v>
      </c>
      <c r="CW41" s="88">
        <f>S2_trace_elements!AE211</f>
        <v>0.30276164478502404</v>
      </c>
      <c r="CX41" s="88">
        <f>S2_trace_elements!AF211</f>
        <v>0.29443213007606767</v>
      </c>
      <c r="CY41" s="88">
        <f>S2_trace_elements!AG211</f>
        <v>0.28165309054137599</v>
      </c>
      <c r="CZ41" s="86">
        <f>S2_trace_elements!AH211</f>
        <v>0.23127119456804299</v>
      </c>
      <c r="DA41" s="88">
        <f>S2_trace_elements!AI211</f>
        <v>0.26358441176657793</v>
      </c>
      <c r="DB41" s="88">
        <f>S2_trace_elements!AJ211</f>
        <v>0.36187638732008759</v>
      </c>
      <c r="DC41" s="88">
        <f>S2_trace_elements!AK211</f>
        <v>0.35564915816641673</v>
      </c>
      <c r="DD41" s="88">
        <f>S2_trace_elements!AL211</f>
        <v>9.4229606558652063E-2</v>
      </c>
      <c r="DE41" s="88">
        <f>S2_trace_elements!AM211</f>
        <v>0.10992080834081534</v>
      </c>
      <c r="DF41" s="88">
        <f>S2_trace_elements!AN211</f>
        <v>0.12280850577903603</v>
      </c>
      <c r="DG41" s="88">
        <f>S2_trace_elements!AO211</f>
        <v>9.3273360691663615E-2</v>
      </c>
      <c r="DH41" s="88">
        <f>S2_trace_elements!AP211</f>
        <v>0.13379651507126214</v>
      </c>
      <c r="DI41" s="88">
        <f>S2_trace_elements!AQ211</f>
        <v>0.17414570322116005</v>
      </c>
      <c r="DJ41" s="88">
        <f>S2_trace_elements!AR211</f>
        <v>8.3714196765428975E-2</v>
      </c>
      <c r="DK41" s="88">
        <f>S2_trace_elements!AS211</f>
        <v>0.43753354616876744</v>
      </c>
      <c r="DL41" s="88">
        <f>S2_trace_elements!AT211</f>
        <v>0.21180139763908012</v>
      </c>
      <c r="DM41" s="88">
        <f>S2_trace_elements!AU211</f>
        <v>0.53642583400358779</v>
      </c>
      <c r="DN41" s="88">
        <f>S2_trace_elements!AV211</f>
        <v>0.89210574098412565</v>
      </c>
      <c r="DO41" s="88">
        <f>S2_trace_elements!AW211</f>
        <v>0.76517154248041908</v>
      </c>
      <c r="DP41" s="86"/>
      <c r="DR41" s="2">
        <f t="shared" ref="DR41:ED41" si="53">AJ41/AJ43</f>
        <v>0.21658188210094986</v>
      </c>
      <c r="DS41" s="2">
        <f t="shared" si="53"/>
        <v>1.1108949343316312</v>
      </c>
      <c r="DT41" s="2">
        <f t="shared" si="53"/>
        <v>0.29101293308919757</v>
      </c>
      <c r="DU41" s="2">
        <f t="shared" si="53"/>
        <v>0.45986021911598041</v>
      </c>
      <c r="DV41" s="2">
        <f t="shared" si="53"/>
        <v>0.10161756459826173</v>
      </c>
      <c r="DW41" s="2">
        <f t="shared" si="53"/>
        <v>9.2934118179760036E-2</v>
      </c>
      <c r="DX41" s="2">
        <f t="shared" si="53"/>
        <v>2.0281901584653879</v>
      </c>
      <c r="DY41" s="2">
        <f t="shared" si="53"/>
        <v>1.8792980971458781</v>
      </c>
      <c r="DZ41" s="2">
        <f t="shared" si="53"/>
        <v>0.85439477710306055</v>
      </c>
      <c r="EA41" s="2">
        <f t="shared" si="53"/>
        <v>1.9300075073700405</v>
      </c>
      <c r="EB41" s="2">
        <f t="shared" si="53"/>
        <v>3.7228618421052642</v>
      </c>
      <c r="EC41" s="2">
        <f t="shared" si="53"/>
        <v>0.87454025337147534</v>
      </c>
      <c r="ED41" s="2">
        <f t="shared" si="53"/>
        <v>1.6202531645569622</v>
      </c>
      <c r="EG41" s="92">
        <f>AY41/AY43</f>
        <v>2.7589852008456663E-3</v>
      </c>
      <c r="EH41" s="37">
        <f>AZ41/AZ43</f>
        <v>4.5287743723816415E-2</v>
      </c>
      <c r="EI41" s="37">
        <f>BA41/BA43</f>
        <v>7.4082329507730253E-3</v>
      </c>
      <c r="EJ41" s="92">
        <f>BB41/BB43</f>
        <v>2.4590391301131742E-3</v>
      </c>
      <c r="EK41" s="92"/>
      <c r="EL41" s="92"/>
      <c r="EM41" s="92">
        <f t="shared" ref="EM41:FF41" si="54">BE41/BE43</f>
        <v>1.9492815505142388E-3</v>
      </c>
      <c r="EN41" s="92">
        <f t="shared" si="54"/>
        <v>2.050378956754347E-3</v>
      </c>
      <c r="EO41" s="92">
        <f t="shared" si="54"/>
        <v>3.5389542209155809E-3</v>
      </c>
      <c r="EP41" s="92">
        <f t="shared" si="54"/>
        <v>3.5604395604395601E-3</v>
      </c>
      <c r="EQ41" s="92">
        <f t="shared" si="54"/>
        <v>8.2284560143626572E-3</v>
      </c>
      <c r="ER41" s="92">
        <f t="shared" si="54"/>
        <v>1.1243045538841956E-2</v>
      </c>
      <c r="ES41" s="92">
        <f t="shared" si="54"/>
        <v>8.8344767187271932E-3</v>
      </c>
      <c r="ET41" s="92">
        <f t="shared" si="54"/>
        <v>3.0317866276945563E-2</v>
      </c>
      <c r="EU41" s="4">
        <f t="shared" si="54"/>
        <v>2.9932474386836386E-2</v>
      </c>
      <c r="EV41" s="4">
        <f t="shared" si="54"/>
        <v>3.8494856524093124E-2</v>
      </c>
      <c r="EW41" s="4">
        <f t="shared" si="54"/>
        <v>4.6528605482717512E-2</v>
      </c>
      <c r="EX41" s="4">
        <f t="shared" si="54"/>
        <v>5.6056612422644959E-2</v>
      </c>
      <c r="EY41" s="4">
        <f t="shared" si="54"/>
        <v>6.6580537446334867E-2</v>
      </c>
      <c r="EZ41" s="4">
        <f t="shared" si="54"/>
        <v>6.8689175026201518E-2</v>
      </c>
      <c r="FA41" s="4">
        <f t="shared" si="54"/>
        <v>7.3131142658592288E-2</v>
      </c>
      <c r="FB41" s="4">
        <f t="shared" si="54"/>
        <v>7.8337086858603685E-3</v>
      </c>
      <c r="FC41" s="4">
        <f t="shared" si="54"/>
        <v>1.1716903685890794E-3</v>
      </c>
      <c r="FD41" s="4">
        <f t="shared" si="54"/>
        <v>2.0449176744350029E-2</v>
      </c>
      <c r="FE41" s="4">
        <f t="shared" si="54"/>
        <v>1.236274624937612E-3</v>
      </c>
      <c r="FF41" s="4">
        <f t="shared" si="54"/>
        <v>1.0053155899189651E-3</v>
      </c>
      <c r="FI41" s="2">
        <f>SQRT(S2_trace_elements!I211^2+S2_trace_elements!I237^2)*100</f>
        <v>4.4652408460265418</v>
      </c>
      <c r="FJ41" s="2">
        <f>SQRT(S2_trace_elements!J211^2+S2_trace_elements!J237^2)*100</f>
        <v>0.26678626270740236</v>
      </c>
      <c r="FK41" s="2">
        <f>SQRT(S2_trace_elements!K211^2+S2_trace_elements!K237^2)*100</f>
        <v>8.8373440048813166</v>
      </c>
      <c r="FL41" s="2">
        <f>SQRT(S2_trace_elements!L211^2+S2_trace_elements!L237^2)*100</f>
        <v>8.6644649222674275</v>
      </c>
      <c r="FM41" s="2">
        <f>SQRT(S2_trace_elements!M211^2+S2_trace_elements!M237^2)*100</f>
        <v>7.683457381284402</v>
      </c>
      <c r="FN41" s="2">
        <f>SQRT(S2_trace_elements!N211^2+S2_trace_elements!N237^2)*100</f>
        <v>6.160619232598771</v>
      </c>
      <c r="FO41" s="2">
        <f>SQRT(S2_trace_elements!O211^2+S2_trace_elements!O237^2)*100</f>
        <v>14.270354948219852</v>
      </c>
      <c r="FP41" s="2">
        <f>SQRT(S2_trace_elements!P211^2+S2_trace_elements!P237^2)*100</f>
        <v>3.797834384425177</v>
      </c>
      <c r="FQ41" s="2">
        <f>SQRT(S2_trace_elements!Q211^2+S2_trace_elements!Q237^2)*100</f>
        <v>2.144609431143885</v>
      </c>
      <c r="FR41" s="2">
        <f>SQRT(S2_trace_elements!R211^2+S2_trace_elements!R237^2)*100</f>
        <v>3.3786017952894416</v>
      </c>
      <c r="FS41" s="2">
        <f>SQRT(S2_trace_elements!S211^2+S2_trace_elements!S237^2)*100</f>
        <v>34.371279816418387</v>
      </c>
      <c r="FT41" s="2">
        <f>SQRT(S2_trace_elements!T211^2+S2_trace_elements!T237^2)*100</f>
        <v>138.3021349045928</v>
      </c>
      <c r="FU41" s="2">
        <f>SQRT(S2_trace_elements!U211^2+S2_trace_elements!U237^2)*100</f>
        <v>28.345512963828632</v>
      </c>
      <c r="FX41" s="2">
        <f>SQRT(S2_trace_elements!X211^2+S2_trace_elements!X237^2)*100</f>
        <v>11.395739078505249</v>
      </c>
      <c r="FY41" s="2">
        <f>SQRT(S2_trace_elements!Y211^2+S2_trace_elements!Y237^2)*100</f>
        <v>8.6153258915614437</v>
      </c>
      <c r="FZ41" s="2">
        <f>SQRT(S2_trace_elements!Z211^2+S2_trace_elements!Z237^2)*100</f>
        <v>71.132978752011354</v>
      </c>
      <c r="GA41" s="2">
        <f>SQRT(S2_trace_elements!AA211^2+S2_trace_elements!AA237^2)*100</f>
        <v>60.215330053618068</v>
      </c>
      <c r="GD41" s="2">
        <f>SQRT(S2_trace_elements!AD211^2+S2_trace_elements!AD237^2)*100</f>
        <v>55.23875367566675</v>
      </c>
      <c r="GE41" s="2">
        <f>SQRT(S2_trace_elements!AE211^2+S2_trace_elements!AE237^2)*100</f>
        <v>30.30728374690208</v>
      </c>
      <c r="GF41" s="2">
        <f>SQRT(S2_trace_elements!AF211^2+S2_trace_elements!AF237^2)*100</f>
        <v>29.483013578092198</v>
      </c>
      <c r="GG41" s="2">
        <f>SQRT(S2_trace_elements!AG211^2+S2_trace_elements!AG237^2)*100</f>
        <v>28.222277967903821</v>
      </c>
      <c r="GH41" s="2">
        <f>SQRT(S2_trace_elements!AH211^2+S2_trace_elements!AH237^2)*100</f>
        <v>23.258195619845523</v>
      </c>
      <c r="GI41" s="2">
        <f>SQRT(S2_trace_elements!AI211^2+S2_trace_elements!AI237^2)*100</f>
        <v>26.39071979989313</v>
      </c>
      <c r="GJ41" s="2">
        <f>SQRT(S2_trace_elements!AJ211^2+S2_trace_elements!AJ237^2)*100</f>
        <v>36.27621833172207</v>
      </c>
      <c r="GK41" s="2">
        <f>SQRT(S2_trace_elements!AK211^2+S2_trace_elements!AK237^2)*100</f>
        <v>35.620936155747096</v>
      </c>
      <c r="GL41" s="2">
        <f>SQRT(S2_trace_elements!AL211^2+S2_trace_elements!AL237^2)*100</f>
        <v>9.5884535019228299</v>
      </c>
      <c r="GM41" s="2">
        <f>SQRT(S2_trace_elements!AM211^2+S2_trace_elements!AM237^2)*100</f>
        <v>11.10620107258171</v>
      </c>
      <c r="GN41" s="2">
        <f>SQRT(S2_trace_elements!AN211^2+S2_trace_elements!AN237^2)*100</f>
        <v>12.495609913036722</v>
      </c>
      <c r="GO41" s="2">
        <f>SQRT(S2_trace_elements!AO211^2+S2_trace_elements!AO237^2)*100</f>
        <v>9.6658780473980208</v>
      </c>
      <c r="GP41" s="2">
        <f>SQRT(S2_trace_elements!AP211^2+S2_trace_elements!AP237^2)*100</f>
        <v>13.483102191152319</v>
      </c>
      <c r="GQ41" s="2">
        <f>SQRT(S2_trace_elements!AQ211^2+S2_trace_elements!AQ237^2)*100</f>
        <v>17.611718490642737</v>
      </c>
      <c r="GR41" s="2">
        <f>SQRT(S2_trace_elements!AR211^2+S2_trace_elements!AR237^2)*100</f>
        <v>8.5403832431056017</v>
      </c>
      <c r="GS41" s="2">
        <f>SQRT(S2_trace_elements!AS211^2+S2_trace_elements!AS237^2)*100</f>
        <v>43.813731819478519</v>
      </c>
      <c r="GT41" s="2">
        <f>SQRT(S2_trace_elements!AT211^2+S2_trace_elements!AT237^2)*100</f>
        <v>21.270239092387978</v>
      </c>
      <c r="GU41" s="2">
        <f>SQRT(S2_trace_elements!AU211^2+S2_trace_elements!AU237^2)*100</f>
        <v>196.86726592498303</v>
      </c>
      <c r="GV41" s="2">
        <f>SQRT(S2_trace_elements!AV211^2+S2_trace_elements!AV237^2)*100</f>
        <v>89.227679044856274</v>
      </c>
      <c r="GW41" s="2">
        <f>SQRT(S2_trace_elements!AW211^2+S2_trace_elements!AW237^2)*100</f>
        <v>76.533087756273829</v>
      </c>
      <c r="GZ41" s="4">
        <f t="shared" si="50"/>
        <v>9.6709026646646604E-3</v>
      </c>
      <c r="HA41" s="4">
        <f t="shared" si="50"/>
        <v>2.9637150779092108E-3</v>
      </c>
      <c r="HB41" s="4">
        <f t="shared" si="50"/>
        <v>2.5717813995787479E-2</v>
      </c>
      <c r="HC41" s="4">
        <f t="shared" si="50"/>
        <v>3.9844427376766259E-2</v>
      </c>
      <c r="HD41" s="4">
        <f t="shared" si="50"/>
        <v>7.8077422678065863E-3</v>
      </c>
      <c r="HE41" s="4">
        <f t="shared" si="50"/>
        <v>5.7253171582283676E-3</v>
      </c>
      <c r="HF41" s="4">
        <f t="shared" si="50"/>
        <v>0.28942993463787353</v>
      </c>
      <c r="HG41" s="4">
        <f t="shared" si="50"/>
        <v>7.1372629319254227E-2</v>
      </c>
      <c r="HH41" s="4">
        <f t="shared" si="50"/>
        <v>1.832343096895301E-2</v>
      </c>
      <c r="HI41" s="4">
        <f t="shared" si="50"/>
        <v>6.5207268293225179E-2</v>
      </c>
      <c r="HJ41" s="4">
        <f t="shared" si="50"/>
        <v>1.2795952609286685</v>
      </c>
      <c r="HK41" s="4">
        <f t="shared" si="50"/>
        <v>1.2095078410127857</v>
      </c>
      <c r="HL41" s="4">
        <f>ED41/100*FU41</f>
        <v>0.45926907080633739</v>
      </c>
      <c r="HM41" s="93"/>
      <c r="HN41" s="4"/>
      <c r="HO41" s="92">
        <f>EG41/100*FX41</f>
        <v>3.1440675470294612E-4</v>
      </c>
      <c r="HP41" s="4">
        <f t="shared" si="51"/>
        <v>3.9016867107419485E-3</v>
      </c>
      <c r="HQ41" s="4">
        <f t="shared" si="51"/>
        <v>5.2696967707728795E-3</v>
      </c>
      <c r="HR41" s="92">
        <f t="shared" si="51"/>
        <v>1.4807185283452664E-3</v>
      </c>
      <c r="HS41" s="93"/>
      <c r="HT41" s="93"/>
      <c r="HU41" s="92">
        <f>EM41/100*GD41</f>
        <v>1.0767588341337778E-3</v>
      </c>
      <c r="HV41" s="92">
        <f>EN41/100*GE41</f>
        <v>6.214141683103106E-4</v>
      </c>
      <c r="HW41" s="92">
        <f>EO41/100*GF41</f>
        <v>1.0433903534750077E-3</v>
      </c>
      <c r="HX41" s="92">
        <f>EP41/100*GG41</f>
        <v>1.0048371496264657E-3</v>
      </c>
      <c r="HY41" s="4">
        <f t="shared" si="52"/>
        <v>1.9137903963134112E-3</v>
      </c>
      <c r="HZ41" s="4">
        <f t="shared" si="52"/>
        <v>2.9671206451301652E-3</v>
      </c>
      <c r="IA41" s="4">
        <f t="shared" si="52"/>
        <v>3.2048140629506324E-3</v>
      </c>
      <c r="IB41" s="4">
        <f t="shared" si="52"/>
        <v>1.0799507790295558E-2</v>
      </c>
      <c r="IC41" s="4">
        <f t="shared" si="52"/>
        <v>2.8700613885567676E-3</v>
      </c>
      <c r="ID41" s="4">
        <f t="shared" si="52"/>
        <v>4.2753161681676208E-3</v>
      </c>
      <c r="IE41" s="4">
        <f t="shared" si="52"/>
        <v>5.8140330390961973E-3</v>
      </c>
      <c r="IF41" s="4">
        <f t="shared" si="52"/>
        <v>5.4183637942754317E-3</v>
      </c>
      <c r="IG41" s="4">
        <f t="shared" si="52"/>
        <v>8.9771219033077665E-3</v>
      </c>
      <c r="IH41" s="4">
        <f t="shared" si="52"/>
        <v>1.2097344139159485E-2</v>
      </c>
      <c r="II41" s="4">
        <f t="shared" si="52"/>
        <v>6.2456798531060681E-3</v>
      </c>
      <c r="IJ41" s="4">
        <f t="shared" si="52"/>
        <v>3.4322401151420569E-3</v>
      </c>
      <c r="IK41" s="92">
        <f t="shared" si="52"/>
        <v>2.4922134282137913E-4</v>
      </c>
      <c r="IL41" s="4">
        <f>FD41/100*GU41</f>
        <v>4.0257735160769359E-2</v>
      </c>
      <c r="IM41" s="92">
        <f>FE41/100*GV41</f>
        <v>1.103099154452333E-3</v>
      </c>
      <c r="IN41" s="92">
        <f>FF41/100*GW41</f>
        <v>7.693990626601835E-4</v>
      </c>
      <c r="IO41" s="4"/>
    </row>
    <row r="42" spans="1:249" s="2" customFormat="1" x14ac:dyDescent="0.25">
      <c r="A42" s="81" t="str">
        <f>S2_trace_elements!A205</f>
        <v>61. Exp CHV-E282</v>
      </c>
      <c r="B42" s="81" t="s">
        <v>365</v>
      </c>
      <c r="C42" s="81">
        <v>10</v>
      </c>
      <c r="D42" s="86">
        <f>S1_major_minor_elements!J268</f>
        <v>54.307000000000002</v>
      </c>
      <c r="E42" s="86">
        <f>S1_major_minor_elements!J269</f>
        <v>0.15348181216895679</v>
      </c>
      <c r="F42" s="86" t="str">
        <f>S1_major_minor_elements!D267</f>
        <v>&lt;DL</v>
      </c>
      <c r="G42" s="86"/>
      <c r="H42" s="86">
        <f>S1_major_minor_elements!R268</f>
        <v>0.16264999999999999</v>
      </c>
      <c r="I42" s="86">
        <f>S1_major_minor_elements!R269</f>
        <v>2.8328676087824845E-2</v>
      </c>
      <c r="J42" s="86" t="str">
        <f>S1_major_minor_elements!L267</f>
        <v>&lt;DL</v>
      </c>
      <c r="K42" s="86"/>
      <c r="L42" s="86">
        <f>S1_major_minor_elements!N268</f>
        <v>16.089000000000002</v>
      </c>
      <c r="M42" s="86">
        <f>S1_major_minor_elements!N269</f>
        <v>0.64265854075084039</v>
      </c>
      <c r="N42" s="86">
        <f>S1_major_minor_elements!F268</f>
        <v>21.276</v>
      </c>
      <c r="O42" s="86">
        <f>S1_major_minor_elements!F269</f>
        <v>0.4705835620682991</v>
      </c>
      <c r="P42" s="86">
        <f>S1_major_minor_elements!H268</f>
        <v>1.1014699999999999</v>
      </c>
      <c r="Q42" s="89">
        <f>S1_major_minor_elements!H269</f>
        <v>8.9304797059160168E-2</v>
      </c>
      <c r="R42" s="86">
        <f>S1_major_minor_elements!P268</f>
        <v>6.2419999999999991</v>
      </c>
      <c r="S42" s="86">
        <f>S1_major_minor_elements!P269</f>
        <v>0.27271474718711736</v>
      </c>
      <c r="T42" s="86">
        <f>S1_major_minor_elements!V268</f>
        <v>0.27118000000000003</v>
      </c>
      <c r="U42" s="89">
        <f>S1_major_minor_elements!V269</f>
        <v>2.5850759713744922E-2</v>
      </c>
      <c r="V42" s="86">
        <f>S1_major_minor_elements!T268</f>
        <v>0.8158700000000001</v>
      </c>
      <c r="W42" s="89">
        <f>S1_major_minor_elements!T269</f>
        <v>5.7940736964591684E-2</v>
      </c>
      <c r="X42" s="86" t="s">
        <v>29</v>
      </c>
      <c r="Y42" s="86"/>
      <c r="Z42" s="86">
        <f>SUM(V42,X42,T42,R42,P42,N42,L42,J42,H42,F42,D42)</f>
        <v>100.26517</v>
      </c>
      <c r="AA42" s="81">
        <v>7</v>
      </c>
      <c r="AB42" s="2">
        <v>31.94</v>
      </c>
      <c r="AC42" s="2">
        <v>58.33</v>
      </c>
      <c r="AD42" s="2">
        <v>9.7200000000000006</v>
      </c>
      <c r="AF42" s="37">
        <v>3.3000000000000002E-2</v>
      </c>
      <c r="AH42" s="2">
        <f>(R42*N43)/(R43*N42)</f>
        <v>0.24159639816912706</v>
      </c>
      <c r="AI42" s="2">
        <f>(H42*D43)/(H43*D42)</f>
        <v>0.20733867473838521</v>
      </c>
      <c r="AJ42" s="86">
        <f>S2_trace_elements!I198</f>
        <v>26.981428571428573</v>
      </c>
      <c r="AK42" s="87">
        <f>S2_trace_elements!J198</f>
        <v>252188.71714285715</v>
      </c>
      <c r="AL42" s="87">
        <f>S2_trace_elements!K198</f>
        <v>113953.94857142855</v>
      </c>
      <c r="AM42" s="86">
        <f>S2_trace_elements!L198</f>
        <v>121.26714285714287</v>
      </c>
      <c r="AN42" s="87">
        <f>S2_trace_elements!M198</f>
        <v>978.23857142857139</v>
      </c>
      <c r="AO42" s="87">
        <f>S2_trace_elements!N198</f>
        <v>941.45285714285717</v>
      </c>
      <c r="AP42" s="86">
        <f>S2_trace_elements!O198</f>
        <v>24.307142857142857</v>
      </c>
      <c r="AQ42" s="86">
        <f>S2_trace_elements!P198</f>
        <v>5433.738571428571</v>
      </c>
      <c r="AR42" s="86">
        <f>S2_trace_elements!Q198</f>
        <v>1966.747142857143</v>
      </c>
      <c r="AS42" s="86">
        <f>S2_trace_elements!R198</f>
        <v>78.161428571428573</v>
      </c>
      <c r="AT42" s="86">
        <f>S2_trace_elements!S198</f>
        <v>4.4057142857142866</v>
      </c>
      <c r="AU42" s="86">
        <f>S2_trace_elements!T198</f>
        <v>0</v>
      </c>
      <c r="AV42" s="86">
        <f>S2_trace_elements!U198</f>
        <v>0</v>
      </c>
      <c r="AW42" s="86">
        <f>S2_trace_elements!V198</f>
        <v>1.05</v>
      </c>
      <c r="AX42" s="103"/>
      <c r="AY42" s="86">
        <f>S2_trace_elements!X198</f>
        <v>12.121428571428572</v>
      </c>
      <c r="AZ42" s="86">
        <f>S2_trace_elements!Y198</f>
        <v>11.605714285714285</v>
      </c>
      <c r="BA42" s="86">
        <f>S2_trace_elements!Z198</f>
        <v>3.1928571428571431</v>
      </c>
      <c r="BB42" s="86">
        <f>S2_trace_elements!AA198</f>
        <v>0.36114285714285715</v>
      </c>
      <c r="BC42" s="86">
        <f>S2_trace_elements!AB198</f>
        <v>0.435</v>
      </c>
      <c r="BD42" s="103"/>
      <c r="BE42" s="86">
        <f>S2_trace_elements!AD198</f>
        <v>0.18333333333333335</v>
      </c>
      <c r="BF42" s="86">
        <f>S2_trace_elements!AE198</f>
        <v>0.60471428571428565</v>
      </c>
      <c r="BG42" s="86">
        <f>S2_trace_elements!AF198</f>
        <v>1.4522857142857144</v>
      </c>
      <c r="BH42" s="86">
        <f>S2_trace_elements!AG198</f>
        <v>0.39414285714285713</v>
      </c>
      <c r="BI42" s="86">
        <f>S2_trace_elements!AH198</f>
        <v>4.1399999999999997</v>
      </c>
      <c r="BJ42" s="86">
        <f>S2_trace_elements!AI198</f>
        <v>2.1885714285714286</v>
      </c>
      <c r="BK42" s="86">
        <f>S2_trace_elements!AJ198</f>
        <v>0.41485714285714287</v>
      </c>
      <c r="BL42" s="86">
        <f>S2_trace_elements!AK198</f>
        <v>2.0985714285714288</v>
      </c>
      <c r="BM42" s="86">
        <f>S2_trace_elements!AL198</f>
        <v>1.0587142857142857</v>
      </c>
      <c r="BN42" s="86">
        <f>S2_trace_elements!AM198</f>
        <v>4.9057142857142866</v>
      </c>
      <c r="BO42" s="86">
        <f>S2_trace_elements!AN198</f>
        <v>1.2421428571428572</v>
      </c>
      <c r="BP42" s="86">
        <f>S2_trace_elements!AO198</f>
        <v>2.4957142857142856</v>
      </c>
      <c r="BQ42" s="86">
        <f>S2_trace_elements!AP198</f>
        <v>1.1644285714285714</v>
      </c>
      <c r="BR42" s="86">
        <f>S2_trace_elements!AQ198</f>
        <v>2.4914285714285715</v>
      </c>
      <c r="BS42" s="86">
        <f>S2_trace_elements!AR198</f>
        <v>1.9142857142857146</v>
      </c>
      <c r="BT42" s="86">
        <f>S2_trace_elements!AS198</f>
        <v>0.72142857142857131</v>
      </c>
      <c r="BU42" s="86">
        <f>S2_trace_elements!AT198</f>
        <v>3.5014285714285713E-2</v>
      </c>
      <c r="BV42" s="86">
        <f>S2_trace_elements!AU198</f>
        <v>0</v>
      </c>
      <c r="BW42" s="86">
        <f>S2_trace_elements!AV198</f>
        <v>0.14571428571428569</v>
      </c>
      <c r="BX42" s="86">
        <f>S2_trace_elements!AW198</f>
        <v>6.3242857142857142E-2</v>
      </c>
      <c r="BY42" s="86"/>
      <c r="BZ42" s="86"/>
      <c r="CA42" s="86">
        <f>S2_trace_elements!I201</f>
        <v>5.5532990639336151E-2</v>
      </c>
      <c r="CB42" s="86">
        <f>S2_trace_elements!J201</f>
        <v>3.3657972165176742E-2</v>
      </c>
      <c r="CC42" s="86">
        <f>S2_trace_elements!K201</f>
        <v>4.2042937192756744E-2</v>
      </c>
      <c r="CD42" s="86">
        <f>S2_trace_elements!L201</f>
        <v>6.0529298275986722E-2</v>
      </c>
      <c r="CE42" s="86">
        <f>S2_trace_elements!M201</f>
        <v>5.8553065731294554E-2</v>
      </c>
      <c r="CF42" s="86">
        <f>S2_trace_elements!N201</f>
        <v>4.713037209854988E-2</v>
      </c>
      <c r="CG42" s="86">
        <f>S2_trace_elements!O201</f>
        <v>7.3349479805230905E-2</v>
      </c>
      <c r="CH42" s="86">
        <f>S2_trace_elements!P201</f>
        <v>4.4308677868190559E-2</v>
      </c>
      <c r="CI42" s="86">
        <f>S2_trace_elements!Q201</f>
        <v>4.532079664219249E-2</v>
      </c>
      <c r="CJ42" s="86">
        <f>S2_trace_elements!R201</f>
        <v>4.3409904477954918E-2</v>
      </c>
      <c r="CK42" s="86">
        <f>S2_trace_elements!S201</f>
        <v>0.21795737072175317</v>
      </c>
      <c r="CL42" s="88"/>
      <c r="CM42" s="88"/>
      <c r="CN42" s="88"/>
      <c r="CO42" s="88"/>
      <c r="CP42" s="89">
        <f>S2_trace_elements!X201</f>
        <v>6.632359689464648E-2</v>
      </c>
      <c r="CQ42" s="86">
        <f>S2_trace_elements!Y201</f>
        <v>5.4237669403908194E-2</v>
      </c>
      <c r="CR42" s="86">
        <f>S2_trace_elements!Z201</f>
        <v>0.12301077483880643</v>
      </c>
      <c r="CS42" s="89">
        <f>S2_trace_elements!AA201</f>
        <v>0.26445123485453242</v>
      </c>
      <c r="CT42" s="88">
        <f>S2_trace_elements!AB201</f>
        <v>0.56893649060986562</v>
      </c>
      <c r="CU42" s="88"/>
      <c r="CV42" s="88">
        <f>S2_trace_elements!AD201</f>
        <v>0.20772677541217605</v>
      </c>
      <c r="CW42" s="88">
        <f>S2_trace_elements!AE201</f>
        <v>9.8194024548226691E-2</v>
      </c>
      <c r="CX42" s="88">
        <f>S2_trace_elements!AF201</f>
        <v>8.8183280567617581E-2</v>
      </c>
      <c r="CY42" s="88">
        <f>S2_trace_elements!AG201</f>
        <v>5.2354501039122814E-2</v>
      </c>
      <c r="CZ42" s="86">
        <f>S2_trace_elements!AH201</f>
        <v>0.1392332774313523</v>
      </c>
      <c r="DA42" s="88">
        <f>S2_trace_elements!AI201</f>
        <v>0.19370042573825402</v>
      </c>
      <c r="DB42" s="88">
        <f>S2_trace_elements!AJ201</f>
        <v>0.11607373670724942</v>
      </c>
      <c r="DC42" s="88">
        <f>S2_trace_elements!AK201</f>
        <v>9.7982524517360656E-2</v>
      </c>
      <c r="DD42" s="88">
        <f>S2_trace_elements!AL201</f>
        <v>8.7655513991945072E-2</v>
      </c>
      <c r="DE42" s="88">
        <f>S2_trace_elements!AM201</f>
        <v>6.4823829758205914E-2</v>
      </c>
      <c r="DF42" s="88">
        <f>S2_trace_elements!AN201</f>
        <v>7.043768978546279E-2</v>
      </c>
      <c r="DG42" s="88">
        <f>S2_trace_elements!AO201</f>
        <v>7.9259646520605909E-2</v>
      </c>
      <c r="DH42" s="88">
        <f>S2_trace_elements!AP201</f>
        <v>6.7011069271582069E-2</v>
      </c>
      <c r="DI42" s="88">
        <f>S2_trace_elements!AQ201</f>
        <v>4.8133271823817526E-2</v>
      </c>
      <c r="DJ42" s="88">
        <f>S2_trace_elements!AR201</f>
        <v>5.2043165991869339E-2</v>
      </c>
      <c r="DK42" s="88">
        <f>S2_trace_elements!AS201</f>
        <v>9.1421620106763968E-2</v>
      </c>
      <c r="DL42" s="88">
        <f>S2_trace_elements!AT201</f>
        <v>0.26921746373271738</v>
      </c>
      <c r="DM42" s="88"/>
      <c r="DN42" s="88">
        <f>S2_trace_elements!AV201</f>
        <v>0.20175047746727354</v>
      </c>
      <c r="DO42" s="88">
        <f>S2_trace_elements!AW201</f>
        <v>6.4834964808585374E-2</v>
      </c>
      <c r="DP42" s="86"/>
      <c r="DR42" s="2">
        <f t="shared" ref="DR42:EB42" si="55">AJ42/AJ43</f>
        <v>0.28267933640209669</v>
      </c>
      <c r="DS42" s="2">
        <f t="shared" si="55"/>
        <v>1.1042654095403228</v>
      </c>
      <c r="DT42" s="2">
        <f t="shared" si="55"/>
        <v>1.1022214160222596</v>
      </c>
      <c r="DU42" s="2">
        <f t="shared" si="55"/>
        <v>0.95887778680057811</v>
      </c>
      <c r="DV42" s="2">
        <f t="shared" si="55"/>
        <v>0.20501517661788227</v>
      </c>
      <c r="DW42" s="2">
        <f t="shared" si="55"/>
        <v>0.19182874607846309</v>
      </c>
      <c r="DX42" s="2">
        <f t="shared" si="55"/>
        <v>3.6491123555343736</v>
      </c>
      <c r="DY42" s="2">
        <f t="shared" si="55"/>
        <v>2.6012329213261327</v>
      </c>
      <c r="DZ42" s="2">
        <f t="shared" si="55"/>
        <v>0.7528670208703333</v>
      </c>
      <c r="EA42" s="2">
        <f t="shared" si="55"/>
        <v>1.2880685132529932</v>
      </c>
      <c r="EB42" s="2">
        <f t="shared" si="55"/>
        <v>2.1738721804511285</v>
      </c>
      <c r="EC42" s="92"/>
      <c r="EE42" s="2">
        <f>AW42/AW43</f>
        <v>1.05</v>
      </c>
      <c r="EG42" s="37">
        <f>AY42/AY43</f>
        <v>3.4423923872032171E-2</v>
      </c>
      <c r="EH42" s="2">
        <f>AZ42/AZ43</f>
        <v>0.16450598256753166</v>
      </c>
      <c r="EI42" s="37">
        <f>BA42/BA43</f>
        <v>1.8170485494776498E-2</v>
      </c>
      <c r="EJ42" s="92">
        <f>BB42/BB43</f>
        <v>1.2021176545179801E-3</v>
      </c>
      <c r="EK42" s="2">
        <f>BC42/BC43</f>
        <v>1.7408704352176088</v>
      </c>
      <c r="EL42" s="92"/>
      <c r="EM42" s="92">
        <f t="shared" ref="EM42:FC42" si="56">BE42/BE43</f>
        <v>6.8070149383036909E-4</v>
      </c>
      <c r="EN42" s="37">
        <f t="shared" si="56"/>
        <v>1.6176039742691547E-2</v>
      </c>
      <c r="EO42" s="37">
        <f t="shared" si="56"/>
        <v>2.7447651046979063E-2</v>
      </c>
      <c r="EP42" s="37">
        <f t="shared" si="56"/>
        <v>4.5860190229938126E-2</v>
      </c>
      <c r="EQ42" s="37">
        <f t="shared" si="56"/>
        <v>6.6894075403949732E-2</v>
      </c>
      <c r="ER42" s="2">
        <f t="shared" si="56"/>
        <v>0.10146889994406996</v>
      </c>
      <c r="ES42" s="37">
        <f t="shared" si="56"/>
        <v>5.4498821861250699E-2</v>
      </c>
      <c r="ET42" s="2">
        <f t="shared" si="56"/>
        <v>0.13801346625606767</v>
      </c>
      <c r="EU42" s="4">
        <f t="shared" si="56"/>
        <v>0.14791103029227837</v>
      </c>
      <c r="EV42" s="4">
        <f t="shared" si="56"/>
        <v>0.15936267306056154</v>
      </c>
      <c r="EW42" s="4">
        <f t="shared" si="56"/>
        <v>0.16655670015324364</v>
      </c>
      <c r="EX42" s="4">
        <f t="shared" si="56"/>
        <v>0.17160538292786742</v>
      </c>
      <c r="EY42" s="4">
        <f t="shared" si="56"/>
        <v>0.16663789382822614</v>
      </c>
      <c r="EZ42" s="4">
        <f t="shared" si="56"/>
        <v>0.16786088593245355</v>
      </c>
      <c r="FA42" s="4">
        <f t="shared" si="56"/>
        <v>0.17103714314078661</v>
      </c>
      <c r="FB42" s="4">
        <f t="shared" si="56"/>
        <v>3.9520708155439413E-2</v>
      </c>
      <c r="FC42" s="4">
        <f t="shared" si="56"/>
        <v>1.3065573673393233E-3</v>
      </c>
      <c r="FD42" s="94"/>
      <c r="FE42" s="4">
        <f>BW42/BW43</f>
        <v>1.9251175412180667E-3</v>
      </c>
      <c r="FF42" s="4">
        <f>BX42/BX43</f>
        <v>2.1157747166965814E-3</v>
      </c>
      <c r="FI42" s="2">
        <f>SQRT(S2_trace_elements!I201^2+S2_trace_elements!I237^2)*100</f>
        <v>5.9385105616084433</v>
      </c>
      <c r="FJ42" s="2">
        <f>SQRT(S2_trace_elements!J201^2+S2_trace_elements!J237^2)*100</f>
        <v>3.3657972165198897</v>
      </c>
      <c r="FK42" s="2">
        <f>SQRT(S2_trace_elements!K201^2+S2_trace_elements!K237^2)*100</f>
        <v>4.2974298901790293</v>
      </c>
      <c r="FL42" s="2">
        <f>SQRT(S2_trace_elements!L201^2+S2_trace_elements!L237^2)*100</f>
        <v>6.134471813639955</v>
      </c>
      <c r="FM42" s="2">
        <f>SQRT(S2_trace_elements!M201^2+S2_trace_elements!M237^2)*100</f>
        <v>5.9694181094367336</v>
      </c>
      <c r="FN42" s="2">
        <f>SQRT(S2_trace_elements!N201^2+S2_trace_elements!N237^2)*100</f>
        <v>4.9450761259975602</v>
      </c>
      <c r="FO42" s="2">
        <f>SQRT(S2_trace_elements!O201^2+S2_trace_elements!O237^2)*100</f>
        <v>7.4668242150232764</v>
      </c>
      <c r="FP42" s="2">
        <f>SQRT(S2_trace_elements!P201^2+S2_trace_elements!P237^2)*100</f>
        <v>4.6298500650249386</v>
      </c>
      <c r="FQ42" s="2">
        <f>SQRT(S2_trace_elements!Q201^2+S2_trace_elements!Q237^2)*100</f>
        <v>4.6467989481869401</v>
      </c>
      <c r="FR42" s="2">
        <f>SQRT(S2_trace_elements!R201^2+S2_trace_elements!R237^2)*100</f>
        <v>5.0182840073471446</v>
      </c>
      <c r="FS42" s="2">
        <f>SQRT(S2_trace_elements!S201^2+S2_trace_elements!S237^2)*100</f>
        <v>40.442400698263789</v>
      </c>
      <c r="FV42" s="2">
        <f>SQRT(S2_trace_elements!V201^2+S2_trace_elements!V237^2)*100</f>
        <v>21.213203435596409</v>
      </c>
      <c r="FX42" s="2">
        <f>SQRT(S2_trace_elements!X201^2+S2_trace_elements!X237^2)*100</f>
        <v>6.8112263734000198</v>
      </c>
      <c r="FY42" s="2">
        <f>SQRT(S2_trace_elements!Y201^2+S2_trace_elements!Y237^2)*100</f>
        <v>5.6015784295001341</v>
      </c>
      <c r="FZ42" s="2">
        <f>SQRT(S2_trace_elements!Z201^2+S2_trace_elements!Z237^2)*100</f>
        <v>12.471348514746158</v>
      </c>
      <c r="GA42" s="2">
        <f>SQRT(S2_trace_elements!AA201^2+S2_trace_elements!AA237^2)*100</f>
        <v>26.484718696164972</v>
      </c>
      <c r="GB42" s="2">
        <f>SQRT(S2_trace_elements!AB201^2+S2_trace_elements!AB237^2)*100</f>
        <v>59.891331475852041</v>
      </c>
      <c r="GD42" s="2">
        <f>SQRT(S2_trace_elements!AD201^2+S2_trace_elements!AD237^2)*100</f>
        <v>20.818043455051953</v>
      </c>
      <c r="GE42" s="2">
        <f>SQRT(S2_trace_elements!AE201^2+S2_trace_elements!AE237^2)*100</f>
        <v>9.9149370727040687</v>
      </c>
      <c r="GF42" s="2">
        <f>SQRT(S2_trace_elements!AF201^2+S2_trace_elements!AF237^2)*100</f>
        <v>8.9503188295912732</v>
      </c>
      <c r="GG42" s="2">
        <f>SQRT(S2_trace_elements!AG201^2+S2_trace_elements!AG237^2)*100</f>
        <v>5.5337399083349492</v>
      </c>
      <c r="GH42" s="2">
        <f>SQRT(S2_trace_elements!AH201^2+S2_trace_elements!AH237^2)*100</f>
        <v>14.139981066623275</v>
      </c>
      <c r="GI42" s="2">
        <f>SQRT(S2_trace_elements!AI201^2+S2_trace_elements!AI237^2)*100</f>
        <v>19.413943947713221</v>
      </c>
      <c r="GJ42" s="2">
        <f>SQRT(S2_trace_elements!AJ201^2+S2_trace_elements!AJ237^2)*100</f>
        <v>11.880654147993146</v>
      </c>
      <c r="GK42" s="2">
        <f>SQRT(S2_trace_elements!AK201^2+S2_trace_elements!AK237^2)*100</f>
        <v>9.9996803286381848</v>
      </c>
      <c r="GL42" s="2">
        <f>SQRT(S2_trace_elements!AL201^2+S2_trace_elements!AL237^2)*100</f>
        <v>8.9432177860361488</v>
      </c>
      <c r="GM42" s="2">
        <f>SQRT(S2_trace_elements!AM201^2+S2_trace_elements!AM237^2)*100</f>
        <v>6.6740654961455954</v>
      </c>
      <c r="GN42" s="2">
        <f>SQRT(S2_trace_elements!AN201^2+S2_trace_elements!AN237^2)*100</f>
        <v>7.4118592542706319</v>
      </c>
      <c r="GO42" s="2">
        <f>SQRT(S2_trace_elements!AO201^2+S2_trace_elements!AO237^2)*100</f>
        <v>8.3217135222088228</v>
      </c>
      <c r="GP42" s="2">
        <f>SQRT(S2_trace_elements!AP201^2+S2_trace_elements!AP237^2)*100</f>
        <v>6.9053460662098161</v>
      </c>
      <c r="GQ42" s="2">
        <f>SQRT(S2_trace_elements!AQ201^2+S2_trace_elements!AQ237^2)*100</f>
        <v>5.4839299096887393</v>
      </c>
      <c r="GR42" s="2">
        <f>SQRT(S2_trace_elements!AR201^2+S2_trace_elements!AR237^2)*100</f>
        <v>5.4719639804079501</v>
      </c>
      <c r="GS42" s="2">
        <f>SQRT(S2_trace_elements!AS201^2+S2_trace_elements!AS237^2)*100</f>
        <v>9.4268861215392583</v>
      </c>
      <c r="GT42" s="2">
        <f>SQRT(S2_trace_elements!AT201^2+S2_trace_elements!AT237^2)*100</f>
        <v>26.992687498940199</v>
      </c>
      <c r="GV42" s="2">
        <f>SQRT(S2_trace_elements!AV201^2+S2_trace_elements!AV237^2)*100</f>
        <v>20.25054884061797</v>
      </c>
      <c r="GW42" s="2">
        <f>SQRT(S2_trace_elements!AW201^2+S2_trace_elements!AW237^2)*100</f>
        <v>6.6689094991744007</v>
      </c>
      <c r="GZ42" s="4">
        <f t="shared" ref="GZ42:HJ42" si="57">DR42/100*FI42</f>
        <v>1.6786942247723171E-2</v>
      </c>
      <c r="HA42" s="4">
        <f t="shared" si="57"/>
        <v>3.7167334417300142E-2</v>
      </c>
      <c r="HB42" s="4">
        <f t="shared" si="57"/>
        <v>4.7367192588095131E-2</v>
      </c>
      <c r="HC42" s="4">
        <f t="shared" si="57"/>
        <v>5.8822087558536088E-2</v>
      </c>
      <c r="HD42" s="4">
        <f t="shared" si="57"/>
        <v>1.2238213080121569E-2</v>
      </c>
      <c r="HE42" s="4">
        <f t="shared" si="57"/>
        <v>9.4860775251265593E-3</v>
      </c>
      <c r="HF42" s="4">
        <f t="shared" si="57"/>
        <v>0.27247280499644688</v>
      </c>
      <c r="HG42" s="4">
        <f t="shared" si="57"/>
        <v>0.12043318409946806</v>
      </c>
      <c r="HH42" s="4">
        <f t="shared" si="57"/>
        <v>3.4984216807048996E-2</v>
      </c>
      <c r="HI42" s="4">
        <f t="shared" si="57"/>
        <v>6.4638936204249098E-2</v>
      </c>
      <c r="HJ42" s="4">
        <f t="shared" si="57"/>
        <v>0.87916609788612954</v>
      </c>
      <c r="HK42" s="94"/>
      <c r="HL42" s="94"/>
      <c r="HM42" s="4">
        <f>EE42/100*FV42</f>
        <v>0.22273863607376232</v>
      </c>
      <c r="HN42" s="4"/>
      <c r="HO42" s="92">
        <f>EG42/100*FX42</f>
        <v>2.3446913815310007E-3</v>
      </c>
      <c r="HP42" s="4">
        <f t="shared" si="51"/>
        <v>9.2149316347401034E-3</v>
      </c>
      <c r="HQ42" s="92">
        <f t="shared" si="51"/>
        <v>2.266104572874975E-3</v>
      </c>
      <c r="HR42" s="92">
        <f t="shared" si="51"/>
        <v>3.1837747919602331E-4</v>
      </c>
      <c r="HS42" s="4">
        <f>EK42/100*GB42</f>
        <v>1.042630482921286</v>
      </c>
      <c r="HT42" s="93"/>
      <c r="HU42" s="94">
        <f>EM42/100*GD42</f>
        <v>1.4170873278479402E-4</v>
      </c>
      <c r="HV42" s="92">
        <f>EN42/100*GE42</f>
        <v>1.603844161343468E-3</v>
      </c>
      <c r="HW42" s="92">
        <f>EO42/100*GF42</f>
        <v>2.4566522799382732E-3</v>
      </c>
      <c r="HX42" s="92">
        <f>EP42/100*GG42</f>
        <v>2.5377836487924113E-3</v>
      </c>
      <c r="HY42" s="4">
        <f t="shared" si="52"/>
        <v>9.4588095968111893E-3</v>
      </c>
      <c r="HZ42" s="4">
        <f t="shared" si="52"/>
        <v>1.9699115359502955E-2</v>
      </c>
      <c r="IA42" s="4">
        <f t="shared" si="52"/>
        <v>6.4748165400660765E-3</v>
      </c>
      <c r="IB42" s="4">
        <f t="shared" si="52"/>
        <v>1.3800905436079699E-2</v>
      </c>
      <c r="IC42" s="4">
        <f t="shared" si="52"/>
        <v>1.3228005568608356E-2</v>
      </c>
      <c r="ID42" s="4">
        <f t="shared" si="52"/>
        <v>1.063596917647025E-2</v>
      </c>
      <c r="IE42" s="4">
        <f t="shared" si="52"/>
        <v>1.2344948193915977E-2</v>
      </c>
      <c r="IF42" s="4">
        <f t="shared" si="52"/>
        <v>1.4280508355946575E-2</v>
      </c>
      <c r="IG42" s="4">
        <f t="shared" si="52"/>
        <v>1.1506923246282304E-2</v>
      </c>
      <c r="IH42" s="4">
        <f t="shared" si="52"/>
        <v>9.2053733303183172E-3</v>
      </c>
      <c r="II42" s="4">
        <f t="shared" si="52"/>
        <v>9.3590908657826301E-3</v>
      </c>
      <c r="IJ42" s="4">
        <f t="shared" si="52"/>
        <v>3.7255721522391518E-3</v>
      </c>
      <c r="IK42" s="92">
        <f t="shared" si="52"/>
        <v>3.5267494716028372E-4</v>
      </c>
      <c r="IL42" s="93"/>
      <c r="IM42" s="92">
        <f>FE42/100*GV42</f>
        <v>3.8984686792366838E-4</v>
      </c>
      <c r="IN42" s="94">
        <f>FF42/100*GW42</f>
        <v>1.4109910106290858E-4</v>
      </c>
      <c r="IO42" s="4"/>
    </row>
    <row r="43" spans="1:249" s="2" customFormat="1" x14ac:dyDescent="0.25">
      <c r="A43" s="81" t="str">
        <f>S2_trace_elements!A206</f>
        <v>61. Exp CHV-E282</v>
      </c>
      <c r="B43" s="81" t="s">
        <v>639</v>
      </c>
      <c r="C43" s="81">
        <v>10</v>
      </c>
      <c r="D43" s="86">
        <f>S1_major_minor_elements!J302</f>
        <v>48.856999999999999</v>
      </c>
      <c r="E43" s="86">
        <f>S1_major_minor_elements!J303</f>
        <v>0.2883304431454376</v>
      </c>
      <c r="F43" s="86">
        <f>S1_major_minor_elements!D302</f>
        <v>8.7466666666666679E-2</v>
      </c>
      <c r="G43" s="86">
        <f>S1_major_minor_elements!D303</f>
        <v>1.3021648641141057E-2</v>
      </c>
      <c r="H43" s="86">
        <f>S1_major_minor_elements!R302</f>
        <v>0.70573999999999992</v>
      </c>
      <c r="I43" s="86">
        <f>S1_major_minor_elements!R303</f>
        <v>8.9061417010959959E-2</v>
      </c>
      <c r="J43" s="86" t="str">
        <f>S1_major_minor_elements!L298</f>
        <v>&lt;DL</v>
      </c>
      <c r="K43" s="86"/>
      <c r="L43" s="86">
        <f>S1_major_minor_elements!N302</f>
        <v>14.776000000000002</v>
      </c>
      <c r="M43" s="86">
        <f>S1_major_minor_elements!N303</f>
        <v>9.2520268049762752E-2</v>
      </c>
      <c r="N43" s="86">
        <f>S1_major_minor_elements!F302</f>
        <v>10.245000000000001</v>
      </c>
      <c r="O43" s="86">
        <f>S1_major_minor_elements!F303</f>
        <v>0.17334935823359726</v>
      </c>
      <c r="P43" s="86">
        <f>S1_major_minor_elements!H302</f>
        <v>11.346</v>
      </c>
      <c r="Q43" s="86">
        <f>S1_major_minor_elements!H303</f>
        <v>0.18566397364893156</v>
      </c>
      <c r="R43" s="86">
        <f>S1_major_minor_elements!P302</f>
        <v>12.440999999999999</v>
      </c>
      <c r="S43" s="86">
        <f>S1_major_minor_elements!P303</f>
        <v>0.18076688487293974</v>
      </c>
      <c r="T43" s="86">
        <f>S1_major_minor_elements!V302</f>
        <v>0.33401999999999998</v>
      </c>
      <c r="U43" s="89">
        <f>S1_major_minor_elements!V303</f>
        <v>3.7778706524531108E-2</v>
      </c>
      <c r="V43" s="86">
        <f>S1_major_minor_elements!T302</f>
        <v>0.31083999999999995</v>
      </c>
      <c r="W43" s="89">
        <f>S1_major_minor_elements!T303</f>
        <v>3.3257086128791011E-2</v>
      </c>
      <c r="X43" s="86" t="s">
        <v>29</v>
      </c>
      <c r="Y43" s="86"/>
      <c r="Z43" s="86">
        <f>SUM(V43,X43,T43,R43,P43,N43,L43,J43,H43,F43,D43)</f>
        <v>99.103066666666678</v>
      </c>
      <c r="AA43" s="81">
        <v>9</v>
      </c>
      <c r="AF43" s="37"/>
      <c r="AJ43" s="86">
        <f>S2_trace_elements!I234</f>
        <v>95.448888888888902</v>
      </c>
      <c r="AK43" s="87">
        <f>S2_trace_elements!J234</f>
        <v>228376.90555555554</v>
      </c>
      <c r="AL43" s="87">
        <f>S2_trace_elements!K234</f>
        <v>103385.71444444446</v>
      </c>
      <c r="AM43" s="86">
        <f>S2_trace_elements!L234</f>
        <v>126.46777777777775</v>
      </c>
      <c r="AN43" s="87">
        <f>S2_trace_elements!M234</f>
        <v>4771.5422222222223</v>
      </c>
      <c r="AO43" s="87">
        <f>S2_trace_elements!N234</f>
        <v>4907.7777777777774</v>
      </c>
      <c r="AP43" s="86">
        <f>S2_trace_elements!O234</f>
        <v>6.6611111111111114</v>
      </c>
      <c r="AQ43" s="86">
        <f>S2_trace_elements!P234</f>
        <v>2088.9088888888891</v>
      </c>
      <c r="AR43" s="86">
        <f>S2_trace_elements!Q234</f>
        <v>2612.3433333333337</v>
      </c>
      <c r="AS43" s="86">
        <f>S2_trace_elements!R234</f>
        <v>60.681111111111107</v>
      </c>
      <c r="AT43" s="86">
        <f>S2_trace_elements!S234</f>
        <v>2.0266666666666664</v>
      </c>
      <c r="AU43" s="86">
        <f>S2_trace_elements!T234</f>
        <v>4.8940000000000001</v>
      </c>
      <c r="AV43" s="86">
        <f>S2_trace_elements!U234</f>
        <v>2.3699999999999997</v>
      </c>
      <c r="AW43" s="86">
        <f>S2_trace_elements!V234</f>
        <v>1</v>
      </c>
      <c r="AX43" s="103"/>
      <c r="AY43" s="86">
        <f>S2_trace_elements!X234</f>
        <v>352.12222222222221</v>
      </c>
      <c r="AZ43" s="86">
        <f>S2_trace_elements!Y234</f>
        <v>70.548888888888897</v>
      </c>
      <c r="BA43" s="86">
        <f>S2_trace_elements!Z234</f>
        <v>175.71666666666664</v>
      </c>
      <c r="BB43" s="86">
        <f>S2_trace_elements!AA234</f>
        <v>300.42222222222222</v>
      </c>
      <c r="BC43" s="86">
        <f>S2_trace_elements!AB234</f>
        <v>0.24987500000000001</v>
      </c>
      <c r="BD43" s="86">
        <f>S2_trace_elements!AC234</f>
        <v>0.19</v>
      </c>
      <c r="BE43" s="86">
        <f>S2_trace_elements!AD234</f>
        <v>269.33000000000004</v>
      </c>
      <c r="BF43" s="86">
        <f>S2_trace_elements!AE234</f>
        <v>37.383333333333333</v>
      </c>
      <c r="BG43" s="86">
        <f>S2_trace_elements!AF234</f>
        <v>52.911111111111111</v>
      </c>
      <c r="BH43" s="86">
        <f>S2_trace_elements!AG234</f>
        <v>8.594444444444445</v>
      </c>
      <c r="BI43" s="86">
        <f>S2_trace_elements!AH234</f>
        <v>61.888888888888886</v>
      </c>
      <c r="BJ43" s="86">
        <f>S2_trace_elements!AI234</f>
        <v>21.568888888888885</v>
      </c>
      <c r="BK43" s="86">
        <f>S2_trace_elements!AJ234</f>
        <v>7.6122222222222229</v>
      </c>
      <c r="BL43" s="86">
        <f>S2_trace_elements!AK234</f>
        <v>15.205555555555556</v>
      </c>
      <c r="BM43" s="86">
        <f>S2_trace_elements!AL234</f>
        <v>7.1577777777777776</v>
      </c>
      <c r="BN43" s="86">
        <f>S2_trace_elements!AM234</f>
        <v>30.783333333333335</v>
      </c>
      <c r="BO43" s="86">
        <f>S2_trace_elements!AN234</f>
        <v>7.4577777777777783</v>
      </c>
      <c r="BP43" s="86">
        <f>S2_trace_elements!AO234</f>
        <v>14.543333333333335</v>
      </c>
      <c r="BQ43" s="86">
        <f>S2_trace_elements!AP234</f>
        <v>6.9877777777777776</v>
      </c>
      <c r="BR43" s="86">
        <f>S2_trace_elements!AQ234</f>
        <v>14.842222222222221</v>
      </c>
      <c r="BS43" s="86">
        <f>S2_trace_elements!AR234</f>
        <v>11.19222222222222</v>
      </c>
      <c r="BT43" s="86">
        <f>S2_trace_elements!AS234</f>
        <v>18.254444444444445</v>
      </c>
      <c r="BU43" s="86">
        <f>S2_trace_elements!AT234</f>
        <v>26.798888888888889</v>
      </c>
      <c r="BV43" s="86">
        <f>S2_trace_elements!AU234</f>
        <v>2.1272250000000001</v>
      </c>
      <c r="BW43" s="86">
        <f>S2_trace_elements!AV234</f>
        <v>75.691111111111098</v>
      </c>
      <c r="BX43" s="86">
        <f>S2_trace_elements!AW234</f>
        <v>29.891111111111108</v>
      </c>
      <c r="BY43" s="86"/>
      <c r="BZ43" s="86"/>
      <c r="CA43" s="86">
        <f>S2_trace_elements!I237</f>
        <v>2.1039907786986771E-2</v>
      </c>
      <c r="CB43" s="86"/>
      <c r="CC43" s="86">
        <f>S2_trace_elements!K237</f>
        <v>8.8984154941385996E-3</v>
      </c>
      <c r="CD43" s="86">
        <f>S2_trace_elements!L237</f>
        <v>9.9688762381192793E-3</v>
      </c>
      <c r="CE43" s="86">
        <f>S2_trace_elements!M237</f>
        <v>1.1616098742427307E-2</v>
      </c>
      <c r="CF43" s="86">
        <f>S2_trace_elements!N237</f>
        <v>1.4970164162203911E-2</v>
      </c>
      <c r="CG43" s="86">
        <f>S2_trace_elements!O237</f>
        <v>1.3971406447019554E-2</v>
      </c>
      <c r="CH43" s="86">
        <f>S2_trace_elements!P237</f>
        <v>1.3427294144170017E-2</v>
      </c>
      <c r="CI43" s="86">
        <f>S2_trace_elements!Q237</f>
        <v>1.0261551452103085E-2</v>
      </c>
      <c r="CJ43" s="86">
        <f>S2_trace_elements!R237</f>
        <v>2.517732374686478E-2</v>
      </c>
      <c r="CK43" s="86">
        <f>S2_trace_elements!S237</f>
        <v>0.34066605638359831</v>
      </c>
      <c r="CL43" s="86">
        <f>S2_trace_elements!T237</f>
        <v>1.383021349045928</v>
      </c>
      <c r="CM43" s="86">
        <f>S2_trace_elements!U237</f>
        <v>0.28345512963828634</v>
      </c>
      <c r="CN43" s="89">
        <f>S2_trace_elements!V237</f>
        <v>0.21213203435596409</v>
      </c>
      <c r="CO43" s="88"/>
      <c r="CP43" s="89">
        <f>S2_trace_elements!X237</f>
        <v>1.5506803859159344E-2</v>
      </c>
      <c r="CQ43" s="86">
        <f>S2_trace_elements!Y237</f>
        <v>1.4001546622301407E-2</v>
      </c>
      <c r="CR43" s="86">
        <f>S2_trace_elements!Z237</f>
        <v>2.0537834627403773E-2</v>
      </c>
      <c r="CS43" s="86">
        <f>S2_trace_elements!AA237</f>
        <v>1.4476768472693101E-2</v>
      </c>
      <c r="CT43" s="89">
        <f>S2_trace_elements!AB237</f>
        <v>0.18710539342191287</v>
      </c>
      <c r="CU43" s="86"/>
      <c r="CV43" s="86">
        <f>S2_trace_elements!AD237</f>
        <v>1.3736087743695705E-2</v>
      </c>
      <c r="CW43" s="86">
        <f>S2_trace_elements!AE237</f>
        <v>1.3730668541276704E-2</v>
      </c>
      <c r="CX43" s="86">
        <f>S2_trace_elements!AF237</f>
        <v>1.5314363958925952E-2</v>
      </c>
      <c r="CY43" s="86">
        <f>S2_trace_elements!AG237</f>
        <v>1.7923000816112755E-2</v>
      </c>
      <c r="CZ43" s="86">
        <f>S2_trace_elements!AH237</f>
        <v>2.4657674508569271E-2</v>
      </c>
      <c r="DA43" s="86">
        <f>S2_trace_elements!AI237</f>
        <v>1.3048640899121196E-2</v>
      </c>
      <c r="DB43" s="86">
        <f>S2_trace_elements!AJ237</f>
        <v>2.5335389186645917E-2</v>
      </c>
      <c r="DC43" s="86">
        <f>S2_trace_elements!AK237</f>
        <v>1.9969615837570915E-2</v>
      </c>
      <c r="DD43" s="86">
        <f>S2_trace_elements!AL237</f>
        <v>1.7737680334678922E-2</v>
      </c>
      <c r="DE43" s="86">
        <f>S2_trace_elements!AM237</f>
        <v>1.5880369018484806E-2</v>
      </c>
      <c r="DF43" s="86">
        <f>S2_trace_elements!AN237</f>
        <v>2.3067241235107252E-2</v>
      </c>
      <c r="DG43" s="86">
        <f>S2_trace_elements!AO237</f>
        <v>2.5357445218316434E-2</v>
      </c>
      <c r="DH43" s="86">
        <f>S2_trace_elements!AP237</f>
        <v>1.6670243684216757E-2</v>
      </c>
      <c r="DI43" s="86">
        <f>S2_trace_elements!AQ237</f>
        <v>2.6278068212339512E-2</v>
      </c>
      <c r="DJ43" s="86">
        <f>S2_trace_elements!AR237</f>
        <v>1.6904078023688155E-2</v>
      </c>
      <c r="DK43" s="86">
        <f>S2_trace_elements!AS237</f>
        <v>2.2993598498309863E-2</v>
      </c>
      <c r="DL43" s="86">
        <f>S2_trace_elements!AT237</f>
        <v>1.9556969674958635E-2</v>
      </c>
      <c r="DM43" s="86">
        <f>S2_trace_elements!AU237</f>
        <v>1.8941803937036603</v>
      </c>
      <c r="DN43" s="86">
        <f>S2_trace_elements!AV237</f>
        <v>1.7470480140869722E-2</v>
      </c>
      <c r="DO43" s="86">
        <f>S2_trace_elements!AW237</f>
        <v>1.5616104798807951E-2</v>
      </c>
      <c r="DP43" s="86"/>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4"/>
    </row>
    <row r="44" spans="1:249" s="2" customFormat="1" x14ac:dyDescent="0.25">
      <c r="A44" s="81"/>
      <c r="B44" s="81"/>
      <c r="C44" s="16"/>
      <c r="D44" s="86"/>
      <c r="E44" s="86"/>
      <c r="F44" s="86"/>
      <c r="G44" s="86"/>
      <c r="H44" s="86"/>
      <c r="I44" s="86"/>
      <c r="J44" s="86"/>
      <c r="K44" s="86"/>
      <c r="L44" s="86"/>
      <c r="M44" s="86"/>
      <c r="N44" s="86"/>
      <c r="O44" s="86"/>
      <c r="P44" s="86"/>
      <c r="Q44" s="86"/>
      <c r="R44" s="86"/>
      <c r="S44" s="86"/>
      <c r="T44" s="86"/>
      <c r="U44" s="86"/>
      <c r="V44" s="86"/>
      <c r="W44" s="86"/>
      <c r="X44" s="86"/>
      <c r="Y44" s="86"/>
      <c r="Z44" s="86"/>
      <c r="AA44" s="81"/>
      <c r="AF44" s="37"/>
      <c r="AJ44" s="86"/>
      <c r="AK44" s="87"/>
      <c r="AL44" s="87"/>
      <c r="AM44" s="86"/>
      <c r="AN44" s="87"/>
      <c r="AO44" s="87"/>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row>
    <row r="45" spans="1:249" s="2" customFormat="1" x14ac:dyDescent="0.25">
      <c r="A45" s="81"/>
      <c r="B45" s="81"/>
      <c r="C45" s="81"/>
      <c r="D45" s="86"/>
      <c r="E45" s="86"/>
      <c r="F45" s="86"/>
      <c r="G45" s="86"/>
      <c r="H45" s="86"/>
      <c r="I45" s="86"/>
      <c r="J45" s="86"/>
      <c r="K45" s="86"/>
      <c r="L45" s="86"/>
      <c r="M45" s="86"/>
      <c r="N45" s="86"/>
      <c r="O45" s="86"/>
      <c r="P45" s="86"/>
      <c r="Q45" s="86"/>
      <c r="R45" s="86"/>
      <c r="S45" s="86"/>
      <c r="T45" s="86"/>
      <c r="U45" s="86"/>
      <c r="V45" s="86"/>
      <c r="W45" s="86"/>
      <c r="X45" s="86"/>
      <c r="Y45" s="86"/>
      <c r="Z45" s="86"/>
      <c r="AA45" s="81"/>
      <c r="AF45" s="37"/>
      <c r="AJ45" s="86"/>
      <c r="AK45" s="87"/>
      <c r="AL45" s="87"/>
      <c r="AM45" s="86"/>
      <c r="AN45" s="87"/>
      <c r="AO45" s="87"/>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4"/>
    </row>
    <row r="46" spans="1:249" s="2" customFormat="1" x14ac:dyDescent="0.25">
      <c r="A46" s="81" t="str">
        <f>S2_trace_elements!A240</f>
        <v>61. Exp CHV-E281</v>
      </c>
      <c r="B46" s="81" t="s">
        <v>647</v>
      </c>
      <c r="C46" s="81">
        <v>4</v>
      </c>
      <c r="D46" s="86">
        <f>S1_major_minor_elements!J310</f>
        <v>39.778000000000006</v>
      </c>
      <c r="E46" s="86">
        <f>S1_major_minor_elements!J311</f>
        <v>0.25946097972527626</v>
      </c>
      <c r="F46" s="86" t="str">
        <f>S1_major_minor_elements!D309</f>
        <v>&lt;DL</v>
      </c>
      <c r="G46" s="86"/>
      <c r="H46" s="86" t="str">
        <f>S1_major_minor_elements!R309</f>
        <v>&lt;DL</v>
      </c>
      <c r="I46" s="86"/>
      <c r="J46" s="86" t="str">
        <f>S1_major_minor_elements!L309</f>
        <v>&lt;DL</v>
      </c>
      <c r="K46" s="86"/>
      <c r="L46" s="86">
        <f>S1_major_minor_elements!N310</f>
        <v>0.34823999999999999</v>
      </c>
      <c r="M46" s="89">
        <f>S1_major_minor_elements!N311</f>
        <v>2.5083520486566476E-2</v>
      </c>
      <c r="N46" s="86">
        <f>S1_major_minor_elements!F310</f>
        <v>46.003999999999998</v>
      </c>
      <c r="O46" s="86">
        <f>S1_major_minor_elements!F311</f>
        <v>0.79314563605935773</v>
      </c>
      <c r="P46" s="89">
        <f>S1_major_minor_elements!H310</f>
        <v>2.8819999999999995E-2</v>
      </c>
      <c r="Q46" s="89">
        <f>S1_major_minor_elements!H311</f>
        <v>8.934595681954512E-3</v>
      </c>
      <c r="R46" s="86">
        <f>S1_major_minor_elements!P310</f>
        <v>13.98</v>
      </c>
      <c r="S46" s="86">
        <f>S1_major_minor_elements!P311</f>
        <v>1.1348347897381366</v>
      </c>
      <c r="T46" s="86">
        <f>S1_major_minor_elements!V310</f>
        <v>0.33472000000000002</v>
      </c>
      <c r="U46" s="89">
        <f>S1_major_minor_elements!V311</f>
        <v>3.9561054081002418E-2</v>
      </c>
      <c r="V46" s="86">
        <f>S1_major_minor_elements!T310</f>
        <v>0.30867999999999995</v>
      </c>
      <c r="W46" s="89">
        <f>S1_major_minor_elements!T311</f>
        <v>3.4560338540008541E-2</v>
      </c>
      <c r="X46" s="86" t="s">
        <v>29</v>
      </c>
      <c r="Y46" s="86"/>
      <c r="Z46" s="86">
        <f>SUM(V46,X46,T46,R46,P46,N46,L46,J46,H46,F46,D46)</f>
        <v>100.78246</v>
      </c>
      <c r="AA46" s="81">
        <v>4</v>
      </c>
      <c r="AF46" s="37"/>
      <c r="AH46" s="2">
        <f>(R46*N49)/(R49*N46)</f>
        <v>0.24677170023632283</v>
      </c>
      <c r="AJ46" s="86">
        <f>S2_trace_elements!I244</f>
        <v>24.997500000000002</v>
      </c>
      <c r="AK46" s="87">
        <f>S2_trace_elements!J244</f>
        <v>185760.44</v>
      </c>
      <c r="AL46" s="87">
        <f>S2_trace_elements!K244</f>
        <v>2266.89</v>
      </c>
      <c r="AM46" s="86">
        <f>S2_trace_elements!L244</f>
        <v>22.842500000000001</v>
      </c>
      <c r="AN46" s="87">
        <f>S2_trace_elements!M244</f>
        <v>71.762499999999989</v>
      </c>
      <c r="AO46" s="87">
        <f>S2_trace_elements!N244</f>
        <v>79.017499999999998</v>
      </c>
      <c r="AP46" s="86">
        <f>S2_trace_elements!O244</f>
        <v>6.3149999999999995</v>
      </c>
      <c r="AQ46" s="86">
        <f>S2_trace_elements!P244</f>
        <v>2192.7174999999997</v>
      </c>
      <c r="AR46" s="86">
        <f>S2_trace_elements!Q244</f>
        <v>2158.105</v>
      </c>
      <c r="AS46" s="86">
        <f>S2_trace_elements!R244</f>
        <v>347.52</v>
      </c>
      <c r="AT46" s="86">
        <f>S2_trace_elements!S244</f>
        <v>42.174999999999997</v>
      </c>
      <c r="AU46" s="86">
        <f>S2_trace_elements!T244</f>
        <v>3.19</v>
      </c>
      <c r="AV46" s="86">
        <f>S2_trace_elements!U244</f>
        <v>3.62</v>
      </c>
      <c r="AW46" s="103"/>
      <c r="AX46" s="103"/>
      <c r="AY46" s="86">
        <f>S2_trace_elements!X244</f>
        <v>0.32200000000000001</v>
      </c>
      <c r="AZ46" s="86">
        <f>S2_trace_elements!Y244</f>
        <v>0.41849999999999998</v>
      </c>
      <c r="BA46" s="86">
        <f>S2_trace_elements!Z244</f>
        <v>1.7364999999999999</v>
      </c>
      <c r="BB46" s="86">
        <f>S2_trace_elements!AA244</f>
        <v>0.31375000000000003</v>
      </c>
      <c r="BC46" s="88"/>
      <c r="BD46" s="88"/>
      <c r="BE46" s="86">
        <f>S2_trace_elements!AD244</f>
        <v>0.27499999999999997</v>
      </c>
      <c r="BF46" s="86">
        <f>S2_trace_elements!AE244</f>
        <v>2.24E-2</v>
      </c>
      <c r="BG46" s="86">
        <f>S2_trace_elements!AF244</f>
        <v>5.0474999999999999E-2</v>
      </c>
      <c r="BH46" s="86">
        <f>S2_trace_elements!AG244</f>
        <v>2.1950000000000001E-2</v>
      </c>
      <c r="BI46" s="86">
        <f>S2_trace_elements!AH244</f>
        <v>8.6499999999999994E-2</v>
      </c>
      <c r="BJ46" s="86">
        <f>S2_trace_elements!AI244</f>
        <v>2.1000000000000001E-2</v>
      </c>
      <c r="BK46" s="86">
        <f>S2_trace_elements!AJ244</f>
        <v>2.7199999999999998E-2</v>
      </c>
      <c r="BL46" s="86">
        <f>S2_trace_elements!AK244</f>
        <v>9.35E-2</v>
      </c>
      <c r="BM46" s="86">
        <f>S2_trace_elements!AL244</f>
        <v>1.4349999999999998E-2</v>
      </c>
      <c r="BN46" s="86">
        <f>S2_trace_elements!AM244</f>
        <v>0.152</v>
      </c>
      <c r="BO46" s="86">
        <f>S2_trace_elements!AN244</f>
        <v>5.2174999999999999E-2</v>
      </c>
      <c r="BP46" s="86">
        <f>S2_trace_elements!AO244</f>
        <v>0.15175</v>
      </c>
      <c r="BQ46" s="86">
        <f>S2_trace_elements!AP244</f>
        <v>9.4E-2</v>
      </c>
      <c r="BR46" s="86">
        <f>S2_trace_elements!AQ244</f>
        <v>0.26824999999999999</v>
      </c>
      <c r="BS46" s="86">
        <f>S2_trace_elements!AR244</f>
        <v>0.25824999999999998</v>
      </c>
      <c r="BT46" s="86">
        <f>S2_trace_elements!AS244</f>
        <v>9.325E-2</v>
      </c>
      <c r="BU46" s="86">
        <f>S2_trace_elements!AT244</f>
        <v>5.0499999999999996E-2</v>
      </c>
      <c r="BV46" s="86">
        <f>S2_trace_elements!AU244</f>
        <v>0.16400000000000001</v>
      </c>
      <c r="BW46" s="86">
        <f>S2_trace_elements!AV244</f>
        <v>2.4399999999999998E-2</v>
      </c>
      <c r="BX46" s="86">
        <f>S2_trace_elements!AW244</f>
        <v>2.1874999999999999E-2</v>
      </c>
      <c r="BY46" s="86"/>
      <c r="BZ46" s="86"/>
      <c r="CA46" s="86">
        <f>S2_trace_elements!I247</f>
        <v>3.563632009756168E-2</v>
      </c>
      <c r="CB46" s="86"/>
      <c r="CC46" s="86">
        <f>S2_trace_elements!K247</f>
        <v>3.6833785362252278E-2</v>
      </c>
      <c r="CD46" s="86">
        <f>S2_trace_elements!L247</f>
        <v>0.13737723376401526</v>
      </c>
      <c r="CE46" s="86">
        <f>S2_trace_elements!M247</f>
        <v>0.31789202617740048</v>
      </c>
      <c r="CF46" s="86">
        <f>S2_trace_elements!N247</f>
        <v>0.33542093107646453</v>
      </c>
      <c r="CG46" s="86">
        <f>S2_trace_elements!O247</f>
        <v>0.1631395902312148</v>
      </c>
      <c r="CH46" s="86">
        <f>S2_trace_elements!P247</f>
        <v>4.5329359811502601E-2</v>
      </c>
      <c r="CI46" s="86">
        <f>S2_trace_elements!Q247</f>
        <v>1.2554910158223359E-2</v>
      </c>
      <c r="CJ46" s="86">
        <f>S2_trace_elements!R247</f>
        <v>8.4191301952684441E-3</v>
      </c>
      <c r="CK46" s="86">
        <f>S2_trace_elements!S247</f>
        <v>2.4871413344600989E-2</v>
      </c>
      <c r="CL46" s="86"/>
      <c r="CM46" s="86">
        <f>S2_trace_elements!U247</f>
        <v>0.17970669577116705</v>
      </c>
      <c r="CN46" s="88"/>
      <c r="CO46" s="88"/>
      <c r="CP46" s="89">
        <f>S2_trace_elements!X247</f>
        <v>0.27230199027059598</v>
      </c>
      <c r="CQ46" s="89">
        <f>S2_trace_elements!Y247</f>
        <v>0.17425783522879204</v>
      </c>
      <c r="CR46" s="86">
        <f>S2_trace_elements!Z247</f>
        <v>1.3640430363989089</v>
      </c>
      <c r="CS46" s="86">
        <f>S2_trace_elements!AA247</f>
        <v>0.10335657578481165</v>
      </c>
      <c r="CT46" s="88"/>
      <c r="CU46" s="88"/>
      <c r="CV46" s="89">
        <f>S2_trace_elements!AD247</f>
        <v>0.39875840362657011</v>
      </c>
      <c r="CW46" s="89">
        <f>S2_trace_elements!AE247</f>
        <v>0.64163657275485697</v>
      </c>
      <c r="CX46" s="89">
        <f>S2_trace_elements!AF247</f>
        <v>0.5468804158717594</v>
      </c>
      <c r="CY46" s="89">
        <f>S2_trace_elements!AG247</f>
        <v>0.58308121819938508</v>
      </c>
      <c r="CZ46" s="89">
        <f>S2_trace_elements!AH247</f>
        <v>0.35150972937597197</v>
      </c>
      <c r="DA46" s="86"/>
      <c r="DB46" s="86">
        <f>S2_trace_elements!AJ247</f>
        <v>0.50953282761971785</v>
      </c>
      <c r="DC46" s="86">
        <f>S2_trace_elements!AK247</f>
        <v>0.46132100162972633</v>
      </c>
      <c r="DD46" s="88">
        <f>S2_trace_elements!AL247</f>
        <v>0.64551211383580309</v>
      </c>
      <c r="DE46" s="86">
        <f>S2_trace_elements!AM247</f>
        <v>0.30069460215859056</v>
      </c>
      <c r="DF46" s="86">
        <f>S2_trace_elements!AN247</f>
        <v>0.23737495000209624</v>
      </c>
      <c r="DG46" s="86">
        <f>S2_trace_elements!AO247</f>
        <v>0.23768186091631158</v>
      </c>
      <c r="DH46" s="86">
        <f>S2_trace_elements!AP247</f>
        <v>0.22264308017506718</v>
      </c>
      <c r="DI46" s="86">
        <f>S2_trace_elements!AQ247</f>
        <v>0.20428285064048388</v>
      </c>
      <c r="DJ46" s="86">
        <f>S2_trace_elements!AR247</f>
        <v>0.14462181295219489</v>
      </c>
      <c r="DK46" s="86">
        <f>S2_trace_elements!AS247</f>
        <v>0.53707701929835971</v>
      </c>
      <c r="DL46" s="86">
        <f>S2_trace_elements!AT247</f>
        <v>0.98916589693025614</v>
      </c>
      <c r="DM46" s="86">
        <f>S2_trace_elements!AU247</f>
        <v>0.4742789386007325</v>
      </c>
      <c r="DN46" s="105">
        <f>S2_trace_elements!AV247</f>
        <v>5.2163615005564976E-2</v>
      </c>
      <c r="DO46" s="105">
        <f>S2_trace_elements!AW247</f>
        <v>0.62214410912344653</v>
      </c>
      <c r="DP46" s="86"/>
      <c r="DR46" s="2">
        <f t="shared" ref="DR46:ED46" si="58">AJ46/AJ49</f>
        <v>0.33206030818278437</v>
      </c>
      <c r="DS46" s="2">
        <f t="shared" si="58"/>
        <v>0.80997898489734621</v>
      </c>
      <c r="DT46" s="2">
        <f t="shared" si="58"/>
        <v>2.1928047042892741E-2</v>
      </c>
      <c r="DU46" s="2">
        <f t="shared" si="58"/>
        <v>0.17923652342217458</v>
      </c>
      <c r="DV46" s="2">
        <f t="shared" si="58"/>
        <v>1.4790089446421455E-2</v>
      </c>
      <c r="DW46" s="37">
        <f t="shared" si="58"/>
        <v>1.5849193224064979E-2</v>
      </c>
      <c r="DX46" s="2">
        <f t="shared" si="58"/>
        <v>0.97228637413394914</v>
      </c>
      <c r="DY46" s="2">
        <f t="shared" si="58"/>
        <v>1.0383250333446454</v>
      </c>
      <c r="DZ46" s="2">
        <f t="shared" si="58"/>
        <v>0.81596755949473976</v>
      </c>
      <c r="EA46" s="2">
        <f t="shared" si="58"/>
        <v>3.7185148197025359</v>
      </c>
      <c r="EB46" s="2">
        <f t="shared" si="58"/>
        <v>6.8913398692810448</v>
      </c>
      <c r="EC46" s="37">
        <f t="shared" si="58"/>
        <v>6.3666300768386391E-2</v>
      </c>
      <c r="ED46" s="2">
        <f t="shared" si="58"/>
        <v>0.35077519379844962</v>
      </c>
      <c r="EG46" s="92">
        <f>AY46/AY49</f>
        <v>9.0982298009409054E-4</v>
      </c>
      <c r="EH46" s="37">
        <f>AZ46/AZ49</f>
        <v>5.8446999674130621E-3</v>
      </c>
      <c r="EI46" s="37">
        <f>BA46/BA49</f>
        <v>9.5090764723598821E-3</v>
      </c>
      <c r="EJ46" s="92">
        <f>BB46/BB49</f>
        <v>1.028295187633146E-3</v>
      </c>
      <c r="EM46" s="92">
        <f t="shared" ref="EM46:FF46" si="59">BE46/BE49</f>
        <v>1.0086746015735321E-3</v>
      </c>
      <c r="EN46" s="92">
        <f t="shared" si="59"/>
        <v>5.8854440357330529E-4</v>
      </c>
      <c r="EO46" s="92">
        <f t="shared" si="59"/>
        <v>9.3501080580426046E-4</v>
      </c>
      <c r="EP46" s="92">
        <f t="shared" si="59"/>
        <v>2.4971558589306038E-3</v>
      </c>
      <c r="EQ46" s="92">
        <f t="shared" si="59"/>
        <v>1.3789988309065788E-3</v>
      </c>
      <c r="ER46" s="92">
        <f t="shared" si="59"/>
        <v>9.5817490494296584E-4</v>
      </c>
      <c r="ES46" s="92">
        <f t="shared" si="59"/>
        <v>3.5021459227467812E-3</v>
      </c>
      <c r="ET46" s="92">
        <f t="shared" si="59"/>
        <v>6.0070671378091873E-3</v>
      </c>
      <c r="EU46" s="92">
        <f t="shared" si="59"/>
        <v>1.971153846153846E-3</v>
      </c>
      <c r="EV46" s="92">
        <f t="shared" si="59"/>
        <v>4.8299968223705116E-3</v>
      </c>
      <c r="EW46" s="92">
        <f t="shared" si="59"/>
        <v>6.874176548089592E-3</v>
      </c>
      <c r="EX46" s="92">
        <f t="shared" si="59"/>
        <v>1.0229187731715536E-2</v>
      </c>
      <c r="EY46" s="92">
        <f t="shared" si="59"/>
        <v>1.331759149940968E-2</v>
      </c>
      <c r="EZ46" s="92">
        <f t="shared" si="59"/>
        <v>1.7847638057218895E-2</v>
      </c>
      <c r="FA46" s="92">
        <f t="shared" si="59"/>
        <v>2.2656821172686067E-2</v>
      </c>
      <c r="FB46" s="92">
        <f t="shared" si="59"/>
        <v>5.0246969016614282E-3</v>
      </c>
      <c r="FC46" s="92">
        <f t="shared" si="59"/>
        <v>1.8426173680369739E-3</v>
      </c>
      <c r="FD46" s="92">
        <f t="shared" si="59"/>
        <v>0.27950575202386024</v>
      </c>
      <c r="FE46" s="92">
        <f t="shared" si="59"/>
        <v>3.1920460491889055E-4</v>
      </c>
      <c r="FF46" s="92">
        <f t="shared" si="59"/>
        <v>7.195723684210527E-4</v>
      </c>
      <c r="FI46" s="2">
        <f>SQRT(S2_trace_elements!I247^2+S2_trace_elements!I272^2)*100</f>
        <v>3.6179727885244826</v>
      </c>
      <c r="FJ46" s="2">
        <f>SQRT(S2_trace_elements!J247^2+S2_trace_elements!J272^2)*100</f>
        <v>3.5602040533793708E-6</v>
      </c>
      <c r="FK46" s="2">
        <f>SQRT(S2_trace_elements!K247^2+S2_trace_elements!K272^2)*100</f>
        <v>3.7402986527896571</v>
      </c>
      <c r="FL46" s="2">
        <f>SQRT(S2_trace_elements!L247^2+S2_trace_elements!L272^2)*100</f>
        <v>13.759644819878353</v>
      </c>
      <c r="FM46" s="2">
        <f>SQRT(S2_trace_elements!M247^2+S2_trace_elements!M272^2)*100</f>
        <v>31.825981161881433</v>
      </c>
      <c r="FN46" s="2">
        <f>SQRT(S2_trace_elements!N247^2+S2_trace_elements!N272^2)*100</f>
        <v>33.563529799749134</v>
      </c>
      <c r="FO46" s="2">
        <f>SQRT(S2_trace_elements!O247^2+S2_trace_elements!O272^2)*100</f>
        <v>16.450195387413842</v>
      </c>
      <c r="FP46" s="2">
        <f>SQRT(S2_trace_elements!P247^2+S2_trace_elements!P272^2)*100</f>
        <v>4.5792061590367528</v>
      </c>
      <c r="FQ46" s="2">
        <f>SQRT(S2_trace_elements!Q247^2+S2_trace_elements!Q272^2)*100</f>
        <v>1.3840705470128385</v>
      </c>
      <c r="FR46" s="2">
        <f>SQRT(S2_trace_elements!R247^2+S2_trace_elements!R272^2)*100</f>
        <v>1.1128555537753086</v>
      </c>
      <c r="FS46" s="2">
        <f>SQRT(S2_trace_elements!S247^2+S2_trace_elements!S272^2)*100</f>
        <v>126.72405484779487</v>
      </c>
      <c r="FU46" s="2">
        <f>SQRT(S2_trace_elements!U247^2+S2_trace_elements!U272^2)*100</f>
        <v>17.970669577116706</v>
      </c>
      <c r="FX46" s="2">
        <f>SQRT(S2_trace_elements!X247^2+S2_trace_elements!X272^2)*100</f>
        <v>27.245377054550296</v>
      </c>
      <c r="FY46" s="2">
        <f>SQRT(S2_trace_elements!Y247^2+S2_trace_elements!Y272^2)*100</f>
        <v>17.470099414104794</v>
      </c>
      <c r="FZ46" s="2">
        <f>SQRT(S2_trace_elements!Z247^2+S2_trace_elements!Z272^2)*100</f>
        <v>136.52875104087897</v>
      </c>
      <c r="GA46" s="2">
        <f>SQRT(S2_trace_elements!AA247^2+S2_trace_elements!AA272^2)*100</f>
        <v>10.386878412422776</v>
      </c>
      <c r="GD46" s="2">
        <f>SQRT(S2_trace_elements!AD247^2+S2_trace_elements!AD272^2)*100</f>
        <v>39.902565916352714</v>
      </c>
      <c r="GE46" s="2">
        <f>SQRT(S2_trace_elements!AE247^2+S2_trace_elements!AE272^2)*100</f>
        <v>64.191254720797559</v>
      </c>
      <c r="GF46" s="2">
        <f>SQRT(S2_trace_elements!AF247^2+S2_trace_elements!AF272^2)*100</f>
        <v>54.699512502291405</v>
      </c>
      <c r="GG46" s="2">
        <f>SQRT(S2_trace_elements!AG247^2+S2_trace_elements!AG272^2)*100</f>
        <v>58.327030550751815</v>
      </c>
      <c r="GH46" s="2">
        <f>SQRT(S2_trace_elements!AH247^2+S2_trace_elements!AH272^2)*100</f>
        <v>35.187644368772055</v>
      </c>
      <c r="GJ46" s="2">
        <f>SQRT(S2_trace_elements!AJ247^2+S2_trace_elements!AJ272^2)*100</f>
        <v>51.078823879630121</v>
      </c>
      <c r="GK46" s="2">
        <f>SQRT(S2_trace_elements!AK247^2+S2_trace_elements!AK272^2)*100</f>
        <v>46.42387932722724</v>
      </c>
      <c r="GL46" s="2">
        <f>SQRT(S2_trace_elements!AL247^2+S2_trace_elements!AL272^2)*100</f>
        <v>64.588673720598962</v>
      </c>
      <c r="GM46" s="2">
        <f>SQRT(S2_trace_elements!AM247^2+S2_trace_elements!AM272^2)*100</f>
        <v>30.134092726351835</v>
      </c>
      <c r="GN46" s="2">
        <f>SQRT(S2_trace_elements!AN247^2+S2_trace_elements!AN272^2)*100</f>
        <v>23.866579941039245</v>
      </c>
      <c r="GO46" s="2">
        <f>SQRT(S2_trace_elements!AO247^2+S2_trace_elements!AO272^2)*100</f>
        <v>23.781860658654395</v>
      </c>
      <c r="GP46" s="2">
        <f>SQRT(S2_trace_elements!AP247^2+S2_trace_elements!AP272^2)*100</f>
        <v>22.404761150177332</v>
      </c>
      <c r="GQ46" s="2">
        <f>SQRT(S2_trace_elements!AQ247^2+S2_trace_elements!AQ272^2)*100</f>
        <v>20.462364527819421</v>
      </c>
      <c r="GR46" s="2">
        <f>SQRT(S2_trace_elements!AR247^2+S2_trace_elements!AR272^2)*100</f>
        <v>14.626279928962141</v>
      </c>
      <c r="GS46" s="2">
        <f>SQRT(S2_trace_elements!AS247^2+S2_trace_elements!AS272^2)*100</f>
        <v>53.823575097092139</v>
      </c>
      <c r="GT46" s="2">
        <f>SQRT(S2_trace_elements!AT247^2+S2_trace_elements!AT272^2)*100</f>
        <v>98.925250741393327</v>
      </c>
      <c r="GU46" s="2">
        <f>SQRT(S2_trace_elements!AU247^2+S2_trace_elements!AU272^2)*100</f>
        <v>149.75054994589092</v>
      </c>
      <c r="GV46" s="2">
        <f>SQRT(S2_trace_elements!AV247^2+S2_trace_elements!AV272^2)*100</f>
        <v>5.3510868113468959</v>
      </c>
      <c r="GW46" s="2">
        <f>SQRT(S2_trace_elements!AW247^2+S2_trace_elements!AW272^2)*100</f>
        <v>62.225986278912174</v>
      </c>
      <c r="GZ46" s="4">
        <f t="shared" ref="GZ46:HJ48" si="60">DR46/100*FI46</f>
        <v>1.2013851591543674E-2</v>
      </c>
      <c r="HA46" s="4">
        <f t="shared" si="60"/>
        <v>2.8836904651836403E-8</v>
      </c>
      <c r="HB46" s="4">
        <f t="shared" si="60"/>
        <v>8.2017444812839942E-4</v>
      </c>
      <c r="HC46" s="4">
        <f t="shared" si="60"/>
        <v>2.4662309010389297E-2</v>
      </c>
      <c r="HD46" s="4">
        <f t="shared" si="60"/>
        <v>4.7070910810435062E-3</v>
      </c>
      <c r="HE46" s="4">
        <f t="shared" si="60"/>
        <v>5.3195486907788702E-3</v>
      </c>
      <c r="HF46" s="4">
        <f t="shared" si="60"/>
        <v>0.15994300827023619</v>
      </c>
      <c r="HG46" s="4">
        <f t="shared" si="60"/>
        <v>4.7547043877738421E-2</v>
      </c>
      <c r="HH46" s="4">
        <f t="shared" si="60"/>
        <v>1.1293566664146153E-2</v>
      </c>
      <c r="HI46" s="4">
        <f t="shared" si="60"/>
        <v>4.1381698689017581E-2</v>
      </c>
      <c r="HJ46" s="4">
        <f t="shared" si="60"/>
        <v>8.7329853156956663</v>
      </c>
      <c r="HK46" s="93"/>
      <c r="HL46" s="4">
        <f>ED46/100*FU46</f>
        <v>6.3036651036010152E-2</v>
      </c>
      <c r="HM46" s="93"/>
      <c r="HN46" s="93"/>
      <c r="HO46" s="92">
        <f t="shared" ref="HO46:HR48" si="61">EG46/100*FX46</f>
        <v>2.4788470145558104E-4</v>
      </c>
      <c r="HP46" s="92">
        <f t="shared" si="61"/>
        <v>1.0210748947632124E-3</v>
      </c>
      <c r="HQ46" s="4">
        <f t="shared" si="61"/>
        <v>1.2982623343235019E-2</v>
      </c>
      <c r="HR46" s="94">
        <f t="shared" si="61"/>
        <v>1.0680777086024953E-4</v>
      </c>
      <c r="HS46" s="93"/>
      <c r="HT46" s="93"/>
      <c r="HU46" s="92">
        <f t="shared" ref="HU46:ID48" si="62">EM46/100*GD46</f>
        <v>4.0248704777438675E-4</v>
      </c>
      <c r="HV46" s="92">
        <f t="shared" si="62"/>
        <v>3.777940372427392E-4</v>
      </c>
      <c r="HW46" s="92">
        <f t="shared" si="62"/>
        <v>5.1144635261867702E-4</v>
      </c>
      <c r="HX46" s="4">
        <f t="shared" si="62"/>
        <v>1.4565168607383421E-3</v>
      </c>
      <c r="HY46" s="92">
        <f t="shared" si="62"/>
        <v>4.8523720446893122E-4</v>
      </c>
      <c r="HZ46" s="4">
        <f t="shared" si="62"/>
        <v>0</v>
      </c>
      <c r="IA46" s="4">
        <f t="shared" si="62"/>
        <v>1.7888549478874754E-3</v>
      </c>
      <c r="IB46" s="4">
        <f t="shared" si="62"/>
        <v>2.7887135991620602E-3</v>
      </c>
      <c r="IC46" s="4">
        <f t="shared" si="62"/>
        <v>1.2731421262233448E-3</v>
      </c>
      <c r="ID46" s="4">
        <f t="shared" si="62"/>
        <v>1.455475721132977E-3</v>
      </c>
      <c r="IE46" s="4">
        <f t="shared" ref="IE46:IN48" si="63">EW46/100*GN46</f>
        <v>1.6406308411379747E-3</v>
      </c>
      <c r="IF46" s="4">
        <f t="shared" si="63"/>
        <v>2.4326911728687591E-3</v>
      </c>
      <c r="IG46" s="4">
        <f t="shared" si="63"/>
        <v>2.9837745663990585E-3</v>
      </c>
      <c r="IH46" s="4">
        <f t="shared" si="63"/>
        <v>3.6520487588739582E-3</v>
      </c>
      <c r="II46" s="4">
        <f t="shared" si="63"/>
        <v>3.313850087721427E-3</v>
      </c>
      <c r="IJ46" s="4">
        <f t="shared" si="63"/>
        <v>2.7044715102670009E-3</v>
      </c>
      <c r="IK46" s="4">
        <f t="shared" si="63"/>
        <v>1.8228138515350386E-3</v>
      </c>
      <c r="IL46" s="4">
        <f t="shared" si="63"/>
        <v>0.41856140078612886</v>
      </c>
      <c r="IM46" s="94">
        <f t="shared" si="63"/>
        <v>1.7080915515026717E-5</v>
      </c>
      <c r="IN46" s="92">
        <f t="shared" si="63"/>
        <v>4.4776100324052761E-4</v>
      </c>
      <c r="IO46" s="4"/>
    </row>
    <row r="47" spans="1:249" s="2" customFormat="1" x14ac:dyDescent="0.25">
      <c r="A47" s="81" t="str">
        <f>S2_trace_elements!A241</f>
        <v>61. Exp CHV-E281</v>
      </c>
      <c r="B47" s="81" t="s">
        <v>648</v>
      </c>
      <c r="C47" s="81">
        <v>1</v>
      </c>
      <c r="D47" s="86">
        <f>S1_major_minor_elements!J321</f>
        <v>55.728750000000005</v>
      </c>
      <c r="E47" s="86">
        <f>S1_major_minor_elements!J322</f>
        <v>0.18635124285683188</v>
      </c>
      <c r="F47" s="86" t="str">
        <f>S1_major_minor_elements!D318</f>
        <v>&lt;DL</v>
      </c>
      <c r="G47" s="86"/>
      <c r="H47" s="86">
        <f>S1_major_minor_elements!R321</f>
        <v>9.2124999999999985E-2</v>
      </c>
      <c r="I47" s="86">
        <f>S1_major_minor_elements!R322</f>
        <v>2.2236662669264714E-2</v>
      </c>
      <c r="J47" s="86" t="str">
        <f>S1_major_minor_elements!L316</f>
        <v>&lt;DL</v>
      </c>
      <c r="K47" s="86"/>
      <c r="L47" s="86">
        <f>S1_major_minor_elements!N321</f>
        <v>5.3862499999999995</v>
      </c>
      <c r="M47" s="86">
        <f>S1_major_minor_elements!N322</f>
        <v>0.83462459482435358</v>
      </c>
      <c r="N47" s="86">
        <f>S1_major_minor_elements!F321</f>
        <v>27.977499999999999</v>
      </c>
      <c r="O47" s="86">
        <f>S1_major_minor_elements!F322</f>
        <v>0.47838269199459948</v>
      </c>
      <c r="P47" s="86">
        <f>S1_major_minor_elements!H321</f>
        <v>0.45522499999999999</v>
      </c>
      <c r="Q47" s="89">
        <f>S1_major_minor_elements!H322</f>
        <v>4.0767870752766652E-2</v>
      </c>
      <c r="R47" s="86">
        <f>S1_major_minor_elements!P321</f>
        <v>9.9975000000000005</v>
      </c>
      <c r="S47" s="86">
        <f>S1_major_minor_elements!P322</f>
        <v>0.64493078255399949</v>
      </c>
      <c r="T47" s="86">
        <f>S1_major_minor_elements!V321</f>
        <v>0.37087500000000001</v>
      </c>
      <c r="U47" s="89">
        <f>S1_major_minor_elements!V322</f>
        <v>1.5828703583770129E-2</v>
      </c>
      <c r="V47" s="86">
        <f>S1_major_minor_elements!T321</f>
        <v>0.50586249999999999</v>
      </c>
      <c r="W47" s="89">
        <f>S1_major_minor_elements!T322</f>
        <v>5.7334106964603143E-2</v>
      </c>
      <c r="X47" s="86" t="s">
        <v>29</v>
      </c>
      <c r="Y47" s="86"/>
      <c r="Z47" s="86">
        <f>SUM(V47,X47,T47,R47,P47,N47,L47,J47,H47,F47,D47)</f>
        <v>100.5140875</v>
      </c>
      <c r="AA47" s="81">
        <v>1</v>
      </c>
      <c r="AB47" s="2">
        <v>10.33</v>
      </c>
      <c r="AC47" s="2">
        <v>74.69</v>
      </c>
      <c r="AD47" s="2">
        <v>14.97</v>
      </c>
      <c r="AF47" s="37">
        <v>1.7999999999999999E-2</v>
      </c>
      <c r="AH47" s="2">
        <f>(R47*N49)/(R49*N47)</f>
        <v>0.29017920404686981</v>
      </c>
      <c r="AI47" s="2">
        <f>(H47*D49)/(H49*D47)</f>
        <v>0.11983551099043596</v>
      </c>
      <c r="AJ47" s="86">
        <f>S2_trace_elements!I261</f>
        <v>9.89</v>
      </c>
      <c r="AK47" s="87">
        <f>S2_trace_elements!J261</f>
        <v>189455.27</v>
      </c>
      <c r="AL47" s="87">
        <f>S2_trace_elements!K261</f>
        <v>44883.22</v>
      </c>
      <c r="AM47" s="86">
        <f>S2_trace_elements!L261</f>
        <v>50.25</v>
      </c>
      <c r="AN47" s="87">
        <f>S2_trace_elements!M261</f>
        <v>466.56</v>
      </c>
      <c r="AO47" s="87">
        <f>S2_trace_elements!N261</f>
        <v>457.02</v>
      </c>
      <c r="AP47" s="86">
        <f>S2_trace_elements!O261</f>
        <v>9.1</v>
      </c>
      <c r="AQ47" s="86">
        <f>S2_trace_elements!P261</f>
        <v>2825.71</v>
      </c>
      <c r="AR47" s="86">
        <f>S2_trace_elements!Q261</f>
        <v>1923.5</v>
      </c>
      <c r="AS47" s="86">
        <f>S2_trace_elements!R261</f>
        <v>102.66</v>
      </c>
      <c r="AT47" s="86">
        <f>S2_trace_elements!S261</f>
        <v>4.4000000000000004</v>
      </c>
      <c r="AU47" s="86" t="str">
        <f>S2_trace_elements!T261</f>
        <v>&lt;1.98</v>
      </c>
      <c r="AV47" s="86">
        <f>S2_trace_elements!U261</f>
        <v>3.44</v>
      </c>
      <c r="AW47" s="86">
        <f>S2_trace_elements!V261</f>
        <v>1.21</v>
      </c>
      <c r="AX47" s="86" t="str">
        <f>S2_trace_elements!W261</f>
        <v>&lt;0.25</v>
      </c>
      <c r="AY47" s="86">
        <f>S2_trace_elements!X261</f>
        <v>4.6399999999999997</v>
      </c>
      <c r="AZ47" s="86">
        <f>S2_trace_elements!Y261</f>
        <v>4.41</v>
      </c>
      <c r="BA47" s="86">
        <f>S2_trace_elements!Z261</f>
        <v>2.95</v>
      </c>
      <c r="BB47" s="86">
        <f>S2_trace_elements!AA261</f>
        <v>1.92</v>
      </c>
      <c r="BC47" s="86" t="s">
        <v>29</v>
      </c>
      <c r="BD47" s="86" t="s">
        <v>29</v>
      </c>
      <c r="BE47" s="86">
        <f>S2_trace_elements!AD261</f>
        <v>1.28</v>
      </c>
      <c r="BF47" s="86">
        <f>S2_trace_elements!AE261</f>
        <v>0.38600000000000001</v>
      </c>
      <c r="BG47" s="86">
        <f>S2_trace_elements!AF261</f>
        <v>0.65800000000000003</v>
      </c>
      <c r="BH47" s="86">
        <f>S2_trace_elements!AG261</f>
        <v>0.156</v>
      </c>
      <c r="BI47" s="86">
        <f>S2_trace_elements!AH261</f>
        <v>1.48</v>
      </c>
      <c r="BJ47" s="86">
        <f>S2_trace_elements!AI261</f>
        <v>0.81</v>
      </c>
      <c r="BK47" s="86">
        <f>S2_trace_elements!AJ261</f>
        <v>0.222</v>
      </c>
      <c r="BL47" s="86">
        <f>S2_trace_elements!AK261</f>
        <v>0.75</v>
      </c>
      <c r="BM47" s="86">
        <f>S2_trace_elements!AL261</f>
        <v>0.39</v>
      </c>
      <c r="BN47" s="86">
        <f>S2_trace_elements!AM261</f>
        <v>2.0099999999999998</v>
      </c>
      <c r="BO47" s="86">
        <f>S2_trace_elements!AN261</f>
        <v>0.48799999999999999</v>
      </c>
      <c r="BP47" s="86">
        <f>S2_trace_elements!AO261</f>
        <v>0.98699999999999999</v>
      </c>
      <c r="BQ47" s="86">
        <f>S2_trace_elements!AP261</f>
        <v>0.46400000000000002</v>
      </c>
      <c r="BR47" s="86">
        <f>S2_trace_elements!AQ261</f>
        <v>1.21</v>
      </c>
      <c r="BS47" s="86">
        <f>S2_trace_elements!AR261</f>
        <v>0.91700000000000004</v>
      </c>
      <c r="BT47" s="86">
        <f>S2_trace_elements!AS261</f>
        <v>0.32900000000000001</v>
      </c>
      <c r="BU47" s="86">
        <f>S2_trace_elements!AT261</f>
        <v>0.20799999999999999</v>
      </c>
      <c r="BV47" s="86">
        <f>S2_trace_elements!AU261</f>
        <v>8.4000000000000005E-2</v>
      </c>
      <c r="BW47" s="86">
        <f>S2_trace_elements!AV261</f>
        <v>0.495</v>
      </c>
      <c r="BX47" s="86">
        <f>S2_trace_elements!AW261</f>
        <v>0.248</v>
      </c>
      <c r="BY47" s="86"/>
      <c r="BZ47" s="86"/>
      <c r="CA47" s="86">
        <f>S2_trace_elements!AZ261</f>
        <v>1.62</v>
      </c>
      <c r="CB47" s="86">
        <f>S2_trace_elements!BA261</f>
        <v>34818.769999999997</v>
      </c>
      <c r="CC47" s="86">
        <f>S2_trace_elements!BB261</f>
        <v>1466.84</v>
      </c>
      <c r="CD47" s="86">
        <f>S2_trace_elements!BC261</f>
        <v>2.99</v>
      </c>
      <c r="CE47" s="86">
        <f>S2_trace_elements!BD261</f>
        <v>273.37</v>
      </c>
      <c r="CF47" s="86">
        <f>S2_trace_elements!BE261</f>
        <v>78.22</v>
      </c>
      <c r="CG47" s="86">
        <f>S2_trace_elements!BF261</f>
        <v>0.59</v>
      </c>
      <c r="CH47" s="86">
        <f>S2_trace_elements!BG261</f>
        <v>373.97</v>
      </c>
      <c r="CI47" s="86">
        <f>S2_trace_elements!BH261</f>
        <v>177.97</v>
      </c>
      <c r="CJ47" s="86">
        <f>S2_trace_elements!BI261</f>
        <v>6.39</v>
      </c>
      <c r="CK47" s="86">
        <f>S2_trace_elements!BJ261</f>
        <v>0.97</v>
      </c>
      <c r="CL47" s="86">
        <f>S2_trace_elements!BK261</f>
        <v>0.91</v>
      </c>
      <c r="CM47" s="86">
        <f>S2_trace_elements!BL261</f>
        <v>1.37</v>
      </c>
      <c r="CN47" s="86">
        <f>S2_trace_elements!BM261</f>
        <v>0.61</v>
      </c>
      <c r="CO47" s="86">
        <f>S2_trace_elements!BN261</f>
        <v>0.12</v>
      </c>
      <c r="CP47" s="86">
        <f>S2_trace_elements!BO261</f>
        <v>0.26</v>
      </c>
      <c r="CQ47" s="86">
        <f>S2_trace_elements!BP261</f>
        <v>0.25</v>
      </c>
      <c r="CR47" s="86">
        <f>S2_trace_elements!BQ261</f>
        <v>0.22</v>
      </c>
      <c r="CS47" s="86">
        <f>S2_trace_elements!BR261</f>
        <v>0.13</v>
      </c>
      <c r="CT47" s="89">
        <f>S2_trace_elements!BS261</f>
        <v>1.6E-2</v>
      </c>
      <c r="CU47" s="89">
        <f>S2_trace_elements!BT261</f>
        <v>4.5999999999999999E-2</v>
      </c>
      <c r="CV47" s="86">
        <f>S2_trace_elements!BU261</f>
        <v>0.22</v>
      </c>
      <c r="CW47" s="89">
        <f>S2_trace_elements!BV261</f>
        <v>2.5999999999999999E-2</v>
      </c>
      <c r="CX47" s="89">
        <f>S2_trace_elements!BW261</f>
        <v>5.2999999999999999E-2</v>
      </c>
      <c r="CY47" s="89">
        <f>S2_trace_elements!BX261</f>
        <v>2.1000000000000001E-2</v>
      </c>
      <c r="CZ47" s="86">
        <f>S2_trace_elements!BY261</f>
        <v>0.17</v>
      </c>
      <c r="DA47" s="86">
        <f>S2_trace_elements!BZ261</f>
        <v>0.13</v>
      </c>
      <c r="DB47" s="86">
        <f>S2_trace_elements!CA261</f>
        <v>2.8000000000000001E-2</v>
      </c>
      <c r="DC47" s="86">
        <f>S2_trace_elements!CB261</f>
        <v>0.11</v>
      </c>
      <c r="DD47" s="86">
        <f>S2_trace_elements!CC261</f>
        <v>3.2000000000000001E-2</v>
      </c>
      <c r="DE47" s="86">
        <f>S2_trace_elements!CD261</f>
        <v>0.17</v>
      </c>
      <c r="DF47" s="86">
        <f>S2_trace_elements!CE261</f>
        <v>3.5999999999999997E-2</v>
      </c>
      <c r="DG47" s="86">
        <f>S2_trace_elements!CF261</f>
        <v>9.1999999999999998E-2</v>
      </c>
      <c r="DH47" s="86">
        <f>S2_trace_elements!CG261</f>
        <v>3.7999999999999999E-2</v>
      </c>
      <c r="DI47" s="86">
        <f>S2_trace_elements!CH261</f>
        <v>0.12</v>
      </c>
      <c r="DJ47" s="86">
        <f>S2_trace_elements!CI261</f>
        <v>4.4999999999999998E-2</v>
      </c>
      <c r="DK47" s="86">
        <f>S2_trace_elements!CJ261</f>
        <v>5.1999999999999998E-2</v>
      </c>
      <c r="DL47" s="86">
        <f>S2_trace_elements!CK261</f>
        <v>2.3E-2</v>
      </c>
      <c r="DM47" s="86">
        <f>S2_trace_elements!CL261</f>
        <v>1.7999999999999999E-2</v>
      </c>
      <c r="DN47" s="86">
        <f>S2_trace_elements!CM261</f>
        <v>3.5999999999999997E-2</v>
      </c>
      <c r="DO47" s="89">
        <f>S2_trace_elements!CN261</f>
        <v>2.1999999999999999E-2</v>
      </c>
      <c r="DP47" s="86"/>
      <c r="DR47" s="2">
        <f t="shared" ref="DR47:EB47" si="64">AJ47/AJ49</f>
        <v>0.13137619553666316</v>
      </c>
      <c r="DS47" s="2">
        <f t="shared" si="64"/>
        <v>0.82608970606471777</v>
      </c>
      <c r="DT47" s="2">
        <f t="shared" si="64"/>
        <v>0.43416370428053602</v>
      </c>
      <c r="DU47" s="2">
        <f t="shared" si="64"/>
        <v>0.39429288834253134</v>
      </c>
      <c r="DV47" s="2">
        <f t="shared" si="64"/>
        <v>9.6156964042813375E-2</v>
      </c>
      <c r="DW47" s="37">
        <f t="shared" si="64"/>
        <v>9.166827965023161E-2</v>
      </c>
      <c r="DX47" s="2">
        <f t="shared" si="64"/>
        <v>1.401077752117013</v>
      </c>
      <c r="DY47" s="2">
        <f t="shared" si="64"/>
        <v>1.3380681414602194</v>
      </c>
      <c r="DZ47" s="2">
        <f t="shared" si="64"/>
        <v>0.7272647070870657</v>
      </c>
      <c r="EA47" s="2">
        <f t="shared" si="64"/>
        <v>1.0984770125191712</v>
      </c>
      <c r="EB47" s="2">
        <f t="shared" si="64"/>
        <v>0.71895424836601307</v>
      </c>
      <c r="ED47" s="2">
        <f>AV47/AV49</f>
        <v>0.33333333333333331</v>
      </c>
      <c r="EE47" s="2">
        <f>AW47/AW49</f>
        <v>1.4404761904761905</v>
      </c>
      <c r="EG47" s="37">
        <f>AY47/AY49</f>
        <v>1.3110492632411737E-2</v>
      </c>
      <c r="EH47" s="37">
        <f>AZ47/AZ49</f>
        <v>6.1589311484567755E-2</v>
      </c>
      <c r="EI47" s="37">
        <f>BA47/BA49</f>
        <v>1.6154204200093093E-2</v>
      </c>
      <c r="EJ47" s="37">
        <f>BB47/BB49</f>
        <v>6.2926749330857058E-3</v>
      </c>
      <c r="EM47" s="92">
        <f t="shared" ref="EM47:FF47" si="65">BE47/BE49</f>
        <v>4.6949217818695321E-3</v>
      </c>
      <c r="EN47" s="92">
        <f t="shared" si="65"/>
        <v>1.0141881240147135E-2</v>
      </c>
      <c r="EO47" s="92">
        <f t="shared" si="65"/>
        <v>1.2188947205927754E-2</v>
      </c>
      <c r="EP47" s="92">
        <f t="shared" si="65"/>
        <v>1.7747440273037547E-2</v>
      </c>
      <c r="EQ47" s="92">
        <f t="shared" si="65"/>
        <v>2.3594430864066318E-2</v>
      </c>
      <c r="ER47" s="92">
        <f t="shared" si="65"/>
        <v>3.6958174904942964E-2</v>
      </c>
      <c r="ES47" s="92">
        <f t="shared" si="65"/>
        <v>2.8583690987124467E-2</v>
      </c>
      <c r="ET47" s="92">
        <f t="shared" si="65"/>
        <v>4.8185030517185999E-2</v>
      </c>
      <c r="EU47" s="92">
        <f t="shared" si="65"/>
        <v>5.3571428571428568E-2</v>
      </c>
      <c r="EV47" s="2">
        <f t="shared" si="65"/>
        <v>6.3870352716873205E-2</v>
      </c>
      <c r="EW47" s="2">
        <f t="shared" si="65"/>
        <v>6.4295125164690381E-2</v>
      </c>
      <c r="EX47" s="2">
        <f t="shared" si="65"/>
        <v>6.6531850353892821E-2</v>
      </c>
      <c r="EY47" s="37">
        <f t="shared" si="65"/>
        <v>6.5737898465171196E-2</v>
      </c>
      <c r="EZ47" s="37">
        <f t="shared" si="65"/>
        <v>8.0505655355954761E-2</v>
      </c>
      <c r="FA47" s="37">
        <f t="shared" si="65"/>
        <v>8.0450358239508718E-2</v>
      </c>
      <c r="FB47" s="37">
        <f t="shared" si="65"/>
        <v>1.7727885047148631E-2</v>
      </c>
      <c r="FC47" s="4">
        <f t="shared" si="65"/>
        <v>7.589394307954269E-3</v>
      </c>
      <c r="FD47" s="2">
        <f t="shared" si="65"/>
        <v>0.14316148274392843</v>
      </c>
      <c r="FE47" s="4">
        <f t="shared" si="65"/>
        <v>6.4756671899529033E-3</v>
      </c>
      <c r="FF47" s="4">
        <f t="shared" si="65"/>
        <v>8.157894736842107E-3</v>
      </c>
      <c r="FI47" s="106">
        <f>SQRT((CA47/AJ47)^2+S2_trace_elements!I272^2)*100</f>
        <v>16.392090056393613</v>
      </c>
      <c r="FJ47" s="106">
        <f>SQRT((CB47/AK47)^2+S2_trace_elements!J272^2)*100</f>
        <v>18.378359176812896</v>
      </c>
      <c r="FK47" s="106">
        <f>SQRT((CC47/AL47)^2+S2_trace_elements!K272^2)*100</f>
        <v>3.3321466753017512</v>
      </c>
      <c r="FL47" s="106">
        <f>SQRT((CD47/AM47)^2+S2_trace_elements!L272^2)*100</f>
        <v>6.0006868159870557</v>
      </c>
      <c r="FM47" s="106">
        <f>SQRT((CE47/AN47)^2+S2_trace_elements!M272^2)*100</f>
        <v>58.612640507952122</v>
      </c>
      <c r="FN47" s="106">
        <f>SQRT((CF47/AO47)^2+S2_trace_elements!N272^2)*100</f>
        <v>17.157197897028471</v>
      </c>
      <c r="FO47" s="106">
        <f>SQRT((CG47/AP47)^2+S2_trace_elements!O272^2)*100</f>
        <v>6.8190655714720103</v>
      </c>
      <c r="FP47" s="106">
        <f>SQRT((CH47/AQ47)^2+S2_trace_elements!P272^2)*100</f>
        <v>13.250469105384271</v>
      </c>
      <c r="FQ47" s="106">
        <f>SQRT((CI47/AR47)^2+S2_trace_elements!Q272^2)*100</f>
        <v>9.2707271604541166</v>
      </c>
      <c r="FR47" s="106">
        <f>SQRT((CJ47/AS47)^2+S2_trace_elements!R272^2)*100</f>
        <v>6.2668301987911263</v>
      </c>
      <c r="FS47" s="106">
        <f>SQRT((CK47/AT47)^2+S2_trace_elements!S272^2)*100</f>
        <v>128.60327472955362</v>
      </c>
      <c r="FT47" s="106"/>
      <c r="FU47" s="106">
        <f>SQRT((CM47/AV47)^2+S2_trace_elements!U272^2)*100</f>
        <v>39.825581395348841</v>
      </c>
      <c r="FV47" s="106">
        <f>SQRT((CN47/AW47)^2+S2_trace_elements!V272^2)*100</f>
        <v>50.413223140495866</v>
      </c>
      <c r="FW47" s="106"/>
      <c r="FX47" s="106">
        <f>SQRT((CP47/AY47)^2+S2_trace_elements!X272^2)*100</f>
        <v>5.6767476931426017</v>
      </c>
      <c r="FY47" s="106">
        <f>SQRT((CQ47/AZ47)^2+S2_trace_elements!Y272^2)*100</f>
        <v>5.8037279031682925</v>
      </c>
      <c r="FZ47" s="106">
        <f>SQRT((CR47/BA47)^2+S2_trace_elements!Z272^2)*100</f>
        <v>9.4647774162679763</v>
      </c>
      <c r="GA47" s="106">
        <f>SQRT((CS47/BB47)^2+S2_trace_elements!AA272^2)*100</f>
        <v>6.8487670133110026</v>
      </c>
      <c r="GB47" s="106"/>
      <c r="GC47" s="106"/>
      <c r="GD47" s="106">
        <f>SQRT((CV47/BE47)^2+S2_trace_elements!AD272^2)*100</f>
        <v>17.24941385470148</v>
      </c>
      <c r="GE47" s="106">
        <f>SQRT((CW47/BF47)^2+S2_trace_elements!AE272^2)*100</f>
        <v>6.9937552986187201</v>
      </c>
      <c r="GF47" s="106">
        <f>SQRT((CX47/BG47)^2+S2_trace_elements!AF272^2)*100</f>
        <v>8.1322290060794078</v>
      </c>
      <c r="GG47" s="106">
        <f>SQRT((CY47/BH47)^2+S2_trace_elements!AG272^2)*100</f>
        <v>13.543206431677302</v>
      </c>
      <c r="GH47" s="106">
        <f>SQRT((CZ47/BI47)^2+S2_trace_elements!AH272^2)*100</f>
        <v>11.598223552239464</v>
      </c>
      <c r="GI47" s="106">
        <f>SQRT((DA47/BJ47)^2+S2_trace_elements!AI272^2)*100</f>
        <v>16.367653883610277</v>
      </c>
      <c r="GJ47" s="106">
        <f>SQRT((DB47/BK47)^2+S2_trace_elements!AJ272^2)*100</f>
        <v>13.110576708164107</v>
      </c>
      <c r="GK47" s="106">
        <f>SQRT((DC47/BL47)^2+S2_trace_elements!AK272^2)*100</f>
        <v>15.560109814957229</v>
      </c>
      <c r="GL47" s="106">
        <f>SQRT((DD47/BM47)^2+S2_trace_elements!AL272^2)*100</f>
        <v>8.494822585605414</v>
      </c>
      <c r="GM47" s="106">
        <f>SQRT((DE47/BN47)^2+S2_trace_elements!AM272^2)*100</f>
        <v>8.6846985910090471</v>
      </c>
      <c r="GN47" s="106">
        <f>SQRT((DF47/BO47)^2+S2_trace_elements!AN272^2)*100</f>
        <v>7.7824047572724</v>
      </c>
      <c r="GO47" s="106">
        <f>SQRT((DG47/BP47)^2+S2_trace_elements!AO272^2)*100</f>
        <v>9.3559892515992402</v>
      </c>
      <c r="GP47" s="106">
        <f>SQRT((DH47/BQ47)^2+S2_trace_elements!AP272^2)*100</f>
        <v>8.5641323285622803</v>
      </c>
      <c r="GQ47" s="106">
        <f>SQRT((DI47/BR47)^2+S2_trace_elements!AQ272^2)*100</f>
        <v>9.9873654676250982</v>
      </c>
      <c r="GR47" s="106">
        <f>SQRT((DJ47/BS47)^2+S2_trace_elements!AR272^2)*100</f>
        <v>5.3716881128726754</v>
      </c>
      <c r="GS47" s="106">
        <f>SQRT((DK47/BT47)^2+S2_trace_elements!AS272^2)*100</f>
        <v>16.194841991183768</v>
      </c>
      <c r="GT47" s="106">
        <f>SQRT((DL47/BU47)^2+S2_trace_elements!AT272^2)*100</f>
        <v>11.134903543397112</v>
      </c>
      <c r="GU47" s="106">
        <f>SQRT((DM47/BV47)^2+S2_trace_elements!AU272^2)*100</f>
        <v>143.64889754733164</v>
      </c>
      <c r="GV47" s="106">
        <f>SQRT((DN47/BW47)^2+S2_trace_elements!AV272^2)*100</f>
        <v>7.3699569022860452</v>
      </c>
      <c r="GW47" s="106">
        <f>SQRT((DO47/BX47)^2+S2_trace_elements!AW272^2)*100</f>
        <v>8.951788195201912</v>
      </c>
      <c r="GZ47" s="4">
        <f t="shared" si="60"/>
        <v>2.1535304285033592E-2</v>
      </c>
      <c r="HA47" s="4">
        <f t="shared" si="60"/>
        <v>0.15182173330325174</v>
      </c>
      <c r="HB47" s="4">
        <f t="shared" si="60"/>
        <v>1.4466971437550808E-2</v>
      </c>
      <c r="HC47" s="4">
        <f t="shared" si="60"/>
        <v>2.3660281367144844E-2</v>
      </c>
      <c r="HD47" s="4">
        <f t="shared" si="60"/>
        <v>5.6360135657774986E-2</v>
      </c>
      <c r="HE47" s="4">
        <f t="shared" si="60"/>
        <v>1.5727708148391716E-2</v>
      </c>
      <c r="HF47" s="4">
        <f t="shared" si="60"/>
        <v>9.5540410624165184E-2</v>
      </c>
      <c r="HG47" s="4">
        <f t="shared" si="60"/>
        <v>0.17730030569317587</v>
      </c>
      <c r="HH47" s="4">
        <f t="shared" si="60"/>
        <v>6.7422726728317672E-2</v>
      </c>
      <c r="HI47" s="4">
        <f t="shared" si="60"/>
        <v>6.8839689147330005E-2</v>
      </c>
      <c r="HJ47" s="4">
        <f t="shared" si="60"/>
        <v>0.92459870720594095</v>
      </c>
      <c r="HK47" s="93"/>
      <c r="HL47" s="4">
        <f>ED47/100*FU47</f>
        <v>0.13275193798449614</v>
      </c>
      <c r="HM47" s="4">
        <f>EE47/100*FV47</f>
        <v>0.72619047619047616</v>
      </c>
      <c r="HN47" s="93"/>
      <c r="HO47" s="4">
        <f t="shared" si="61"/>
        <v>7.4424958807006399E-4</v>
      </c>
      <c r="HP47" s="4">
        <f t="shared" si="61"/>
        <v>3.5744760559990921E-3</v>
      </c>
      <c r="HQ47" s="4">
        <f t="shared" si="61"/>
        <v>1.528959470908224E-3</v>
      </c>
      <c r="HR47" s="92">
        <f t="shared" si="61"/>
        <v>4.3097064507206405E-4</v>
      </c>
      <c r="HS47" s="93"/>
      <c r="HT47" s="93"/>
      <c r="HU47" s="92">
        <f t="shared" si="62"/>
        <v>8.0984648830920061E-4</v>
      </c>
      <c r="HV47" s="92">
        <f t="shared" si="62"/>
        <v>7.0929835661240825E-4</v>
      </c>
      <c r="HW47" s="92">
        <f t="shared" si="62"/>
        <v>9.9123310021616241E-4</v>
      </c>
      <c r="HX47" s="4">
        <f t="shared" si="62"/>
        <v>2.4035724725161088E-3</v>
      </c>
      <c r="HY47" s="4">
        <f t="shared" si="62"/>
        <v>2.7365348374929969E-3</v>
      </c>
      <c r="HZ47" s="4">
        <f t="shared" si="62"/>
        <v>6.0491861501403756E-3</v>
      </c>
      <c r="IA47" s="4">
        <f t="shared" si="62"/>
        <v>3.7474867328915434E-3</v>
      </c>
      <c r="IB47" s="4">
        <f t="shared" si="62"/>
        <v>7.4976436628447947E-3</v>
      </c>
      <c r="IC47" s="4">
        <f t="shared" si="62"/>
        <v>4.5507978137171853E-3</v>
      </c>
      <c r="ID47" s="4">
        <f t="shared" si="62"/>
        <v>5.5469476224747957E-3</v>
      </c>
      <c r="IE47" s="4">
        <f t="shared" si="63"/>
        <v>5.0037068795111082E-3</v>
      </c>
      <c r="IF47" s="4">
        <f t="shared" si="63"/>
        <v>6.2247127680003034E-3</v>
      </c>
      <c r="IG47" s="4">
        <f t="shared" si="63"/>
        <v>5.6298806145731739E-3</v>
      </c>
      <c r="IH47" s="4">
        <f t="shared" si="63"/>
        <v>8.040394022505901E-3</v>
      </c>
      <c r="II47" s="4">
        <f t="shared" si="63"/>
        <v>4.321542330315173E-3</v>
      </c>
      <c r="IJ47" s="4">
        <f t="shared" si="63"/>
        <v>2.8710029717644151E-3</v>
      </c>
      <c r="IK47" s="92">
        <f t="shared" si="63"/>
        <v>8.4507173571877862E-4</v>
      </c>
      <c r="IL47" s="4">
        <f t="shared" si="63"/>
        <v>0.20564989167406661</v>
      </c>
      <c r="IM47" s="92">
        <f t="shared" si="63"/>
        <v>4.7725388103500674E-4</v>
      </c>
      <c r="IN47" s="92">
        <f t="shared" si="63"/>
        <v>7.3027745802962984E-4</v>
      </c>
      <c r="IO47" s="4"/>
    </row>
    <row r="48" spans="1:249" s="2" customFormat="1" x14ac:dyDescent="0.25">
      <c r="A48" s="81" t="str">
        <f>S2_trace_elements!A242</f>
        <v>61. Exp CHV-E281</v>
      </c>
      <c r="B48" s="81" t="s">
        <v>365</v>
      </c>
      <c r="C48" s="81">
        <v>10</v>
      </c>
      <c r="D48" s="86">
        <f>S1_major_minor_elements!J334</f>
        <v>53.944999999999993</v>
      </c>
      <c r="E48" s="86">
        <f>S1_major_minor_elements!J335</f>
        <v>0.25600564229893275</v>
      </c>
      <c r="F48" s="86" t="str">
        <f>S1_major_minor_elements!D333</f>
        <v>&lt;DL</v>
      </c>
      <c r="G48" s="86"/>
      <c r="H48" s="86">
        <f>S1_major_minor_elements!R334</f>
        <v>0.15670999999999999</v>
      </c>
      <c r="I48" s="2">
        <f>S1_major_minor_elements!R335</f>
        <v>3.4094360889221034E-2</v>
      </c>
      <c r="J48" s="86" t="str">
        <f>S1_major_minor_elements!L327</f>
        <v>&lt;DL</v>
      </c>
      <c r="K48" s="86"/>
      <c r="L48" s="86">
        <f>S1_major_minor_elements!N334</f>
        <v>17.295999999999999</v>
      </c>
      <c r="M48" s="86">
        <f>S1_major_minor_elements!N335</f>
        <v>1.1297905410591238</v>
      </c>
      <c r="N48" s="86">
        <f>S1_major_minor_elements!F334</f>
        <v>20.027999999999999</v>
      </c>
      <c r="O48" s="86">
        <f>S1_major_minor_elements!F335</f>
        <v>0.73084122002586083</v>
      </c>
      <c r="P48" s="86">
        <f>S1_major_minor_elements!H334</f>
        <v>1.2499699999999998</v>
      </c>
      <c r="Q48" s="86">
        <f>S1_major_minor_elements!H335</f>
        <v>9.5243711370124329E-2</v>
      </c>
      <c r="R48" s="86">
        <f>S1_major_minor_elements!P334</f>
        <v>6.4600000000000009</v>
      </c>
      <c r="S48" s="86">
        <f>S1_major_minor_elements!P335</f>
        <v>0.36172426576668082</v>
      </c>
      <c r="T48" s="86">
        <f>S1_major_minor_elements!V334</f>
        <v>0.27348</v>
      </c>
      <c r="U48" s="89">
        <f>S1_major_minor_elements!V335</f>
        <v>1.5473690933681955E-2</v>
      </c>
      <c r="V48" s="86">
        <f>S1_major_minor_elements!T334</f>
        <v>0.79307000000000005</v>
      </c>
      <c r="W48" s="89">
        <f>S1_major_minor_elements!T335</f>
        <v>5.8808579306084248E-2</v>
      </c>
      <c r="X48" s="86" t="s">
        <v>29</v>
      </c>
      <c r="Y48" s="86"/>
      <c r="Z48" s="86">
        <f>SUM(V48,X48,T48,R48,P48,N48,L48,J48,H48,F48,D48)</f>
        <v>100.20222999999999</v>
      </c>
      <c r="AA48" s="81">
        <v>5</v>
      </c>
      <c r="AB48" s="2">
        <v>34.479999999999997</v>
      </c>
      <c r="AC48" s="2">
        <v>55.47</v>
      </c>
      <c r="AD48" s="2">
        <v>10.050000000000001</v>
      </c>
      <c r="AF48" s="37">
        <v>3.6999999999999998E-2</v>
      </c>
      <c r="AH48" s="2">
        <f>(R48*N49)/(R49*N48)</f>
        <v>0.26192606110729605</v>
      </c>
      <c r="AI48" s="2">
        <f>(H48*D49)/(H49*D48)</f>
        <v>0.21058762483179352</v>
      </c>
      <c r="AJ48" s="86">
        <f>S2_trace_elements!I255</f>
        <v>19.350000000000001</v>
      </c>
      <c r="AK48" s="87">
        <f>S2_trace_elements!J255</f>
        <v>260798.47800000003</v>
      </c>
      <c r="AL48" s="87">
        <f>S2_trace_elements!K255</f>
        <v>126187.58200000001</v>
      </c>
      <c r="AM48" s="86">
        <f>S2_trace_elements!L255</f>
        <v>147.76599999999999</v>
      </c>
      <c r="AN48" s="87">
        <f>S2_trace_elements!M255</f>
        <v>1286.9739999999997</v>
      </c>
      <c r="AO48" s="87">
        <f>S2_trace_elements!N255</f>
        <v>1216.5060000000001</v>
      </c>
      <c r="AP48" s="86">
        <f>S2_trace_elements!O255</f>
        <v>24.354000000000003</v>
      </c>
      <c r="AQ48" s="86">
        <f>S2_trace_elements!P255</f>
        <v>5778.6180000000004</v>
      </c>
      <c r="AR48" s="86">
        <f>S2_trace_elements!Q255</f>
        <v>2091.6439999999998</v>
      </c>
      <c r="AS48" s="86">
        <f>S2_trace_elements!R255</f>
        <v>105.91800000000001</v>
      </c>
      <c r="AT48" s="86">
        <f>S2_trace_elements!S255</f>
        <v>6.5240000000000009</v>
      </c>
      <c r="AU48" s="86">
        <f>S2_trace_elements!T255</f>
        <v>7.69</v>
      </c>
      <c r="AV48" s="86">
        <f>S2_trace_elements!U255</f>
        <v>5.0599999999999996</v>
      </c>
      <c r="AW48" s="88"/>
      <c r="AX48" s="86">
        <f>S2_trace_elements!W255</f>
        <v>0.41</v>
      </c>
      <c r="AY48" s="86">
        <f>S2_trace_elements!X255</f>
        <v>18.059999999999995</v>
      </c>
      <c r="AZ48" s="86">
        <f>S2_trace_elements!Y255</f>
        <v>15.187999999999999</v>
      </c>
      <c r="BA48" s="86">
        <f>S2_trace_elements!Z255</f>
        <v>6.2539999999999996</v>
      </c>
      <c r="BB48" s="86">
        <f>S2_trace_elements!AA255</f>
        <v>2.5413999999999999</v>
      </c>
      <c r="BC48" s="86">
        <f>S2_trace_elements!AB255</f>
        <v>0</v>
      </c>
      <c r="BD48" s="86">
        <f>S2_trace_elements!AC255</f>
        <v>0</v>
      </c>
      <c r="BE48" s="86">
        <f>S2_trace_elements!AD255</f>
        <v>2.1474000000000002</v>
      </c>
      <c r="BF48" s="86">
        <f>S2_trace_elements!AE255</f>
        <v>1.1237999999999999</v>
      </c>
      <c r="BG48" s="86">
        <f>S2_trace_elements!AF255</f>
        <v>2.5640000000000001</v>
      </c>
      <c r="BH48" s="86">
        <f>S2_trace_elements!AG255</f>
        <v>0.64780000000000015</v>
      </c>
      <c r="BI48" s="86">
        <f>S2_trace_elements!AH255</f>
        <v>6.202</v>
      </c>
      <c r="BJ48" s="86">
        <f>S2_trace_elements!AI255</f>
        <v>3.3019999999999996</v>
      </c>
      <c r="BK48" s="86">
        <f>S2_trace_elements!AJ255</f>
        <v>0.61799999999999988</v>
      </c>
      <c r="BL48" s="86">
        <f>S2_trace_elements!AK255</f>
        <v>3.0380000000000003</v>
      </c>
      <c r="BM48" s="86">
        <f>S2_trace_elements!AL255</f>
        <v>1.4929999999999999</v>
      </c>
      <c r="BN48" s="86">
        <f>S2_trace_elements!AM255</f>
        <v>6.7760000000000007</v>
      </c>
      <c r="BO48" s="86">
        <f>S2_trace_elements!AN255</f>
        <v>1.6588000000000001</v>
      </c>
      <c r="BP48" s="86">
        <f>S2_trace_elements!AO255</f>
        <v>3.3759999999999999</v>
      </c>
      <c r="BQ48" s="86">
        <f>S2_trace_elements!AP255</f>
        <v>1.5273999999999999</v>
      </c>
      <c r="BR48" s="86">
        <f>S2_trace_elements!AQ255</f>
        <v>3.1800000000000006</v>
      </c>
      <c r="BS48" s="86">
        <f>S2_trace_elements!AR255</f>
        <v>2.4045999999999998</v>
      </c>
      <c r="BT48" s="86">
        <f>S2_trace_elements!AS255</f>
        <v>1.2775999999999998</v>
      </c>
      <c r="BU48" s="86">
        <f>S2_trace_elements!AT255</f>
        <v>0.27640000000000003</v>
      </c>
      <c r="BV48" s="86">
        <f>S2_trace_elements!AU255</f>
        <v>0.26400000000000001</v>
      </c>
      <c r="BW48" s="86">
        <f>S2_trace_elements!AV255</f>
        <v>0.77160000000000006</v>
      </c>
      <c r="BX48" s="86">
        <f>S2_trace_elements!AW255</f>
        <v>0.3528</v>
      </c>
      <c r="BY48" s="86"/>
      <c r="BZ48" s="86"/>
      <c r="CA48" s="86">
        <f>S2_trace_elements!I258</f>
        <v>0.13657302457245971</v>
      </c>
      <c r="CB48" s="86">
        <f>S2_trace_elements!J258</f>
        <v>0.10943447588989756</v>
      </c>
      <c r="CC48" s="86">
        <f>S2_trace_elements!K258</f>
        <v>4.8186552520406642E-2</v>
      </c>
      <c r="CD48" s="86">
        <f>S2_trace_elements!L258</f>
        <v>7.0597233986630051E-2</v>
      </c>
      <c r="CE48" s="86">
        <f>S2_trace_elements!M258</f>
        <v>0.11860999225620904</v>
      </c>
      <c r="CF48" s="86">
        <f>S2_trace_elements!N258</f>
        <v>9.4648283057750915E-2</v>
      </c>
      <c r="CG48" s="86">
        <f>S2_trace_elements!O258</f>
        <v>4.8569819849765113E-2</v>
      </c>
      <c r="CH48" s="86">
        <f>S2_trace_elements!P258</f>
        <v>6.3623049832671613E-2</v>
      </c>
      <c r="CI48" s="86">
        <f>S2_trace_elements!Q258</f>
        <v>0.18816588022123903</v>
      </c>
      <c r="CJ48" s="86">
        <f>S2_trace_elements!R258</f>
        <v>0.17310542848680027</v>
      </c>
      <c r="CK48" s="86">
        <f>S2_trace_elements!S258</f>
        <v>0.25942327927663428</v>
      </c>
      <c r="CL48" s="88"/>
      <c r="CM48" s="88"/>
      <c r="CN48" s="88"/>
      <c r="CO48" s="88"/>
      <c r="CP48" s="86">
        <f>S2_trace_elements!X258</f>
        <v>0.23223590764467331</v>
      </c>
      <c r="CQ48" s="86">
        <f>S2_trace_elements!Y258</f>
        <v>9.5244390932719164E-2</v>
      </c>
      <c r="CR48" s="86">
        <f>S2_trace_elements!Z258</f>
        <v>0.46312061587290604</v>
      </c>
      <c r="CS48" s="86">
        <f>S2_trace_elements!AA258</f>
        <v>1.7553543005790044</v>
      </c>
      <c r="CT48" s="89"/>
      <c r="CU48" s="88"/>
      <c r="CV48" s="86">
        <f>S2_trace_elements!AD258</f>
        <v>1.8364842549722526</v>
      </c>
      <c r="CW48" s="86">
        <f>S2_trace_elements!AE258</f>
        <v>0.44971934357455379</v>
      </c>
      <c r="CX48" s="86">
        <f>S2_trace_elements!AF258</f>
        <v>0.3115441102369203</v>
      </c>
      <c r="CY48" s="86">
        <f>S2_trace_elements!AG258</f>
        <v>0.24271098816935466</v>
      </c>
      <c r="CZ48" s="86">
        <f>S2_trace_elements!AH258</f>
        <v>0.1790885169399275</v>
      </c>
      <c r="DA48" s="86">
        <f>S2_trace_elements!AI258</f>
        <v>0.15825590588242969</v>
      </c>
      <c r="DB48" s="86">
        <f>S2_trace_elements!AJ258</f>
        <v>0.22910301475082448</v>
      </c>
      <c r="DC48" s="86">
        <f>S2_trace_elements!AK258</f>
        <v>0.21244975060778942</v>
      </c>
      <c r="DD48" s="86">
        <f>S2_trace_elements!AL258</f>
        <v>9.8272487163200459E-2</v>
      </c>
      <c r="DE48" s="86">
        <f>S2_trace_elements!AM258</f>
        <v>9.8583897727695921E-2</v>
      </c>
      <c r="DF48" s="86">
        <f>S2_trace_elements!AN258</f>
        <v>0.11599676631976857</v>
      </c>
      <c r="DG48" s="86">
        <f>S2_trace_elements!AO258</f>
        <v>0.11989312430863487</v>
      </c>
      <c r="DH48" s="86">
        <f>S2_trace_elements!AP258</f>
        <v>0.10709379286603837</v>
      </c>
      <c r="DI48" s="86">
        <f>S2_trace_elements!AQ258</f>
        <v>0.17878955637987148</v>
      </c>
      <c r="DJ48" s="86">
        <f>S2_trace_elements!AR258</f>
        <v>0.13567855893886013</v>
      </c>
      <c r="DK48" s="86">
        <f>S2_trace_elements!AS258</f>
        <v>0.31231197113053427</v>
      </c>
      <c r="DL48" s="86">
        <f>S2_trace_elements!AT258</f>
        <v>1.6884461341635868</v>
      </c>
      <c r="DM48" s="88"/>
      <c r="DN48" s="86">
        <f>S2_trace_elements!AV258</f>
        <v>1.5855618339070976</v>
      </c>
      <c r="DO48" s="86">
        <f>S2_trace_elements!AW258</f>
        <v>1.5115583582037799</v>
      </c>
      <c r="DP48" s="86"/>
      <c r="DR48" s="2">
        <f t="shared" ref="DR48:ED48" si="66">AJ48/AJ49</f>
        <v>0.25704038257173228</v>
      </c>
      <c r="DS48" s="2">
        <f t="shared" si="66"/>
        <v>1.137170467905938</v>
      </c>
      <c r="DT48" s="2">
        <f t="shared" si="66"/>
        <v>1.2206358642567066</v>
      </c>
      <c r="DU48" s="2">
        <f t="shared" si="66"/>
        <v>1.1594643370909947</v>
      </c>
      <c r="DV48" s="2">
        <f t="shared" si="66"/>
        <v>0.26524243964771022</v>
      </c>
      <c r="DW48" s="2">
        <f t="shared" si="66"/>
        <v>0.24400466545049379</v>
      </c>
      <c r="DX48" s="2">
        <f t="shared" si="66"/>
        <v>3.7496535796766746</v>
      </c>
      <c r="DY48" s="2">
        <f t="shared" si="66"/>
        <v>2.736368787833348</v>
      </c>
      <c r="DZ48" s="2">
        <f t="shared" si="66"/>
        <v>0.79083902312992893</v>
      </c>
      <c r="EA48" s="2">
        <f t="shared" si="66"/>
        <v>1.1333380889538824</v>
      </c>
      <c r="EB48" s="2">
        <f t="shared" si="66"/>
        <v>1.066013071895425</v>
      </c>
      <c r="EC48" s="2">
        <f t="shared" si="66"/>
        <v>0.15347769683664306</v>
      </c>
      <c r="ED48" s="2">
        <f t="shared" si="66"/>
        <v>0.49031007751937977</v>
      </c>
      <c r="EF48" s="2">
        <f>AX48/AX49</f>
        <v>0.46067415730337075</v>
      </c>
      <c r="EG48" s="37">
        <f>AY48/AY49</f>
        <v>5.1029201927016363E-2</v>
      </c>
      <c r="EH48" s="2">
        <f>AZ48/AZ49</f>
        <v>0.21211303011964058</v>
      </c>
      <c r="EI48" s="37">
        <f>BA48/BA49</f>
        <v>3.4246912904197353E-2</v>
      </c>
      <c r="EJ48" s="37">
        <f>BB48/BB49</f>
        <v>8.3292729557000057E-3</v>
      </c>
      <c r="EM48" s="92">
        <f t="shared" ref="EM48:FF48" si="67">BE48/BE49</f>
        <v>7.8764648706145576E-3</v>
      </c>
      <c r="EN48" s="92">
        <f t="shared" si="67"/>
        <v>2.9527062532842877E-2</v>
      </c>
      <c r="EO48" s="92">
        <f t="shared" si="67"/>
        <v>4.7496140784192648E-2</v>
      </c>
      <c r="EP48" s="92">
        <f t="shared" si="67"/>
        <v>7.3697383390216198E-2</v>
      </c>
      <c r="EQ48" s="92">
        <f t="shared" si="67"/>
        <v>9.887341906685089E-2</v>
      </c>
      <c r="ER48" s="92">
        <f t="shared" si="67"/>
        <v>0.15066159695817488</v>
      </c>
      <c r="ES48" s="92">
        <f t="shared" si="67"/>
        <v>7.9570815450643775E-2</v>
      </c>
      <c r="ET48" s="92">
        <f t="shared" si="67"/>
        <v>0.19518149694828144</v>
      </c>
      <c r="EU48" s="92">
        <f t="shared" si="67"/>
        <v>0.20508241758241755</v>
      </c>
      <c r="EV48" s="2">
        <f t="shared" si="67"/>
        <v>0.21531617413409598</v>
      </c>
      <c r="EW48" s="2">
        <f t="shared" si="67"/>
        <v>0.21855072463768116</v>
      </c>
      <c r="EX48" s="2">
        <f t="shared" si="67"/>
        <v>0.22756993596225142</v>
      </c>
      <c r="EY48" s="2">
        <f t="shared" si="67"/>
        <v>0.21639669421487601</v>
      </c>
      <c r="EZ48" s="2">
        <f t="shared" si="67"/>
        <v>0.21157684630738527</v>
      </c>
      <c r="FA48" s="2">
        <f t="shared" si="67"/>
        <v>0.21096066676414682</v>
      </c>
      <c r="FB48" s="2">
        <f t="shared" si="67"/>
        <v>6.8842388863942519E-2</v>
      </c>
      <c r="FC48" s="37">
        <f t="shared" si="67"/>
        <v>1.0085137436146925E-2</v>
      </c>
      <c r="FD48" s="2">
        <f t="shared" si="67"/>
        <v>0.44993608862377504</v>
      </c>
      <c r="FE48" s="37">
        <f t="shared" si="67"/>
        <v>1.009419152276295E-2</v>
      </c>
      <c r="FF48" s="37">
        <f t="shared" si="67"/>
        <v>1.1605263157894738E-2</v>
      </c>
      <c r="FI48" s="2">
        <f>SQRT(S2_trace_elements!I258^2+S2_trace_elements!I272^2)*100</f>
        <v>13.671582366582211</v>
      </c>
      <c r="FJ48" s="2">
        <f>SQRT(S2_trace_elements!J258^2+S2_trace_elements!J272^2)*100</f>
        <v>10.943447588990336</v>
      </c>
      <c r="FK48" s="2">
        <f>SQRT(S2_trace_elements!K258^2+S2_trace_elements!K272^2)*100</f>
        <v>4.8623034673860603</v>
      </c>
      <c r="FL48" s="2">
        <f>SQRT(S2_trace_elements!L258^2+S2_trace_elements!L272^2)*100</f>
        <v>7.1022867069913591</v>
      </c>
      <c r="FM48" s="2">
        <f>SQRT(S2_trace_elements!M258^2+S2_trace_elements!M272^2)*100</f>
        <v>11.959221399191545</v>
      </c>
      <c r="FN48" s="2">
        <f>SQRT(S2_trace_elements!N258^2+S2_trace_elements!N272^2)*100</f>
        <v>9.540518719358289</v>
      </c>
      <c r="FO48" s="2">
        <f>SQRT(S2_trace_elements!O258^2+S2_trace_elements!O272^2)*100</f>
        <v>5.296597330210342</v>
      </c>
      <c r="FP48" s="2">
        <f>SQRT(S2_trace_elements!P258^2+S2_trace_elements!P272^2)*100</f>
        <v>6.3953534021084097</v>
      </c>
      <c r="FQ48" s="2">
        <f>SQRT(S2_trace_elements!Q258^2+S2_trace_elements!Q272^2)*100</f>
        <v>18.825604329811952</v>
      </c>
      <c r="FR48" s="2">
        <f>SQRT(S2_trace_elements!R258^2+S2_trace_elements!R272^2)*100</f>
        <v>17.325833996293134</v>
      </c>
      <c r="FS48" s="2">
        <f>SQRT(S2_trace_elements!S258^2+S2_trace_elements!S272^2)*100</f>
        <v>129.32828222533448</v>
      </c>
      <c r="FT48" s="2">
        <f>SQRT(S2_trace_elements!T258^2+S2_trace_elements!T272^2)*100</f>
        <v>129.75970294407966</v>
      </c>
      <c r="FU48" s="2">
        <f>SQRT(S2_trace_elements!U258^2+S2_trace_elements!U272^2)*100</f>
        <v>0</v>
      </c>
      <c r="FW48" s="2">
        <f>SQRT(S2_trace_elements!W258^2+S2_trace_elements!W272^2)*100</f>
        <v>0</v>
      </c>
      <c r="FX48" s="2">
        <f>SQRT(S2_trace_elements!X258^2+S2_trace_elements!X272^2)*100</f>
        <v>23.241385496282067</v>
      </c>
      <c r="FY48" s="2">
        <f>SQRT(S2_trace_elements!Y258^2+S2_trace_elements!Y272^2)*100</f>
        <v>9.6052788712198627</v>
      </c>
      <c r="FZ48" s="2">
        <f>SQRT(S2_trace_elements!Z258^2+S2_trace_elements!Z272^2)*100</f>
        <v>46.677327020339959</v>
      </c>
      <c r="GA48" s="2">
        <f>SQRT(S2_trace_elements!AA258^2+S2_trace_elements!AA272^2)*100</f>
        <v>175.53845342598555</v>
      </c>
      <c r="GD48" s="2">
        <f>SQRT(S2_trace_elements!AD258^2+S2_trace_elements!AD272^2)*100</f>
        <v>183.65423030709275</v>
      </c>
      <c r="GE48" s="2">
        <f>SQRT(S2_trace_elements!AE258^2+S2_trace_elements!AE272^2)*100</f>
        <v>45.01130022022916</v>
      </c>
      <c r="GF48" s="2">
        <f>SQRT(S2_trace_elements!AF258^2+S2_trace_elements!AF272^2)*100</f>
        <v>31.17454252400173</v>
      </c>
      <c r="GG48" s="2">
        <f>SQRT(S2_trace_elements!AG258^2+S2_trace_elements!AG272^2)*100</f>
        <v>24.316489476916527</v>
      </c>
      <c r="GH48" s="2">
        <f>SQRT(S2_trace_elements!AH258^2+S2_trace_elements!AH272^2)*100</f>
        <v>17.980722642900439</v>
      </c>
      <c r="GI48" s="2">
        <f>SQRT(S2_trace_elements!AI258^2+S2_trace_elements!AI272^2)*100</f>
        <v>16.148273144646843</v>
      </c>
      <c r="GJ48" s="2">
        <f>SQRT(S2_trace_elements!AJ258^2+S2_trace_elements!AJ272^2)*100</f>
        <v>23.188168068736811</v>
      </c>
      <c r="GK48" s="2">
        <f>SQRT(S2_trace_elements!AK258^2+S2_trace_elements!AK272^2)*100</f>
        <v>21.871325329653356</v>
      </c>
      <c r="GL48" s="2">
        <f>SQRT(S2_trace_elements!AL258^2+S2_trace_elements!AL272^2)*100</f>
        <v>10.070387243335553</v>
      </c>
      <c r="GM48" s="2">
        <f>SQRT(S2_trace_elements!AM258^2+S2_trace_elements!AM272^2)*100</f>
        <v>10.053803045568786</v>
      </c>
      <c r="GN48" s="2">
        <f>SQRT(S2_trace_elements!AN258^2+S2_trace_elements!AN272^2)*100</f>
        <v>11.861596315988416</v>
      </c>
      <c r="GO48" s="2">
        <f>SQRT(S2_trace_elements!AO258^2+S2_trace_elements!AO272^2)*100</f>
        <v>12.016398747798888</v>
      </c>
      <c r="GP48" s="2">
        <f>SQRT(S2_trace_elements!AP258^2+S2_trace_elements!AP272^2)*100</f>
        <v>10.998396037714812</v>
      </c>
      <c r="GQ48" s="2">
        <f>SQRT(S2_trace_elements!AQ258^2+S2_trace_elements!AQ272^2)*100</f>
        <v>17.917884532400933</v>
      </c>
      <c r="GR48" s="2">
        <f>SQRT(S2_trace_elements!AR258^2+S2_trace_elements!AR272^2)*100</f>
        <v>13.742637676291322</v>
      </c>
      <c r="GS48" s="2">
        <f>SQRT(S2_trace_elements!AS258^2+S2_trace_elements!AS272^2)*100</f>
        <v>31.430043951012976</v>
      </c>
      <c r="GT48" s="2">
        <f>SQRT(S2_trace_elements!AT258^2+S2_trace_elements!AT272^2)*100</f>
        <v>168.84968758475324</v>
      </c>
      <c r="GU48" s="2">
        <f>SQRT(S2_trace_elements!AU258^2+S2_trace_elements!AU272^2)*100</f>
        <v>142.04162098868909</v>
      </c>
      <c r="GV48" s="2">
        <f>SQRT(S2_trace_elements!AV258^2+S2_trace_elements!AV272^2)*100</f>
        <v>158.56067291162228</v>
      </c>
      <c r="GW48" s="2">
        <f>SQRT(S2_trace_elements!AW258^2+S2_trace_elements!AW272^2)*100</f>
        <v>151.16060050744164</v>
      </c>
      <c r="GZ48" s="4">
        <f t="shared" si="60"/>
        <v>3.5141487618672404E-2</v>
      </c>
      <c r="HA48" s="4">
        <f t="shared" si="60"/>
        <v>0.1244456541527625</v>
      </c>
      <c r="HB48" s="4">
        <f t="shared" si="60"/>
        <v>5.9351019951911652E-2</v>
      </c>
      <c r="HC48" s="4">
        <f t="shared" si="60"/>
        <v>8.2348481485519195E-2</v>
      </c>
      <c r="HD48" s="4">
        <f t="shared" si="60"/>
        <v>3.172093060208668E-2</v>
      </c>
      <c r="HE48" s="4">
        <f t="shared" si="60"/>
        <v>2.327931078341193E-2</v>
      </c>
      <c r="HF48" s="4">
        <f t="shared" si="60"/>
        <v>0.19860405139329126</v>
      </c>
      <c r="HG48" s="4">
        <f t="shared" si="60"/>
        <v>0.17500045436693268</v>
      </c>
      <c r="HH48" s="4">
        <f t="shared" si="60"/>
        <v>0.14888022538019047</v>
      </c>
      <c r="HI48" s="4">
        <f t="shared" si="60"/>
        <v>0.1963602759089107</v>
      </c>
      <c r="HJ48" s="4">
        <f t="shared" si="60"/>
        <v>1.3786563941798731</v>
      </c>
      <c r="HK48" s="4">
        <f>EC48/100*FT48</f>
        <v>0.19915220350064317</v>
      </c>
      <c r="HL48" s="93"/>
      <c r="HM48" s="93"/>
      <c r="HN48" s="93"/>
      <c r="HO48" s="4">
        <f t="shared" si="61"/>
        <v>1.1859893535534072E-2</v>
      </c>
      <c r="HP48" s="4">
        <f t="shared" si="61"/>
        <v>2.037404806518606E-2</v>
      </c>
      <c r="HQ48" s="4">
        <f t="shared" si="61"/>
        <v>1.5985543530663202E-2</v>
      </c>
      <c r="HR48" s="92">
        <f t="shared" si="61"/>
        <v>1.4621076928064665E-2</v>
      </c>
      <c r="HS48" s="93"/>
      <c r="HT48" s="93"/>
      <c r="HU48" s="4">
        <f t="shared" si="62"/>
        <v>1.4465460933535713E-2</v>
      </c>
      <c r="HV48" s="4">
        <f t="shared" si="62"/>
        <v>1.3290514762872708E-2</v>
      </c>
      <c r="HW48" s="37">
        <f t="shared" si="62"/>
        <v>1.4806704606027865E-2</v>
      </c>
      <c r="HX48" s="37">
        <f t="shared" si="62"/>
        <v>1.7920616476844752E-2</v>
      </c>
      <c r="HY48" s="4">
        <f t="shared" si="62"/>
        <v>1.7778155249963099E-2</v>
      </c>
      <c r="HZ48" s="4">
        <f t="shared" si="62"/>
        <v>2.432924620089302E-2</v>
      </c>
      <c r="IA48" s="37">
        <f t="shared" si="62"/>
        <v>1.8451014420359676E-2</v>
      </c>
      <c r="IB48" s="37">
        <f t="shared" si="62"/>
        <v>4.268878018084607E-2</v>
      </c>
      <c r="IC48" s="37">
        <f t="shared" si="62"/>
        <v>2.0652593618543928E-2</v>
      </c>
      <c r="ID48" s="37">
        <f t="shared" si="62"/>
        <v>2.1647464072695934E-2</v>
      </c>
      <c r="IE48" s="37">
        <f t="shared" si="63"/>
        <v>2.5923604702189174E-2</v>
      </c>
      <c r="IF48" s="37">
        <f t="shared" si="63"/>
        <v>2.7345710935334708E-2</v>
      </c>
      <c r="IG48" s="37">
        <f t="shared" si="63"/>
        <v>2.380016544227476E-2</v>
      </c>
      <c r="IH48" s="37">
        <f t="shared" si="63"/>
        <v>3.7910095018652681E-2</v>
      </c>
      <c r="II48" s="37">
        <f t="shared" si="63"/>
        <v>2.8991560072885024E-2</v>
      </c>
      <c r="IJ48" s="37">
        <f t="shared" si="63"/>
        <v>2.1637193076864396E-2</v>
      </c>
      <c r="IK48" s="37">
        <f t="shared" si="63"/>
        <v>1.7028723053427074E-2</v>
      </c>
      <c r="IL48" s="4">
        <f t="shared" si="63"/>
        <v>0.63909651369431486</v>
      </c>
      <c r="IM48" s="37">
        <f t="shared" si="63"/>
        <v>1.6005418003480865E-2</v>
      </c>
      <c r="IN48" s="37">
        <f t="shared" si="63"/>
        <v>1.7542585479942571E-2</v>
      </c>
      <c r="IO48" s="4"/>
    </row>
    <row r="49" spans="1:249" s="2" customFormat="1" x14ac:dyDescent="0.25">
      <c r="A49" s="81" t="str">
        <f>S2_trace_elements!A243</f>
        <v>61. Exp CHV-E281</v>
      </c>
      <c r="B49" s="81" t="s">
        <v>639</v>
      </c>
      <c r="C49" s="81">
        <v>10</v>
      </c>
      <c r="D49" s="86">
        <f>S1_major_minor_elements!J347</f>
        <v>49.063000000000002</v>
      </c>
      <c r="E49" s="86">
        <f>S1_major_minor_elements!J348</f>
        <v>0.23147114050975923</v>
      </c>
      <c r="F49" s="86" t="str">
        <f>S1_major_minor_elements!D345</f>
        <v>&lt;DL</v>
      </c>
      <c r="G49" s="86"/>
      <c r="H49" s="86">
        <f>S1_major_minor_elements!R347</f>
        <v>0.67680999999999991</v>
      </c>
      <c r="I49" s="86">
        <f>S1_major_minor_elements!R348</f>
        <v>9.8111540265828606E-2</v>
      </c>
      <c r="J49" s="86" t="str">
        <f>S1_major_minor_elements!L339</f>
        <v>&lt;DL</v>
      </c>
      <c r="K49" s="86"/>
      <c r="L49" s="86">
        <f>S1_major_minor_elements!N347</f>
        <v>14.721999999999998</v>
      </c>
      <c r="M49" s="86">
        <f>S1_major_minor_elements!N348</f>
        <v>0.16443843832875588</v>
      </c>
      <c r="N49" s="86">
        <f>S1_major_minor_elements!F347</f>
        <v>10.08</v>
      </c>
      <c r="O49" s="86">
        <f>S1_major_minor_elements!F348</f>
        <v>9.9888827091811336E-2</v>
      </c>
      <c r="P49" s="86">
        <f>S1_major_minor_elements!H347</f>
        <v>11.338000000000001</v>
      </c>
      <c r="Q49" s="89">
        <f>S1_major_minor_elements!H348</f>
        <v>6.4256430720114444E-2</v>
      </c>
      <c r="R49" s="86">
        <f>S1_major_minor_elements!P347</f>
        <v>12.413</v>
      </c>
      <c r="S49" s="86">
        <f>S1_major_minor_elements!P348</f>
        <v>0.12961910010145544</v>
      </c>
      <c r="T49" s="86">
        <f>S1_major_minor_elements!V347</f>
        <v>0.34253</v>
      </c>
      <c r="U49" s="89">
        <f>S1_major_minor_elements!V348</f>
        <v>3.3505191969139488E-2</v>
      </c>
      <c r="V49" s="86">
        <f>S1_major_minor_elements!T347</f>
        <v>0.29260000000000008</v>
      </c>
      <c r="W49" s="89">
        <f>S1_major_minor_elements!T348</f>
        <v>3.1154703586385106E-2</v>
      </c>
      <c r="X49" s="86" t="s">
        <v>29</v>
      </c>
      <c r="Y49" s="86"/>
      <c r="Z49" s="86">
        <f>SUM(V49,X49,T49,R49,P49,N49,L49,J49,H49,F49,D49)</f>
        <v>98.927940000000007</v>
      </c>
      <c r="AA49" s="81">
        <v>6</v>
      </c>
      <c r="AF49" s="37"/>
      <c r="AJ49" s="86">
        <f>S2_trace_elements!I269</f>
        <v>75.279999999999987</v>
      </c>
      <c r="AK49" s="87">
        <f>S2_trace_elements!J269</f>
        <v>229339.82666666666</v>
      </c>
      <c r="AL49" s="87">
        <f>S2_trace_elements!K269</f>
        <v>103378.56333333334</v>
      </c>
      <c r="AM49" s="86">
        <f>S2_trace_elements!L269</f>
        <v>127.44333333333333</v>
      </c>
      <c r="AN49" s="87">
        <f>S2_trace_elements!M269</f>
        <v>4852.0666666666666</v>
      </c>
      <c r="AO49" s="87">
        <f>S2_trace_elements!N269</f>
        <v>4985.585</v>
      </c>
      <c r="AP49" s="86">
        <f>S2_trace_elements!O269</f>
        <v>6.4950000000000001</v>
      </c>
      <c r="AQ49" s="86">
        <f>S2_trace_elements!P269</f>
        <v>2111.7833333333333</v>
      </c>
      <c r="AR49" s="86">
        <f>S2_trace_elements!Q269</f>
        <v>2644.8416666666667</v>
      </c>
      <c r="AS49" s="86">
        <f>S2_trace_elements!R269</f>
        <v>93.456666666666663</v>
      </c>
      <c r="AT49" s="86">
        <f>S2_trace_elements!S269</f>
        <v>6.12</v>
      </c>
      <c r="AU49" s="86">
        <f>S2_trace_elements!T269</f>
        <v>50.104999999999997</v>
      </c>
      <c r="AV49" s="86">
        <f>S2_trace_elements!U269</f>
        <v>10.32</v>
      </c>
      <c r="AW49" s="86">
        <f>S2_trace_elements!V269</f>
        <v>0.84</v>
      </c>
      <c r="AX49" s="86">
        <f>S2_trace_elements!W269</f>
        <v>0.89</v>
      </c>
      <c r="AY49" s="86">
        <f>S2_trace_elements!X269</f>
        <v>353.91499999999996</v>
      </c>
      <c r="AZ49" s="86">
        <f>S2_trace_elements!Y269</f>
        <v>71.603333333333339</v>
      </c>
      <c r="BA49" s="86">
        <f>S2_trace_elements!Z269</f>
        <v>182.61500000000001</v>
      </c>
      <c r="BB49" s="86">
        <f>S2_trace_elements!AA269</f>
        <v>305.11666666666662</v>
      </c>
      <c r="BC49" s="86">
        <f>S2_trace_elements!AB269</f>
        <v>0.35383333333333339</v>
      </c>
      <c r="BD49" s="86">
        <f>S2_trace_elements!AC269</f>
        <v>0.123</v>
      </c>
      <c r="BE49" s="86">
        <f>S2_trace_elements!AD269</f>
        <v>272.63500000000005</v>
      </c>
      <c r="BF49" s="86">
        <f>S2_trace_elements!AE269</f>
        <v>38.06</v>
      </c>
      <c r="BG49" s="86">
        <f>S2_trace_elements!AF269</f>
        <v>53.983333333333341</v>
      </c>
      <c r="BH49" s="86">
        <f>S2_trace_elements!AG269</f>
        <v>8.7899999999999974</v>
      </c>
      <c r="BI49" s="86">
        <f>S2_trace_elements!AH269</f>
        <v>62.726666666666667</v>
      </c>
      <c r="BJ49" s="86">
        <f>S2_trace_elements!AI269</f>
        <v>21.916666666666668</v>
      </c>
      <c r="BK49" s="86">
        <f>S2_trace_elements!AJ269</f>
        <v>7.7666666666666657</v>
      </c>
      <c r="BL49" s="86">
        <f>S2_trace_elements!AK269</f>
        <v>15.565</v>
      </c>
      <c r="BM49" s="86">
        <f>S2_trace_elements!AL269</f>
        <v>7.28</v>
      </c>
      <c r="BN49" s="86">
        <f>S2_trace_elements!AM269</f>
        <v>31.47</v>
      </c>
      <c r="BO49" s="86">
        <f>S2_trace_elements!AN269</f>
        <v>7.59</v>
      </c>
      <c r="BP49" s="86">
        <f>S2_trace_elements!AO269</f>
        <v>14.835000000000001</v>
      </c>
      <c r="BQ49" s="86">
        <f>S2_trace_elements!AP269</f>
        <v>7.0583333333333336</v>
      </c>
      <c r="BR49" s="86">
        <f>S2_trace_elements!AQ269</f>
        <v>15.03</v>
      </c>
      <c r="BS49" s="86">
        <f>S2_trace_elements!AR269</f>
        <v>11.398333333333332</v>
      </c>
      <c r="BT49" s="86">
        <f>S2_trace_elements!AS269</f>
        <v>18.558333333333334</v>
      </c>
      <c r="BU49" s="86">
        <f>S2_trace_elements!AT269</f>
        <v>27.406666666666666</v>
      </c>
      <c r="BV49" s="86">
        <f>S2_trace_elements!AU269</f>
        <v>0.58674999999999999</v>
      </c>
      <c r="BW49" s="86">
        <f>S2_trace_elements!AV269</f>
        <v>76.440000000000012</v>
      </c>
      <c r="BX49" s="86">
        <f>S2_trace_elements!AW269</f>
        <v>30.399999999999995</v>
      </c>
      <c r="BY49" s="86"/>
      <c r="BZ49" s="86"/>
      <c r="CA49" s="86">
        <f>S2_trace_elements!I272</f>
        <v>6.2470312752925588E-3</v>
      </c>
      <c r="CB49" s="86"/>
      <c r="CC49" s="86">
        <f>S2_trace_elements!K272</f>
        <v>6.5004351464761747E-3</v>
      </c>
      <c r="CD49" s="86">
        <f>S2_trace_elements!L272</f>
        <v>7.7639036745456268E-3</v>
      </c>
      <c r="CE49" s="86">
        <f>S2_trace_elements!M272</f>
        <v>1.5295992431683865E-2</v>
      </c>
      <c r="CF49" s="86">
        <f>S2_trace_elements!N272</f>
        <v>1.1993842489479904E-2</v>
      </c>
      <c r="CG49" s="86">
        <f>S2_trace_elements!O272</f>
        <v>2.1127397558632122E-2</v>
      </c>
      <c r="CH49" s="86">
        <f>S2_trace_elements!P272</f>
        <v>6.4932306115943359E-3</v>
      </c>
      <c r="CI49" s="86">
        <f>S2_trace_elements!Q272</f>
        <v>5.825749636723305E-3</v>
      </c>
      <c r="CJ49" s="86">
        <f>S2_trace_elements!R272</f>
        <v>7.2775679393581767E-3</v>
      </c>
      <c r="CK49" s="86">
        <f>S2_trace_elements!S272</f>
        <v>1.2669964563900462</v>
      </c>
      <c r="CL49" s="86">
        <f>S2_trace_elements!T272</f>
        <v>1.2975970294407966</v>
      </c>
      <c r="CM49" s="88"/>
      <c r="CN49" s="88"/>
      <c r="CO49" s="88"/>
      <c r="CP49" s="86">
        <f>S2_trace_elements!X272</f>
        <v>9.093029150608967E-3</v>
      </c>
      <c r="CQ49" s="86">
        <f>S2_trace_elements!Y272</f>
        <v>1.2435602729487377E-2</v>
      </c>
      <c r="CR49" s="86">
        <f>S2_trace_elements!Z272</f>
        <v>5.8280193289625346E-2</v>
      </c>
      <c r="CS49" s="86">
        <f>S2_trace_elements!AA272</f>
        <v>1.0302551018263027E-2</v>
      </c>
      <c r="CT49" s="89">
        <f>S2_trace_elements!AB272</f>
        <v>0.36091850757520555</v>
      </c>
      <c r="CU49" s="88"/>
      <c r="CV49" s="86">
        <f>S2_trace_elements!AD272</f>
        <v>1.4601787838368907E-2</v>
      </c>
      <c r="CW49" s="86">
        <f>S2_trace_elements!AE272</f>
        <v>1.8820913007413381E-2</v>
      </c>
      <c r="CX49" s="86">
        <f>S2_trace_elements!AF272</f>
        <v>1.1201675533815195E-2</v>
      </c>
      <c r="CY49" s="89">
        <f>S2_trace_elements!AG272</f>
        <v>1.485066564011896E-2</v>
      </c>
      <c r="CZ49" s="86">
        <f>S2_trace_elements!AH272</f>
        <v>1.6060565878839719E-2</v>
      </c>
      <c r="DA49" s="86">
        <f>S2_trace_elements!AI272</f>
        <v>3.2120722419394628E-2</v>
      </c>
      <c r="DB49" s="86">
        <f>S2_trace_elements!AJ272</f>
        <v>3.578997723500324E-2</v>
      </c>
      <c r="DC49" s="86">
        <f>S2_trace_elements!AK272</f>
        <v>5.1967207296926408E-2</v>
      </c>
      <c r="DD49" s="89">
        <f>S2_trace_elements!AL272</f>
        <v>2.1995185605767145E-2</v>
      </c>
      <c r="DE49" s="86">
        <f>S2_trace_elements!AM272</f>
        <v>1.9725888490103812E-2</v>
      </c>
      <c r="DF49" s="86">
        <f>S2_trace_elements!AN272</f>
        <v>2.4789048382380482E-2</v>
      </c>
      <c r="DG49" s="86">
        <f>S2_trace_elements!AO272</f>
        <v>8.0636610869067506E-3</v>
      </c>
      <c r="DH49" s="86">
        <f>S2_trace_elements!AP272</f>
        <v>2.5047775745725552E-2</v>
      </c>
      <c r="DI49" s="86">
        <f>S2_trace_elements!AQ272</f>
        <v>1.1804793142364278E-2</v>
      </c>
      <c r="DJ49" s="86">
        <f>S2_trace_elements!AR272</f>
        <v>2.1848058825818691E-2</v>
      </c>
      <c r="DK49" s="86">
        <f>S2_trace_elements!AS272</f>
        <v>3.529871052632165E-2</v>
      </c>
      <c r="DL49" s="86">
        <f>S2_trace_elements!AT272</f>
        <v>1.3090140370370002E-2</v>
      </c>
      <c r="DM49" s="86">
        <f>S2_trace_elements!AU272</f>
        <v>1.4204162098868909</v>
      </c>
      <c r="DN49" s="86">
        <f>S2_trace_elements!AV272</f>
        <v>1.1931901600678144E-2</v>
      </c>
      <c r="DO49" s="86">
        <f>S2_trace_elements!AW272</f>
        <v>1.2001846579990927E-2</v>
      </c>
      <c r="DP49" s="86"/>
      <c r="GZ49" s="17"/>
      <c r="HA49" s="17"/>
      <c r="HB49" s="17"/>
      <c r="HC49" s="17"/>
      <c r="HD49" s="17"/>
      <c r="HE49" s="17"/>
      <c r="HF49" s="17"/>
      <c r="HG49" s="17"/>
      <c r="HH49" s="17"/>
      <c r="HI49" s="17"/>
      <c r="HJ49" s="17"/>
      <c r="HK49" s="17"/>
      <c r="HL49" s="17"/>
      <c r="HM49" s="17"/>
      <c r="HN49" s="100"/>
      <c r="HO49" s="17"/>
      <c r="HP49" s="17"/>
      <c r="HQ49" s="17"/>
      <c r="HR49" s="17"/>
      <c r="HS49" s="17"/>
      <c r="HT49" s="17"/>
      <c r="HU49" s="17"/>
      <c r="HV49" s="17"/>
      <c r="HW49" s="17"/>
      <c r="HX49" s="17"/>
      <c r="HY49" s="17"/>
      <c r="HZ49" s="17"/>
      <c r="IA49" s="17"/>
      <c r="IB49" s="17"/>
      <c r="IC49" s="17"/>
      <c r="ID49" s="17"/>
      <c r="IE49" s="17"/>
      <c r="IF49" s="17"/>
      <c r="IG49" s="17"/>
      <c r="IH49" s="17"/>
      <c r="II49" s="17"/>
      <c r="IJ49" s="17"/>
      <c r="IK49" s="17"/>
      <c r="IL49" s="17"/>
      <c r="IM49" s="17"/>
      <c r="IN49" s="17"/>
      <c r="IO49" s="4"/>
    </row>
    <row r="50" spans="1:249" s="2" customFormat="1" x14ac:dyDescent="0.25">
      <c r="A50" s="81"/>
      <c r="B50" s="81"/>
      <c r="C50" s="16"/>
      <c r="D50" s="86"/>
      <c r="E50" s="86"/>
      <c r="F50" s="86"/>
      <c r="G50" s="86"/>
      <c r="H50" s="86"/>
      <c r="I50" s="86"/>
      <c r="J50" s="86"/>
      <c r="K50" s="86"/>
      <c r="L50" s="86"/>
      <c r="M50" s="86"/>
      <c r="N50" s="86"/>
      <c r="O50" s="86"/>
      <c r="P50" s="86"/>
      <c r="Q50" s="86"/>
      <c r="R50" s="86"/>
      <c r="S50" s="86"/>
      <c r="T50" s="86"/>
      <c r="U50" s="86"/>
      <c r="V50" s="86"/>
      <c r="W50" s="86"/>
      <c r="X50" s="86"/>
      <c r="Y50" s="86"/>
      <c r="Z50" s="86"/>
      <c r="AA50" s="81"/>
      <c r="AF50" s="37"/>
      <c r="AJ50" s="86"/>
      <c r="AK50" s="87"/>
      <c r="AL50" s="87"/>
      <c r="AM50" s="86"/>
      <c r="AN50" s="87"/>
      <c r="AO50" s="87"/>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c r="CC50" s="86"/>
      <c r="CD50" s="86"/>
      <c r="CE50" s="86"/>
      <c r="CF50" s="86"/>
      <c r="CG50" s="86"/>
      <c r="CH50" s="86"/>
      <c r="CI50" s="86"/>
      <c r="CJ50" s="86"/>
      <c r="CK50" s="86"/>
      <c r="CL50" s="86"/>
      <c r="CM50" s="86"/>
      <c r="CN50" s="86"/>
      <c r="CO50" s="86"/>
      <c r="CP50" s="86"/>
      <c r="CQ50" s="86"/>
      <c r="CR50" s="86"/>
      <c r="CS50" s="86"/>
      <c r="CT50" s="86"/>
      <c r="CU50" s="86"/>
      <c r="CV50" s="86"/>
      <c r="CW50" s="86"/>
      <c r="CX50" s="86"/>
      <c r="CY50" s="86"/>
      <c r="CZ50" s="86"/>
      <c r="DA50" s="86"/>
      <c r="DB50" s="86"/>
      <c r="DC50" s="86"/>
      <c r="DD50" s="86"/>
      <c r="DE50" s="86"/>
      <c r="DF50" s="86"/>
      <c r="DG50" s="86"/>
      <c r="DH50" s="86"/>
      <c r="DI50" s="86"/>
      <c r="DJ50" s="86"/>
      <c r="DK50" s="86"/>
      <c r="DL50" s="86"/>
      <c r="DM50" s="86"/>
      <c r="DN50" s="86"/>
      <c r="DO50" s="86"/>
      <c r="DP50" s="86"/>
      <c r="GZ50" s="4"/>
      <c r="HA50" s="4"/>
      <c r="HB50" s="4"/>
      <c r="HC50" s="4"/>
      <c r="HD50" s="4"/>
      <c r="HE50" s="4"/>
      <c r="HF50" s="4"/>
      <c r="HG50" s="4"/>
      <c r="HH50" s="4"/>
      <c r="HI50" s="4"/>
      <c r="HJ50" s="4"/>
      <c r="HK50" s="4"/>
      <c r="HL50" s="4"/>
      <c r="HM50" s="4"/>
      <c r="HN50" s="93"/>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row>
    <row r="51" spans="1:249" s="2" customFormat="1" x14ac:dyDescent="0.25">
      <c r="A51" s="81" t="str">
        <f>S2_trace_elements!A276</f>
        <v>119. Exp CHV-E421</v>
      </c>
      <c r="B51" s="81" t="s">
        <v>647</v>
      </c>
      <c r="C51" s="81">
        <v>10</v>
      </c>
      <c r="D51" s="86">
        <f>S1_major_minor_elements!J168</f>
        <v>39.77300000000001</v>
      </c>
      <c r="E51" s="86">
        <f>S1_major_minor_elements!J169</f>
        <v>9.9224772892436267E-2</v>
      </c>
      <c r="F51" s="88" t="str">
        <f>S1_major_minor_elements!D164</f>
        <v>&lt;DL</v>
      </c>
      <c r="G51" s="86"/>
      <c r="H51" s="86" t="str">
        <f>S1_major_minor_elements!R166</f>
        <v>&lt;DL</v>
      </c>
      <c r="I51" s="86"/>
      <c r="J51" s="86" t="str">
        <f>S1_major_minor_elements!L167</f>
        <v>&lt;DL</v>
      </c>
      <c r="K51" s="86"/>
      <c r="L51" s="86">
        <f>S1_major_minor_elements!N168</f>
        <v>0.38782</v>
      </c>
      <c r="M51" s="89">
        <f>S1_major_minor_elements!N169</f>
        <v>3.1957534322910451E-2</v>
      </c>
      <c r="N51" s="86">
        <f>S1_major_minor_elements!F168</f>
        <v>45.210999999999999</v>
      </c>
      <c r="O51" s="86">
        <f>S1_major_minor_elements!F169</f>
        <v>0.14601750275604297</v>
      </c>
      <c r="P51" s="89">
        <f>S1_major_minor_elements!H168</f>
        <v>2.9950000000000004E-2</v>
      </c>
      <c r="Q51" s="89">
        <f>S1_major_minor_elements!H169</f>
        <v>1.374718152931719E-2</v>
      </c>
      <c r="R51" s="86">
        <f>S1_major_minor_elements!P168</f>
        <v>14.427000000000001</v>
      </c>
      <c r="S51" s="86">
        <f>S1_major_minor_elements!P169</f>
        <v>0.11690927156465325</v>
      </c>
      <c r="T51" s="86">
        <f>S1_major_minor_elements!V168</f>
        <v>0.33521000000000001</v>
      </c>
      <c r="U51" s="89">
        <f>S1_major_minor_elements!V169</f>
        <v>1.648200702449661E-2</v>
      </c>
      <c r="V51" s="2">
        <f>S1_major_minor_elements!T168</f>
        <v>0.3673800000000001</v>
      </c>
      <c r="W51" s="89">
        <f>S1_major_minor_elements!T169</f>
        <v>3.1743618781313106E-2</v>
      </c>
      <c r="X51" s="86">
        <f>S1_major_minor_elements!X168</f>
        <v>0.18497999999999998</v>
      </c>
      <c r="Y51" s="86">
        <f>S1_major_minor_elements!X169</f>
        <v>1.4880397246788215E-2</v>
      </c>
      <c r="Z51" s="86">
        <f>SUM(V51,X51,T51,R51,P51,N51,L51,J51,H51,F51,D51)</f>
        <v>100.71634</v>
      </c>
      <c r="AA51" s="81">
        <v>5</v>
      </c>
      <c r="AF51" s="37"/>
      <c r="AH51" s="2">
        <f>(R51*N53)/(R53*N51)</f>
        <v>0.33137050162058967</v>
      </c>
      <c r="AJ51" s="86">
        <f>S2_trace_elements!I293</f>
        <v>1.4460000000000002</v>
      </c>
      <c r="AK51" s="87">
        <f>S2_trace_elements!J293</f>
        <v>39430.15</v>
      </c>
      <c r="AL51" s="87">
        <f>S2_trace_elements!K293</f>
        <v>2758.3159999999998</v>
      </c>
      <c r="AM51" s="86">
        <f>S2_trace_elements!L293</f>
        <v>3.9839999999999995</v>
      </c>
      <c r="AN51" s="87">
        <f>S2_trace_elements!M293</f>
        <v>62.704000000000008</v>
      </c>
      <c r="AO51" s="87">
        <f>S2_trace_elements!N293</f>
        <v>57.673999999999999</v>
      </c>
      <c r="AP51" s="86">
        <f>S2_trace_elements!O293</f>
        <v>1.5260000000000002</v>
      </c>
      <c r="AQ51" s="86">
        <f>S2_trace_elements!P293</f>
        <v>772.46199999999999</v>
      </c>
      <c r="AR51" s="86">
        <f>S2_trace_elements!Q293</f>
        <v>370.79200000000003</v>
      </c>
      <c r="AS51" s="86">
        <f>S2_trace_elements!R293</f>
        <v>21.704000000000001</v>
      </c>
      <c r="AT51" s="86">
        <f>S2_trace_elements!S293</f>
        <v>80.27000000000001</v>
      </c>
      <c r="AU51" s="86">
        <f>S2_trace_elements!T293</f>
        <v>0</v>
      </c>
      <c r="AV51" s="86">
        <f>S2_trace_elements!U293</f>
        <v>0.9</v>
      </c>
      <c r="AW51" s="86">
        <f>S2_trace_elements!V293</f>
        <v>0.13100000000000001</v>
      </c>
      <c r="AX51" s="86">
        <f>S2_trace_elements!W293</f>
        <v>0</v>
      </c>
      <c r="AY51" s="86">
        <f>S2_trace_elements!X293</f>
        <v>7.3700000000000002E-2</v>
      </c>
      <c r="AZ51" s="86">
        <f>S2_trace_elements!Y293</f>
        <v>0.20820000000000002</v>
      </c>
      <c r="BA51" s="86">
        <f>S2_trace_elements!Z293</f>
        <v>7.8399999999999997E-2</v>
      </c>
      <c r="BB51" s="86">
        <f>S2_trace_elements!AA293</f>
        <v>1.438E-2</v>
      </c>
      <c r="BC51" s="86">
        <f>S2_trace_elements!AB293</f>
        <v>4.2999999999999997E-2</v>
      </c>
      <c r="BD51" s="86">
        <f>S2_trace_elements!AC293</f>
        <v>3.3000000000000002E-2</v>
      </c>
      <c r="BE51" s="86">
        <f>S2_trace_elements!AD293</f>
        <v>2.8000000000000001E-2</v>
      </c>
      <c r="BF51" s="88">
        <f>S2_trace_elements!AE293</f>
        <v>2.8340000000000001E-3</v>
      </c>
      <c r="BG51" s="86">
        <f>S2_trace_elements!AF293</f>
        <v>7.1199999999999996E-3</v>
      </c>
      <c r="BH51" s="86">
        <f>S2_trace_elements!AG293</f>
        <v>5.0666666666666664E-3</v>
      </c>
      <c r="BI51" s="86">
        <f>S2_trace_elements!AH293</f>
        <v>2.2875E-2</v>
      </c>
      <c r="BJ51" s="86">
        <f>S2_trace_elements!AI293</f>
        <v>2.462E-2</v>
      </c>
      <c r="BK51" s="86">
        <f>S2_trace_elements!AJ293</f>
        <v>1.4239999999999999E-2</v>
      </c>
      <c r="BL51" s="86">
        <f>S2_trace_elements!AK293</f>
        <v>2.9766666666666667E-2</v>
      </c>
      <c r="BM51" s="86">
        <f>S2_trace_elements!AL293</f>
        <v>1.4440000000000003E-2</v>
      </c>
      <c r="BN51" s="86">
        <f>S2_trace_elements!AM293</f>
        <v>7.4320000000000011E-2</v>
      </c>
      <c r="BO51" s="86">
        <f>S2_trace_elements!AN293</f>
        <v>1.9040000000000001E-2</v>
      </c>
      <c r="BP51" s="86">
        <f>S2_trace_elements!AO293</f>
        <v>5.1979999999999991E-2</v>
      </c>
      <c r="BQ51" s="86">
        <f>S2_trace_elements!AP293</f>
        <v>2.622E-2</v>
      </c>
      <c r="BR51" s="86">
        <f>S2_trace_elements!AQ293</f>
        <v>6.4880000000000007E-2</v>
      </c>
      <c r="BS51" s="86">
        <f>S2_trace_elements!AR293</f>
        <v>7.152E-2</v>
      </c>
      <c r="BT51" s="86">
        <f>S2_trace_elements!AS293</f>
        <v>8.479999999999998E-3</v>
      </c>
      <c r="BU51" s="88">
        <f>S2_trace_elements!AT293</f>
        <v>1.6300000000000002E-3</v>
      </c>
      <c r="BV51" s="86">
        <f>S2_trace_elements!AU293</f>
        <v>7.5499999999999994E-3</v>
      </c>
      <c r="BW51" s="86">
        <f>S2_trace_elements!AV293</f>
        <v>8.7233333333333329E-3</v>
      </c>
      <c r="BX51" s="88">
        <f>S2_trace_elements!AW293</f>
        <v>4.7599999999999997E-4</v>
      </c>
      <c r="BY51" s="86"/>
      <c r="BZ51" s="86"/>
      <c r="CA51" s="86">
        <f>S2_trace_elements!I296</f>
        <v>0.31382787548458763</v>
      </c>
      <c r="CB51" s="86">
        <f>S2_trace_elements!J296</f>
        <v>0.13004744388655259</v>
      </c>
      <c r="CC51" s="86">
        <f>S2_trace_elements!K296</f>
        <v>8.4639523452797821E-2</v>
      </c>
      <c r="CD51" s="86">
        <f>S2_trace_elements!L296</f>
        <v>0.12312764011148523</v>
      </c>
      <c r="CE51" s="86">
        <f>S2_trace_elements!M296</f>
        <v>0.10068981645361237</v>
      </c>
      <c r="CF51" s="86">
        <f>S2_trace_elements!N296</f>
        <v>0.10326529212946733</v>
      </c>
      <c r="CG51" s="86">
        <f>S2_trace_elements!O296</f>
        <v>8.7010491630142572E-2</v>
      </c>
      <c r="CH51" s="86">
        <f>S2_trace_elements!P296</f>
        <v>0.11311756016518386</v>
      </c>
      <c r="CI51" s="86">
        <f>S2_trace_elements!Q296</f>
        <v>0.11645156878183854</v>
      </c>
      <c r="CJ51" s="86">
        <f>S2_trace_elements!R296</f>
        <v>0.12104418240070157</v>
      </c>
      <c r="CK51" s="86">
        <f>S2_trace_elements!S296</f>
        <v>0.11797929477506457</v>
      </c>
      <c r="CL51" s="88"/>
      <c r="CM51" s="88"/>
      <c r="CN51" s="88"/>
      <c r="CO51" s="88"/>
      <c r="CP51" s="89">
        <f>S2_trace_elements!X296</f>
        <v>0.27312189194924691</v>
      </c>
      <c r="CQ51" s="89">
        <f>S2_trace_elements!Y296</f>
        <v>8.2173282568656872E-2</v>
      </c>
      <c r="CR51" s="89">
        <f>S2_trace_elements!Z296</f>
        <v>0.14192021475205197</v>
      </c>
      <c r="CS51" s="89">
        <f>S2_trace_elements!AA296</f>
        <v>0.32381039319652338</v>
      </c>
      <c r="CT51" s="88"/>
      <c r="CU51" s="88"/>
      <c r="CV51" s="88"/>
      <c r="CW51" s="88">
        <f>S2_trace_elements!AE296</f>
        <v>0.3963226977543185</v>
      </c>
      <c r="CX51" s="88">
        <f>S2_trace_elements!AF296</f>
        <v>0.33961475720319945</v>
      </c>
      <c r="CY51" s="88">
        <f>S2_trace_elements!AG296</f>
        <v>0.28624091997114598</v>
      </c>
      <c r="CZ51" s="88">
        <f>S2_trace_elements!AH296</f>
        <v>0.5823390040158366</v>
      </c>
      <c r="DA51" s="88">
        <f>S2_trace_elements!AI296</f>
        <v>0.25827035750036476</v>
      </c>
      <c r="DB51" s="88">
        <f>S2_trace_elements!AJ296</f>
        <v>0.19553517873509171</v>
      </c>
      <c r="DC51" s="88">
        <f>S2_trace_elements!AK296</f>
        <v>0.38348427369977406</v>
      </c>
      <c r="DD51" s="88">
        <f>S2_trace_elements!AL296</f>
        <v>0.2346204789262987</v>
      </c>
      <c r="DE51" s="88">
        <f>S2_trace_elements!AM296</f>
        <v>0.12244496621967678</v>
      </c>
      <c r="DF51" s="88">
        <f>S2_trace_elements!AN296</f>
        <v>0.11991594062291773</v>
      </c>
      <c r="DG51" s="88">
        <f>S2_trace_elements!AO296</f>
        <v>0.15062023980942199</v>
      </c>
      <c r="DH51" s="88">
        <f>S2_trace_elements!AP296</f>
        <v>0.10344695002137987</v>
      </c>
      <c r="DI51" s="88">
        <f>S2_trace_elements!AQ296</f>
        <v>7.4074195934858519E-2</v>
      </c>
      <c r="DJ51" s="88">
        <f>S2_trace_elements!AR296</f>
        <v>0.1404188840208313</v>
      </c>
      <c r="DK51" s="88">
        <f>S2_trace_elements!AS296</f>
        <v>0.6363227652876754</v>
      </c>
      <c r="DL51" s="88">
        <f>S2_trace_elements!AT296</f>
        <v>0.41414451120828633</v>
      </c>
      <c r="DM51" s="88">
        <f>S2_trace_elements!AU296</f>
        <v>0.38399176196885393</v>
      </c>
      <c r="DN51" s="88">
        <f>S2_trace_elements!AV296</f>
        <v>1.0734131084668217</v>
      </c>
      <c r="DO51" s="88">
        <f>S2_trace_elements!AW296</f>
        <v>0.37363077714517962</v>
      </c>
      <c r="DP51" s="86"/>
      <c r="DR51" s="37">
        <f t="shared" ref="DR51:EB51" si="68">AJ51/AJ53</f>
        <v>2.8011795346434498E-2</v>
      </c>
      <c r="DS51" s="2">
        <f t="shared" si="68"/>
        <v>0.1588667689287859</v>
      </c>
      <c r="DT51" s="37">
        <f t="shared" si="68"/>
        <v>3.2295188227223479E-2</v>
      </c>
      <c r="DU51" s="2">
        <f t="shared" si="68"/>
        <v>5.4947934625198258E-2</v>
      </c>
      <c r="DV51" s="37">
        <f t="shared" si="68"/>
        <v>1.4037267463124442E-2</v>
      </c>
      <c r="DW51" s="37">
        <f t="shared" si="68"/>
        <v>1.2959994382219725E-2</v>
      </c>
      <c r="DX51" s="2">
        <f t="shared" si="68"/>
        <v>0.1212916045702931</v>
      </c>
      <c r="DY51" s="2">
        <f t="shared" si="68"/>
        <v>0.25127436525704844</v>
      </c>
      <c r="DZ51" s="2">
        <f t="shared" si="68"/>
        <v>0.14679773701734453</v>
      </c>
      <c r="EA51" s="2">
        <f t="shared" si="68"/>
        <v>0.20665555820042847</v>
      </c>
      <c r="EB51" s="2">
        <f t="shared" si="68"/>
        <v>0.45641342743626384</v>
      </c>
      <c r="EC51" s="92"/>
      <c r="ED51" s="2">
        <f>AV51/AV53</f>
        <v>0.48648648648648646</v>
      </c>
      <c r="EE51" s="2">
        <f>AW51/AW53</f>
        <v>0.1617283950617284</v>
      </c>
      <c r="EF51" s="94"/>
      <c r="EG51" s="92">
        <f t="shared" ref="EG51:FC51" si="69">AY51/AY53</f>
        <v>3.1367875592536827E-4</v>
      </c>
      <c r="EH51" s="4">
        <f t="shared" si="69"/>
        <v>5.0177742965596198E-3</v>
      </c>
      <c r="EI51" s="92">
        <f t="shared" si="69"/>
        <v>5.5624534392848272E-4</v>
      </c>
      <c r="EJ51" s="92">
        <f t="shared" si="69"/>
        <v>1.4952687948424664E-4</v>
      </c>
      <c r="EK51" s="37">
        <f t="shared" si="69"/>
        <v>2.1813570069752691E-2</v>
      </c>
      <c r="EL51" s="94">
        <f t="shared" si="69"/>
        <v>3.7267080745341614E-3</v>
      </c>
      <c r="EM51" s="92">
        <f t="shared" si="69"/>
        <v>2.2002416336794131E-4</v>
      </c>
      <c r="EN51" s="92">
        <f t="shared" si="69"/>
        <v>1.4003705991352686E-4</v>
      </c>
      <c r="EO51" s="92">
        <f t="shared" si="69"/>
        <v>2.1605219238355334E-4</v>
      </c>
      <c r="EP51" s="92">
        <f t="shared" si="69"/>
        <v>4.0773899339436004E-4</v>
      </c>
      <c r="EQ51" s="92">
        <f t="shared" si="69"/>
        <v>6.670797944081945E-4</v>
      </c>
      <c r="ER51" s="92">
        <f t="shared" si="69"/>
        <v>1.7934802403933711E-3</v>
      </c>
      <c r="ES51" s="92">
        <f t="shared" si="69"/>
        <v>9.8871723659086979E-4</v>
      </c>
      <c r="ET51" s="92">
        <f t="shared" si="69"/>
        <v>3.617947938823053E-3</v>
      </c>
      <c r="EU51" s="92">
        <f t="shared" si="69"/>
        <v>3.6464646464646469E-3</v>
      </c>
      <c r="EV51" s="92">
        <f t="shared" si="69"/>
        <v>4.7679230152365684E-3</v>
      </c>
      <c r="EW51" s="92">
        <f t="shared" si="69"/>
        <v>4.8202531645569627E-3</v>
      </c>
      <c r="EX51" s="92">
        <f t="shared" si="69"/>
        <v>6.5558883808923213E-3</v>
      </c>
      <c r="EY51" s="92">
        <f t="shared" si="69"/>
        <v>7.0960757780784848E-3</v>
      </c>
      <c r="EZ51" s="92">
        <f t="shared" si="69"/>
        <v>8.4341891452713695E-3</v>
      </c>
      <c r="FA51" s="92">
        <f t="shared" si="69"/>
        <v>9.9333333333333339E-3</v>
      </c>
      <c r="FB51" s="92">
        <f t="shared" si="69"/>
        <v>7.3016898073404357E-4</v>
      </c>
      <c r="FC51" s="92">
        <f t="shared" si="69"/>
        <v>1.4709531866892274E-4</v>
      </c>
      <c r="FD51" s="92"/>
      <c r="FE51" s="92">
        <f>BW51/BW53</f>
        <v>2.4162684947949122E-4</v>
      </c>
      <c r="FF51" s="92">
        <f>BX51/BX53</f>
        <v>3.2675476231336878E-5</v>
      </c>
      <c r="FI51" s="2">
        <f>SQRT(S2_trace_elements!I296^2+S2_trace_elements!I311^2)*100</f>
        <v>31.431499649457965</v>
      </c>
      <c r="FJ51" s="2">
        <f>SQRT(S2_trace_elements!J296^2+S2_trace_elements!J311^2)*100</f>
        <v>13.004744388655427</v>
      </c>
      <c r="FK51" s="2">
        <f>SQRT(S2_trace_elements!K296^2+S2_trace_elements!K311^2)*100</f>
        <v>8.7412485478654052</v>
      </c>
      <c r="FL51" s="2">
        <f>SQRT(S2_trace_elements!L296^2+S2_trace_elements!L311^2)*100</f>
        <v>12.490890365431733</v>
      </c>
      <c r="FM51" s="2">
        <f>SQRT(S2_trace_elements!M296^2+S2_trace_elements!M311^2)*100</f>
        <v>10.128604874602019</v>
      </c>
      <c r="FN51" s="2">
        <f>SQRT(S2_trace_elements!N296^2+S2_trace_elements!N311^2)*100</f>
        <v>10.385941104553767</v>
      </c>
      <c r="FO51" s="2">
        <f>SQRT(S2_trace_elements!O296^2+S2_trace_elements!O311^2)*100</f>
        <v>8.8816717806317147</v>
      </c>
      <c r="FP51" s="2">
        <f>SQRT(S2_trace_elements!P296^2+S2_trace_elements!P311^2)*100</f>
        <v>11.325844580850662</v>
      </c>
      <c r="FQ51" s="2">
        <f>SQRT(S2_trace_elements!Q296^2+S2_trace_elements!Q311^2)*100</f>
        <v>11.663148154627011</v>
      </c>
      <c r="FR51" s="2">
        <f>SQRT(S2_trace_elements!R296^2+S2_trace_elements!R311^2)*100</f>
        <v>12.35482319005445</v>
      </c>
      <c r="FS51" s="2">
        <f>SQRT(S2_trace_elements!S296^2+S2_trace_elements!S311^2)*100</f>
        <v>12.275806495494813</v>
      </c>
      <c r="FU51" s="2">
        <f>SQRT(S2_trace_elements!U296^2+S2_trace_elements!U311^2)*100</f>
        <v>0</v>
      </c>
      <c r="FV51" s="2">
        <f>SQRT(S2_trace_elements!V296^2+S2_trace_elements!V311^2)*100</f>
        <v>43.648566739910343</v>
      </c>
      <c r="FX51" s="2">
        <f>SQRT(S2_trace_elements!X296^2+S2_trace_elements!X311^2)*100</f>
        <v>27.36375584054252</v>
      </c>
      <c r="FY51" s="2">
        <f>SQRT(S2_trace_elements!Y296^2+S2_trace_elements!Y311^2)*100</f>
        <v>8.4507462860022233</v>
      </c>
      <c r="FZ51" s="2">
        <f>SQRT(S2_trace_elements!Z296^2+S2_trace_elements!Z311^2)*100</f>
        <v>14.29900652029737</v>
      </c>
      <c r="GA51" s="2">
        <f>SQRT(S2_trace_elements!AA296^2+S2_trace_elements!AA311^2)*100</f>
        <v>32.397336725560116</v>
      </c>
      <c r="GB51" s="2">
        <f>SQRT(S2_trace_elements!AB296^2+S2_trace_elements!AB311^2)*100</f>
        <v>18.547043369838551</v>
      </c>
      <c r="GC51" s="2">
        <f>SQRT(S2_trace_elements!AC296^2+S2_trace_elements!AC311^2)*100</f>
        <v>5.1195577043520224</v>
      </c>
      <c r="GD51" s="2">
        <f>SQRT(S2_trace_elements!AD296^2+S2_trace_elements!AD311^2)*100</f>
        <v>1.275512884001851</v>
      </c>
      <c r="GE51" s="2">
        <f>SQRT(S2_trace_elements!AE296^2+S2_trace_elements!AE311^2)*100</f>
        <v>39.697817123331518</v>
      </c>
      <c r="GF51" s="2">
        <f>SQRT(S2_trace_elements!AF296^2+S2_trace_elements!AF311^2)*100</f>
        <v>33.995059345948057</v>
      </c>
      <c r="GG51" s="2">
        <f>SQRT(S2_trace_elements!AG296^2+S2_trace_elements!AG311^2)*100</f>
        <v>28.707680336680685</v>
      </c>
      <c r="GH51" s="2">
        <f>SQRT(S2_trace_elements!AH296^2+S2_trace_elements!AH311^2)*100</f>
        <v>58.261862424093756</v>
      </c>
      <c r="GI51" s="2">
        <f>SQRT(S2_trace_elements!AI296^2+S2_trace_elements!AI311^2)*100</f>
        <v>26.09064773969461</v>
      </c>
      <c r="GJ51" s="2">
        <f>SQRT(S2_trace_elements!AJ296^2+S2_trace_elements!AJ311^2)*100</f>
        <v>19.710562686968213</v>
      </c>
      <c r="GK51" s="2">
        <f>SQRT(S2_trace_elements!AK296^2+S2_trace_elements!AK311^2)*100</f>
        <v>38.504607781915453</v>
      </c>
      <c r="GL51" s="2">
        <f>SQRT(S2_trace_elements!AL296^2+S2_trace_elements!AL311^2)*100</f>
        <v>23.566263910556749</v>
      </c>
      <c r="GM51" s="2">
        <f>SQRT(S2_trace_elements!AM296^2+S2_trace_elements!AM311^2)*100</f>
        <v>12.478782075215197</v>
      </c>
      <c r="GN51" s="2">
        <f>SQRT(S2_trace_elements!AN296^2+S2_trace_elements!AN311^2)*100</f>
        <v>12.444964394684135</v>
      </c>
      <c r="GO51" s="2">
        <f>SQRT(S2_trace_elements!AO296^2+S2_trace_elements!AO311^2)*100</f>
        <v>15.220427199551271</v>
      </c>
      <c r="GP51" s="2">
        <f>SQRT(S2_trace_elements!AP296^2+S2_trace_elements!AP311^2)*100</f>
        <v>10.544057580011437</v>
      </c>
      <c r="GQ51" s="2">
        <f>SQRT(S2_trace_elements!AQ296^2+S2_trace_elements!AQ311^2)*100</f>
        <v>7.77466263653365</v>
      </c>
      <c r="GR51" s="2">
        <f>SQRT(S2_trace_elements!AR296^2+S2_trace_elements!AR311^2)*100</f>
        <v>14.156424255778996</v>
      </c>
      <c r="GS51" s="2">
        <f>SQRT(S2_trace_elements!AS296^2+S2_trace_elements!AS311^2)*100</f>
        <v>63.668001925276052</v>
      </c>
      <c r="GT51" s="2">
        <f>SQRT(S2_trace_elements!AT296^2+S2_trace_elements!AT311^2)*100</f>
        <v>41.45655093972038</v>
      </c>
      <c r="GV51" s="2">
        <f>SQRT(S2_trace_elements!AV296^2+S2_trace_elements!AV311^2)*100</f>
        <v>107.34970355525859</v>
      </c>
      <c r="GW51" s="2">
        <f>SQRT(S2_trace_elements!AW296^2+S2_trace_elements!AW311^2)*100</f>
        <v>37.404292036211864</v>
      </c>
      <c r="GZ51" s="4">
        <f t="shared" ref="GZ51:HJ51" si="70">DR51/100*FI51</f>
        <v>8.8045273561214426E-3</v>
      </c>
      <c r="HA51" s="4">
        <f t="shared" si="70"/>
        <v>2.0660217217704467E-2</v>
      </c>
      <c r="HB51" s="4">
        <f t="shared" si="70"/>
        <v>2.8230026719425717E-3</v>
      </c>
      <c r="HC51" s="4">
        <f t="shared" si="70"/>
        <v>6.8634862721026159E-3</v>
      </c>
      <c r="HD51" s="4">
        <f t="shared" si="70"/>
        <v>1.4217793565309454E-3</v>
      </c>
      <c r="HE51" s="4">
        <f t="shared" si="70"/>
        <v>1.3460173836908175E-3</v>
      </c>
      <c r="HF51" s="4">
        <f t="shared" si="70"/>
        <v>1.0772722215395131E-2</v>
      </c>
      <c r="HG51" s="4">
        <f t="shared" si="70"/>
        <v>2.8458944080532317E-2</v>
      </c>
      <c r="HH51" s="4">
        <f t="shared" si="70"/>
        <v>1.7121237555972633E-2</v>
      </c>
      <c r="HI51" s="4">
        <f t="shared" si="70"/>
        <v>2.5531928828083004E-2</v>
      </c>
      <c r="HJ51" s="4">
        <f t="shared" si="70"/>
        <v>5.6028429171531384E-2</v>
      </c>
      <c r="HK51" s="93"/>
      <c r="HL51" s="93"/>
      <c r="HM51" s="4">
        <f>EE51/100*FV51</f>
        <v>7.0592126455904389E-2</v>
      </c>
      <c r="HN51" s="93"/>
      <c r="HO51" s="94">
        <f t="shared" ref="HO51:IK51" si="71">EG51/100*FX51</f>
        <v>8.5834288895069073E-5</v>
      </c>
      <c r="HP51" s="92">
        <f t="shared" si="71"/>
        <v>4.2403937500648623E-4</v>
      </c>
      <c r="HQ51" s="94">
        <f t="shared" si="71"/>
        <v>7.9537557997184273E-5</v>
      </c>
      <c r="HR51" s="94">
        <f t="shared" si="71"/>
        <v>4.8442726641733852E-5</v>
      </c>
      <c r="HS51" s="4">
        <f t="shared" si="71"/>
        <v>4.0457723013471534E-3</v>
      </c>
      <c r="HT51" s="94">
        <f t="shared" si="71"/>
        <v>1.9079097034852257E-4</v>
      </c>
      <c r="HU51" s="93">
        <f t="shared" si="71"/>
        <v>2.8064365516753725E-6</v>
      </c>
      <c r="HV51" s="94">
        <f t="shared" si="71"/>
        <v>5.5591655949362078E-5</v>
      </c>
      <c r="HW51" s="94">
        <f t="shared" si="71"/>
        <v>7.3447071019010825E-5</v>
      </c>
      <c r="HX51" s="92">
        <f t="shared" si="71"/>
        <v>1.1705240683165246E-4</v>
      </c>
      <c r="HY51" s="92">
        <f t="shared" si="71"/>
        <v>3.8865311207702977E-4</v>
      </c>
      <c r="HZ51" s="92">
        <f t="shared" si="71"/>
        <v>4.6793061180206254E-4</v>
      </c>
      <c r="IA51" s="92">
        <f t="shared" si="71"/>
        <v>1.9488173071510322E-4</v>
      </c>
      <c r="IB51" s="4">
        <f t="shared" si="71"/>
        <v>1.3930766635977109E-3</v>
      </c>
      <c r="IC51" s="92">
        <f t="shared" si="71"/>
        <v>8.5933548199100887E-4</v>
      </c>
      <c r="ID51" s="92">
        <f t="shared" si="71"/>
        <v>5.9497872258540082E-4</v>
      </c>
      <c r="IE51" s="92">
        <f t="shared" si="71"/>
        <v>5.9987879006274925E-4</v>
      </c>
      <c r="IF51" s="4">
        <f t="shared" si="71"/>
        <v>9.9783421829755621E-4</v>
      </c>
      <c r="IG51" s="92">
        <f t="shared" si="71"/>
        <v>7.4821431596184E-4</v>
      </c>
      <c r="IH51" s="92">
        <f t="shared" si="71"/>
        <v>6.5572975217199003E-4</v>
      </c>
      <c r="II51" s="4">
        <f t="shared" si="71"/>
        <v>1.4062048094073804E-3</v>
      </c>
      <c r="IJ51" s="92">
        <f t="shared" si="71"/>
        <v>4.6488400071151937E-4</v>
      </c>
      <c r="IK51" s="94">
        <f t="shared" si="71"/>
        <v>6.0980645713925975E-5</v>
      </c>
      <c r="IL51" s="93"/>
      <c r="IM51" s="92">
        <f>FE51/100*GV51</f>
        <v>2.5938570662614469E-4</v>
      </c>
      <c r="IN51" s="94">
        <f>FF51/100*GW51</f>
        <v>1.2222030553792241E-5</v>
      </c>
      <c r="IO51" s="4"/>
    </row>
    <row r="52" spans="1:249" s="2" customFormat="1" x14ac:dyDescent="0.25">
      <c r="A52" s="81" t="str">
        <f>S2_trace_elements!A277</f>
        <v>119. Exp CHV-E421</v>
      </c>
      <c r="B52" s="81" t="s">
        <v>648</v>
      </c>
      <c r="C52" s="81">
        <v>11</v>
      </c>
      <c r="D52" s="86">
        <f>S1_major_minor_elements!J182</f>
        <v>56.408181818181816</v>
      </c>
      <c r="E52" s="86">
        <f>S1_major_minor_elements!J183</f>
        <v>0.30294613982746799</v>
      </c>
      <c r="F52" s="86">
        <f>S1_major_minor_elements!D174</f>
        <v>4.9500000000000002E-2</v>
      </c>
      <c r="G52" s="86">
        <f>S1_major_minor_elements!E174</f>
        <v>3.9189149999999999E-2</v>
      </c>
      <c r="H52" s="86">
        <f>S1_major_minor_elements!R182</f>
        <v>9.9642857142857144E-2</v>
      </c>
      <c r="I52" s="86">
        <f>S1_major_minor_elements!R183</f>
        <v>1.8452177571843732E-2</v>
      </c>
      <c r="J52" s="86" t="str">
        <f>S1_major_minor_elements!L181</f>
        <v>&lt;DL</v>
      </c>
      <c r="K52" s="86"/>
      <c r="L52" s="86">
        <f>S1_major_minor_elements!N182</f>
        <v>2.52</v>
      </c>
      <c r="M52" s="86">
        <f>S1_major_minor_elements!N183</f>
        <v>0.28301943396169593</v>
      </c>
      <c r="N52" s="86">
        <f>S1_major_minor_elements!F182</f>
        <v>31.381818181818186</v>
      </c>
      <c r="O52" s="86">
        <f>S1_major_minor_elements!F183</f>
        <v>0.4630511458104431</v>
      </c>
      <c r="P52" s="86">
        <f>S1_major_minor_elements!H182</f>
        <v>0.45588181818181822</v>
      </c>
      <c r="Q52" s="89">
        <f>S1_major_minor_elements!H183</f>
        <v>7.0740480888692919E-2</v>
      </c>
      <c r="R52" s="86">
        <f>S1_major_minor_elements!P182</f>
        <v>8.8263636363636362</v>
      </c>
      <c r="S52" s="86">
        <f>S1_major_minor_elements!P183</f>
        <v>0.14214589176425219</v>
      </c>
      <c r="T52" s="86">
        <f>S1_major_minor_elements!V182</f>
        <v>0.34772727272727272</v>
      </c>
      <c r="U52" s="89">
        <f>S1_major_minor_elements!V183</f>
        <v>2.039245404109525E-2</v>
      </c>
      <c r="V52" s="86">
        <f>S1_major_minor_elements!T182</f>
        <v>0.78040000000000009</v>
      </c>
      <c r="W52" s="89">
        <f>S1_major_minor_elements!T183</f>
        <v>6.7421450592522844E-2</v>
      </c>
      <c r="X52" s="86">
        <f>S1_major_minor_elements!X182</f>
        <v>6.4825000000000008E-2</v>
      </c>
      <c r="Y52" s="86">
        <f>S1_major_minor_elements!X183</f>
        <v>7.9815412045544168E-3</v>
      </c>
      <c r="Z52" s="86">
        <f>SUM(V52,X52,T52,R52,P52,N52,L52,J52,H52,F52,D52)</f>
        <v>100.93434058441559</v>
      </c>
      <c r="AA52" s="81">
        <v>6</v>
      </c>
      <c r="AB52" s="2">
        <v>4.75</v>
      </c>
      <c r="AC52" s="2">
        <v>82.28</v>
      </c>
      <c r="AD52" s="2">
        <v>12.97</v>
      </c>
      <c r="AF52" s="37">
        <v>1.9E-2</v>
      </c>
      <c r="AH52" s="2">
        <f>(R52*N53)/(R53*N52)</f>
        <v>0.29206911892299176</v>
      </c>
      <c r="AI52" s="2">
        <f>(H52*D53)/(H53*D52)</f>
        <v>0.13967176949557694</v>
      </c>
      <c r="AJ52" s="86">
        <f>S2_trace_elements!I282</f>
        <v>9.4383333333333326</v>
      </c>
      <c r="AK52" s="87">
        <f>S2_trace_elements!J282</f>
        <v>264056.43999999994</v>
      </c>
      <c r="AL52" s="87">
        <f>S2_trace_elements!K282</f>
        <v>18507.798333333332</v>
      </c>
      <c r="AM52" s="86">
        <f>S2_trace_elements!L282</f>
        <v>30.766666666666669</v>
      </c>
      <c r="AN52" s="87">
        <f>S2_trace_elements!M282</f>
        <v>465.08499999999998</v>
      </c>
      <c r="AO52" s="87">
        <f>S2_trace_elements!N282</f>
        <v>424.19333333333338</v>
      </c>
      <c r="AP52" s="86">
        <f>S2_trace_elements!O282</f>
        <v>11.401666666666666</v>
      </c>
      <c r="AQ52" s="86">
        <f>S2_trace_elements!P282</f>
        <v>5488.204999999999</v>
      </c>
      <c r="AR52" s="86">
        <f>S2_trace_elements!Q282</f>
        <v>2464.2449999999999</v>
      </c>
      <c r="AS52" s="86">
        <f>S2_trace_elements!R282</f>
        <v>143.94500000000002</v>
      </c>
      <c r="AT52" s="86">
        <f>S2_trace_elements!S282</f>
        <v>524.18999999999994</v>
      </c>
      <c r="AU52" s="86">
        <f>S2_trace_elements!T282</f>
        <v>2.86</v>
      </c>
      <c r="AV52" s="86">
        <f>S2_trace_elements!U282</f>
        <v>0</v>
      </c>
      <c r="AW52" s="86">
        <f>S2_trace_elements!V282</f>
        <v>1.405</v>
      </c>
      <c r="AX52" s="86">
        <f>S2_trace_elements!W282</f>
        <v>0</v>
      </c>
      <c r="AY52" s="86">
        <f>S2_trace_elements!X282</f>
        <v>0.50683333333333336</v>
      </c>
      <c r="AZ52" s="86">
        <f>S2_trace_elements!Y282</f>
        <v>1.76</v>
      </c>
      <c r="BA52" s="86">
        <f>S2_trace_elements!Z282</f>
        <v>0.54666666666666663</v>
      </c>
      <c r="BB52" s="86">
        <f>S2_trace_elements!AA282</f>
        <v>0.19119999999999998</v>
      </c>
      <c r="BC52" s="86">
        <f>S2_trace_elements!AB282</f>
        <v>0.44</v>
      </c>
      <c r="BD52" s="88"/>
      <c r="BE52" s="86">
        <f>S2_trace_elements!AD282</f>
        <v>0.35</v>
      </c>
      <c r="BF52" s="86">
        <f>S2_trace_elements!AE282</f>
        <v>2.4499999999999997E-2</v>
      </c>
      <c r="BG52" s="86">
        <f>S2_trace_elements!AF282</f>
        <v>9.1833333333333322E-2</v>
      </c>
      <c r="BH52" s="86">
        <f>S2_trace_elements!AG282</f>
        <v>5.4733333333333335E-2</v>
      </c>
      <c r="BI52" s="86">
        <f>S2_trace_elements!AH282</f>
        <v>0.13449999999999998</v>
      </c>
      <c r="BJ52" s="86">
        <f>S2_trace_elements!AI282</f>
        <v>0.16016666666666665</v>
      </c>
      <c r="BK52" s="86">
        <f>S2_trace_elements!AJ282</f>
        <v>8.8666666666666671E-2</v>
      </c>
      <c r="BL52" s="86">
        <f>S2_trace_elements!AK282</f>
        <v>0.22825000000000001</v>
      </c>
      <c r="BM52" s="86">
        <f>S2_trace_elements!AL282</f>
        <v>0.1135</v>
      </c>
      <c r="BN52" s="86">
        <f>S2_trace_elements!AM282</f>
        <v>0.5681666666666666</v>
      </c>
      <c r="BO52" s="86">
        <f>S2_trace_elements!AN282</f>
        <v>0.16849999999999998</v>
      </c>
      <c r="BP52" s="86">
        <f>S2_trace_elements!AO282</f>
        <v>0.38233333333333336</v>
      </c>
      <c r="BQ52" s="86">
        <f>S2_trace_elements!AP282</f>
        <v>0.2161666666666667</v>
      </c>
      <c r="BR52" s="86">
        <f>S2_trace_elements!AQ282</f>
        <v>0.48950000000000005</v>
      </c>
      <c r="BS52" s="86">
        <f>S2_trace_elements!AR282</f>
        <v>0.54416666666666669</v>
      </c>
      <c r="BT52" s="86">
        <f>S2_trace_elements!AS282</f>
        <v>0.10866666666666668</v>
      </c>
      <c r="BU52" s="86">
        <f>S2_trace_elements!AT282</f>
        <v>3.2349999999999997E-2</v>
      </c>
      <c r="BV52" s="86">
        <f>S2_trace_elements!AU282</f>
        <v>6.4000000000000001E-2</v>
      </c>
      <c r="BW52" s="86">
        <f>S2_trace_elements!AV282</f>
        <v>2.413333333333333E-2</v>
      </c>
      <c r="BX52" s="86">
        <f>S2_trace_elements!AW282</f>
        <v>1.4859999999999998E-2</v>
      </c>
      <c r="BY52" s="86"/>
      <c r="BZ52" s="86"/>
      <c r="CA52" s="86">
        <f>S2_trace_elements!I285</f>
        <v>6.7514648561497873E-2</v>
      </c>
      <c r="CB52" s="86">
        <f>S2_trace_elements!J285</f>
        <v>7.185458517987292E-8</v>
      </c>
      <c r="CC52" s="86">
        <f>S2_trace_elements!K285</f>
        <v>5.1180045367959504E-2</v>
      </c>
      <c r="CD52" s="86">
        <f>S2_trace_elements!L285</f>
        <v>2.2405347124675113E-2</v>
      </c>
      <c r="CE52" s="86">
        <f>S2_trace_elements!M285</f>
        <v>5.4766508155359404E-2</v>
      </c>
      <c r="CF52" s="86">
        <f>S2_trace_elements!N285</f>
        <v>4.7896473286956343E-2</v>
      </c>
      <c r="CG52" s="86">
        <f>S2_trace_elements!O285</f>
        <v>3.8424713149677915E-2</v>
      </c>
      <c r="CH52" s="86">
        <f>S2_trace_elements!P285</f>
        <v>1.996024758465554E-2</v>
      </c>
      <c r="CI52" s="86">
        <f>S2_trace_elements!Q285</f>
        <v>1.7747884038742653E-2</v>
      </c>
      <c r="CJ52" s="86">
        <f>S2_trace_elements!R285</f>
        <v>8.9709335442297571E-3</v>
      </c>
      <c r="CK52" s="86">
        <f>S2_trace_elements!S285</f>
        <v>7.5019061575309883E-3</v>
      </c>
      <c r="CL52" s="88"/>
      <c r="CM52" s="88"/>
      <c r="CN52" s="86">
        <f>S2_trace_elements!V285</f>
        <v>0.4680493284722344</v>
      </c>
      <c r="CO52" s="88"/>
      <c r="CP52" s="89">
        <f>S2_trace_elements!X285</f>
        <v>0.2540681527852473</v>
      </c>
      <c r="CQ52" s="89">
        <f>S2_trace_elements!Y285</f>
        <v>0.12302153275203891</v>
      </c>
      <c r="CR52" s="89">
        <f>S2_trace_elements!Z285</f>
        <v>0.1389698224102982</v>
      </c>
      <c r="CS52" s="89">
        <f>S2_trace_elements!AA285</f>
        <v>0.31887470974239468</v>
      </c>
      <c r="CT52" s="88"/>
      <c r="CU52" s="88"/>
      <c r="CV52" s="88"/>
      <c r="CW52" s="88">
        <f>S2_trace_elements!AE285</f>
        <v>0.2213434426786268</v>
      </c>
      <c r="CX52" s="89">
        <f>S2_trace_elements!AF285</f>
        <v>0.71926776797542291</v>
      </c>
      <c r="CY52" s="89">
        <f>S2_trace_elements!AG285</f>
        <v>0.38981805410668902</v>
      </c>
      <c r="CZ52" s="89">
        <f>S2_trace_elements!AH285</f>
        <v>0.29779712962947724</v>
      </c>
      <c r="DA52" s="86">
        <f>S2_trace_elements!AI285</f>
        <v>0.52195654446867101</v>
      </c>
      <c r="DB52" s="105">
        <f>S2_trace_elements!AJ285</f>
        <v>0.22932947113622018</v>
      </c>
      <c r="DC52" s="105">
        <f>S2_trace_elements!AK285</f>
        <v>9.9223060691451134E-2</v>
      </c>
      <c r="DD52" s="105">
        <f>S2_trace_elements!AL285</f>
        <v>0.14740275059311303</v>
      </c>
      <c r="DE52" s="105">
        <f>S2_trace_elements!AM285</f>
        <v>0.11088807859026778</v>
      </c>
      <c r="DF52" s="105">
        <f>S2_trace_elements!AN285</f>
        <v>9.0919416444023904E-2</v>
      </c>
      <c r="DG52" s="89">
        <f>S2_trace_elements!AO285</f>
        <v>0.22752106760054872</v>
      </c>
      <c r="DH52" s="89">
        <f>S2_trace_elements!AP285</f>
        <v>0.11453275390964734</v>
      </c>
      <c r="DI52" s="86">
        <f>S2_trace_elements!AQ285</f>
        <v>0.21133017618371722</v>
      </c>
      <c r="DJ52" s="89">
        <f>S2_trace_elements!AR285</f>
        <v>5.4457354383557158E-2</v>
      </c>
      <c r="DK52" s="89">
        <f>S2_trace_elements!AS285</f>
        <v>0.3381531426649208</v>
      </c>
      <c r="DL52" s="86">
        <f>S2_trace_elements!AT285</f>
        <v>0.55300777632209153</v>
      </c>
      <c r="DM52" s="88"/>
      <c r="DN52" s="86">
        <f>S2_trace_elements!AV285</f>
        <v>0.96333734141729666</v>
      </c>
      <c r="DO52" s="86">
        <f>S2_trace_elements!AW285</f>
        <v>1.0297592234767319</v>
      </c>
      <c r="DP52" s="86"/>
      <c r="DR52" s="2">
        <f t="shared" ref="DR52:EC52" si="72">AJ52/AJ53</f>
        <v>0.18283863191200844</v>
      </c>
      <c r="DS52" s="2">
        <f t="shared" si="72"/>
        <v>1.0639014418570005</v>
      </c>
      <c r="DT52" s="2">
        <f t="shared" si="72"/>
        <v>0.21669483512639343</v>
      </c>
      <c r="DU52" s="2">
        <f t="shared" si="72"/>
        <v>0.42433855136427379</v>
      </c>
      <c r="DV52" s="2">
        <f t="shared" si="72"/>
        <v>0.1041165242741648</v>
      </c>
      <c r="DW52" s="2">
        <f t="shared" si="72"/>
        <v>9.53209976241471E-2</v>
      </c>
      <c r="DX52" s="2">
        <f t="shared" si="72"/>
        <v>0.90624275542308319</v>
      </c>
      <c r="DY52" s="2">
        <f t="shared" si="72"/>
        <v>1.7852596344875986</v>
      </c>
      <c r="DZ52" s="2">
        <f t="shared" si="72"/>
        <v>0.97560246568509068</v>
      </c>
      <c r="EA52" s="2">
        <f t="shared" si="72"/>
        <v>1.3705784337062605</v>
      </c>
      <c r="EB52" s="2">
        <f t="shared" si="72"/>
        <v>2.9805326339580804</v>
      </c>
      <c r="EC52" s="2">
        <f t="shared" si="72"/>
        <v>1.3816425120772948</v>
      </c>
      <c r="ED52" s="92"/>
      <c r="EE52" s="2">
        <f>AW52/AW53</f>
        <v>1.7345679012345678</v>
      </c>
      <c r="EF52" s="94"/>
      <c r="EG52" s="92">
        <f>AY52/AY53</f>
        <v>2.1571621365197762E-3</v>
      </c>
      <c r="EH52" s="37">
        <f>AZ52/AZ53</f>
        <v>4.2417304332108212E-2</v>
      </c>
      <c r="EI52" s="92">
        <f>BA52/BA53</f>
        <v>3.878581479773434E-3</v>
      </c>
      <c r="EJ52" s="92">
        <f>BB52/BB53</f>
        <v>1.9881459914734322E-3</v>
      </c>
      <c r="EK52" s="2">
        <f>BC52/BC53</f>
        <v>0.22320862396956245</v>
      </c>
      <c r="EL52" s="94"/>
      <c r="EM52" s="92">
        <f t="shared" ref="EM52:FC52" si="73">BE52/BE53</f>
        <v>2.750302042099266E-3</v>
      </c>
      <c r="EN52" s="92">
        <f t="shared" si="73"/>
        <v>1.2106238418777022E-3</v>
      </c>
      <c r="EO52" s="92">
        <f t="shared" si="73"/>
        <v>2.7866282304152123E-3</v>
      </c>
      <c r="EP52" s="92">
        <f t="shared" si="73"/>
        <v>4.4046541260101268E-3</v>
      </c>
      <c r="EQ52" s="92">
        <f t="shared" si="73"/>
        <v>3.9222833813290555E-3</v>
      </c>
      <c r="ER52" s="92">
        <f t="shared" si="73"/>
        <v>1.1667577247617312E-2</v>
      </c>
      <c r="ES52" s="92">
        <f t="shared" si="73"/>
        <v>6.1563385986229254E-3</v>
      </c>
      <c r="ET52" s="92">
        <f t="shared" si="73"/>
        <v>2.7742327560012159E-2</v>
      </c>
      <c r="EU52" s="92">
        <f t="shared" si="73"/>
        <v>2.8661616161616159E-2</v>
      </c>
      <c r="EV52" s="92">
        <f t="shared" si="73"/>
        <v>3.6450147019513497E-2</v>
      </c>
      <c r="EW52" s="92">
        <f t="shared" si="73"/>
        <v>4.2658227848101263E-2</v>
      </c>
      <c r="EX52" s="92">
        <f t="shared" si="73"/>
        <v>4.8221136160596985E-2</v>
      </c>
      <c r="EY52" s="92">
        <f t="shared" si="73"/>
        <v>5.8502480829950396E-2</v>
      </c>
      <c r="EZ52" s="92">
        <f t="shared" si="73"/>
        <v>6.3633409164770893E-2</v>
      </c>
      <c r="FA52" s="92">
        <f t="shared" si="73"/>
        <v>7.5578703703703717E-2</v>
      </c>
      <c r="FB52" s="92">
        <f t="shared" si="73"/>
        <v>9.3567251461988323E-3</v>
      </c>
      <c r="FC52" s="92">
        <f t="shared" si="73"/>
        <v>2.9193457416807666E-3</v>
      </c>
      <c r="FD52" s="92"/>
      <c r="FE52" s="92">
        <f>BW52/BW53</f>
        <v>6.6846709599981515E-4</v>
      </c>
      <c r="FF52" s="92">
        <f>BX52/BX53</f>
        <v>1.0200789428522394E-3</v>
      </c>
      <c r="FI52" s="2">
        <f>SQRT(S2_trace_elements!I285^2+S2_trace_elements!I311^2)*100</f>
        <v>6.9743884037242809</v>
      </c>
      <c r="FJ52" s="2">
        <f>SQRT(S2_trace_elements!J285^2+S2_trace_elements!J311^2)*100</f>
        <v>7.4819144631636247E-6</v>
      </c>
      <c r="FK52" s="2">
        <f>SQRT(S2_trace_elements!K285^2+S2_trace_elements!K311^2)*100</f>
        <v>5.564612053958105</v>
      </c>
      <c r="FL52" s="2">
        <f>SQRT(S2_trace_elements!L285^2+S2_trace_elements!L311^2)*100</f>
        <v>3.0721621579553515</v>
      </c>
      <c r="FM52" s="2">
        <f>SQRT(S2_trace_elements!M285^2+S2_trace_elements!M311^2)*100</f>
        <v>5.5855124640896445</v>
      </c>
      <c r="FN52" s="2">
        <f>SQRT(S2_trace_elements!N285^2+S2_trace_elements!N311^2)*100</f>
        <v>4.9164304708496047</v>
      </c>
      <c r="FO52" s="2">
        <f>SQRT(S2_trace_elements!O285^2+S2_trace_elements!O311^2)*100</f>
        <v>4.2356136377187346</v>
      </c>
      <c r="FP52" s="2">
        <f>SQRT(S2_trace_elements!P285^2+S2_trace_elements!P311^2)*100</f>
        <v>2.0743784921638282</v>
      </c>
      <c r="FQ52" s="2">
        <f>SQRT(S2_trace_elements!Q285^2+S2_trace_elements!Q311^2)*100</f>
        <v>1.8892379516072775</v>
      </c>
      <c r="FR52" s="2">
        <f>SQRT(S2_trace_elements!R285^2+S2_trace_elements!R311^2)*100</f>
        <v>2.6323927544183019</v>
      </c>
      <c r="FS52" s="2">
        <f>SQRT(S2_trace_elements!S285^2+S2_trace_elements!S311^2)*100</f>
        <v>3.4737690076602483</v>
      </c>
      <c r="FT52" s="2">
        <f>SQRT(S2_trace_elements!T285^2+S2_trace_elements!T311^2)*100</f>
        <v>0</v>
      </c>
      <c r="FV52" s="2">
        <f>SQRT(S2_trace_elements!V285^2+S2_trace_elements!V311^2)*100</f>
        <v>63.999211848908757</v>
      </c>
      <c r="FX52" s="2">
        <f>SQRT(S2_trace_elements!X285^2+S2_trace_elements!X311^2)*100</f>
        <v>25.462241018389204</v>
      </c>
      <c r="FY52" s="2">
        <f>SQRT(S2_trace_elements!Y285^2+S2_trace_elements!Y311^2)*100</f>
        <v>12.459277840866497</v>
      </c>
      <c r="FZ52" s="2">
        <f>SQRT(S2_trace_elements!Z285^2+S2_trace_elements!Z311^2)*100</f>
        <v>14.006221093582644</v>
      </c>
      <c r="GA52" s="2">
        <f>SQRT(S2_trace_elements!AA285^2+S2_trace_elements!AA311^2)*100</f>
        <v>31.904020508729303</v>
      </c>
      <c r="GB52" s="2">
        <f>SQRT(S2_trace_elements!AB285^2+S2_trace_elements!AB311^2)*100</f>
        <v>18.547043369838551</v>
      </c>
      <c r="GD52" s="2">
        <f>SQRT(S2_trace_elements!AD285^2+S2_trace_elements!AD311^2)*100</f>
        <v>1.275512884001851</v>
      </c>
      <c r="GE52" s="2">
        <f>SQRT(S2_trace_elements!AE285^2+S2_trace_elements!AE311^2)*100</f>
        <v>22.251495971577494</v>
      </c>
      <c r="GF52" s="2">
        <f>SQRT(S2_trace_elements!AF285^2+S2_trace_elements!AF311^2)*100</f>
        <v>71.942639980168352</v>
      </c>
      <c r="GG52" s="2">
        <f>SQRT(S2_trace_elements!AG285^2+S2_trace_elements!AG311^2)*100</f>
        <v>39.043225029818153</v>
      </c>
      <c r="GH52" s="2">
        <f>SQRT(S2_trace_elements!AH285^2+S2_trace_elements!AH311^2)*100</f>
        <v>29.834355385997863</v>
      </c>
      <c r="GI52" s="2">
        <f>SQRT(S2_trace_elements!AI285^2+S2_trace_elements!AI311^2)*100</f>
        <v>52.326594261235151</v>
      </c>
      <c r="GJ52" s="2">
        <f>SQRT(S2_trace_elements!AJ285^2+S2_trace_elements!AJ311^2)*100</f>
        <v>23.066995546092372</v>
      </c>
      <c r="GK52" s="2">
        <f>SQRT(S2_trace_elements!AK285^2+S2_trace_elements!AK311^2)*100</f>
        <v>10.509761958222752</v>
      </c>
      <c r="GL52" s="2">
        <f>SQRT(S2_trace_elements!AL285^2+S2_trace_elements!AL311^2)*100</f>
        <v>14.905596674072013</v>
      </c>
      <c r="GM52" s="2">
        <f>SQRT(S2_trace_elements!AM285^2+S2_trace_elements!AM311^2)*100</f>
        <v>11.346980404043547</v>
      </c>
      <c r="GN52" s="2">
        <f>SQRT(S2_trace_elements!AN285^2+S2_trace_elements!AN311^2)*100</f>
        <v>9.6820562637996996</v>
      </c>
      <c r="GO52" s="2">
        <f>SQRT(S2_trace_elements!AO285^2+S2_trace_elements!AO311^2)*100</f>
        <v>22.857278922813556</v>
      </c>
      <c r="GP52" s="2">
        <f>SQRT(S2_trace_elements!AP285^2+S2_trace_elements!AP311^2)*100</f>
        <v>11.633656035168668</v>
      </c>
      <c r="GQ52" s="2">
        <f>SQRT(S2_trace_elements!AQ285^2+S2_trace_elements!AQ311^2)*100</f>
        <v>21.264523219116949</v>
      </c>
      <c r="GR52" s="2">
        <f>SQRT(S2_trace_elements!AR285^2+S2_trace_elements!AR311^2)*100</f>
        <v>5.7346100371005582</v>
      </c>
      <c r="GS52" s="2">
        <f>SQRT(S2_trace_elements!AS285^2+S2_trace_elements!AS311^2)*100</f>
        <v>33.882492999557122</v>
      </c>
      <c r="GT52" s="2">
        <f>SQRT(S2_trace_elements!AT285^2+S2_trace_elements!AT311^2)*100</f>
        <v>55.332312990739609</v>
      </c>
      <c r="GV52" s="2">
        <f>SQRT(S2_trace_elements!AV285^2+S2_trace_elements!AV311^2)*100</f>
        <v>96.34308575506239</v>
      </c>
      <c r="GW52" s="2">
        <f>SQRT(S2_trace_elements!AW285^2+S2_trace_elements!AW311^2)*100</f>
        <v>102.99088343044316</v>
      </c>
      <c r="GZ52" s="4">
        <f>DR52/100*FI52</f>
        <v>1.2751876341599241E-2</v>
      </c>
      <c r="HA52" s="93"/>
      <c r="HB52" s="4">
        <f t="shared" ref="HB52:HJ52" si="74">DT52/100*FK52</f>
        <v>1.2058226915747931E-2</v>
      </c>
      <c r="HC52" s="4">
        <f t="shared" si="74"/>
        <v>1.3036368396629153E-2</v>
      </c>
      <c r="HD52" s="4">
        <f t="shared" si="74"/>
        <v>5.8154414405103957E-3</v>
      </c>
      <c r="HE52" s="4">
        <f t="shared" si="74"/>
        <v>4.6863905723113957E-3</v>
      </c>
      <c r="HF52" s="4">
        <f t="shared" si="74"/>
        <v>3.8384941739538152E-2</v>
      </c>
      <c r="HG52" s="4">
        <f t="shared" si="74"/>
        <v>3.7033041887093318E-2</v>
      </c>
      <c r="HH52" s="4">
        <f t="shared" si="74"/>
        <v>1.84314520385391E-2</v>
      </c>
      <c r="HI52" s="4">
        <f t="shared" si="74"/>
        <v>3.6079007382503449E-2</v>
      </c>
      <c r="HJ52" s="4">
        <f t="shared" si="74"/>
        <v>0.10353681890163548</v>
      </c>
      <c r="HK52" s="93"/>
      <c r="HL52" s="93"/>
      <c r="HM52" s="4">
        <f>EE52/100*FV52</f>
        <v>1.1101097857742817</v>
      </c>
      <c r="HN52" s="93"/>
      <c r="HO52" s="92">
        <f>EG52/100*FX52</f>
        <v>5.4926182235809937E-4</v>
      </c>
      <c r="HP52" s="4">
        <f>EH52/100*FY52</f>
        <v>5.2848897993432627E-3</v>
      </c>
      <c r="HQ52" s="92">
        <f>EI52/100*FZ52</f>
        <v>5.4324269735181658E-4</v>
      </c>
      <c r="HR52" s="92">
        <f>EJ52/100*GA52</f>
        <v>6.3429850486316336E-4</v>
      </c>
      <c r="HS52" s="4">
        <f>EK52/100*GB52</f>
        <v>4.1398600292854595E-2</v>
      </c>
      <c r="HT52" s="95"/>
      <c r="HU52" s="94">
        <f t="shared" ref="HU52:IK52" si="75">EM52/100*GD52</f>
        <v>3.5080456895942151E-5</v>
      </c>
      <c r="HV52" s="92">
        <f t="shared" si="75"/>
        <v>2.693819154063736E-4</v>
      </c>
      <c r="HW52" s="92">
        <f t="shared" si="75"/>
        <v>2.0047739153933523E-3</v>
      </c>
      <c r="HX52" s="4">
        <f t="shared" si="75"/>
        <v>1.7197190222033041E-3</v>
      </c>
      <c r="HY52" s="4">
        <f t="shared" si="75"/>
        <v>1.1701879632316442E-3</v>
      </c>
      <c r="HZ52" s="4">
        <f t="shared" si="75"/>
        <v>6.1052458064768987E-3</v>
      </c>
      <c r="IA52" s="4">
        <f t="shared" si="75"/>
        <v>1.4200823503467159E-3</v>
      </c>
      <c r="IB52" s="4">
        <f t="shared" si="75"/>
        <v>2.9156525882277043E-3</v>
      </c>
      <c r="IC52" s="4">
        <f t="shared" si="75"/>
        <v>4.2721849053211454E-3</v>
      </c>
      <c r="ID52" s="4">
        <f t="shared" si="75"/>
        <v>4.13599103954926E-3</v>
      </c>
      <c r="IE52" s="4">
        <f t="shared" si="75"/>
        <v>4.1301936213930359E-3</v>
      </c>
      <c r="IF52" s="37">
        <f t="shared" si="75"/>
        <v>1.102203959197736E-2</v>
      </c>
      <c r="IG52" s="4">
        <f t="shared" si="75"/>
        <v>6.8059773917969182E-3</v>
      </c>
      <c r="IH52" s="37">
        <f t="shared" si="75"/>
        <v>1.3531341066958399E-2</v>
      </c>
      <c r="II52" s="4">
        <f t="shared" si="75"/>
        <v>4.3341439285030847E-3</v>
      </c>
      <c r="IJ52" s="4">
        <f t="shared" si="75"/>
        <v>3.1702917426486205E-3</v>
      </c>
      <c r="IK52" s="4">
        <f t="shared" si="75"/>
        <v>1.6153415230686302E-3</v>
      </c>
      <c r="IL52" s="93"/>
      <c r="IM52" s="92">
        <f>FE52/100*GV52</f>
        <v>6.4402182754347715E-4</v>
      </c>
      <c r="IN52" s="4">
        <f>FF52/100*GW52</f>
        <v>1.0505883149314469E-3</v>
      </c>
      <c r="IO52" s="4"/>
    </row>
    <row r="53" spans="1:249" s="2" customFormat="1" x14ac:dyDescent="0.25">
      <c r="A53" s="81" t="str">
        <f>S2_trace_elements!A278</f>
        <v>119. Exp CHV-E421</v>
      </c>
      <c r="B53" s="81" t="s">
        <v>639</v>
      </c>
      <c r="C53" s="81">
        <v>10</v>
      </c>
      <c r="D53" s="86">
        <f>S1_major_minor_elements!J195</f>
        <v>53.096999999999994</v>
      </c>
      <c r="E53" s="86">
        <f>S1_major_minor_elements!J196</f>
        <v>0.27149994884386641</v>
      </c>
      <c r="F53" s="86">
        <f>S1_major_minor_elements!D195</f>
        <v>0.64873000000000003</v>
      </c>
      <c r="G53" s="86">
        <f>S1_major_minor_elements!D196</f>
        <v>2.8868862503088361E-2</v>
      </c>
      <c r="H53" s="86">
        <f>S1_major_minor_elements!R195</f>
        <v>0.67152999999999996</v>
      </c>
      <c r="I53" s="86">
        <f>S1_major_minor_elements!R196</f>
        <v>6.5585500599514304E-2</v>
      </c>
      <c r="J53" s="86">
        <f>S1_major_minor_elements!L195</f>
        <v>0.25846000000000002</v>
      </c>
      <c r="K53" s="86">
        <f>S1_major_minor_elements!L196</f>
        <v>1.8508388488586585E-2</v>
      </c>
      <c r="L53" s="86">
        <f>S1_major_minor_elements!N195</f>
        <v>12.667999999999999</v>
      </c>
      <c r="M53" s="86">
        <f>S1_major_minor_elements!N196</f>
        <v>0.16123137273978513</v>
      </c>
      <c r="N53" s="86">
        <f>S1_major_minor_elements!F195</f>
        <v>11.805000000000001</v>
      </c>
      <c r="O53" s="86">
        <f>S1_major_minor_elements!F196</f>
        <v>0.12085344660188872</v>
      </c>
      <c r="P53" s="86">
        <f>S1_major_minor_elements!H195</f>
        <v>9.6559999999999988</v>
      </c>
      <c r="Q53" s="86">
        <f>S1_major_minor_elements!H196</f>
        <v>0.14268847185389599</v>
      </c>
      <c r="R53" s="86">
        <f>S1_major_minor_elements!P195</f>
        <v>11.367999999999999</v>
      </c>
      <c r="S53" s="86">
        <f>S1_major_minor_elements!P196</f>
        <v>0.15576335327098656</v>
      </c>
      <c r="T53" s="86">
        <f>S1_major_minor_elements!V195</f>
        <v>0.34039999999999998</v>
      </c>
      <c r="U53" s="89">
        <f>S1_major_minor_elements!V196</f>
        <v>2.9155750338102738E-2</v>
      </c>
      <c r="V53" s="86">
        <f>S1_major_minor_elements!T195</f>
        <v>0.46008000000000004</v>
      </c>
      <c r="W53" s="89">
        <f>S1_major_minor_elements!T196</f>
        <v>3.3938008846195501E-2</v>
      </c>
      <c r="X53" s="86" t="str">
        <f>S1_major_minor_elements!X187</f>
        <v>&lt;DL</v>
      </c>
      <c r="Y53" s="86"/>
      <c r="Z53" s="86">
        <f>SUM(V53,X53,T53,R53,P53,N53,L53,J53,H53,F53,D53)</f>
        <v>100.97319999999999</v>
      </c>
      <c r="AA53" s="81">
        <v>9</v>
      </c>
      <c r="AF53" s="37"/>
      <c r="AJ53" s="86">
        <f>S2_trace_elements!I308</f>
        <v>51.621111111111105</v>
      </c>
      <c r="AK53" s="87">
        <f>S2_trace_elements!J308</f>
        <v>248196.33625000002</v>
      </c>
      <c r="AL53" s="87">
        <f>S2_trace_elements!K308</f>
        <v>85409.503750000003</v>
      </c>
      <c r="AM53" s="86">
        <f>S2_trace_elements!L308</f>
        <v>72.504999999999995</v>
      </c>
      <c r="AN53" s="87">
        <f>S2_trace_elements!M308</f>
        <v>4466.9662500000004</v>
      </c>
      <c r="AO53" s="87">
        <f>S2_trace_elements!N308</f>
        <v>4450.15625</v>
      </c>
      <c r="AP53" s="86">
        <f>S2_trace_elements!O308</f>
        <v>12.581250000000001</v>
      </c>
      <c r="AQ53" s="86">
        <f>S2_trace_elements!P308</f>
        <v>3074.1774999999998</v>
      </c>
      <c r="AR53" s="86">
        <f>S2_trace_elements!Q308</f>
        <v>2525.87</v>
      </c>
      <c r="AS53" s="86">
        <f>S2_trace_elements!R308</f>
        <v>105.02500000000001</v>
      </c>
      <c r="AT53" s="86">
        <f>S2_trace_elements!S308</f>
        <v>175.87124999999997</v>
      </c>
      <c r="AU53" s="86">
        <f>S2_trace_elements!T308</f>
        <v>2.0699999999999998</v>
      </c>
      <c r="AV53" s="86">
        <f>S2_trace_elements!U308</f>
        <v>1.85</v>
      </c>
      <c r="AW53" s="86">
        <f>S2_trace_elements!V308</f>
        <v>0.81</v>
      </c>
      <c r="AX53" s="86">
        <f>S2_trace_elements!W308</f>
        <v>21.588750000000001</v>
      </c>
      <c r="AY53" s="86">
        <f>S2_trace_elements!X308</f>
        <v>234.95375000000001</v>
      </c>
      <c r="AZ53" s="86">
        <f>S2_trace_elements!Y308</f>
        <v>41.4925</v>
      </c>
      <c r="BA53" s="86">
        <f>S2_trace_elements!Z308</f>
        <v>140.94499999999999</v>
      </c>
      <c r="BB53" s="86">
        <f>S2_trace_elements!AA308</f>
        <v>96.17</v>
      </c>
      <c r="BC53" s="86">
        <f>S2_trace_elements!AB308</f>
        <v>1.9712500000000002</v>
      </c>
      <c r="BD53" s="86">
        <f>S2_trace_elements!AC308</f>
        <v>8.8550000000000004</v>
      </c>
      <c r="BE53" s="86">
        <f>S2_trace_elements!AD308</f>
        <v>127.25875000000001</v>
      </c>
      <c r="BF53" s="86">
        <f>S2_trace_elements!AE308</f>
        <v>20.237500000000001</v>
      </c>
      <c r="BG53" s="86">
        <f>S2_trace_elements!AF308</f>
        <v>32.954999999999998</v>
      </c>
      <c r="BH53" s="86">
        <f>S2_trace_elements!AG308</f>
        <v>12.42625</v>
      </c>
      <c r="BI53" s="86">
        <f>S2_trace_elements!AH308</f>
        <v>34.291249999999998</v>
      </c>
      <c r="BJ53" s="86">
        <f>S2_trace_elements!AI308</f>
        <v>13.727499999999999</v>
      </c>
      <c r="BK53" s="86">
        <f>S2_trace_elements!AJ308</f>
        <v>14.402499999999998</v>
      </c>
      <c r="BL53" s="86">
        <f>S2_trace_elements!AK308</f>
        <v>8.2274999999999991</v>
      </c>
      <c r="BM53" s="86">
        <f>S2_trace_elements!AL308</f>
        <v>3.9600000000000004</v>
      </c>
      <c r="BN53" s="86">
        <f>S2_trace_elements!AM308</f>
        <v>15.5875</v>
      </c>
      <c r="BO53" s="86">
        <f>S2_trace_elements!AN308</f>
        <v>3.9499999999999997</v>
      </c>
      <c r="BP53" s="86">
        <f>S2_trace_elements!AO308</f>
        <v>7.92875</v>
      </c>
      <c r="BQ53" s="86">
        <f>S2_trace_elements!AP308</f>
        <v>3.6949999999999998</v>
      </c>
      <c r="BR53" s="86">
        <f>S2_trace_elements!AQ308</f>
        <v>7.6924999999999999</v>
      </c>
      <c r="BS53" s="86">
        <f>S2_trace_elements!AR308</f>
        <v>7.1999999999999993</v>
      </c>
      <c r="BT53" s="86">
        <f>S2_trace_elements!AS308</f>
        <v>11.61375</v>
      </c>
      <c r="BU53" s="86">
        <f>S2_trace_elements!AT308</f>
        <v>11.081250000000001</v>
      </c>
      <c r="BV53" s="86">
        <f>S2_trace_elements!AU308</f>
        <v>0</v>
      </c>
      <c r="BW53" s="86">
        <f>S2_trace_elements!AV308</f>
        <v>36.102500000000006</v>
      </c>
      <c r="BX53" s="86">
        <f>S2_trace_elements!AW308</f>
        <v>14.567499999999999</v>
      </c>
      <c r="BY53" s="86"/>
      <c r="BZ53" s="86"/>
      <c r="CA53" s="86">
        <f>S2_trace_elements!I311</f>
        <v>1.7492329468021265E-2</v>
      </c>
      <c r="CB53" s="86"/>
      <c r="CC53" s="86">
        <f>S2_trace_elements!K311</f>
        <v>2.1842474384537836E-2</v>
      </c>
      <c r="CD53" s="86">
        <f>S2_trace_elements!L311</f>
        <v>2.1019477935955044E-2</v>
      </c>
      <c r="CE53" s="86">
        <f>S2_trace_elements!M311</f>
        <v>1.0973811239447706E-2</v>
      </c>
      <c r="CF53" s="86">
        <f>S2_trace_elements!N311</f>
        <v>1.1093092631981556E-2</v>
      </c>
      <c r="CG53" s="86">
        <f>S2_trace_elements!O311</f>
        <v>1.7820878434237249E-2</v>
      </c>
      <c r="CH53" s="86">
        <f>S2_trace_elements!P311</f>
        <v>5.6474002190778378E-3</v>
      </c>
      <c r="CI53" s="86">
        <f>S2_trace_elements!Q311</f>
        <v>6.4756942428337407E-3</v>
      </c>
      <c r="CJ53" s="86">
        <f>S2_trace_elements!R311</f>
        <v>2.4748161804392883E-2</v>
      </c>
      <c r="CK53" s="86">
        <f>S2_trace_elements!S311</f>
        <v>3.3917967448856438E-2</v>
      </c>
      <c r="CL53" s="88"/>
      <c r="CM53" s="88"/>
      <c r="CN53" s="86">
        <f>S2_trace_elements!V311</f>
        <v>0.43648566739910344</v>
      </c>
      <c r="CO53" s="86">
        <f>S2_trace_elements!W311</f>
        <v>3.4375725118838962E-2</v>
      </c>
      <c r="CP53" s="86">
        <f>S2_trace_elements!X311</f>
        <v>1.6791233074029657E-2</v>
      </c>
      <c r="CQ53" s="86">
        <f>S2_trace_elements!Y311</f>
        <v>1.9724677714216533E-2</v>
      </c>
      <c r="CR53" s="86">
        <f>S2_trace_elements!Z311</f>
        <v>1.7458848515355136E-2</v>
      </c>
      <c r="CS53" s="86">
        <f>S2_trace_elements!AA311</f>
        <v>1.0274821110147152E-2</v>
      </c>
      <c r="CT53" s="86">
        <f>S2_trace_elements!AB311</f>
        <v>0.18547043369838551</v>
      </c>
      <c r="CU53" s="86">
        <f>S2_trace_elements!AC311</f>
        <v>5.1195577043520228E-2</v>
      </c>
      <c r="CV53" s="86">
        <f>S2_trace_elements!AD311</f>
        <v>1.2755128840018511E-2</v>
      </c>
      <c r="CW53" s="86">
        <f>S2_trace_elements!AE311</f>
        <v>2.2803238377178035E-2</v>
      </c>
      <c r="CX53" s="86">
        <f>S2_trace_elements!AF311</f>
        <v>1.5107040850706945E-2</v>
      </c>
      <c r="CY53" s="89">
        <f>S2_trace_elements!AG311</f>
        <v>2.1891248602496607E-2</v>
      </c>
      <c r="CZ53" s="86">
        <f>S2_trace_elements!AH311</f>
        <v>1.8048426918884374E-2</v>
      </c>
      <c r="DA53" s="86">
        <f>S2_trace_elements!AI311</f>
        <v>3.6994761579403741E-2</v>
      </c>
      <c r="DB53" s="86">
        <f>S2_trace_elements!AJ311</f>
        <v>2.483187509484722E-2</v>
      </c>
      <c r="DC53" s="86">
        <f>S2_trace_elements!AK311</f>
        <v>3.464525752352289E-2</v>
      </c>
      <c r="DD53" s="89">
        <f>S2_trace_elements!AL311</f>
        <v>2.2138435775708898E-2</v>
      </c>
      <c r="DE53" s="86">
        <f>S2_trace_elements!AM311</f>
        <v>2.4067207057185149E-2</v>
      </c>
      <c r="DF53" s="89">
        <f>S2_trace_elements!AN311</f>
        <v>3.3284847348552721E-2</v>
      </c>
      <c r="DG53" s="89">
        <f>S2_trace_elements!AO311</f>
        <v>2.1901684260262407E-2</v>
      </c>
      <c r="DH53" s="89">
        <f>S2_trace_elements!AP311</f>
        <v>2.0406948726691135E-2</v>
      </c>
      <c r="DI53" s="86">
        <f>S2_trace_elements!AQ311</f>
        <v>2.3612526501741109E-2</v>
      </c>
      <c r="DJ53" s="89">
        <f>S2_trace_elements!AR311</f>
        <v>1.7971415673371835E-2</v>
      </c>
      <c r="DK53" s="89">
        <f>S2_trace_elements!AS311</f>
        <v>2.13256955886903E-2</v>
      </c>
      <c r="DL53" s="86">
        <f>S2_trace_elements!AT311</f>
        <v>1.8678474718582565E-2</v>
      </c>
      <c r="DM53" s="88"/>
      <c r="DN53" s="86">
        <f>S2_trace_elements!AV311</f>
        <v>1.3423260102722444E-2</v>
      </c>
      <c r="DO53" s="86">
        <f>S2_trace_elements!AW311</f>
        <v>1.7554163121929641E-2</v>
      </c>
      <c r="DP53" s="86"/>
      <c r="EF53" s="94"/>
      <c r="EL53" s="94"/>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4"/>
    </row>
    <row r="54" spans="1:249" s="2" customFormat="1" x14ac:dyDescent="0.25">
      <c r="A54" s="81"/>
      <c r="B54" s="81"/>
      <c r="C54" s="81"/>
      <c r="D54" s="86"/>
      <c r="E54" s="86"/>
      <c r="F54" s="86"/>
      <c r="G54" s="86"/>
      <c r="H54" s="86"/>
      <c r="I54" s="86"/>
      <c r="J54" s="86"/>
      <c r="K54" s="86"/>
      <c r="L54" s="86"/>
      <c r="M54" s="86"/>
      <c r="N54" s="86"/>
      <c r="O54" s="86"/>
      <c r="P54" s="86"/>
      <c r="Q54" s="86"/>
      <c r="R54" s="86"/>
      <c r="S54" s="86"/>
      <c r="T54" s="86"/>
      <c r="U54" s="86"/>
      <c r="V54" s="86"/>
      <c r="W54" s="86"/>
      <c r="X54" s="86"/>
      <c r="Y54" s="86"/>
      <c r="Z54" s="86"/>
      <c r="AA54" s="81"/>
      <c r="AF54" s="37"/>
      <c r="AJ54" s="86"/>
      <c r="AK54" s="87"/>
      <c r="AL54" s="87"/>
      <c r="AM54" s="86"/>
      <c r="AN54" s="87"/>
      <c r="AO54" s="87"/>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c r="CC54" s="86"/>
      <c r="CD54" s="86"/>
      <c r="CE54" s="86"/>
      <c r="CF54" s="86"/>
      <c r="CG54" s="86"/>
      <c r="CH54" s="86"/>
      <c r="CI54" s="86"/>
      <c r="CJ54" s="86"/>
      <c r="CK54" s="86"/>
      <c r="CL54" s="86"/>
      <c r="CM54" s="86"/>
      <c r="CN54" s="86"/>
      <c r="CO54" s="86"/>
      <c r="CP54" s="86"/>
      <c r="CQ54" s="86"/>
      <c r="CR54" s="86"/>
      <c r="CS54" s="86"/>
      <c r="CT54" s="86"/>
      <c r="CU54" s="86"/>
      <c r="CV54" s="86"/>
      <c r="CW54" s="86"/>
      <c r="CX54" s="86"/>
      <c r="CY54" s="89"/>
      <c r="CZ54" s="86"/>
      <c r="DA54" s="86"/>
      <c r="DB54" s="86"/>
      <c r="DC54" s="86"/>
      <c r="DD54" s="86"/>
      <c r="DE54" s="86"/>
      <c r="DF54" s="86"/>
      <c r="DG54" s="86"/>
      <c r="DH54" s="86"/>
      <c r="DI54" s="86"/>
      <c r="DJ54" s="86"/>
      <c r="DK54" s="86"/>
      <c r="DL54" s="86"/>
      <c r="DM54" s="86"/>
      <c r="DN54" s="86"/>
      <c r="DO54" s="86"/>
      <c r="DP54" s="86"/>
      <c r="EF54" s="94"/>
      <c r="EL54" s="9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row>
    <row r="55" spans="1:249" s="2" customFormat="1" x14ac:dyDescent="0.25">
      <c r="A55" s="81" t="str">
        <f>S2_trace_elements!A315</f>
        <v>54. Exp CHV-E227</v>
      </c>
      <c r="B55" s="81" t="s">
        <v>548</v>
      </c>
      <c r="C55" s="81">
        <v>10</v>
      </c>
      <c r="D55" s="86">
        <f>S1_major_minor_elements!J147</f>
        <v>45.863999999999997</v>
      </c>
      <c r="E55" s="86">
        <f>S1_major_minor_elements!J148</f>
        <v>0.36179183701865536</v>
      </c>
      <c r="F55" s="86">
        <f>S1_major_minor_elements!D147</f>
        <v>0.69569000000000014</v>
      </c>
      <c r="G55" s="86">
        <f>S1_major_minor_elements!D148</f>
        <v>9.01848897173647E-2</v>
      </c>
      <c r="H55" s="86">
        <f>S1_major_minor_elements!R147</f>
        <v>0.19661428571428571</v>
      </c>
      <c r="I55" s="86">
        <f>S1_major_minor_elements!R148</f>
        <v>4.7356922358173618E-2</v>
      </c>
      <c r="J55" s="86">
        <f>S1_major_minor_elements!L147</f>
        <v>6.0299999999999999E-2</v>
      </c>
      <c r="K55" s="86">
        <f>S1_major_minor_elements!L148</f>
        <v>1.2727922061357827E-3</v>
      </c>
      <c r="L55" s="86">
        <f>S1_major_minor_elements!N147</f>
        <v>18.329000000000001</v>
      </c>
      <c r="M55" s="86">
        <f>S1_major_minor_elements!N148</f>
        <v>0.26863647473036073</v>
      </c>
      <c r="N55" s="86">
        <f>S1_major_minor_elements!F147</f>
        <v>0.40282000000000001</v>
      </c>
      <c r="O55" s="89">
        <f>S1_major_minor_elements!F148</f>
        <v>5.883243247657801E-2</v>
      </c>
      <c r="P55" s="86">
        <f>S1_major_minor_elements!H147</f>
        <v>33.934000000000012</v>
      </c>
      <c r="Q55" s="86">
        <f>S1_major_minor_elements!H148</f>
        <v>0.38166885006653567</v>
      </c>
      <c r="R55" s="86">
        <f>S1_major_minor_elements!P147</f>
        <v>0.21912999999999999</v>
      </c>
      <c r="S55" s="86">
        <f>S1_major_minor_elements!P148</f>
        <v>5.0591392548535383E-2</v>
      </c>
      <c r="T55" s="86" t="str">
        <f>S1_major_minor_elements!V146</f>
        <v>&lt;DL</v>
      </c>
      <c r="U55" s="86"/>
      <c r="V55" s="86" t="str">
        <f>S1_major_minor_elements!T145</f>
        <v>&lt;DL</v>
      </c>
      <c r="W55" s="86"/>
      <c r="X55" s="86" t="s">
        <v>29</v>
      </c>
      <c r="Y55" s="86"/>
      <c r="Z55" s="86">
        <f>SUM(V55,X55,T55,R55,P55,N55,L55,J55,H55,F55,D55)</f>
        <v>99.70155428571428</v>
      </c>
      <c r="AA55" s="81">
        <v>5</v>
      </c>
      <c r="AF55" s="37"/>
      <c r="AG55" s="2">
        <v>93.54</v>
      </c>
      <c r="AH55" s="2">
        <f>(R55*N57)/(R57*N55)</f>
        <v>0.57608754094121184</v>
      </c>
      <c r="AI55" s="2">
        <f>(H55*D57)/(H57*D55)</f>
        <v>1.8823322037533178E-2</v>
      </c>
      <c r="AJ55" s="86">
        <f>S2_trace_elements!I319</f>
        <v>36.536000000000001</v>
      </c>
      <c r="AK55" s="87">
        <f>S2_trace_elements!J319</f>
        <v>212310.95</v>
      </c>
      <c r="AL55" s="87">
        <f>S2_trace_elements!K319</f>
        <v>119316.24799999999</v>
      </c>
      <c r="AM55" s="86">
        <f>S2_trace_elements!L319</f>
        <v>0.92500000000000004</v>
      </c>
      <c r="AN55" s="87">
        <f>S2_trace_elements!M319</f>
        <v>1252.104</v>
      </c>
      <c r="AO55" s="87">
        <f>S2_trace_elements!N319</f>
        <v>1210.056</v>
      </c>
      <c r="AP55" s="86">
        <f>S2_trace_elements!O319</f>
        <v>0</v>
      </c>
      <c r="AQ55" s="86">
        <f>S2_trace_elements!P319</f>
        <v>4.125</v>
      </c>
      <c r="AR55" s="86">
        <f>S2_trace_elements!Q319</f>
        <v>56.152000000000001</v>
      </c>
      <c r="AS55" s="86">
        <f>S2_trace_elements!R319</f>
        <v>1.4650000000000001</v>
      </c>
      <c r="AT55" s="86">
        <f>S2_trace_elements!S319</f>
        <v>0</v>
      </c>
      <c r="AU55" s="86">
        <f>S2_trace_elements!T319</f>
        <v>8.0500000000000007</v>
      </c>
      <c r="AV55" s="86">
        <f>S2_trace_elements!U319</f>
        <v>10.97</v>
      </c>
      <c r="AW55" s="86">
        <f>S2_trace_elements!V319</f>
        <v>3.14</v>
      </c>
      <c r="AX55" s="86">
        <f>S2_trace_elements!W319</f>
        <v>0</v>
      </c>
      <c r="AY55" s="86">
        <f>S2_trace_elements!X319</f>
        <v>425.28000000000003</v>
      </c>
      <c r="AZ55" s="86">
        <f>S2_trace_elements!Y319</f>
        <v>0.5544</v>
      </c>
      <c r="BA55" s="86">
        <f>S2_trace_elements!Z319</f>
        <v>1.2925</v>
      </c>
      <c r="BB55" s="86">
        <f>S2_trace_elements!AA319</f>
        <v>1.8008000000000002</v>
      </c>
      <c r="BC55" s="88"/>
      <c r="BD55" s="88"/>
      <c r="BE55" s="86">
        <f>S2_trace_elements!AD319</f>
        <v>42.872</v>
      </c>
      <c r="BF55" s="86">
        <f>S2_trace_elements!AE319</f>
        <v>1.1457999999999999</v>
      </c>
      <c r="BG55" s="86">
        <f>S2_trace_elements!AF319</f>
        <v>1.2231999999999998</v>
      </c>
      <c r="BH55" s="86">
        <f>S2_trace_elements!AG319</f>
        <v>0.19939999999999999</v>
      </c>
      <c r="BI55" s="86">
        <f>S2_trace_elements!AH319</f>
        <v>1.2239999999999998</v>
      </c>
      <c r="BJ55" s="86">
        <f>S2_trace_elements!AI319</f>
        <v>0.42499999999999999</v>
      </c>
      <c r="BK55" s="86">
        <f>S2_trace_elements!AJ319</f>
        <v>4.9039999999999999</v>
      </c>
      <c r="BL55" s="86">
        <f>S2_trace_elements!AK319</f>
        <v>0.25</v>
      </c>
      <c r="BM55" s="86">
        <f>S2_trace_elements!AL319</f>
        <v>0.13579999999999998</v>
      </c>
      <c r="BN55" s="86">
        <f>S2_trace_elements!AM319</f>
        <v>0.26100000000000001</v>
      </c>
      <c r="BO55" s="86">
        <f>S2_trace_elements!AN319</f>
        <v>6.6600000000000006E-2</v>
      </c>
      <c r="BP55" s="86">
        <f>S2_trace_elements!AO319</f>
        <v>0.17149999999999999</v>
      </c>
      <c r="BQ55" s="86">
        <f>S2_trace_elements!AP319</f>
        <v>5.4200000000000005E-2</v>
      </c>
      <c r="BR55" s="86">
        <f>S2_trace_elements!AQ319</f>
        <v>0.15899999999999997</v>
      </c>
      <c r="BS55" s="86">
        <f>S2_trace_elements!AR319</f>
        <v>6.9500000000000006E-2</v>
      </c>
      <c r="BT55" s="86">
        <f>S2_trace_elements!AS319</f>
        <v>0.13633333333333333</v>
      </c>
      <c r="BU55" s="86">
        <f>S2_trace_elements!AT319</f>
        <v>0.18475</v>
      </c>
      <c r="BV55" s="86">
        <f>S2_trace_elements!AU319</f>
        <v>0.16</v>
      </c>
      <c r="BW55" s="86">
        <f>S2_trace_elements!AV319</f>
        <v>0.55559999999999998</v>
      </c>
      <c r="BX55" s="86">
        <f>S2_trace_elements!AW319</f>
        <v>0.2954</v>
      </c>
      <c r="BY55" s="86"/>
      <c r="BZ55" s="86"/>
      <c r="CA55" s="86">
        <f>S2_trace_elements!I322</f>
        <v>0.23187223593301395</v>
      </c>
      <c r="CB55" s="86"/>
      <c r="CC55" s="86">
        <f>S2_trace_elements!K322</f>
        <v>4.347568177453412E-2</v>
      </c>
      <c r="CD55" s="86">
        <f>S2_trace_elements!L322</f>
        <v>0.25727307025011165</v>
      </c>
      <c r="CE55" s="86">
        <f>S2_trace_elements!M322</f>
        <v>0.20828951066923479</v>
      </c>
      <c r="CF55" s="86">
        <f>S2_trace_elements!N322</f>
        <v>0.12697273264349512</v>
      </c>
      <c r="CG55" s="88"/>
      <c r="CH55" s="86">
        <f>S2_trace_elements!P322</f>
        <v>0.29655629853399479</v>
      </c>
      <c r="CI55" s="86">
        <f>S2_trace_elements!Q322</f>
        <v>0.11077487361299775</v>
      </c>
      <c r="CJ55" s="86">
        <f>S2_trace_elements!R322</f>
        <v>5.6150000815713592E-2</v>
      </c>
      <c r="CK55" s="88"/>
      <c r="CL55" s="88"/>
      <c r="CM55" s="88"/>
      <c r="CN55" s="88"/>
      <c r="CO55" s="88"/>
      <c r="CP55" s="86">
        <f>S2_trace_elements!X322</f>
        <v>2.7611835967449594E-2</v>
      </c>
      <c r="CQ55" s="86">
        <f>S2_trace_elements!Y322</f>
        <v>0.60159057247398062</v>
      </c>
      <c r="CR55" s="86">
        <f>S2_trace_elements!Z322</f>
        <v>0.5227019982187695</v>
      </c>
      <c r="CS55" s="86">
        <f>S2_trace_elements!AA322</f>
        <v>0.92471508300392424</v>
      </c>
      <c r="CT55" s="88"/>
      <c r="CU55" s="88"/>
      <c r="CV55" s="86">
        <f>S2_trace_elements!AD322</f>
        <v>0.10640281388701396</v>
      </c>
      <c r="CW55" s="89">
        <f>S2_trace_elements!AE322</f>
        <v>0.13521949929349245</v>
      </c>
      <c r="CX55" s="89">
        <f>S2_trace_elements!AF322</f>
        <v>0.13456517454761105</v>
      </c>
      <c r="CY55" s="89">
        <f>S2_trace_elements!AG322</f>
        <v>0.29196436762565864</v>
      </c>
      <c r="CZ55" s="89">
        <f>S2_trace_elements!AH322</f>
        <v>0.14181368689504034</v>
      </c>
      <c r="DA55" s="89">
        <f>S2_trace_elements!AI322</f>
        <v>0.43518599611094194</v>
      </c>
      <c r="DB55" s="89">
        <f>S2_trace_elements!AJ322</f>
        <v>3.8138134064456944E-2</v>
      </c>
      <c r="DC55" s="89">
        <f>S2_trace_elements!AK322</f>
        <v>0.31749015732775121</v>
      </c>
      <c r="DD55" s="89">
        <f>S2_trace_elements!AL322</f>
        <v>0.67158634335388079</v>
      </c>
      <c r="DE55" s="89">
        <f>S2_trace_elements!AM322</f>
        <v>0.33394198772514044</v>
      </c>
      <c r="DF55" s="89">
        <f>S2_trace_elements!AN322</f>
        <v>0.46371850801374548</v>
      </c>
      <c r="DG55" s="89">
        <f>S2_trace_elements!AO322</f>
        <v>0.45352538281739513</v>
      </c>
      <c r="DH55" s="89">
        <f>S2_trace_elements!AP322</f>
        <v>0.52759140561232631</v>
      </c>
      <c r="DI55" s="89">
        <f>S2_trace_elements!AQ322</f>
        <v>0.44891153280364027</v>
      </c>
      <c r="DJ55" s="89">
        <f>S2_trace_elements!AR322</f>
        <v>0.49296484330229146</v>
      </c>
      <c r="DK55" s="89">
        <f>S2_trace_elements!AS322</f>
        <v>0.70896635581633738</v>
      </c>
      <c r="DL55" s="86">
        <f>S2_trace_elements!AT322</f>
        <v>0.31787538810579219</v>
      </c>
      <c r="DM55" s="107"/>
      <c r="DN55" s="86">
        <f>S2_trace_elements!AV322</f>
        <v>0.62967390861102002</v>
      </c>
      <c r="DO55" s="86">
        <f>S2_trace_elements!AW322</f>
        <v>1.0446650979571528</v>
      </c>
      <c r="DP55" s="86"/>
      <c r="DR55" s="2">
        <f t="shared" ref="DR55:DW55" si="76">AJ55/AJ57</f>
        <v>0.25746802438250943</v>
      </c>
      <c r="DS55" s="2">
        <f t="shared" si="76"/>
        <v>1.0789088299502452</v>
      </c>
      <c r="DT55" s="2">
        <f t="shared" si="76"/>
        <v>1.0772396567617111</v>
      </c>
      <c r="DU55" s="2">
        <f t="shared" si="76"/>
        <v>1.2150668286755772E-2</v>
      </c>
      <c r="DV55" s="2">
        <f t="shared" si="76"/>
        <v>1.8222050681071713E-2</v>
      </c>
      <c r="DW55" s="2">
        <f t="shared" si="76"/>
        <v>1.7323857593142061E-2</v>
      </c>
      <c r="DX55" s="4"/>
      <c r="DY55" s="2">
        <f>AQ55/AQ57</f>
        <v>1.3226823999070115E-2</v>
      </c>
      <c r="DZ55" s="2">
        <f>AR55/AR57</f>
        <v>2.4264396884847612E-2</v>
      </c>
      <c r="EA55" s="2">
        <f>AS55/AS57</f>
        <v>3.0539920783823227E-2</v>
      </c>
      <c r="EB55" s="92"/>
      <c r="EC55" s="2">
        <f>AU55/AU57</f>
        <v>6.2403100775193803</v>
      </c>
      <c r="ED55" s="2">
        <f>AV55/AV57</f>
        <v>3.6204620462046204</v>
      </c>
      <c r="EE55" s="2">
        <f>AW55/AW57</f>
        <v>3.2482758620689656</v>
      </c>
      <c r="EF55" s="94"/>
      <c r="EG55" s="2">
        <f>AY55/AY57</f>
        <v>1.2125134536020012</v>
      </c>
      <c r="EH55" s="4">
        <f>AZ55/AZ57</f>
        <v>7.8457456217937375E-3</v>
      </c>
      <c r="EI55" s="37">
        <f>BA55/BA57</f>
        <v>7.1898424353679059E-3</v>
      </c>
      <c r="EJ55" s="92">
        <f>BB55/BB57</f>
        <v>4.9118978779117356E-3</v>
      </c>
      <c r="EK55" s="92"/>
      <c r="EL55" s="94"/>
      <c r="EM55" s="92">
        <f t="shared" ref="EM55:FF55" si="77">BE55/BE57</f>
        <v>0.15234643248981694</v>
      </c>
      <c r="EN55" s="92">
        <f t="shared" si="77"/>
        <v>2.6085372794536141E-2</v>
      </c>
      <c r="EO55" s="92">
        <f t="shared" si="77"/>
        <v>2.0694497314215621E-2</v>
      </c>
      <c r="EP55" s="92">
        <f t="shared" si="77"/>
        <v>2.1374782259145114E-2</v>
      </c>
      <c r="EQ55" s="92">
        <f t="shared" si="77"/>
        <v>1.8225812455794212E-2</v>
      </c>
      <c r="ER55" s="92">
        <f t="shared" si="77"/>
        <v>1.6896928734718215E-2</v>
      </c>
      <c r="ES55" s="92">
        <f t="shared" si="77"/>
        <v>0.6402088772845953</v>
      </c>
      <c r="ET55" s="92">
        <f t="shared" si="77"/>
        <v>1.6035920461834507E-2</v>
      </c>
      <c r="EU55" s="92">
        <f t="shared" si="77"/>
        <v>1.8586826347305387E-2</v>
      </c>
      <c r="EV55" s="92">
        <f t="shared" si="77"/>
        <v>8.8351034570304226E-3</v>
      </c>
      <c r="EW55" s="92">
        <f t="shared" si="77"/>
        <v>1.0481998819594728E-2</v>
      </c>
      <c r="EX55" s="92">
        <f t="shared" si="77"/>
        <v>1.1536197763390228E-2</v>
      </c>
      <c r="EY55" s="92">
        <f t="shared" si="77"/>
        <v>7.5434933890048718E-3</v>
      </c>
      <c r="EZ55" s="92">
        <f t="shared" si="77"/>
        <v>1.0196392785571141E-2</v>
      </c>
      <c r="FA55" s="92">
        <f t="shared" si="77"/>
        <v>5.9205622404429779E-3</v>
      </c>
      <c r="FB55" s="92">
        <f t="shared" si="77"/>
        <v>6.1311297243614969E-3</v>
      </c>
      <c r="FC55" s="92">
        <f t="shared" si="77"/>
        <v>6.3436198978496939E-3</v>
      </c>
      <c r="FD55" s="92">
        <f t="shared" si="77"/>
        <v>4.7105004906771351</v>
      </c>
      <c r="FE55" s="92">
        <f t="shared" si="77"/>
        <v>6.4749584826501172E-3</v>
      </c>
      <c r="FF55" s="92">
        <f t="shared" si="77"/>
        <v>8.9835018626929219E-3</v>
      </c>
      <c r="FG55" s="92"/>
      <c r="FI55" s="2">
        <f>SQRT(S2_trace_elements!I322^2+S2_trace_elements!I336^2)*100</f>
        <v>23.232061418814432</v>
      </c>
      <c r="FJ55" s="2">
        <f>SQRT(S2_trace_elements!J322^2+S2_trace_elements!J336^2)*100</f>
        <v>0.28360860848303121</v>
      </c>
      <c r="FK55" s="2">
        <f>SQRT(S2_trace_elements!K322^2+S2_trace_elements!K336^2)*100</f>
        <v>4.7299173442269167</v>
      </c>
      <c r="FL55" s="2">
        <f>SQRT(S2_trace_elements!L322^2+S2_trace_elements!L336^2)*100</f>
        <v>25.808255450331792</v>
      </c>
      <c r="FM55" s="2">
        <f>SQRT(S2_trace_elements!M322^2+S2_trace_elements!M336^2)*100</f>
        <v>21.082015559711564</v>
      </c>
      <c r="FN55" s="2">
        <f>SQRT(S2_trace_elements!N322^2+S2_trace_elements!N336^2)*100</f>
        <v>12.733109079996401</v>
      </c>
      <c r="FP55" s="2">
        <f>SQRT(S2_trace_elements!P322^2+S2_trace_elements!P336^2)*100</f>
        <v>29.752403187949355</v>
      </c>
      <c r="FQ55" s="2">
        <f>SQRT(S2_trace_elements!Q322^2+S2_trace_elements!Q336^2)*100</f>
        <v>11.155487600187822</v>
      </c>
      <c r="FR55" s="2">
        <f>SQRT(S2_trace_elements!R322^2+S2_trace_elements!R336^2)*100</f>
        <v>6.6707792496593203</v>
      </c>
      <c r="FT55" s="2">
        <f>SQRT(S2_trace_elements!T322^2+S2_trace_elements!T336^2)*100</f>
        <v>63.584795827627538</v>
      </c>
      <c r="FU55" s="2">
        <f>SQRT(S2_trace_elements!U322^2+S2_trace_elements!U336^2)*100</f>
        <v>36.405497645247976</v>
      </c>
      <c r="FV55" s="2">
        <f>SQRT(S2_trace_elements!V322^2+S2_trace_elements!V336^2)*100</f>
        <v>26.903182206606267</v>
      </c>
      <c r="FX55" s="2">
        <f>SQRT(S2_trace_elements!X322^2+S2_trace_elements!X336^2)*100</f>
        <v>3.1352486609956216</v>
      </c>
      <c r="FY55" s="2">
        <f>SQRT(S2_trace_elements!Y322^2+S2_trace_elements!Y336^2)*100</f>
        <v>60.186384841782505</v>
      </c>
      <c r="FZ55" s="2">
        <f>SQRT(S2_trace_elements!Z322^2+S2_trace_elements!Z336^2)*100</f>
        <v>52.388772369230772</v>
      </c>
      <c r="GA55" s="2">
        <f>SQRT(S2_trace_elements!AA322^2+S2_trace_elements!AA336^2)*100</f>
        <v>92.479344601883611</v>
      </c>
      <c r="GD55" s="2">
        <f>SQRT(S2_trace_elements!AD322^2+S2_trace_elements!AD336^2)*100</f>
        <v>10.812634103590495</v>
      </c>
      <c r="GE55" s="2">
        <f>SQRT(S2_trace_elements!AE322^2+S2_trace_elements!AE336^2)*100</f>
        <v>13.620982063817586</v>
      </c>
      <c r="GF55" s="2">
        <f>SQRT(S2_trace_elements!AF322^2+S2_trace_elements!AF336^2)*100</f>
        <v>13.573799793689565</v>
      </c>
      <c r="GG55" s="2">
        <f>SQRT(S2_trace_elements!AG322^2+S2_trace_elements!AG336^2)*100</f>
        <v>29.255717970152055</v>
      </c>
      <c r="GH55" s="2">
        <f>SQRT(S2_trace_elements!AH322^2+S2_trace_elements!AH336^2)*100</f>
        <v>14.274711260114541</v>
      </c>
      <c r="GI55" s="2">
        <f>SQRT(S2_trace_elements!AI322^2+S2_trace_elements!AI336^2)*100</f>
        <v>43.579119599277675</v>
      </c>
      <c r="GJ55" s="2">
        <f>SQRT(S2_trace_elements!AJ322^2+S2_trace_elements!AJ336^2)*100</f>
        <v>3.9775560912067047</v>
      </c>
      <c r="GK55" s="2">
        <f>SQRT(S2_trace_elements!AK322^2+S2_trace_elements!AK336^2)*100</f>
        <v>31.867980275536627</v>
      </c>
      <c r="GL55" s="2">
        <f>SQRT(S2_trace_elements!AL322^2+S2_trace_elements!AL336^2)*100</f>
        <v>67.180744075488548</v>
      </c>
      <c r="GM55" s="2">
        <f>SQRT(S2_trace_elements!AM322^2+S2_trace_elements!AM336^2)*100</f>
        <v>33.461227304494919</v>
      </c>
      <c r="GN55" s="2">
        <f>SQRT(S2_trace_elements!AN322^2+S2_trace_elements!AN336^2)*100</f>
        <v>46.388478854047811</v>
      </c>
      <c r="GO55" s="2">
        <f>SQRT(S2_trace_elements!AO322^2+S2_trace_elements!AO336^2)*100</f>
        <v>45.408060474668218</v>
      </c>
      <c r="GP55" s="2">
        <f>SQRT(S2_trace_elements!AP322^2+S2_trace_elements!AP336^2)*100</f>
        <v>52.799983792116812</v>
      </c>
      <c r="GQ55" s="2">
        <f>SQRT(S2_trace_elements!AQ322^2+S2_trace_elements!AQ336^2)*100</f>
        <v>44.928474156388504</v>
      </c>
      <c r="GR55" s="2">
        <f>SQRT(S2_trace_elements!AR322^2+S2_trace_elements!AR336^2)*100</f>
        <v>49.334753543827084</v>
      </c>
      <c r="GS55" s="2">
        <f>SQRT(S2_trace_elements!AS322^2+S2_trace_elements!AS336^2)*100</f>
        <v>70.920548880136963</v>
      </c>
      <c r="GT55" s="2">
        <f>SQRT(S2_trace_elements!AT322^2+S2_trace_elements!AT336^2)*100</f>
        <v>31.828501049723528</v>
      </c>
      <c r="GU55" s="2">
        <f>SQRT(S2_trace_elements!AU322^2+S2_trace_elements!AU336^2)*100</f>
        <v>95.171279610795452</v>
      </c>
      <c r="GV55" s="2">
        <f>SQRT(S2_trace_elements!AV322^2+S2_trace_elements!AV336^2)*100</f>
        <v>62.984239304338644</v>
      </c>
      <c r="GW55" s="2">
        <f>SQRT(S2_trace_elements!AW322^2+S2_trace_elements!AW336^2)*100</f>
        <v>104.4723156588266</v>
      </c>
      <c r="GZ55" s="4">
        <f t="shared" ref="GZ55:HE55" si="78">DR55/100*FI55</f>
        <v>5.9815129558352713E-2</v>
      </c>
      <c r="HA55" s="4">
        <f t="shared" si="78"/>
        <v>3.0598783194224436E-3</v>
      </c>
      <c r="HB55" s="4">
        <f t="shared" si="78"/>
        <v>5.0952545364062678E-2</v>
      </c>
      <c r="HC55" s="4">
        <f t="shared" si="78"/>
        <v>3.1358755103683832E-3</v>
      </c>
      <c r="HD55" s="4">
        <f t="shared" si="78"/>
        <v>3.8415755598820655E-3</v>
      </c>
      <c r="HE55" s="4">
        <f t="shared" si="78"/>
        <v>2.2058656841980181E-3</v>
      </c>
      <c r="HF55" s="93"/>
      <c r="HG55" s="4">
        <f t="shared" ref="HG55:HM55" si="79">DY55/100*FP55</f>
        <v>3.9352980051637872E-3</v>
      </c>
      <c r="HH55" s="4">
        <f t="shared" si="79"/>
        <v>2.7068117857495357E-3</v>
      </c>
      <c r="HI55" s="4">
        <f t="shared" si="79"/>
        <v>2.0372506985096741E-3</v>
      </c>
      <c r="HJ55" s="4">
        <f t="shared" si="79"/>
        <v>0</v>
      </c>
      <c r="HK55" s="4">
        <f t="shared" si="79"/>
        <v>3.9678884218015638</v>
      </c>
      <c r="HL55" s="4">
        <f t="shared" si="79"/>
        <v>1.3180472249781199</v>
      </c>
      <c r="HM55" s="4">
        <f t="shared" si="79"/>
        <v>0.87388957374562426</v>
      </c>
      <c r="HN55" s="99"/>
      <c r="HO55" s="4">
        <f>EG55/100*FX55</f>
        <v>3.8015311818448513E-2</v>
      </c>
      <c r="HP55" s="4">
        <f>EH55/100*FY55</f>
        <v>4.7220706536400814E-3</v>
      </c>
      <c r="HQ55" s="4">
        <f>EI55/100*FZ55</f>
        <v>3.7666701871712505E-3</v>
      </c>
      <c r="HR55" s="4">
        <f>EJ55/100*GA55</f>
        <v>4.542490965006603E-3</v>
      </c>
      <c r="HS55" s="93"/>
      <c r="HT55" s="93"/>
      <c r="HU55" s="4">
        <f t="shared" ref="HU55:IN55" si="80">EM55/100*GD55</f>
        <v>1.6472662314997416E-2</v>
      </c>
      <c r="HV55" s="4">
        <f t="shared" si="80"/>
        <v>3.5530839496237198E-3</v>
      </c>
      <c r="HW55" s="4">
        <f t="shared" si="80"/>
        <v>2.8090296337420924E-3</v>
      </c>
      <c r="HX55" s="4">
        <f t="shared" si="80"/>
        <v>6.2533460144695904E-3</v>
      </c>
      <c r="HY55" s="4">
        <f t="shared" si="80"/>
        <v>2.6016821028746148E-3</v>
      </c>
      <c r="HZ55" s="4">
        <f t="shared" si="80"/>
        <v>7.3635327819075664E-3</v>
      </c>
      <c r="IA55" s="37">
        <f t="shared" si="80"/>
        <v>2.546466719487948E-2</v>
      </c>
      <c r="IB55" s="4">
        <f t="shared" si="80"/>
        <v>5.1103239697781622E-3</v>
      </c>
      <c r="IC55" s="37">
        <f t="shared" si="80"/>
        <v>1.2486768240138708E-2</v>
      </c>
      <c r="ID55" s="4">
        <f t="shared" si="80"/>
        <v>2.9563340503442385E-3</v>
      </c>
      <c r="IE55" s="4">
        <f t="shared" si="80"/>
        <v>4.8624398059092418E-3</v>
      </c>
      <c r="IF55" s="4">
        <f t="shared" si="80"/>
        <v>5.2383636568775569E-3</v>
      </c>
      <c r="IG55" s="4">
        <f t="shared" si="80"/>
        <v>3.9829632867539756E-3</v>
      </c>
      <c r="IH55" s="4">
        <f t="shared" si="80"/>
        <v>4.5810836975491917E-3</v>
      </c>
      <c r="II55" s="4">
        <f t="shared" si="80"/>
        <v>2.9208947897314303E-3</v>
      </c>
      <c r="IJ55" s="4">
        <f t="shared" si="80"/>
        <v>4.3482308530704023E-3</v>
      </c>
      <c r="IK55" s="92">
        <f t="shared" si="80"/>
        <v>2.0190791257775603E-3</v>
      </c>
      <c r="IL55" s="4">
        <f t="shared" si="80"/>
        <v>4.4830435930502279</v>
      </c>
      <c r="IM55" s="4">
        <f t="shared" si="80"/>
        <v>4.0782033455689249E-3</v>
      </c>
      <c r="IN55" s="4">
        <f t="shared" si="80"/>
        <v>9.3852724232091171E-3</v>
      </c>
      <c r="IO55" s="4"/>
    </row>
    <row r="56" spans="1:249" s="2" customFormat="1" x14ac:dyDescent="0.25">
      <c r="A56" s="81" t="str">
        <f>S2_trace_elements!A316</f>
        <v>54. Exp CHV-E227</v>
      </c>
      <c r="B56" s="81" t="s">
        <v>365</v>
      </c>
      <c r="C56" s="81">
        <v>10</v>
      </c>
      <c r="D56" s="86">
        <v>47.695010000000003</v>
      </c>
      <c r="E56" s="86">
        <v>2.32915409129581</v>
      </c>
      <c r="F56" s="86">
        <v>5.7239999999999999E-2</v>
      </c>
      <c r="G56" s="86">
        <v>2.2401101163410101E-2</v>
      </c>
      <c r="H56" s="86">
        <v>4.54338</v>
      </c>
      <c r="I56" s="86">
        <v>1.16537849054383</v>
      </c>
      <c r="J56" s="86" t="str">
        <f>S1_major_minor_elements!L133</f>
        <v>&lt;DL</v>
      </c>
      <c r="K56" s="86"/>
      <c r="L56" s="86">
        <v>22.453700000000001</v>
      </c>
      <c r="M56" s="86">
        <v>0.35559519119358202</v>
      </c>
      <c r="N56" s="86">
        <v>15.776260000000001</v>
      </c>
      <c r="O56" s="86">
        <v>1.2993879637908201</v>
      </c>
      <c r="P56" s="86">
        <v>6.5011599999999996</v>
      </c>
      <c r="Q56" s="86">
        <v>2.1776529272488698</v>
      </c>
      <c r="R56" s="86">
        <v>2.6276700000000002</v>
      </c>
      <c r="S56" s="86">
        <v>0.16792407709041199</v>
      </c>
      <c r="T56" s="86">
        <v>0.11562</v>
      </c>
      <c r="U56" s="89">
        <v>2.38068990934234E-2</v>
      </c>
      <c r="V56" s="86">
        <v>0.31992999999999999</v>
      </c>
      <c r="W56" s="86">
        <v>0.12853590981165999</v>
      </c>
      <c r="X56" s="86" t="s">
        <v>29</v>
      </c>
      <c r="Y56" s="86"/>
      <c r="Z56" s="86">
        <f>SUM(V56,X56,T56,R56,P56,N56,L56,J56,H56,F56,D56)</f>
        <v>100.08997000000001</v>
      </c>
      <c r="AA56" s="81">
        <v>10</v>
      </c>
      <c r="AB56" s="2" t="s">
        <v>649</v>
      </c>
      <c r="AC56" s="2" t="s">
        <v>650</v>
      </c>
      <c r="AD56" s="2" t="s">
        <v>651</v>
      </c>
      <c r="AF56" s="37" t="s">
        <v>652</v>
      </c>
      <c r="AH56" s="2">
        <f>(R56*N57)/(R57*N56)</f>
        <v>0.17638613213946405</v>
      </c>
      <c r="AI56" s="2">
        <f>(H56*D57)/(H57*D56)</f>
        <v>0.41827243925299984</v>
      </c>
      <c r="AJ56" s="86"/>
      <c r="AK56" s="87"/>
      <c r="AL56" s="87"/>
      <c r="AM56" s="86"/>
      <c r="AN56" s="87"/>
      <c r="AO56" s="87"/>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f>S2_trace_elements!M416</f>
        <v>0.57666666666666666</v>
      </c>
      <c r="BZ56" s="86"/>
      <c r="CA56" s="86"/>
      <c r="CB56" s="86"/>
      <c r="CC56" s="86"/>
      <c r="CD56" s="86"/>
      <c r="CE56" s="86"/>
      <c r="CF56" s="86"/>
      <c r="CG56" s="86"/>
      <c r="CH56" s="86"/>
      <c r="CI56" s="86"/>
      <c r="CJ56" s="86"/>
      <c r="CK56" s="86"/>
      <c r="CL56" s="86"/>
      <c r="CM56" s="86"/>
      <c r="CN56" s="86"/>
      <c r="CO56" s="86"/>
      <c r="CP56" s="86"/>
      <c r="CQ56" s="86"/>
      <c r="CR56" s="86"/>
      <c r="CS56" s="86"/>
      <c r="CT56" s="86"/>
      <c r="CU56" s="86"/>
      <c r="CV56" s="86"/>
      <c r="CW56" s="86"/>
      <c r="CX56" s="86"/>
      <c r="CY56" s="89"/>
      <c r="CZ56" s="86"/>
      <c r="DA56" s="86"/>
      <c r="DB56" s="86"/>
      <c r="DC56" s="86"/>
      <c r="DD56" s="86"/>
      <c r="DE56" s="86"/>
      <c r="DF56" s="86"/>
      <c r="DG56" s="86"/>
      <c r="DH56" s="86"/>
      <c r="DI56" s="86"/>
      <c r="DJ56" s="89"/>
      <c r="DK56" s="86"/>
      <c r="DL56" s="86"/>
      <c r="DM56" s="86"/>
      <c r="DN56" s="86"/>
      <c r="DO56" s="86"/>
      <c r="DP56" s="39"/>
      <c r="EF56" s="94"/>
      <c r="EL56" s="94"/>
      <c r="EM56" s="92"/>
      <c r="EN56" s="92"/>
      <c r="EO56" s="92"/>
      <c r="EP56" s="92"/>
      <c r="EQ56" s="92"/>
      <c r="ER56" s="92"/>
      <c r="ES56" s="92"/>
      <c r="ET56" s="92"/>
      <c r="EU56" s="92"/>
      <c r="EV56" s="92"/>
      <c r="EW56" s="92"/>
      <c r="EX56" s="92"/>
      <c r="EY56" s="92"/>
      <c r="EZ56" s="92"/>
      <c r="FA56" s="92"/>
      <c r="FB56" s="92"/>
      <c r="FC56" s="92"/>
      <c r="FD56" s="92"/>
      <c r="FE56" s="92"/>
      <c r="FF56" s="92"/>
      <c r="FG56" s="92">
        <f>BY56/BY57</f>
        <v>7.98508220480582E-4</v>
      </c>
      <c r="GX56" s="2">
        <f>SQRT(S2_trace_elements!M418^2+S2_trace_elements!M426^2)*100</f>
        <v>48.755726004899351</v>
      </c>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92">
        <f>FG56/100*GX56</f>
        <v>3.8931848010411021E-4</v>
      </c>
    </row>
    <row r="57" spans="1:249" s="2" customFormat="1" x14ac:dyDescent="0.25">
      <c r="A57" s="81" t="str">
        <f>S2_trace_elements!A316</f>
        <v>54. Exp CHV-E227</v>
      </c>
      <c r="B57" s="81" t="s">
        <v>639</v>
      </c>
      <c r="C57" s="81">
        <v>5</v>
      </c>
      <c r="D57" s="86">
        <f>S1_major_minor_elements!J155</f>
        <v>42.055999999999997</v>
      </c>
      <c r="E57" s="86">
        <f>S1_major_minor_elements!J156</f>
        <v>0.19191143790821702</v>
      </c>
      <c r="F57" s="86">
        <f>S1_major_minor_elements!D155</f>
        <v>0.36424000000000001</v>
      </c>
      <c r="G57" s="86">
        <f>S1_major_minor_elements!D156</f>
        <v>4.1038676879256365E-2</v>
      </c>
      <c r="H57" s="86">
        <f>S1_major_minor_elements!R155</f>
        <v>9.5779999999999994</v>
      </c>
      <c r="I57" s="86">
        <f>S1_major_minor_elements!R156</f>
        <v>0.44667661680459625</v>
      </c>
      <c r="J57" s="86">
        <f>S1_major_minor_elements!L155</f>
        <v>7.4149999999999994E-2</v>
      </c>
      <c r="K57" s="86">
        <f>S1_major_minor_elements!L156</f>
        <v>1.7522652006284157E-2</v>
      </c>
      <c r="L57" s="2">
        <f>S1_major_minor_elements!N155</f>
        <v>16.167999999999999</v>
      </c>
      <c r="M57" s="2">
        <f>S1_major_minor_elements!N156</f>
        <v>0.17991664736760665</v>
      </c>
      <c r="N57" s="86">
        <f>S1_major_minor_elements!F155</f>
        <v>9.6559999999999988</v>
      </c>
      <c r="O57" s="86">
        <f>S1_major_minor_elements!F156</f>
        <v>0.11802542099056494</v>
      </c>
      <c r="P57" s="86">
        <f>S1_major_minor_elements!H155</f>
        <v>12.422000000000001</v>
      </c>
      <c r="Q57" s="86">
        <f>S1_major_minor_elements!H156</f>
        <v>0.12517987058628885</v>
      </c>
      <c r="R57" s="86">
        <f>S1_major_minor_elements!P155</f>
        <v>9.1180000000000003</v>
      </c>
      <c r="S57" s="86">
        <f>S1_major_minor_elements!P156</f>
        <v>0.11903780911962393</v>
      </c>
      <c r="T57" s="86">
        <f>S1_major_minor_elements!V155</f>
        <v>0.30606</v>
      </c>
      <c r="U57" s="89">
        <f>S1_major_minor_elements!V156</f>
        <v>3.0276360415347151E-2</v>
      </c>
      <c r="V57" s="86">
        <f>S1_major_minor_elements!T155</f>
        <v>8.6900000000000005E-2</v>
      </c>
      <c r="W57" s="86">
        <f>S1_major_minor_elements!T156</f>
        <v>0</v>
      </c>
      <c r="X57" s="86" t="s">
        <v>29</v>
      </c>
      <c r="Y57" s="86"/>
      <c r="Z57" s="86">
        <f>SUM(V57,X57,T57,R57,P57,N57,L57,J57,H57,F57,D57)</f>
        <v>99.829350000000005</v>
      </c>
      <c r="AA57" s="81">
        <v>8</v>
      </c>
      <c r="AF57" s="37"/>
      <c r="AJ57" s="86">
        <f>S2_trace_elements!I333</f>
        <v>141.905</v>
      </c>
      <c r="AK57" s="87">
        <f>S2_trace_elements!J333</f>
        <v>196783.03124999997</v>
      </c>
      <c r="AL57" s="87">
        <f>S2_trace_elements!K333</f>
        <v>110761.09875</v>
      </c>
      <c r="AM57" s="86">
        <f>S2_trace_elements!L333</f>
        <v>76.127499999999998</v>
      </c>
      <c r="AN57" s="87">
        <f>S2_trace_elements!M333</f>
        <v>68713.671249999985</v>
      </c>
      <c r="AO57" s="87">
        <f>S2_trace_elements!N333</f>
        <v>69849.108000000007</v>
      </c>
      <c r="AP57" s="86">
        <f>S2_trace_elements!O333</f>
        <v>2.2537500000000001</v>
      </c>
      <c r="AQ57" s="86">
        <f>S2_trace_elements!P333</f>
        <v>311.86624999999998</v>
      </c>
      <c r="AR57" s="86">
        <f>S2_trace_elements!Q333</f>
        <v>2314.1724999999997</v>
      </c>
      <c r="AS57" s="86">
        <f>S2_trace_elements!R333</f>
        <v>47.97</v>
      </c>
      <c r="AT57" s="86">
        <f>S2_trace_elements!S333</f>
        <v>4.4962499999999999</v>
      </c>
      <c r="AU57" s="86">
        <f>S2_trace_elements!T333</f>
        <v>1.29</v>
      </c>
      <c r="AV57" s="86">
        <f>S2_trace_elements!U333</f>
        <v>3.0300000000000002</v>
      </c>
      <c r="AW57" s="86">
        <f>S2_trace_elements!V333</f>
        <v>0.96666666666666667</v>
      </c>
      <c r="AX57" s="86">
        <f>S2_trace_elements!W333</f>
        <v>12.33375</v>
      </c>
      <c r="AY57" s="86">
        <f>S2_trace_elements!X333</f>
        <v>350.74250000000006</v>
      </c>
      <c r="AZ57" s="86">
        <f>S2_trace_elements!Y333</f>
        <v>70.662500000000009</v>
      </c>
      <c r="BA57" s="86">
        <f>S2_trace_elements!Z333</f>
        <v>179.76749999999998</v>
      </c>
      <c r="BB57" s="86">
        <f>S2_trace_elements!AA333</f>
        <v>366.61999999999995</v>
      </c>
      <c r="BC57" s="86">
        <f>S2_trace_elements!AB333</f>
        <v>0.25275000000000003</v>
      </c>
      <c r="BD57" s="86">
        <f>S2_trace_elements!AC333</f>
        <v>2.1901250000000001</v>
      </c>
      <c r="BE57" s="86">
        <f>S2_trace_elements!AD333</f>
        <v>281.41125</v>
      </c>
      <c r="BF57" s="86">
        <f>S2_trace_elements!AE333</f>
        <v>43.924999999999997</v>
      </c>
      <c r="BG57" s="86">
        <f>S2_trace_elements!AF333</f>
        <v>59.107500000000002</v>
      </c>
      <c r="BH57" s="86">
        <f>S2_trace_elements!AG333</f>
        <v>9.3287500000000012</v>
      </c>
      <c r="BI57" s="86">
        <f>S2_trace_elements!AH333</f>
        <v>67.157499999999999</v>
      </c>
      <c r="BJ57" s="86">
        <f>S2_trace_elements!AI333</f>
        <v>25.152500000000003</v>
      </c>
      <c r="BK57" s="86">
        <f>S2_trace_elements!AJ333</f>
        <v>7.6599999999999993</v>
      </c>
      <c r="BL57" s="86">
        <f>S2_trace_elements!AK333</f>
        <v>15.590000000000002</v>
      </c>
      <c r="BM57" s="86">
        <f>S2_trace_elements!AL333</f>
        <v>7.3062500000000004</v>
      </c>
      <c r="BN57" s="86">
        <f>S2_trace_elements!AM333</f>
        <v>29.541250000000002</v>
      </c>
      <c r="BO57" s="86">
        <f>S2_trace_elements!AN333</f>
        <v>6.3537499999999998</v>
      </c>
      <c r="BP57" s="86">
        <f>S2_trace_elements!AO333</f>
        <v>14.866250000000001</v>
      </c>
      <c r="BQ57" s="86">
        <f>S2_trace_elements!AP333</f>
        <v>7.1850000000000005</v>
      </c>
      <c r="BR57" s="86">
        <f>S2_trace_elements!AQ333</f>
        <v>15.593749999999998</v>
      </c>
      <c r="BS57" s="86">
        <f>S2_trace_elements!AR333</f>
        <v>11.73875</v>
      </c>
      <c r="BT57" s="86">
        <f>S2_trace_elements!AS333</f>
        <v>22.236249999999998</v>
      </c>
      <c r="BU57" s="86">
        <f>S2_trace_elements!AT333</f>
        <v>29.123749999999998</v>
      </c>
      <c r="BV57" s="86">
        <f>S2_trace_elements!AU333</f>
        <v>3.3966666666666666E-2</v>
      </c>
      <c r="BW57" s="86">
        <f>S2_trace_elements!AV333</f>
        <v>85.807500000000005</v>
      </c>
      <c r="BX57" s="86">
        <f>S2_trace_elements!AW333</f>
        <v>32.8825</v>
      </c>
      <c r="BY57" s="86">
        <f>S2_trace_elements!M424</f>
        <v>722.18</v>
      </c>
      <c r="BZ57" s="86"/>
      <c r="CA57" s="86">
        <f>S2_trace_elements!I336</f>
        <v>1.4426849281160418E-2</v>
      </c>
      <c r="CB57" s="86">
        <f>S2_trace_elements!J336</f>
        <v>2.8360860848303123E-3</v>
      </c>
      <c r="CC57" s="86">
        <f>S2_trace_elements!K336</f>
        <v>1.8630000068741336E-2</v>
      </c>
      <c r="CD57" s="86">
        <f>S2_trace_elements!L336</f>
        <v>2.0424795299810804E-2</v>
      </c>
      <c r="CE57" s="86">
        <f>S2_trace_elements!M336</f>
        <v>3.256712684844619E-2</v>
      </c>
      <c r="CF57" s="86">
        <f>S2_trace_elements!N336</f>
        <v>9.5463002965647161E-3</v>
      </c>
      <c r="CG57" s="86">
        <f>S2_trace_elements!O336</f>
        <v>4.7548793489553175E-2</v>
      </c>
      <c r="CH57" s="86">
        <f>S2_trace_elements!P336</f>
        <v>2.3977308974237374E-2</v>
      </c>
      <c r="CI57" s="86">
        <f>S2_trace_elements!Q336</f>
        <v>1.3168816796462866E-2</v>
      </c>
      <c r="CJ57" s="86">
        <f>S2_trace_elements!R336</f>
        <v>3.6015371553878191E-2</v>
      </c>
      <c r="CK57" s="86">
        <f>S2_trace_elements!S336</f>
        <v>0.10664925462614952</v>
      </c>
      <c r="CL57" s="86">
        <f>S2_trace_elements!T336</f>
        <v>0.63584795827627538</v>
      </c>
      <c r="CM57" s="86">
        <f>S2_trace_elements!U336</f>
        <v>0.36405497645247975</v>
      </c>
      <c r="CN57" s="89">
        <f>S2_trace_elements!V336</f>
        <v>0.26903182206606269</v>
      </c>
      <c r="CO57" s="86">
        <f>S2_trace_elements!W336</f>
        <v>4.3942746347914702E-2</v>
      </c>
      <c r="CP57" s="86">
        <f>S2_trace_elements!X336</f>
        <v>1.4851428588999141E-2</v>
      </c>
      <c r="CQ57" s="86">
        <f>S2_trace_elements!Y336</f>
        <v>1.8134915018907471E-2</v>
      </c>
      <c r="CR57" s="86">
        <f>S2_trace_elements!Z336</f>
        <v>3.522737704702434E-2</v>
      </c>
      <c r="CS57" s="86">
        <f>S2_trace_elements!AA336</f>
        <v>1.2038814910091735E-2</v>
      </c>
      <c r="CT57" s="89">
        <f>S2_trace_elements!AB336</f>
        <v>0.26107513785335057</v>
      </c>
      <c r="CU57" s="89">
        <f>S2_trace_elements!AC336</f>
        <v>5.9527912970025375E-2</v>
      </c>
      <c r="CV57" s="86">
        <f>S2_trace_elements!AD336</f>
        <v>1.9228801905950665E-2</v>
      </c>
      <c r="CW57" s="86">
        <f>S2_trace_elements!AE336</f>
        <v>1.6395189815956196E-2</v>
      </c>
      <c r="CX57" s="86">
        <f>S2_trace_elements!AF336</f>
        <v>1.7804996009200904E-2</v>
      </c>
      <c r="CY57" s="89">
        <f>S2_trace_elements!AG336</f>
        <v>1.8614817534884642E-2</v>
      </c>
      <c r="CZ57" s="86">
        <f>S2_trace_elements!AH336</f>
        <v>1.6297741107268615E-2</v>
      </c>
      <c r="DA57" s="86">
        <f>S2_trace_elements!AI336</f>
        <v>2.2958991566311926E-2</v>
      </c>
      <c r="DB57" s="89">
        <f>S2_trace_elements!AJ336</f>
        <v>1.1295042096028898E-2</v>
      </c>
      <c r="DC57" s="86">
        <f>S2_trace_elements!AK336</f>
        <v>2.7510301419631157E-2</v>
      </c>
      <c r="DD57" s="89">
        <f>S2_trace_elements!AL336</f>
        <v>1.7234293550718253E-2</v>
      </c>
      <c r="DE57" s="86">
        <f>S2_trace_elements!AM336</f>
        <v>2.1168894786685166E-2</v>
      </c>
      <c r="DF57" s="89">
        <f>S2_trace_elements!AN336</f>
        <v>1.2419434960978885E-2</v>
      </c>
      <c r="DG57" s="86">
        <f>S2_trace_elements!AO336</f>
        <v>2.2448223703620509E-2</v>
      </c>
      <c r="DH57" s="89">
        <f>S2_trace_elements!AP336</f>
        <v>2.0763852455397438E-2</v>
      </c>
      <c r="DI57" s="86">
        <f>S2_trace_elements!AQ336</f>
        <v>1.8308869927256034E-2</v>
      </c>
      <c r="DJ57" s="89">
        <f>S2_trace_elements!AR336</f>
        <v>1.9428175183559538E-2</v>
      </c>
      <c r="DK57" s="86">
        <f>S2_trace_elements!AS336</f>
        <v>1.841552786352257E-2</v>
      </c>
      <c r="DL57" s="86">
        <f>S2_trace_elements!AT336</f>
        <v>1.6142662228305533E-2</v>
      </c>
      <c r="DM57" s="86">
        <f>S2_trace_elements!AU336</f>
        <v>0.95171279610795456</v>
      </c>
      <c r="DN57" s="86">
        <f>S2_trace_elements!AV336</f>
        <v>1.456739129495725E-2</v>
      </c>
      <c r="DO57" s="86">
        <f>S2_trace_elements!AW336</f>
        <v>1.101394670057354E-2</v>
      </c>
      <c r="DP57" s="86">
        <f>S2_trace_elements!M426</f>
        <v>4.0753620026850994E-3</v>
      </c>
      <c r="EF57" s="94"/>
      <c r="EL57" s="94"/>
      <c r="EM57" s="92"/>
      <c r="EN57" s="92"/>
      <c r="EO57" s="92"/>
      <c r="EP57" s="92"/>
      <c r="EQ57" s="92"/>
      <c r="ER57" s="92"/>
      <c r="ES57" s="92"/>
      <c r="ET57" s="92"/>
      <c r="EU57" s="92"/>
      <c r="EV57" s="92"/>
      <c r="EW57" s="92"/>
      <c r="EX57" s="92"/>
      <c r="EY57" s="92"/>
      <c r="EZ57" s="92"/>
      <c r="FA57" s="92"/>
      <c r="FB57" s="92"/>
      <c r="FC57" s="92"/>
      <c r="FD57" s="92"/>
      <c r="FE57" s="92"/>
      <c r="FF57" s="92"/>
      <c r="FG57" s="92"/>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4"/>
    </row>
    <row r="58" spans="1:249" s="2" customFormat="1" x14ac:dyDescent="0.25">
      <c r="A58" s="81"/>
      <c r="B58" s="81"/>
      <c r="C58" s="81"/>
      <c r="D58" s="86"/>
      <c r="E58" s="86"/>
      <c r="F58" s="86"/>
      <c r="G58" s="86"/>
      <c r="H58" s="86"/>
      <c r="I58" s="86"/>
      <c r="J58" s="86"/>
      <c r="K58" s="86"/>
      <c r="L58" s="86"/>
      <c r="M58" s="86"/>
      <c r="N58" s="86"/>
      <c r="O58" s="86"/>
      <c r="P58" s="86"/>
      <c r="Q58" s="86"/>
      <c r="R58" s="86"/>
      <c r="S58" s="86"/>
      <c r="T58" s="86"/>
      <c r="U58" s="86"/>
      <c r="V58" s="86"/>
      <c r="W58" s="86"/>
      <c r="X58" s="86"/>
      <c r="Y58" s="86"/>
      <c r="Z58" s="86"/>
      <c r="AA58" s="81"/>
      <c r="AF58" s="37"/>
      <c r="AJ58" s="86"/>
      <c r="AK58" s="87"/>
      <c r="AL58" s="87"/>
      <c r="AM58" s="86"/>
      <c r="AN58" s="87"/>
      <c r="AO58" s="87"/>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6"/>
      <c r="CE58" s="86"/>
      <c r="CF58" s="86"/>
      <c r="CG58" s="86"/>
      <c r="CH58" s="86"/>
      <c r="CI58" s="86"/>
      <c r="CJ58" s="86"/>
      <c r="CK58" s="86"/>
      <c r="CL58" s="86"/>
      <c r="CM58" s="86"/>
      <c r="CN58" s="86"/>
      <c r="CO58" s="86"/>
      <c r="CP58" s="86"/>
      <c r="CQ58" s="86"/>
      <c r="CR58" s="86"/>
      <c r="CS58" s="86"/>
      <c r="CT58" s="86"/>
      <c r="CU58" s="86"/>
      <c r="CV58" s="86"/>
      <c r="CW58" s="86"/>
      <c r="CX58" s="86"/>
      <c r="CY58" s="89"/>
      <c r="CZ58" s="86"/>
      <c r="DA58" s="86"/>
      <c r="DB58" s="86"/>
      <c r="DC58" s="86"/>
      <c r="DD58" s="86"/>
      <c r="DE58" s="86"/>
      <c r="DF58" s="86"/>
      <c r="DG58" s="86"/>
      <c r="DH58" s="86"/>
      <c r="DI58" s="86"/>
      <c r="DJ58" s="86"/>
      <c r="DK58" s="86"/>
      <c r="DL58" s="86"/>
      <c r="DM58" s="86"/>
      <c r="DN58" s="86"/>
      <c r="DO58" s="86"/>
      <c r="DP58" s="86"/>
      <c r="EF58" s="94"/>
      <c r="EL58" s="94"/>
      <c r="EM58" s="92"/>
      <c r="EN58" s="92"/>
      <c r="EO58" s="92"/>
      <c r="EP58" s="92"/>
      <c r="EQ58" s="92"/>
      <c r="ER58" s="92"/>
      <c r="ES58" s="92"/>
      <c r="ET58" s="92"/>
      <c r="EU58" s="92"/>
      <c r="EV58" s="92"/>
      <c r="EW58" s="92"/>
      <c r="EX58" s="92"/>
      <c r="EY58" s="92"/>
      <c r="EZ58" s="92"/>
      <c r="FA58" s="92"/>
      <c r="FB58" s="92"/>
      <c r="FC58" s="92"/>
      <c r="FD58" s="92"/>
      <c r="FE58" s="92"/>
      <c r="FF58" s="92"/>
      <c r="FG58" s="92"/>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row>
    <row r="59" spans="1:249" s="2" customFormat="1" x14ac:dyDescent="0.25">
      <c r="A59" s="81" t="str">
        <f>S2_trace_elements!A352</f>
        <v>63. Exp CHV-E284</v>
      </c>
      <c r="B59" s="81" t="s">
        <v>548</v>
      </c>
      <c r="C59" s="81">
        <v>9</v>
      </c>
      <c r="D59" s="86">
        <f>S1_major_minor_elements!J113</f>
        <v>44.956666666666678</v>
      </c>
      <c r="E59" s="86">
        <f>S1_major_minor_elements!J114</f>
        <v>0.22599778759978942</v>
      </c>
      <c r="F59" s="86">
        <f>S1_major_minor_elements!D113</f>
        <v>0.18186250000000001</v>
      </c>
      <c r="G59" s="86">
        <f>S1_major_minor_elements!D114</f>
        <v>3.7635884756819157E-2</v>
      </c>
      <c r="H59" s="86">
        <f>S1_major_minor_elements!R113</f>
        <v>0.19841999999999999</v>
      </c>
      <c r="I59" s="86">
        <f>S1_major_minor_elements!R114</f>
        <v>2.9509947475385302E-2</v>
      </c>
      <c r="J59" s="86" t="str">
        <f>S1_major_minor_elements!L112</f>
        <v>&lt;DL</v>
      </c>
      <c r="K59" s="86"/>
      <c r="L59" s="86">
        <f>S1_major_minor_elements!N113</f>
        <v>19.348888888888894</v>
      </c>
      <c r="M59" s="86">
        <f>S1_major_minor_elements!N114</f>
        <v>0.21693573036987468</v>
      </c>
      <c r="N59" s="86">
        <f>S1_major_minor_elements!F113</f>
        <v>0.45063333333333333</v>
      </c>
      <c r="O59" s="89">
        <f>S1_major_minor_elements!F114</f>
        <v>3.1169977542500719E-2</v>
      </c>
      <c r="P59" s="86">
        <f>S1_major_minor_elements!H113</f>
        <v>34.525555555555556</v>
      </c>
      <c r="Q59" s="86">
        <f>S1_major_minor_elements!H114</f>
        <v>0.33889936231539025</v>
      </c>
      <c r="R59" s="86">
        <f>S1_major_minor_elements!P113</f>
        <v>0.21242222222222223</v>
      </c>
      <c r="S59" s="89">
        <f>S1_major_minor_elements!P114</f>
        <v>6.4932903403778539E-2</v>
      </c>
      <c r="T59" s="86" t="str">
        <f>S1_major_minor_elements!V112</f>
        <v>&lt;DL</v>
      </c>
      <c r="U59" s="86"/>
      <c r="V59" s="86" t="str">
        <f>S1_major_minor_elements!T112</f>
        <v>&lt;DL</v>
      </c>
      <c r="W59" s="86"/>
      <c r="X59" s="86" t="str">
        <f>S1_major_minor_elements!X120</f>
        <v>&lt;DL</v>
      </c>
      <c r="Y59" s="86"/>
      <c r="Z59" s="86">
        <f>SUM(V59,X59,T59,R59,P59,N59,L59,J59,H59,F59,D59)</f>
        <v>99.874449166666693</v>
      </c>
      <c r="AA59" s="81">
        <v>7</v>
      </c>
      <c r="AF59" s="37"/>
      <c r="AG59" s="2">
        <v>98.44</v>
      </c>
      <c r="AH59" s="2">
        <f>(R59*N61)/(R61*N59)</f>
        <v>0.52479054265271241</v>
      </c>
      <c r="AI59" s="2">
        <f>(H59*D61)/(H61*D59)</f>
        <v>1.9350170839222327E-2</v>
      </c>
      <c r="AJ59" s="86">
        <f>S2_trace_elements!I346</f>
        <v>30.355714285714289</v>
      </c>
      <c r="AK59" s="87">
        <f>S2_trace_elements!J346</f>
        <v>211429.51</v>
      </c>
      <c r="AL59" s="87">
        <f>S2_trace_elements!K346</f>
        <v>124251.69857142857</v>
      </c>
      <c r="AM59" s="86">
        <f>S2_trace_elements!L346</f>
        <v>0.81600000000000006</v>
      </c>
      <c r="AN59" s="87">
        <f>S2_trace_elements!M346</f>
        <v>699.47285714285715</v>
      </c>
      <c r="AO59" s="87">
        <f>S2_trace_elements!N346</f>
        <v>851.23857142857139</v>
      </c>
      <c r="AP59" s="86">
        <f>S2_trace_elements!O346</f>
        <v>0</v>
      </c>
      <c r="AQ59" s="86">
        <f>S2_trace_elements!P346</f>
        <v>0</v>
      </c>
      <c r="AR59" s="86">
        <f>S2_trace_elements!Q346</f>
        <v>55.205714285714286</v>
      </c>
      <c r="AS59" s="86">
        <f>S2_trace_elements!R346</f>
        <v>4.3414285714285707</v>
      </c>
      <c r="AT59" s="88"/>
      <c r="AU59" s="88"/>
      <c r="AV59" s="88"/>
      <c r="AW59" s="86">
        <f>S2_trace_elements!V346</f>
        <v>1.7</v>
      </c>
      <c r="AX59" s="88"/>
      <c r="AY59" s="86">
        <f>S2_trace_elements!X346</f>
        <v>389.52857142857141</v>
      </c>
      <c r="AZ59" s="86">
        <f>S2_trace_elements!Y346</f>
        <v>0.27542857142857147</v>
      </c>
      <c r="BA59" s="86">
        <f>S2_trace_elements!Z346</f>
        <v>0.41025</v>
      </c>
      <c r="BB59" s="86">
        <f>S2_trace_elements!AA346</f>
        <v>0.89150000000000007</v>
      </c>
      <c r="BC59" s="86">
        <f>S2_trace_elements!AB346</f>
        <v>1.5</v>
      </c>
      <c r="BD59" s="88"/>
      <c r="BE59" s="86">
        <f>S2_trace_elements!AD346</f>
        <v>33.81</v>
      </c>
      <c r="BF59" s="86">
        <f>S2_trace_elements!AE346</f>
        <v>0.76871428571428579</v>
      </c>
      <c r="BG59" s="86">
        <f>S2_trace_elements!AF346</f>
        <v>0.9385714285714285</v>
      </c>
      <c r="BH59" s="86">
        <f>S2_trace_elements!AG346</f>
        <v>0.14399999999999999</v>
      </c>
      <c r="BI59" s="86">
        <f>S2_trace_elements!AH346</f>
        <v>0.86857142857142855</v>
      </c>
      <c r="BJ59" s="86">
        <f>S2_trace_elements!AI346</f>
        <v>0.3828571428571429</v>
      </c>
      <c r="BK59" s="86">
        <f>S2_trace_elements!AJ346</f>
        <v>4.0642857142857149</v>
      </c>
      <c r="BL59" s="86">
        <f>S2_trace_elements!AK346</f>
        <v>0.27300000000000002</v>
      </c>
      <c r="BM59" s="86">
        <f>S2_trace_elements!AL346</f>
        <v>6.3216666666666671E-2</v>
      </c>
      <c r="BN59" s="86">
        <f>S2_trace_elements!AM346</f>
        <v>0.24900000000000003</v>
      </c>
      <c r="BO59" s="86">
        <f>S2_trace_elements!AN346</f>
        <v>4.0960000000000003E-2</v>
      </c>
      <c r="BP59" s="86">
        <f>S2_trace_elements!AO346</f>
        <v>6.1800000000000001E-2</v>
      </c>
      <c r="BQ59" s="86">
        <f>S2_trace_elements!AP346</f>
        <v>4.1059999999999999E-2</v>
      </c>
      <c r="BR59" s="86">
        <f>S2_trace_elements!AQ346</f>
        <v>7.9500000000000001E-2</v>
      </c>
      <c r="BS59" s="86">
        <f>S2_trace_elements!AR346</f>
        <v>3.7628571428571421E-2</v>
      </c>
      <c r="BT59" s="86">
        <f>S2_trace_elements!AS346</f>
        <v>8.3500000000000005E-2</v>
      </c>
      <c r="BU59" s="86">
        <f>S2_trace_elements!AT346</f>
        <v>0.19666666666666668</v>
      </c>
      <c r="BV59" s="86">
        <f>S2_trace_elements!AU346</f>
        <v>6.3E-2</v>
      </c>
      <c r="BW59" s="86">
        <f>S2_trace_elements!AV346</f>
        <v>0.14503333333333335</v>
      </c>
      <c r="BX59" s="86">
        <f>S2_trace_elements!AW346</f>
        <v>7.3920000000000013E-2</v>
      </c>
      <c r="BY59" s="86"/>
      <c r="BZ59" s="86"/>
      <c r="CA59" s="86">
        <f>S2_trace_elements!I349</f>
        <v>9.3560022780726254E-2</v>
      </c>
      <c r="CB59" s="86">
        <f>S2_trace_elements!J349</f>
        <v>2.2198004500714242E-3</v>
      </c>
      <c r="CC59" s="86">
        <f>S2_trace_elements!K349</f>
        <v>1.2645042707436516E-2</v>
      </c>
      <c r="CD59" s="86">
        <f>S2_trace_elements!L349</f>
        <v>0.2831386297560452</v>
      </c>
      <c r="CE59" s="86">
        <f>S2_trace_elements!M349</f>
        <v>0.21080967344509413</v>
      </c>
      <c r="CF59" s="86">
        <f>S2_trace_elements!N349</f>
        <v>0.28541677453355624</v>
      </c>
      <c r="CG59" s="88"/>
      <c r="CH59" s="88"/>
      <c r="CI59" s="86">
        <f>S2_trace_elements!Q349</f>
        <v>7.4520829108258482E-2</v>
      </c>
      <c r="CJ59" s="86">
        <f>S2_trace_elements!R349</f>
        <v>0.19907302397798426</v>
      </c>
      <c r="CK59" s="88"/>
      <c r="CL59" s="88"/>
      <c r="CM59" s="88"/>
      <c r="CN59" s="88"/>
      <c r="CO59" s="88"/>
      <c r="CP59" s="86">
        <f>S2_trace_elements!X349</f>
        <v>5.4608181090145355E-2</v>
      </c>
      <c r="CQ59" s="89">
        <f>S2_trace_elements!Y349</f>
        <v>0.6198655770570658</v>
      </c>
      <c r="CR59" s="86">
        <f>S2_trace_elements!Z349</f>
        <v>0.73585226959930561</v>
      </c>
      <c r="CS59" s="86">
        <f>S2_trace_elements!AA349</f>
        <v>1.5660873355640965</v>
      </c>
      <c r="CT59" s="88"/>
      <c r="CU59" s="88"/>
      <c r="CV59" s="86">
        <f>S2_trace_elements!AD349</f>
        <v>0.17240095807695935</v>
      </c>
      <c r="CW59" s="89">
        <f>S2_trace_elements!AE349</f>
        <v>0.24678991468446715</v>
      </c>
      <c r="CX59" s="86">
        <f>S2_trace_elements!AF349</f>
        <v>0.35129824391936898</v>
      </c>
      <c r="CY59" s="89">
        <f>S2_trace_elements!AG349</f>
        <v>0.21739549781248002</v>
      </c>
      <c r="CZ59" s="86">
        <f>S2_trace_elements!AH349</f>
        <v>0.35878643994378379</v>
      </c>
      <c r="DA59" s="89">
        <f>S2_trace_elements!AI349</f>
        <v>0.27876239445549361</v>
      </c>
      <c r="DB59" s="89">
        <f>S2_trace_elements!AJ349</f>
        <v>5.5797918686775173E-2</v>
      </c>
      <c r="DC59" s="89">
        <f>S2_trace_elements!AK349</f>
        <v>0.17269291534297512</v>
      </c>
      <c r="DD59" s="89">
        <f>S2_trace_elements!AL349</f>
        <v>0.55612306588159188</v>
      </c>
      <c r="DE59" s="89">
        <f>S2_trace_elements!AM349</f>
        <v>0.64960382485951274</v>
      </c>
      <c r="DF59" s="89">
        <f>S2_trace_elements!AN349</f>
        <v>0.38818205827133406</v>
      </c>
      <c r="DG59" s="89">
        <f>S2_trace_elements!AO349</f>
        <v>1.0650396442216039</v>
      </c>
      <c r="DH59" s="89">
        <f>S2_trace_elements!AP349</f>
        <v>0.91032410895354643</v>
      </c>
      <c r="DI59" s="105">
        <f>S2_trace_elements!AQ349</f>
        <v>0.27433690235564906</v>
      </c>
      <c r="DJ59" s="89">
        <f>S2_trace_elements!AR349</f>
        <v>0.72735929491780438</v>
      </c>
      <c r="DK59" s="89">
        <f>S2_trace_elements!AS349</f>
        <v>0.4107510916564614</v>
      </c>
      <c r="DL59" s="86">
        <f>S2_trace_elements!AT349</f>
        <v>1.4682711488750257</v>
      </c>
      <c r="DM59" s="86">
        <f>S2_trace_elements!AU349</f>
        <v>0.57054605573369588</v>
      </c>
      <c r="DN59" s="86">
        <f>S2_trace_elements!AV349</f>
        <v>1.9109201132758515</v>
      </c>
      <c r="DO59" s="86">
        <f>S2_trace_elements!AW349</f>
        <v>1.24741556209474</v>
      </c>
      <c r="DP59" s="86"/>
      <c r="DR59" s="2">
        <f t="shared" ref="DR59:DW59" si="81">AJ59/AJ61</f>
        <v>0.27436473504803222</v>
      </c>
      <c r="DS59" s="2">
        <f t="shared" si="81"/>
        <v>1.1065813959364843</v>
      </c>
      <c r="DT59" s="2">
        <f t="shared" si="81"/>
        <v>1.12205599398659</v>
      </c>
      <c r="DU59" s="4">
        <f t="shared" si="81"/>
        <v>9.5855652664223294E-3</v>
      </c>
      <c r="DV59" s="4">
        <f t="shared" si="81"/>
        <v>9.5819942744007347E-3</v>
      </c>
      <c r="DW59" s="4">
        <f t="shared" si="81"/>
        <v>1.2763811032731625E-2</v>
      </c>
      <c r="DX59" s="93"/>
      <c r="DY59" s="93"/>
      <c r="DZ59" s="4">
        <f>AR59/AR61</f>
        <v>2.5731027794890067E-2</v>
      </c>
      <c r="EA59" s="4">
        <f>AS59/AS61</f>
        <v>3.4797683360547053E-2</v>
      </c>
      <c r="EB59" s="94"/>
      <c r="EC59" s="94"/>
      <c r="EE59" s="2">
        <f>AW59/AW61</f>
        <v>2.2742474916387962</v>
      </c>
      <c r="EF59" s="94"/>
      <c r="EG59" s="2">
        <f>AY59/AY61</f>
        <v>1.2055229370777774</v>
      </c>
      <c r="EH59" s="4">
        <f>AZ59/AZ61</f>
        <v>4.1615582531816069E-3</v>
      </c>
      <c r="EI59" s="4">
        <f>BA59/BA61</f>
        <v>2.4550873119412097E-3</v>
      </c>
      <c r="EJ59" s="4">
        <f>BB59/BB61</f>
        <v>2.6763895310088922E-3</v>
      </c>
      <c r="EK59" s="2">
        <f>BC59/BC61</f>
        <v>0.6432246998284733</v>
      </c>
      <c r="EL59" s="94"/>
      <c r="EM59" s="92">
        <f t="shared" ref="EM59:FC59" si="82">BE59/BE61</f>
        <v>0.12975499677627339</v>
      </c>
      <c r="EN59" s="92">
        <f t="shared" si="82"/>
        <v>1.9079530546395777E-2</v>
      </c>
      <c r="EO59" s="92">
        <f t="shared" si="82"/>
        <v>1.7204447493702178E-2</v>
      </c>
      <c r="EP59" s="92">
        <f t="shared" si="82"/>
        <v>1.6475972540045764E-2</v>
      </c>
      <c r="EQ59" s="92">
        <f t="shared" si="82"/>
        <v>1.3699864803965751E-2</v>
      </c>
      <c r="ER59" s="92">
        <f t="shared" si="82"/>
        <v>1.604598251706383E-2</v>
      </c>
      <c r="ES59" s="92">
        <f t="shared" si="82"/>
        <v>0.56811374256160407</v>
      </c>
      <c r="ET59" s="92">
        <f t="shared" si="82"/>
        <v>1.8490923868870225E-2</v>
      </c>
      <c r="EU59" s="92">
        <f t="shared" si="82"/>
        <v>9.0052231718898389E-3</v>
      </c>
      <c r="EV59" s="92">
        <f t="shared" si="82"/>
        <v>8.9272909794923302E-3</v>
      </c>
      <c r="EW59" s="92">
        <f t="shared" si="82"/>
        <v>6.8335001668335012E-3</v>
      </c>
      <c r="EX59" s="92">
        <f t="shared" si="82"/>
        <v>4.3374508702975862E-3</v>
      </c>
      <c r="EY59" s="92">
        <f t="shared" si="82"/>
        <v>6.09018095520617E-3</v>
      </c>
      <c r="EZ59" s="92">
        <f t="shared" si="82"/>
        <v>5.3890997830802609E-3</v>
      </c>
      <c r="FA59" s="92">
        <f t="shared" si="82"/>
        <v>3.3687172272669139E-3</v>
      </c>
      <c r="FB59" s="92">
        <f t="shared" si="82"/>
        <v>3.8793904478721429E-3</v>
      </c>
      <c r="FC59" s="92">
        <f t="shared" si="82"/>
        <v>7.3498268430625116E-3</v>
      </c>
      <c r="FD59" s="92"/>
      <c r="FE59" s="92">
        <f>BW59/BW61</f>
        <v>1.8360973962948896E-3</v>
      </c>
      <c r="FF59" s="92">
        <f>BX59/BX61</f>
        <v>2.4062500000000004E-3</v>
      </c>
      <c r="FG59" s="92"/>
      <c r="FI59" s="2">
        <f>SQRT(S2_trace_elements!I349^2+S2_trace_elements!I360^2)*100</f>
        <v>9.3870803902051367</v>
      </c>
      <c r="FJ59" s="2">
        <f>SQRT(S2_trace_elements!J349^2+S2_trace_elements!J360^2)*100</f>
        <v>0.86884215982960478</v>
      </c>
      <c r="FK59" s="2">
        <f>SQRT(S2_trace_elements!K349^2+S2_trace_elements!K360^2)*100</f>
        <v>1.2645042707662237</v>
      </c>
      <c r="FL59" s="2">
        <f>SQRT(S2_trace_elements!L349^2+S2_trace_elements!L360^2)*100</f>
        <v>28.317258988055205</v>
      </c>
      <c r="FM59" s="2">
        <f>SQRT(S2_trace_elements!M349^2+S2_trace_elements!M360^2)*100</f>
        <v>21.088314296041609</v>
      </c>
      <c r="FN59" s="2">
        <f>SQRT(S2_trace_elements!N349^2+S2_trace_elements!N360^2)*100</f>
        <v>28.546479342985659</v>
      </c>
      <c r="FQ59" s="2">
        <f>SQRT(S2_trace_elements!Q349^2+S2_trace_elements!Q360^2)*100</f>
        <v>7.4824495696576125</v>
      </c>
      <c r="FR59" s="2">
        <f>SQRT(S2_trace_elements!R349^2+S2_trace_elements!R360^2)*100</f>
        <v>19.941326021826015</v>
      </c>
      <c r="FV59" s="2">
        <f>SQRT(S2_trace_elements!V349^2+S2_trace_elements!V360^2)*100</f>
        <v>14.871978725219476</v>
      </c>
      <c r="FX59" s="2">
        <f>SQRT(S2_trace_elements!X349^2+S2_trace_elements!X360^2)*100</f>
        <v>5.5350870170384141</v>
      </c>
      <c r="FY59" s="2">
        <f>SQRT(S2_trace_elements!Y349^2+S2_trace_elements!Y360^2)*100</f>
        <v>61.987784670150084</v>
      </c>
      <c r="FZ59" s="2">
        <f>SQRT(S2_trace_elements!Z349^2+S2_trace_elements!Z360^2)*100</f>
        <v>73.588875214709958</v>
      </c>
      <c r="GA59" s="2">
        <f>SQRT(S2_trace_elements!AA349^2+S2_trace_elements!AA360^2)*100</f>
        <v>156.60963617701978</v>
      </c>
      <c r="GB59" s="2">
        <f>SQRT(S2_trace_elements!AB349^2+S2_trace_elements!AB360^2)*100</f>
        <v>10.536152351366109</v>
      </c>
      <c r="GC59" s="2">
        <f>SQRT(S2_trace_elements!AC349^2+S2_trace_elements!AC360^2)*100</f>
        <v>9.7906457361520101</v>
      </c>
      <c r="GD59" s="2">
        <f>SQRT(S2_trace_elements!AD349^2+S2_trace_elements!AD360^2)*100</f>
        <v>17.265491572385798</v>
      </c>
      <c r="GE59" s="2">
        <f>SQRT(S2_trace_elements!AE349^2+S2_trace_elements!AE360^2)*100</f>
        <v>24.699931879111052</v>
      </c>
      <c r="GF59" s="2">
        <f>SQRT(S2_trace_elements!AF349^2+S2_trace_elements!AF360^2)*100</f>
        <v>35.144499775567198</v>
      </c>
      <c r="GG59" s="2">
        <f>SQRT(S2_trace_elements!AG349^2+S2_trace_elements!AG360^2)*100</f>
        <v>21.809891084213838</v>
      </c>
      <c r="GH59" s="2">
        <f>SQRT(S2_trace_elements!AH349^2+S2_trace_elements!AH360^2)*100</f>
        <v>35.907956016549221</v>
      </c>
      <c r="GI59" s="2">
        <f>SQRT(S2_trace_elements!AI349^2+S2_trace_elements!AI360^2)*100</f>
        <v>27.932767125570191</v>
      </c>
      <c r="GJ59" s="2">
        <f>SQRT(S2_trace_elements!AJ349^2+S2_trace_elements!AJ360^2)*100</f>
        <v>6.6211995147482554</v>
      </c>
      <c r="GK59" s="2">
        <f>SQRT(S2_trace_elements!AK349^2+S2_trace_elements!AK360^2)*100</f>
        <v>17.332441723286681</v>
      </c>
      <c r="GL59" s="2">
        <f>SQRT(S2_trace_elements!AL349^2+S2_trace_elements!AL360^2)*100</f>
        <v>55.635563082875613</v>
      </c>
      <c r="GM59" s="2">
        <f>SQRT(S2_trace_elements!AM349^2+S2_trace_elements!AM360^2)*100</f>
        <v>64.963510822915765</v>
      </c>
      <c r="GN59" s="2">
        <f>SQRT(S2_trace_elements!AN349^2+S2_trace_elements!AN360^2)*100</f>
        <v>38.866144841012712</v>
      </c>
      <c r="GO59" s="2">
        <f>SQRT(S2_trace_elements!AO349^2+S2_trace_elements!AO360^2)*100</f>
        <v>106.52358946478593</v>
      </c>
      <c r="GP59" s="2">
        <f>SQRT(S2_trace_elements!AP349^2+S2_trace_elements!AP360^2)*100</f>
        <v>91.042947187785913</v>
      </c>
      <c r="GQ59" s="2">
        <f>SQRT(S2_trace_elements!AQ349^2+S2_trace_elements!AQ360^2)*100</f>
        <v>27.490681426782952</v>
      </c>
      <c r="GR59" s="2">
        <f>SQRT(S2_trace_elements!AR349^2+S2_trace_elements!AR360^2)*100</f>
        <v>72.753227363608616</v>
      </c>
      <c r="GS59" s="2">
        <f>SQRT(S2_trace_elements!AS349^2+S2_trace_elements!AS360^2)*100</f>
        <v>41.106123161779408</v>
      </c>
      <c r="GT59" s="2">
        <f>SQRT(S2_trace_elements!AT349^2+S2_trace_elements!AT360^2)*100</f>
        <v>146.83096114357775</v>
      </c>
      <c r="GV59" s="2">
        <f>SQRT(S2_trace_elements!AV349^2+S2_trace_elements!AV360^2)*100</f>
        <v>191.09677578559584</v>
      </c>
      <c r="GW59" s="2">
        <f>SQRT(S2_trace_elements!AW349^2+S2_trace_elements!AW360^2)*100</f>
        <v>124.75473286756555</v>
      </c>
      <c r="GZ59" s="4">
        <f t="shared" ref="GZ59:HE59" si="83">DR59/100*FI59</f>
        <v>2.5754838241332109E-2</v>
      </c>
      <c r="HA59" s="4">
        <f t="shared" si="83"/>
        <v>9.6144457007271405E-3</v>
      </c>
      <c r="HB59" s="4">
        <f t="shared" si="83"/>
        <v>1.4188445964348833E-2</v>
      </c>
      <c r="HC59" s="4">
        <f t="shared" si="83"/>
        <v>2.7143693419618749E-3</v>
      </c>
      <c r="HD59" s="4">
        <f t="shared" si="83"/>
        <v>2.0206810684143387E-3</v>
      </c>
      <c r="HE59" s="4">
        <f t="shared" si="83"/>
        <v>3.6436186798364579E-3</v>
      </c>
      <c r="HF59" s="93"/>
      <c r="HG59" s="93"/>
      <c r="HH59" s="4">
        <f>DZ59/100*FQ59</f>
        <v>1.9253111785072325E-3</v>
      </c>
      <c r="HI59" s="4">
        <f>EA59/100*FR59</f>
        <v>6.9391194869693907E-3</v>
      </c>
      <c r="HJ59" s="4"/>
      <c r="HK59" s="4"/>
      <c r="HL59" s="4"/>
      <c r="HM59" s="4">
        <f>EE59/100*FV59</f>
        <v>0.33822560311535937</v>
      </c>
      <c r="HN59" s="94"/>
      <c r="HO59" s="4">
        <f>EG59/100*FX59</f>
        <v>6.6726743577612227E-2</v>
      </c>
      <c r="HP59" s="4">
        <f>EH59/100*FY59</f>
        <v>2.5796577689050737E-3</v>
      </c>
      <c r="HQ59" s="92">
        <f>EI59/100*FZ59</f>
        <v>1.8066711383965938E-3</v>
      </c>
      <c r="HR59" s="4">
        <f>EJ59/100*GA59</f>
        <v>4.1914839071928722E-3</v>
      </c>
      <c r="HS59" s="4">
        <f>EK59/100*GB59</f>
        <v>6.7771134335545283E-2</v>
      </c>
      <c r="HT59" s="93"/>
      <c r="HU59" s="4">
        <f t="shared" ref="HU59:IK59" si="84">EM59/100*GD59</f>
        <v>2.2402838033156947E-2</v>
      </c>
      <c r="HV59" s="4">
        <f t="shared" si="84"/>
        <v>4.7126310478139413E-3</v>
      </c>
      <c r="HW59" s="4">
        <f t="shared" si="84"/>
        <v>6.0464170108117379E-3</v>
      </c>
      <c r="HX59" s="4">
        <f t="shared" si="84"/>
        <v>3.5933916660489612E-3</v>
      </c>
      <c r="HY59" s="4">
        <f t="shared" si="84"/>
        <v>4.9193414281347297E-3</v>
      </c>
      <c r="HZ59" s="4">
        <f t="shared" si="84"/>
        <v>4.482086929501145E-3</v>
      </c>
      <c r="IA59" s="37">
        <f t="shared" si="84"/>
        <v>3.7615944365707081E-2</v>
      </c>
      <c r="IB59" s="4">
        <f t="shared" si="84"/>
        <v>3.2049286036692384E-3</v>
      </c>
      <c r="IC59" s="4">
        <f t="shared" si="84"/>
        <v>5.0101066185505036E-3</v>
      </c>
      <c r="ID59" s="4">
        <f t="shared" si="84"/>
        <v>5.7994816416556821E-3</v>
      </c>
      <c r="IE59" s="4">
        <f t="shared" si="84"/>
        <v>2.655918072552354E-3</v>
      </c>
      <c r="IF59" s="4">
        <f t="shared" si="84"/>
        <v>4.6204083583125848E-3</v>
      </c>
      <c r="IG59" s="4">
        <f t="shared" si="84"/>
        <v>5.5446802306889486E-3</v>
      </c>
      <c r="IH59" s="4">
        <f t="shared" si="84"/>
        <v>1.4815002531380456E-3</v>
      </c>
      <c r="II59" s="4">
        <f t="shared" si="84"/>
        <v>2.4508505035905495E-3</v>
      </c>
      <c r="IJ59" s="4">
        <f t="shared" si="84"/>
        <v>1.594667015428629E-3</v>
      </c>
      <c r="IK59" s="4">
        <f t="shared" si="84"/>
        <v>1.0791821396057364E-2</v>
      </c>
      <c r="IL59" s="4"/>
      <c r="IM59" s="4">
        <f>FE59/100*GV59</f>
        <v>3.5087229246028085E-3</v>
      </c>
      <c r="IN59" s="4">
        <f>FF59/100*GW59</f>
        <v>3.0019107596257967E-3</v>
      </c>
      <c r="IO59" s="4"/>
    </row>
    <row r="60" spans="1:249" s="2" customFormat="1" x14ac:dyDescent="0.25">
      <c r="A60" s="81" t="s">
        <v>90</v>
      </c>
      <c r="B60" s="81" t="s">
        <v>365</v>
      </c>
      <c r="C60" s="81">
        <v>6</v>
      </c>
      <c r="D60" s="86">
        <v>47.970383333333302</v>
      </c>
      <c r="E60" s="86">
        <v>1.8765622722592199</v>
      </c>
      <c r="F60" s="86" t="str">
        <f>S1_major_minor_elements!D100</f>
        <v>&lt;DL</v>
      </c>
      <c r="G60" s="86"/>
      <c r="H60" s="86">
        <v>4.2575666666666701</v>
      </c>
      <c r="I60" s="86">
        <v>0.91739733085870101</v>
      </c>
      <c r="J60" s="86" t="str">
        <f>S1_major_minor_elements!L100</f>
        <v>&lt;DL</v>
      </c>
      <c r="K60" s="86"/>
      <c r="L60" s="86">
        <v>22.534866666666701</v>
      </c>
      <c r="M60" s="86">
        <v>0.20447656752465901</v>
      </c>
      <c r="N60" s="86">
        <v>15.9379166666667</v>
      </c>
      <c r="O60" s="86">
        <v>0.89337798812521996</v>
      </c>
      <c r="P60" s="86">
        <v>6.2750666666666701</v>
      </c>
      <c r="Q60" s="86">
        <v>1.55470621490578</v>
      </c>
      <c r="R60" s="86">
        <v>2.57371666666667</v>
      </c>
      <c r="S60" s="86">
        <v>0.32333647747612299</v>
      </c>
      <c r="T60" s="86">
        <v>0.11650000000000001</v>
      </c>
      <c r="U60" s="89">
        <v>1.51766926568341E-2</v>
      </c>
      <c r="V60" s="86">
        <v>0.50643333333333296</v>
      </c>
      <c r="W60" s="86">
        <v>0.20440210044582899</v>
      </c>
      <c r="X60" s="86" t="str">
        <f>S1_major_minor_elements!X125</f>
        <v>&lt;DL</v>
      </c>
      <c r="Y60" s="86"/>
      <c r="Z60" s="86">
        <f>SUM(V60,X60,T60,R60,P60,N60,L60,J60,H60,F60,D60)</f>
        <v>100.17245000000005</v>
      </c>
      <c r="AA60" s="81"/>
      <c r="AB60" s="2" t="s">
        <v>649</v>
      </c>
      <c r="AC60" s="2" t="s">
        <v>653</v>
      </c>
      <c r="AD60" s="2" t="s">
        <v>654</v>
      </c>
      <c r="AF60" s="37" t="s">
        <v>655</v>
      </c>
      <c r="AH60" s="2">
        <f>(R60*N61)/(R61*N60)</f>
        <v>0.17977882954765367</v>
      </c>
      <c r="AI60" s="2">
        <f>(H60*D61)/(H61*D60)</f>
        <v>0.38911836574091768</v>
      </c>
      <c r="AJ60" s="86"/>
      <c r="AK60" s="87"/>
      <c r="AL60" s="87"/>
      <c r="AM60" s="86"/>
      <c r="AN60" s="87"/>
      <c r="AO60" s="87"/>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f>S2_trace_elements!M400</f>
        <v>0.52</v>
      </c>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EL60" s="94"/>
      <c r="EM60" s="92"/>
      <c r="EN60" s="92"/>
      <c r="EO60" s="92"/>
      <c r="EP60" s="92"/>
      <c r="EQ60" s="92"/>
      <c r="ER60" s="92"/>
      <c r="ES60" s="92"/>
      <c r="ET60" s="92"/>
      <c r="EU60" s="92"/>
      <c r="EV60" s="92"/>
      <c r="EW60" s="92"/>
      <c r="EX60" s="92"/>
      <c r="EY60" s="92"/>
      <c r="EZ60" s="92"/>
      <c r="FA60" s="92"/>
      <c r="FB60" s="92"/>
      <c r="FC60" s="92"/>
      <c r="FD60" s="92"/>
      <c r="FE60" s="92"/>
      <c r="FF60" s="92"/>
      <c r="FG60" s="92">
        <f>BY60/BY61</f>
        <v>3.0067072700639885E-3</v>
      </c>
      <c r="GX60" s="2">
        <f>SQRT(S2_trace_elements!M402^2+S2_trace_elements!M410^2)*100</f>
        <v>26.216576992438188</v>
      </c>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93"/>
      <c r="IO60" s="92">
        <f>FG60/100*GX60</f>
        <v>7.8825572639356202E-4</v>
      </c>
    </row>
    <row r="61" spans="1:249" s="2" customFormat="1" x14ac:dyDescent="0.25">
      <c r="A61" s="81" t="str">
        <f>S2_trace_elements!A353</f>
        <v>63. Exp CHV-E284</v>
      </c>
      <c r="B61" s="81" t="s">
        <v>639</v>
      </c>
      <c r="C61" s="81">
        <v>5</v>
      </c>
      <c r="D61" s="2">
        <f>S1_major_minor_elements!J121</f>
        <v>42.15</v>
      </c>
      <c r="E61" s="2">
        <f>S1_major_minor_elements!J122</f>
        <v>0.19685019685029617</v>
      </c>
      <c r="F61" s="2">
        <f>S1_major_minor_elements!D121</f>
        <v>9.0459999999999999E-2</v>
      </c>
      <c r="G61" s="2">
        <f>S1_major_minor_elements!D122</f>
        <v>2.3636158740370689E-2</v>
      </c>
      <c r="H61" s="2">
        <f>S1_major_minor_elements!R121</f>
        <v>9.6140000000000008</v>
      </c>
      <c r="I61" s="2">
        <f>S1_major_minor_elements!R122</f>
        <v>0.18809572031282396</v>
      </c>
      <c r="J61" s="2" t="str">
        <f>S1_major_minor_elements!L120</f>
        <v>&lt;DL</v>
      </c>
      <c r="L61" s="2">
        <f>S1_major_minor_elements!N121</f>
        <v>16.396000000000001</v>
      </c>
      <c r="M61" s="2">
        <f>S1_major_minor_elements!N122</f>
        <v>0.22412050330123776</v>
      </c>
      <c r="N61" s="2">
        <f>S1_major_minor_elements!F121</f>
        <v>9.8659999999999997</v>
      </c>
      <c r="O61" s="2">
        <f>S1_major_minor_elements!F122</f>
        <v>8.6775572599666631E-2</v>
      </c>
      <c r="P61" s="2">
        <f>S1_major_minor_elements!H121</f>
        <v>12.141999999999999</v>
      </c>
      <c r="Q61" s="2">
        <f>S1_major_minor_elements!H122</f>
        <v>5.9329587896765491E-2</v>
      </c>
      <c r="R61" s="2">
        <f>S1_major_minor_elements!P121</f>
        <v>8.8620000000000001</v>
      </c>
      <c r="S61" s="2">
        <f>S1_major_minor_elements!P122</f>
        <v>0.16769019053003653</v>
      </c>
      <c r="T61" s="2">
        <f>S1_major_minor_elements!V121</f>
        <v>0.27644000000000002</v>
      </c>
      <c r="U61" s="37">
        <f>S1_major_minor_elements!V122</f>
        <v>4.4708869366155896E-2</v>
      </c>
      <c r="V61" s="2" t="str">
        <f>S1_major_minor_elements!T120</f>
        <v>&lt;DL</v>
      </c>
      <c r="X61" s="2" t="str">
        <f>S1_major_minor_elements!X120</f>
        <v>&lt;DL</v>
      </c>
      <c r="Z61" s="86">
        <f>SUM(V61,X61,T61,R61,P61,N61,L61,J61,H61,F61,D61)</f>
        <v>99.396900000000002</v>
      </c>
      <c r="AA61" s="16">
        <v>5</v>
      </c>
      <c r="AF61" s="37"/>
      <c r="AJ61" s="2">
        <f>S2_trace_elements!I357</f>
        <v>110.64000000000001</v>
      </c>
      <c r="AK61" s="96">
        <f>S2_trace_elements!J357</f>
        <v>191065.484</v>
      </c>
      <c r="AL61" s="96">
        <f>S2_trace_elements!K357</f>
        <v>110735.73799999998</v>
      </c>
      <c r="AM61" s="2">
        <f>S2_trace_elements!L357</f>
        <v>85.128</v>
      </c>
      <c r="AN61" s="96">
        <f>S2_trace_elements!M357</f>
        <v>72998.671999999991</v>
      </c>
      <c r="AO61" s="96">
        <f>S2_trace_elements!N357</f>
        <v>66691.567999999999</v>
      </c>
      <c r="AP61" s="2">
        <f>S2_trace_elements!O357</f>
        <v>3.3520000000000003</v>
      </c>
      <c r="AQ61" s="2">
        <f>S2_trace_elements!P357</f>
        <v>305.49799999999999</v>
      </c>
      <c r="AR61" s="2">
        <f>S2_trace_elements!Q357</f>
        <v>2145.4920000000002</v>
      </c>
      <c r="AS61" s="2">
        <f>S2_trace_elements!R357</f>
        <v>124.76199999999999</v>
      </c>
      <c r="AT61" s="2">
        <f>S2_trace_elements!S357</f>
        <v>2.0180000000000002</v>
      </c>
      <c r="AU61" s="2">
        <f>S2_trace_elements!T357</f>
        <v>1.69</v>
      </c>
      <c r="AV61" s="92"/>
      <c r="AW61" s="2">
        <f>S2_trace_elements!V357</f>
        <v>0.74749999999999994</v>
      </c>
      <c r="AX61" s="2">
        <f>S2_trace_elements!W357</f>
        <v>1.3612</v>
      </c>
      <c r="AY61" s="2">
        <f>S2_trace_elements!X357</f>
        <v>323.12</v>
      </c>
      <c r="AZ61" s="2">
        <f>S2_trace_elements!Y357</f>
        <v>66.183999999999997</v>
      </c>
      <c r="BA61" s="2">
        <f>S2_trace_elements!Z357</f>
        <v>167.102</v>
      </c>
      <c r="BB61" s="2">
        <f>S2_trace_elements!AA357</f>
        <v>333.09800000000001</v>
      </c>
      <c r="BC61" s="2">
        <f>S2_trace_elements!AB357</f>
        <v>2.3320000000000003</v>
      </c>
      <c r="BD61" s="2">
        <f>S2_trace_elements!AC357</f>
        <v>0.20419999999999999</v>
      </c>
      <c r="BE61" s="2">
        <f>S2_trace_elements!AD357</f>
        <v>260.56799999999998</v>
      </c>
      <c r="BF61" s="2">
        <f>S2_trace_elements!AE357</f>
        <v>40.29</v>
      </c>
      <c r="BG61" s="2">
        <f>S2_trace_elements!AF357</f>
        <v>54.553999999999995</v>
      </c>
      <c r="BH61" s="2">
        <f>S2_trace_elements!AG357</f>
        <v>8.74</v>
      </c>
      <c r="BI61" s="2">
        <f>S2_trace_elements!AH357</f>
        <v>63.4</v>
      </c>
      <c r="BJ61" s="2">
        <f>S2_trace_elements!AI357</f>
        <v>23.859999999999996</v>
      </c>
      <c r="BK61" s="2">
        <f>S2_trace_elements!AJ357</f>
        <v>7.153999999999999</v>
      </c>
      <c r="BL61" s="2">
        <f>S2_trace_elements!AK357</f>
        <v>14.764000000000001</v>
      </c>
      <c r="BM61" s="2">
        <f>S2_trace_elements!AL357</f>
        <v>7.0200000000000005</v>
      </c>
      <c r="BN61" s="2">
        <f>S2_trace_elements!AM357</f>
        <v>27.891999999999996</v>
      </c>
      <c r="BO61" s="2">
        <f>S2_trace_elements!AN357</f>
        <v>5.9939999999999998</v>
      </c>
      <c r="BP61" s="2">
        <f>S2_trace_elements!AO357</f>
        <v>14.247999999999999</v>
      </c>
      <c r="BQ61" s="2">
        <f>S2_trace_elements!AP357</f>
        <v>6.742</v>
      </c>
      <c r="BR61" s="2">
        <f>S2_trace_elements!AQ357</f>
        <v>14.751999999999999</v>
      </c>
      <c r="BS61" s="2">
        <f>S2_trace_elements!AR357</f>
        <v>11.169999999999998</v>
      </c>
      <c r="BT61" s="2">
        <f>S2_trace_elements!AS357</f>
        <v>21.524000000000001</v>
      </c>
      <c r="BU61" s="2">
        <f>S2_trace_elements!AT357</f>
        <v>26.757999999999999</v>
      </c>
      <c r="BV61" s="2">
        <f>S2_trace_elements!AU357</f>
        <v>0</v>
      </c>
      <c r="BW61" s="2">
        <f>S2_trace_elements!AV357</f>
        <v>78.990000000000009</v>
      </c>
      <c r="BX61" s="2">
        <f>S2_trace_elements!AW357</f>
        <v>30.72</v>
      </c>
      <c r="BY61" s="2">
        <f>S2_trace_elements!M408</f>
        <v>172.94666666666669</v>
      </c>
      <c r="CA61" s="2">
        <f>S2_trace_elements!I360</f>
        <v>7.6321663037021694E-3</v>
      </c>
      <c r="CB61" s="2">
        <f>S2_trace_elements!J360</f>
        <v>8.4000687992182507E-3</v>
      </c>
      <c r="CC61" s="2">
        <f>S2_trace_elements!K360</f>
        <v>7.5554653077897043E-8</v>
      </c>
      <c r="CD61" s="2">
        <f>S2_trace_elements!L360</f>
        <v>4.3854303698118036E-3</v>
      </c>
      <c r="CE61" s="2">
        <f>S2_trace_elements!M360</f>
        <v>5.5661087696940691E-3</v>
      </c>
      <c r="CF61" s="2">
        <f>S2_trace_elements!N360</f>
        <v>5.2357523634933663E-3</v>
      </c>
      <c r="CG61" s="2">
        <f>S2_trace_elements!O360</f>
        <v>4.3916269920549249E-2</v>
      </c>
      <c r="CH61" s="2">
        <f>S2_trace_elements!P360</f>
        <v>1.3297380758378887E-2</v>
      </c>
      <c r="CI61" s="2">
        <f>S2_trace_elements!Q360</f>
        <v>6.7343288652006103E-3</v>
      </c>
      <c r="CJ61" s="2">
        <f>S2_trace_elements!R360</f>
        <v>1.1643859975817157E-2</v>
      </c>
      <c r="CK61" s="2">
        <f>S2_trace_elements!S360</f>
        <v>0.19215842832884292</v>
      </c>
      <c r="CL61" s="92"/>
      <c r="CM61" s="92"/>
      <c r="CN61" s="2">
        <f>S2_trace_elements!V360</f>
        <v>0.14871978725219476</v>
      </c>
      <c r="CO61" s="2">
        <f>S2_trace_elements!W360</f>
        <v>6.6497426443728774E-2</v>
      </c>
      <c r="CP61" s="2">
        <f>S2_trace_elements!X360</f>
        <v>9.03689031938598E-3</v>
      </c>
      <c r="CQ61" s="2">
        <f>S2_trace_elements!Y360</f>
        <v>3.9001552533338615E-3</v>
      </c>
      <c r="CR61" s="2">
        <f>S2_trace_elements!Z360</f>
        <v>7.3275413452350974E-3</v>
      </c>
      <c r="CS61" s="2">
        <f>S2_trace_elements!AA360</f>
        <v>5.317117226375131E-3</v>
      </c>
      <c r="CT61" s="2">
        <f>S2_trace_elements!AB360</f>
        <v>0.1053615235136611</v>
      </c>
      <c r="CU61" s="37">
        <f>S2_trace_elements!AC360</f>
        <v>9.7906457361520094E-2</v>
      </c>
      <c r="CV61" s="2">
        <f>S2_trace_elements!AD360</f>
        <v>9.3610671271494288E-3</v>
      </c>
      <c r="CW61" s="2">
        <f>S2_trace_elements!AE360</f>
        <v>1.016865248231397E-2</v>
      </c>
      <c r="CX61" s="2">
        <f>S2_trace_elements!AF360</f>
        <v>1.0155307314495252E-2</v>
      </c>
      <c r="CY61" s="37">
        <f>S2_trace_elements!AG360</f>
        <v>1.7502355309815067E-2</v>
      </c>
      <c r="CZ61" s="2">
        <f>S2_trace_elements!AH360</f>
        <v>1.4505896770244104E-2</v>
      </c>
      <c r="DA61" s="2">
        <f>S2_trace_elements!AI360</f>
        <v>1.7761626236728535E-2</v>
      </c>
      <c r="DB61" s="2">
        <f>S2_trace_elements!AJ360</f>
        <v>3.5645765129034321E-2</v>
      </c>
      <c r="DC61" s="37">
        <f>S2_trace_elements!AK360</f>
        <v>1.4782104026725109E-2</v>
      </c>
      <c r="DD61" s="37">
        <f>S2_trace_elements!AL360</f>
        <v>1.6084885741647004E-2</v>
      </c>
      <c r="DE61" s="37">
        <f>S2_trace_elements!AM360</f>
        <v>6.3753095455027541E-3</v>
      </c>
      <c r="DF61" s="37">
        <f>S2_trace_elements!AN360</f>
        <v>1.9297956277505836E-2</v>
      </c>
      <c r="DG61" s="2">
        <f>S2_trace_elements!AO360</f>
        <v>2.0446698573234518E-2</v>
      </c>
      <c r="DH61" s="37">
        <f>S2_trace_elements!AP360</f>
        <v>1.3850628929016621E-2</v>
      </c>
      <c r="DI61" s="2">
        <f>S2_trace_elements!AQ360</f>
        <v>1.7692386407548607E-2</v>
      </c>
      <c r="DJ61" s="37">
        <f>S2_trace_elements!AR360</f>
        <v>1.5863961635335145E-2</v>
      </c>
      <c r="DK61" s="2">
        <f>S2_trace_elements!AS360</f>
        <v>1.5964862735487518E-2</v>
      </c>
      <c r="DL61" s="2">
        <f>S2_trace_elements!AT360</f>
        <v>1.0627719223596566E-2</v>
      </c>
      <c r="DN61" s="2">
        <f>S2_trace_elements!AV360</f>
        <v>1.3494155877089761E-2</v>
      </c>
      <c r="DO61" s="2">
        <f>S2_trace_elements!AW360</f>
        <v>1.8131539637543766E-2</v>
      </c>
      <c r="DP61" s="2">
        <f>S2_trace_elements!M410</f>
        <v>6.9167290380600316E-3</v>
      </c>
      <c r="EM61" s="92"/>
      <c r="EN61" s="92"/>
      <c r="EO61" s="92"/>
      <c r="EP61" s="92"/>
      <c r="EQ61" s="92"/>
      <c r="ER61" s="92"/>
      <c r="ES61" s="92"/>
      <c r="ET61" s="92"/>
      <c r="EU61" s="92"/>
      <c r="EV61" s="92"/>
      <c r="EW61" s="92"/>
      <c r="EX61" s="92"/>
      <c r="EY61" s="92"/>
      <c r="EZ61" s="92"/>
      <c r="FA61" s="92"/>
      <c r="FB61" s="92"/>
      <c r="FC61" s="92"/>
      <c r="FD61" s="92"/>
      <c r="FE61" s="92"/>
      <c r="FF61" s="92"/>
      <c r="FG61" s="92"/>
      <c r="GZ61" s="16"/>
      <c r="HA61" s="16"/>
      <c r="HB61" s="16"/>
      <c r="HC61" s="16"/>
      <c r="HD61" s="16"/>
      <c r="HE61" s="16"/>
      <c r="HF61" s="16"/>
      <c r="HG61" s="16"/>
      <c r="HH61" s="16"/>
      <c r="HI61" s="16"/>
      <c r="HJ61" s="16"/>
      <c r="HK61" s="16"/>
      <c r="HL61" s="16"/>
      <c r="HM61" s="16"/>
      <c r="HN61" s="16"/>
      <c r="HO61" s="16"/>
      <c r="HP61" s="16"/>
      <c r="HQ61" s="16"/>
      <c r="HR61" s="16"/>
      <c r="HS61" s="16"/>
      <c r="HT61" s="16"/>
      <c r="HU61" s="16"/>
      <c r="HV61" s="16"/>
      <c r="HW61" s="16"/>
      <c r="HX61" s="16"/>
      <c r="HY61" s="16"/>
      <c r="HZ61" s="16"/>
      <c r="IA61" s="16"/>
      <c r="IB61" s="16"/>
      <c r="IC61" s="16"/>
      <c r="ID61" s="16"/>
      <c r="IE61" s="16"/>
      <c r="IF61" s="16"/>
      <c r="IG61" s="16"/>
      <c r="IH61" s="16"/>
      <c r="II61" s="16"/>
      <c r="IJ61" s="16"/>
      <c r="IK61" s="16"/>
      <c r="IL61" s="16"/>
      <c r="IM61" s="16"/>
      <c r="IN61" s="16"/>
    </row>
    <row r="62" spans="1:249" s="2" customFormat="1" x14ac:dyDescent="0.25">
      <c r="A62" s="81"/>
      <c r="B62" s="81"/>
      <c r="C62" s="16"/>
      <c r="AA62" s="16"/>
      <c r="AF62" s="37"/>
      <c r="AK62" s="96"/>
      <c r="AL62" s="96"/>
      <c r="AN62" s="96"/>
      <c r="AO62" s="96"/>
      <c r="BC62" s="86"/>
      <c r="BD62" s="86"/>
      <c r="BE62" s="86"/>
      <c r="BF62" s="86"/>
      <c r="BG62" s="86"/>
      <c r="BH62" s="86"/>
      <c r="BI62" s="86"/>
      <c r="BJ62" s="86"/>
      <c r="BK62" s="86"/>
      <c r="BL62" s="86"/>
      <c r="BM62" s="86"/>
      <c r="BN62" s="86"/>
      <c r="BO62" s="86"/>
      <c r="DO62" s="27"/>
      <c r="DP62" s="39"/>
    </row>
    <row r="63" spans="1:249" x14ac:dyDescent="0.25">
      <c r="B63" s="63"/>
      <c r="D63" s="51"/>
      <c r="F63" s="51"/>
      <c r="CM63" s="49"/>
      <c r="CO63" s="49"/>
      <c r="CQ63" s="49"/>
      <c r="CS63" s="49"/>
      <c r="CU63" s="49"/>
      <c r="CW63" s="49"/>
      <c r="CY63" s="49"/>
      <c r="DA63" s="49"/>
      <c r="DC63" s="49"/>
      <c r="DE63" s="59"/>
      <c r="DG63" s="59"/>
      <c r="DI63" s="59"/>
      <c r="DK63" s="59"/>
      <c r="DM63" s="59"/>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row>
    <row r="64" spans="1:249" x14ac:dyDescent="0.25">
      <c r="B64" s="63"/>
      <c r="CM64" s="49"/>
      <c r="CO64" s="49"/>
      <c r="CQ64" s="49"/>
      <c r="CS64" s="49"/>
      <c r="CU64" s="49"/>
      <c r="CW64" s="49"/>
      <c r="CY64" s="49"/>
      <c r="DA64" s="49"/>
      <c r="DC64" s="49"/>
      <c r="DE64" s="59"/>
      <c r="DG64" s="59"/>
      <c r="DI64" s="59"/>
      <c r="DK64" s="59"/>
      <c r="DM64" s="59"/>
    </row>
    <row r="65" spans="56:248" x14ac:dyDescent="0.25">
      <c r="BD65" s="53"/>
      <c r="BF65" s="53"/>
      <c r="BH65" s="53"/>
      <c r="BJ65" s="53"/>
      <c r="BL65" s="53"/>
      <c r="BN65" s="53"/>
      <c r="CM65" s="49"/>
      <c r="CO65" s="49"/>
      <c r="CQ65" s="49"/>
      <c r="CS65" s="49"/>
      <c r="CU65" s="49"/>
      <c r="CW65" s="49"/>
      <c r="CY65" s="64"/>
      <c r="DA65" s="64"/>
      <c r="DC65" s="64"/>
      <c r="DE65" s="69"/>
      <c r="DG65" s="69"/>
      <c r="DI65" s="69"/>
      <c r="DK65" s="69"/>
      <c r="DM65" s="69"/>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row>
    <row r="66" spans="56:248" x14ac:dyDescent="0.25">
      <c r="CM66" s="49"/>
      <c r="CO66" s="49"/>
      <c r="CQ66" s="49"/>
      <c r="CS66" s="49"/>
      <c r="CU66" s="49"/>
      <c r="CW66" s="49"/>
      <c r="CY66" s="49"/>
      <c r="DA66" s="49"/>
      <c r="DC66" s="49"/>
      <c r="DE66" s="59"/>
      <c r="DG66" s="59"/>
      <c r="DI66" s="59"/>
      <c r="DK66" s="59"/>
      <c r="DM66" s="59"/>
    </row>
    <row r="67" spans="56:248" x14ac:dyDescent="0.25">
      <c r="BS67" s="53"/>
      <c r="BT67" s="58"/>
      <c r="BW67" s="53"/>
      <c r="BX67" s="58"/>
      <c r="BY67" s="58"/>
      <c r="CB67" s="53"/>
      <c r="CC67" s="58"/>
      <c r="CF67" s="53"/>
      <c r="CG67" s="58"/>
      <c r="CJ67" s="53"/>
      <c r="CK67" s="58"/>
      <c r="CM67" s="49"/>
      <c r="CN67" s="53"/>
      <c r="CO67" s="58"/>
      <c r="CQ67" s="49"/>
      <c r="CR67" s="53"/>
      <c r="CS67" s="58"/>
      <c r="CU67" s="49"/>
      <c r="CV67" s="53"/>
      <c r="CW67" s="58"/>
      <c r="CY67" s="49"/>
      <c r="CZ67" s="53"/>
      <c r="DA67" s="58"/>
      <c r="DC67" s="49"/>
      <c r="DD67" s="53"/>
      <c r="DE67" s="52"/>
      <c r="DG67" s="59"/>
      <c r="DH67" s="53"/>
      <c r="DI67" s="52"/>
      <c r="DK67" s="59"/>
      <c r="DL67" s="53"/>
      <c r="DM67" s="52"/>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row>
    <row r="69" spans="56:248" x14ac:dyDescent="0.25">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row>
    <row r="71" spans="56:248" x14ac:dyDescent="0.25">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row>
    <row r="73" spans="56:248" x14ac:dyDescent="0.25">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row>
    <row r="75" spans="56:248" x14ac:dyDescent="0.25">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row>
    <row r="77" spans="56:248" x14ac:dyDescent="0.25">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row>
    <row r="79" spans="56:248" x14ac:dyDescent="0.25">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row>
    <row r="81" spans="208:248" x14ac:dyDescent="0.25">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row>
    <row r="83" spans="208:248" x14ac:dyDescent="0.25">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row>
    <row r="85" spans="208:248" x14ac:dyDescent="0.25">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row>
    <row r="87" spans="208:248" x14ac:dyDescent="0.25">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row>
    <row r="89" spans="208:248" x14ac:dyDescent="0.25">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row>
    <row r="91" spans="208:248" x14ac:dyDescent="0.25">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row>
    <row r="93" spans="208:248" x14ac:dyDescent="0.25">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row>
    <row r="95" spans="208:248" x14ac:dyDescent="0.25">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row>
    <row r="97" spans="208:248" x14ac:dyDescent="0.25">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row>
    <row r="99" spans="208:248" x14ac:dyDescent="0.25">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row>
    <row r="101" spans="208:248" x14ac:dyDescent="0.25">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row>
    <row r="103" spans="208:248" x14ac:dyDescent="0.25">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row>
    <row r="105" spans="208:248" x14ac:dyDescent="0.25">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row>
    <row r="107" spans="208:248" x14ac:dyDescent="0.25">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row>
    <row r="109" spans="208:248" x14ac:dyDescent="0.25">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row>
    <row r="111" spans="208:248" x14ac:dyDescent="0.25">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row>
    <row r="113" spans="208:248" x14ac:dyDescent="0.25">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row>
    <row r="115" spans="208:248" x14ac:dyDescent="0.25">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row>
    <row r="117" spans="208:248" x14ac:dyDescent="0.25">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row>
    <row r="119" spans="208:248" x14ac:dyDescent="0.25">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row>
    <row r="121" spans="208:248" x14ac:dyDescent="0.25">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row>
    <row r="123" spans="208:248" x14ac:dyDescent="0.25">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row>
    <row r="125" spans="208:248" x14ac:dyDescent="0.25">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row>
    <row r="127" spans="208:248" x14ac:dyDescent="0.25">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row>
    <row r="129" spans="208:248" x14ac:dyDescent="0.25">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row>
    <row r="131" spans="208:248" x14ac:dyDescent="0.25">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row>
    <row r="133" spans="208:248" x14ac:dyDescent="0.25">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row>
    <row r="135" spans="208:248" x14ac:dyDescent="0.25">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row>
    <row r="137" spans="208:248" x14ac:dyDescent="0.25">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row>
    <row r="139" spans="208:248" x14ac:dyDescent="0.25">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row>
    <row r="141" spans="208:248" x14ac:dyDescent="0.25">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row>
    <row r="143" spans="208:248" x14ac:dyDescent="0.25">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row>
    <row r="145" spans="208:248" x14ac:dyDescent="0.25">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row>
    <row r="147" spans="208:248" x14ac:dyDescent="0.25">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row>
    <row r="149" spans="208:248" x14ac:dyDescent="0.25">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row>
    <row r="151" spans="208:248" x14ac:dyDescent="0.25">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row>
    <row r="153" spans="208:248" x14ac:dyDescent="0.25">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row>
    <row r="155" spans="208:248" x14ac:dyDescent="0.25">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row>
    <row r="157" spans="208:248" x14ac:dyDescent="0.25">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row>
    <row r="159" spans="208:248" x14ac:dyDescent="0.25">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row>
    <row r="161" spans="208:248" x14ac:dyDescent="0.25">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row>
    <row r="163" spans="208:248" x14ac:dyDescent="0.25">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row>
    <row r="165" spans="208:248" x14ac:dyDescent="0.25">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row>
    <row r="167" spans="208:248" x14ac:dyDescent="0.25">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row>
    <row r="169" spans="208:248" x14ac:dyDescent="0.25">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row>
    <row r="171" spans="208:248" x14ac:dyDescent="0.25">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row>
    <row r="173" spans="208:248" x14ac:dyDescent="0.25">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row>
    <row r="175" spans="208:248" x14ac:dyDescent="0.25">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row>
    <row r="177" spans="208:248" x14ac:dyDescent="0.25">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row>
    <row r="179" spans="208:248" x14ac:dyDescent="0.25">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row>
    <row r="181" spans="208:248" x14ac:dyDescent="0.25">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row>
    <row r="183" spans="208:248" x14ac:dyDescent="0.25">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row>
    <row r="185" spans="208:248" x14ac:dyDescent="0.25">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row>
    <row r="187" spans="208:248" x14ac:dyDescent="0.25">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row>
    <row r="189" spans="208:248" x14ac:dyDescent="0.25">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row>
    <row r="191" spans="208:248" x14ac:dyDescent="0.25">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row>
    <row r="193" spans="208:248" x14ac:dyDescent="0.25">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row>
    <row r="195" spans="208:248" x14ac:dyDescent="0.25">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row>
    <row r="197" spans="208:248" x14ac:dyDescent="0.25">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row>
    <row r="199" spans="208:248" x14ac:dyDescent="0.25">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row>
    <row r="201" spans="208:248" x14ac:dyDescent="0.25">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row>
  </sheetData>
  <pageMargins left="0.7" right="0.7" top="0.75" bottom="0.75" header="0.51180555555555496" footer="0.51180555555555496"/>
  <pageSetup firstPageNumber="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132"/>
  <sheetViews>
    <sheetView zoomScale="110" zoomScaleNormal="110" workbookViewId="0">
      <pane ySplit="8040" topLeftCell="A16"/>
      <selection activeCell="B4" activeCellId="2" sqref="B14 B9 B4"/>
      <selection pane="bottomLeft" activeCell="B20" sqref="B20"/>
    </sheetView>
  </sheetViews>
  <sheetFormatPr baseColWidth="10" defaultColWidth="8.7109375" defaultRowHeight="15" x14ac:dyDescent="0.25"/>
  <cols>
    <col min="1" max="1" width="20" customWidth="1"/>
    <col min="2" max="2" width="27.5703125" customWidth="1"/>
    <col min="3" max="3" width="17.42578125" customWidth="1"/>
    <col min="4" max="4" width="14.140625" customWidth="1"/>
    <col min="5" max="5" width="4.140625" customWidth="1"/>
    <col min="6" max="6" width="16.85546875" customWidth="1"/>
    <col min="7" max="7" width="33.42578125" customWidth="1"/>
    <col min="8" max="23" width="7.7109375" customWidth="1"/>
    <col min="24" max="35" width="5.5703125" customWidth="1"/>
  </cols>
  <sheetData>
    <row r="1" spans="1:51" x14ac:dyDescent="0.25">
      <c r="A1" s="108" t="s">
        <v>902</v>
      </c>
    </row>
    <row r="2" spans="1:51" x14ac:dyDescent="0.25">
      <c r="A2" s="109" t="s">
        <v>656</v>
      </c>
      <c r="B2" s="109" t="s">
        <v>657</v>
      </c>
      <c r="C2" s="109" t="s">
        <v>658</v>
      </c>
      <c r="D2" s="109" t="s">
        <v>659</v>
      </c>
      <c r="E2" s="109" t="s">
        <v>617</v>
      </c>
      <c r="F2" s="109" t="s">
        <v>660</v>
      </c>
      <c r="G2" s="109"/>
      <c r="H2" s="109" t="s">
        <v>325</v>
      </c>
      <c r="I2" s="109" t="s">
        <v>324</v>
      </c>
      <c r="J2" s="109" t="s">
        <v>638</v>
      </c>
      <c r="K2" s="109" t="s">
        <v>323</v>
      </c>
      <c r="L2" s="109" t="s">
        <v>326</v>
      </c>
      <c r="M2" s="109" t="s">
        <v>661</v>
      </c>
      <c r="N2" s="109" t="s">
        <v>662</v>
      </c>
      <c r="O2" s="109" t="s">
        <v>329</v>
      </c>
      <c r="P2" s="109" t="s">
        <v>330</v>
      </c>
      <c r="Q2" s="109" t="s">
        <v>331</v>
      </c>
      <c r="R2" s="109" t="s">
        <v>332</v>
      </c>
      <c r="S2" s="109" t="s">
        <v>333</v>
      </c>
      <c r="T2" s="109" t="s">
        <v>334</v>
      </c>
      <c r="U2" s="109" t="s">
        <v>335</v>
      </c>
      <c r="V2" s="109" t="s">
        <v>336</v>
      </c>
      <c r="W2" s="109" t="s">
        <v>337</v>
      </c>
      <c r="X2" t="s">
        <v>338</v>
      </c>
      <c r="Y2" t="s">
        <v>339</v>
      </c>
      <c r="Z2" t="s">
        <v>340</v>
      </c>
      <c r="AA2" t="s">
        <v>341</v>
      </c>
      <c r="AB2" t="s">
        <v>342</v>
      </c>
      <c r="AC2" t="s">
        <v>663</v>
      </c>
      <c r="AD2" t="s">
        <v>343</v>
      </c>
      <c r="AE2" t="s">
        <v>344</v>
      </c>
      <c r="AF2" t="s">
        <v>345</v>
      </c>
      <c r="AG2" t="s">
        <v>346</v>
      </c>
      <c r="AH2" t="s">
        <v>347</v>
      </c>
      <c r="AI2" t="s">
        <v>348</v>
      </c>
      <c r="AJ2" t="s">
        <v>349</v>
      </c>
      <c r="AK2" t="s">
        <v>350</v>
      </c>
      <c r="AL2" t="s">
        <v>351</v>
      </c>
      <c r="AM2" t="s">
        <v>352</v>
      </c>
      <c r="AN2" t="s">
        <v>353</v>
      </c>
      <c r="AO2" t="s">
        <v>354</v>
      </c>
      <c r="AP2" t="s">
        <v>355</v>
      </c>
      <c r="AQ2" t="s">
        <v>356</v>
      </c>
      <c r="AR2" t="s">
        <v>357</v>
      </c>
      <c r="AS2" t="s">
        <v>358</v>
      </c>
      <c r="AT2" t="s">
        <v>359</v>
      </c>
      <c r="AU2" t="s">
        <v>360</v>
      </c>
      <c r="AV2" t="s">
        <v>664</v>
      </c>
      <c r="AW2" t="s">
        <v>361</v>
      </c>
      <c r="AX2" t="s">
        <v>362</v>
      </c>
      <c r="AY2" t="s">
        <v>363</v>
      </c>
    </row>
    <row r="3" spans="1:51" x14ac:dyDescent="0.25">
      <c r="A3" s="109"/>
      <c r="D3" s="109"/>
      <c r="E3" s="109"/>
      <c r="G3" s="109"/>
      <c r="H3" s="109"/>
      <c r="I3" s="109"/>
      <c r="J3" s="109"/>
      <c r="K3" s="109"/>
      <c r="L3" s="109"/>
      <c r="M3" s="109"/>
      <c r="N3" s="109"/>
      <c r="O3" s="109"/>
      <c r="P3" s="109"/>
      <c r="Q3" s="109"/>
      <c r="R3" s="109"/>
      <c r="S3" s="109"/>
      <c r="T3" s="109"/>
      <c r="U3" s="109"/>
      <c r="V3" s="109"/>
      <c r="W3" s="109"/>
    </row>
    <row r="4" spans="1:51" x14ac:dyDescent="0.25">
      <c r="A4" s="48" t="s">
        <v>665</v>
      </c>
      <c r="B4" s="110" t="s">
        <v>907</v>
      </c>
      <c r="C4" t="s">
        <v>666</v>
      </c>
      <c r="D4" s="109" t="s">
        <v>667</v>
      </c>
      <c r="E4" s="109">
        <v>54</v>
      </c>
      <c r="F4" s="109" t="s">
        <v>325</v>
      </c>
      <c r="G4" s="48" t="s">
        <v>34</v>
      </c>
      <c r="H4">
        <v>81833.271481481497</v>
      </c>
      <c r="I4">
        <v>330273.447037037</v>
      </c>
      <c r="J4">
        <v>487.08629629629598</v>
      </c>
    </row>
    <row r="5" spans="1:51" x14ac:dyDescent="0.25">
      <c r="A5" s="48"/>
      <c r="D5" s="48"/>
      <c r="E5" s="109"/>
      <c r="F5" s="109"/>
      <c r="G5" s="48" t="s">
        <v>668</v>
      </c>
      <c r="H5">
        <v>3.5524677931854298E-3</v>
      </c>
      <c r="I5">
        <v>15514.3743309319</v>
      </c>
      <c r="J5">
        <v>12.692289186789599</v>
      </c>
    </row>
    <row r="6" spans="1:51" x14ac:dyDescent="0.25">
      <c r="A6" s="48"/>
      <c r="D6" s="48"/>
      <c r="E6" s="109"/>
      <c r="F6" s="109"/>
      <c r="G6" s="48" t="s">
        <v>669</v>
      </c>
      <c r="H6">
        <f>H5/H4*100</f>
        <v>4.3411044540597862E-6</v>
      </c>
      <c r="I6">
        <f>I5/I4*100</f>
        <v>4.6974331330947452</v>
      </c>
      <c r="J6">
        <f>J5/J4*100</f>
        <v>2.6057578058137043</v>
      </c>
    </row>
    <row r="7" spans="1:51" x14ac:dyDescent="0.25">
      <c r="A7" s="48"/>
      <c r="D7" s="48"/>
      <c r="E7" s="109"/>
      <c r="F7" s="109"/>
      <c r="G7" s="48" t="s">
        <v>670</v>
      </c>
      <c r="H7">
        <f>100-H4/H$108*100</f>
        <v>-0.43789682499040339</v>
      </c>
      <c r="I7">
        <f>100-I4/I$108*100</f>
        <v>-1.3624013690442638</v>
      </c>
      <c r="J7">
        <f>100-J4/J$108*100</f>
        <v>-4.9754948914431054</v>
      </c>
    </row>
    <row r="8" spans="1:51" x14ac:dyDescent="0.25">
      <c r="A8" s="48"/>
      <c r="D8" s="109"/>
      <c r="E8" s="109"/>
      <c r="F8" s="109"/>
      <c r="G8" s="109"/>
    </row>
    <row r="9" spans="1:51" x14ac:dyDescent="0.25">
      <c r="A9" s="48" t="s">
        <v>671</v>
      </c>
      <c r="B9" s="110" t="s">
        <v>907</v>
      </c>
      <c r="C9" t="s">
        <v>672</v>
      </c>
      <c r="D9" s="109" t="s">
        <v>667</v>
      </c>
      <c r="E9" s="109">
        <v>17</v>
      </c>
      <c r="F9" s="109" t="s">
        <v>325</v>
      </c>
      <c r="G9" s="48" t="s">
        <v>34</v>
      </c>
      <c r="H9">
        <v>85048.516111111094</v>
      </c>
      <c r="I9">
        <v>339622.21222222201</v>
      </c>
      <c r="J9">
        <v>64.483888888888899</v>
      </c>
    </row>
    <row r="10" spans="1:51" x14ac:dyDescent="0.25">
      <c r="A10" s="48"/>
      <c r="D10" s="48"/>
      <c r="E10" s="109"/>
      <c r="G10" s="48" t="s">
        <v>668</v>
      </c>
      <c r="H10">
        <v>4.8749802197580296E-3</v>
      </c>
      <c r="I10">
        <v>18856.892569629301</v>
      </c>
      <c r="J10">
        <v>3.6210850720143899</v>
      </c>
    </row>
    <row r="11" spans="1:51" x14ac:dyDescent="0.25">
      <c r="A11" s="48"/>
      <c r="D11" s="48"/>
      <c r="E11" s="109"/>
      <c r="G11" s="48" t="s">
        <v>669</v>
      </c>
      <c r="H11">
        <f>H10/H9*100</f>
        <v>5.7319991490376418E-6</v>
      </c>
      <c r="I11">
        <f>I10/I9*100</f>
        <v>5.5523142748068661</v>
      </c>
      <c r="J11">
        <f>J10/J9*100</f>
        <v>5.6154880457874068</v>
      </c>
    </row>
    <row r="12" spans="1:51" x14ac:dyDescent="0.25">
      <c r="A12" s="48"/>
      <c r="D12" s="48"/>
      <c r="E12" s="109"/>
      <c r="G12" s="48" t="s">
        <v>673</v>
      </c>
      <c r="H12">
        <f>100-H9/H$111*100</f>
        <v>1.7667397348475333E-3</v>
      </c>
      <c r="I12">
        <f>100-I9/I$111*100</f>
        <v>-0.76201217707132685</v>
      </c>
      <c r="J12">
        <f>100-J9/J$111*100</f>
        <v>-3.5054396290351519</v>
      </c>
    </row>
    <row r="13" spans="1:51" x14ac:dyDescent="0.25">
      <c r="A13" s="48"/>
      <c r="D13" s="48"/>
      <c r="E13" s="109"/>
      <c r="F13" s="109"/>
      <c r="G13" s="48"/>
    </row>
    <row r="14" spans="1:51" x14ac:dyDescent="0.25">
      <c r="A14" s="48" t="s">
        <v>674</v>
      </c>
      <c r="B14" s="110" t="s">
        <v>907</v>
      </c>
      <c r="C14" t="s">
        <v>675</v>
      </c>
      <c r="D14" s="109" t="s">
        <v>667</v>
      </c>
      <c r="E14" s="109">
        <v>17</v>
      </c>
      <c r="F14" s="109" t="s">
        <v>325</v>
      </c>
      <c r="G14" s="48" t="s">
        <v>34</v>
      </c>
      <c r="H14">
        <v>85604.386666666702</v>
      </c>
      <c r="I14">
        <v>343904.96444444399</v>
      </c>
      <c r="J14">
        <v>29.8538888888889</v>
      </c>
    </row>
    <row r="15" spans="1:51" x14ac:dyDescent="0.25">
      <c r="A15" s="48"/>
      <c r="D15" s="48"/>
      <c r="E15" s="109"/>
      <c r="G15" s="48" t="s">
        <v>668</v>
      </c>
      <c r="H15">
        <v>2291.91880863806</v>
      </c>
      <c r="I15">
        <v>23715.080428812798</v>
      </c>
      <c r="J15">
        <v>1.21611466422505</v>
      </c>
    </row>
    <row r="16" spans="1:51" x14ac:dyDescent="0.25">
      <c r="A16" s="48"/>
      <c r="D16" s="48"/>
      <c r="E16" s="109"/>
      <c r="F16" s="109"/>
      <c r="G16" s="48" t="s">
        <v>669</v>
      </c>
      <c r="H16">
        <f>H15/H14*100</f>
        <v>2.6773380405872413</v>
      </c>
      <c r="I16">
        <f>I15/I14*100</f>
        <v>6.895823812000784</v>
      </c>
      <c r="J16">
        <f>J15/J14*100</f>
        <v>4.0735552703074029</v>
      </c>
    </row>
    <row r="17" spans="1:51" x14ac:dyDescent="0.25">
      <c r="A17" s="48"/>
      <c r="D17" s="48"/>
      <c r="E17" s="109"/>
      <c r="F17" s="109"/>
      <c r="G17" s="48" t="s">
        <v>673</v>
      </c>
      <c r="H17">
        <f>100-H14/H$114*100</f>
        <v>-0.65181401650484361</v>
      </c>
      <c r="I17">
        <f>100-I14/I$114*100</f>
        <v>-2.0326556039051127</v>
      </c>
      <c r="J17">
        <f>100-J14/J$114*100</f>
        <v>0.4870370370369983</v>
      </c>
    </row>
    <row r="18" spans="1:51" x14ac:dyDescent="0.25">
      <c r="A18" s="48"/>
      <c r="D18" s="48"/>
      <c r="E18" s="109"/>
      <c r="F18" s="109"/>
      <c r="G18" s="48"/>
    </row>
    <row r="19" spans="1:51" x14ac:dyDescent="0.25">
      <c r="A19" s="48" t="s">
        <v>676</v>
      </c>
      <c r="B19" t="s">
        <v>907</v>
      </c>
      <c r="C19" t="s">
        <v>675</v>
      </c>
      <c r="D19" s="109" t="s">
        <v>667</v>
      </c>
      <c r="E19" s="109">
        <v>17</v>
      </c>
      <c r="F19" s="109" t="s">
        <v>325</v>
      </c>
      <c r="G19" s="48" t="s">
        <v>34</v>
      </c>
      <c r="H19">
        <v>95054.206666666607</v>
      </c>
      <c r="I19">
        <v>225674.73333333299</v>
      </c>
      <c r="J19">
        <v>189.99833333333299</v>
      </c>
    </row>
    <row r="20" spans="1:51" x14ac:dyDescent="0.25">
      <c r="A20" s="48"/>
      <c r="D20" s="48"/>
      <c r="E20" s="109"/>
      <c r="F20" s="109"/>
      <c r="G20" s="48" t="s">
        <v>668</v>
      </c>
      <c r="H20">
        <v>8.1649658116007707E-3</v>
      </c>
      <c r="I20">
        <v>7977.4118393081199</v>
      </c>
      <c r="J20">
        <v>4.5415345546534303</v>
      </c>
    </row>
    <row r="21" spans="1:51" x14ac:dyDescent="0.25">
      <c r="A21" s="48"/>
      <c r="D21" s="48"/>
      <c r="E21" s="109"/>
      <c r="F21" s="109"/>
      <c r="G21" s="48" t="s">
        <v>669</v>
      </c>
      <c r="H21">
        <f>H20/H19*100</f>
        <v>8.5897995448359702E-6</v>
      </c>
      <c r="I21">
        <f>I20/I19*100</f>
        <v>3.5349158151103599</v>
      </c>
      <c r="J21">
        <f>J20/J19*100</f>
        <v>2.3903023121185827</v>
      </c>
    </row>
    <row r="22" spans="1:51" x14ac:dyDescent="0.25">
      <c r="A22" s="48"/>
      <c r="D22" s="48"/>
      <c r="E22" s="109"/>
      <c r="F22" s="109"/>
      <c r="G22" s="48" t="s">
        <v>673</v>
      </c>
      <c r="H22">
        <f>100-H19/H$120*100</f>
        <v>1.784857728210909E-3</v>
      </c>
      <c r="I22">
        <f>100-I19/I$120*100</f>
        <v>-1.6307985725081693</v>
      </c>
      <c r="J22" s="110">
        <f>100-J19/J$120*100</f>
        <v>23.709919003978541</v>
      </c>
    </row>
    <row r="23" spans="1:51" x14ac:dyDescent="0.25">
      <c r="A23" s="48"/>
      <c r="D23" s="109"/>
      <c r="E23" s="109"/>
      <c r="F23" s="109"/>
      <c r="G23" s="109"/>
    </row>
    <row r="24" spans="1:51" x14ac:dyDescent="0.25">
      <c r="A24" s="48" t="s">
        <v>671</v>
      </c>
      <c r="B24" t="s">
        <v>677</v>
      </c>
      <c r="C24" t="s">
        <v>678</v>
      </c>
      <c r="D24" s="109" t="s">
        <v>679</v>
      </c>
      <c r="E24" s="109">
        <v>23</v>
      </c>
      <c r="F24" s="109" t="s">
        <v>325</v>
      </c>
      <c r="G24" s="48" t="s">
        <v>34</v>
      </c>
      <c r="H24">
        <v>85048.502812499995</v>
      </c>
      <c r="I24">
        <v>336167.83906249999</v>
      </c>
      <c r="K24">
        <v>40.058750000000003</v>
      </c>
      <c r="L24">
        <v>39.931874999999998</v>
      </c>
      <c r="M24">
        <v>44.152903225806398</v>
      </c>
      <c r="N24">
        <v>44.861562499999998</v>
      </c>
      <c r="O24">
        <v>38.823124999999997</v>
      </c>
      <c r="P24">
        <v>36.840000000000003</v>
      </c>
      <c r="Q24">
        <v>38.790624999999999</v>
      </c>
      <c r="R24">
        <v>35.561250000000001</v>
      </c>
      <c r="S24">
        <v>38.912187500000002</v>
      </c>
      <c r="T24">
        <v>38.078749999999999</v>
      </c>
      <c r="U24">
        <v>39.516249999999999</v>
      </c>
      <c r="V24">
        <v>35.848437500000003</v>
      </c>
      <c r="W24">
        <v>31.475625000000001</v>
      </c>
      <c r="X24">
        <v>78.627187500000005</v>
      </c>
      <c r="Y24">
        <v>38.374375000000001</v>
      </c>
      <c r="Z24">
        <v>37.995312499999997</v>
      </c>
      <c r="AA24">
        <v>39.003749999999997</v>
      </c>
      <c r="AB24">
        <v>37.622500000000002</v>
      </c>
      <c r="AC24">
        <v>38.981250000000003</v>
      </c>
      <c r="AD24">
        <v>42.865937500000001</v>
      </c>
      <c r="AE24">
        <v>39.610624999999999</v>
      </c>
      <c r="AF24">
        <v>36.090000000000003</v>
      </c>
      <c r="AG24">
        <v>38.5078125</v>
      </c>
      <c r="AH24">
        <v>38.001249999999999</v>
      </c>
      <c r="AI24">
        <v>35.615625000000001</v>
      </c>
      <c r="AJ24">
        <v>37.920312500000001</v>
      </c>
      <c r="AK24">
        <v>35.732187500000002</v>
      </c>
      <c r="AL24">
        <v>37.483750000000001</v>
      </c>
      <c r="AM24">
        <v>37.7109375</v>
      </c>
      <c r="AN24">
        <v>35.612812499999997</v>
      </c>
      <c r="AO24">
        <v>38.392187499999999</v>
      </c>
      <c r="AP24">
        <v>38.174374999999998</v>
      </c>
      <c r="AQ24">
        <v>36.882187500000001</v>
      </c>
      <c r="AR24">
        <v>39.212187499999999</v>
      </c>
      <c r="AS24">
        <v>37.085312500000001</v>
      </c>
      <c r="AT24">
        <v>36.770000000000003</v>
      </c>
      <c r="AU24">
        <v>37.685312500000002</v>
      </c>
      <c r="AV24">
        <v>38.048437499999999</v>
      </c>
      <c r="AW24">
        <v>38.6953125</v>
      </c>
      <c r="AX24">
        <v>37.917812499999997</v>
      </c>
      <c r="AY24">
        <v>37.524687499999999</v>
      </c>
    </row>
    <row r="25" spans="1:51" x14ac:dyDescent="0.25">
      <c r="A25" s="48"/>
      <c r="D25" s="48"/>
      <c r="E25" s="109"/>
      <c r="F25" s="109"/>
      <c r="G25" s="48" t="s">
        <v>668</v>
      </c>
      <c r="H25">
        <v>1.46275371730685E-2</v>
      </c>
      <c r="I25">
        <v>6640.9718740408998</v>
      </c>
      <c r="K25">
        <v>2.1801286515937499</v>
      </c>
      <c r="L25">
        <v>0.97694817384291199</v>
      </c>
      <c r="M25">
        <v>12.806443991222199</v>
      </c>
      <c r="N25">
        <v>3.61454449877073</v>
      </c>
      <c r="O25">
        <v>0.85558984588119102</v>
      </c>
      <c r="P25">
        <v>3.1022783965982201</v>
      </c>
      <c r="Q25">
        <v>1.1508717823350301</v>
      </c>
      <c r="R25">
        <v>0.98566522587539795</v>
      </c>
      <c r="S25">
        <v>2.2937942562147402</v>
      </c>
      <c r="T25">
        <v>2.41458426804699</v>
      </c>
      <c r="U25">
        <v>4.0834320353716604</v>
      </c>
      <c r="V25">
        <v>2.1050432141867699</v>
      </c>
      <c r="W25">
        <v>0.82374881449080095</v>
      </c>
      <c r="X25">
        <v>2.1699398528170701</v>
      </c>
      <c r="Y25">
        <v>0.91792543780799496</v>
      </c>
      <c r="Z25">
        <v>1.0764147213522099</v>
      </c>
      <c r="AA25">
        <v>1.0508352332787501</v>
      </c>
      <c r="AB25">
        <v>1.77329848023394</v>
      </c>
      <c r="AC25">
        <v>1.31144183534765</v>
      </c>
      <c r="AD25">
        <v>1.35767922245785</v>
      </c>
      <c r="AE25">
        <v>1.7521699715995001</v>
      </c>
      <c r="AF25">
        <v>1.0814544604374201</v>
      </c>
      <c r="AG25">
        <v>1.5195141788886799</v>
      </c>
      <c r="AH25">
        <v>1.3810271313410201</v>
      </c>
      <c r="AI25">
        <v>1.2465901930365899</v>
      </c>
      <c r="AJ25">
        <v>1.84273147184926</v>
      </c>
      <c r="AK25">
        <v>1.4262313416286101</v>
      </c>
      <c r="AL25">
        <v>1.7294015402734</v>
      </c>
      <c r="AM25">
        <v>1.4543197709217</v>
      </c>
      <c r="AN25">
        <v>1.4624022069334199</v>
      </c>
      <c r="AO25">
        <v>1.51017121209608</v>
      </c>
      <c r="AP25">
        <v>1.4782336112316601</v>
      </c>
      <c r="AQ25">
        <v>1.5346736916503601</v>
      </c>
      <c r="AR25">
        <v>1.5989249012520099</v>
      </c>
      <c r="AS25">
        <v>1.43574672290894</v>
      </c>
      <c r="AT25">
        <v>1.4861758812468999</v>
      </c>
      <c r="AU25">
        <v>1.5699979784521201</v>
      </c>
      <c r="AV25">
        <v>1.6853729360571099</v>
      </c>
      <c r="AW25">
        <v>1.4922486898448799</v>
      </c>
      <c r="AX25">
        <v>1.5506062007626999</v>
      </c>
      <c r="AY25">
        <v>1.56096721693434</v>
      </c>
    </row>
    <row r="26" spans="1:51" x14ac:dyDescent="0.25">
      <c r="A26" s="48"/>
      <c r="D26" s="48"/>
      <c r="E26" s="109"/>
      <c r="F26" s="109"/>
      <c r="G26" s="48" t="s">
        <v>669</v>
      </c>
      <c r="H26">
        <f>H25/H24*100</f>
        <v>1.7199053115981034E-5</v>
      </c>
      <c r="I26">
        <f>I25/I24*100</f>
        <v>1.9754929241777401</v>
      </c>
      <c r="K26">
        <f t="shared" ref="K26:AY26" si="0">K25/K24*100</f>
        <v>5.4423282094267789</v>
      </c>
      <c r="L26">
        <f t="shared" si="0"/>
        <v>2.4465371932645588</v>
      </c>
      <c r="M26">
        <f t="shared" si="0"/>
        <v>29.004760855084871</v>
      </c>
      <c r="N26">
        <f t="shared" si="0"/>
        <v>8.0571079056168191</v>
      </c>
      <c r="O26">
        <f t="shared" si="0"/>
        <v>2.2038149836758145</v>
      </c>
      <c r="P26">
        <f t="shared" si="0"/>
        <v>8.4209511308312148</v>
      </c>
      <c r="Q26">
        <f t="shared" si="0"/>
        <v>2.9668812563216762</v>
      </c>
      <c r="R26">
        <f t="shared" si="0"/>
        <v>2.7717395363644357</v>
      </c>
      <c r="S26">
        <f t="shared" si="0"/>
        <v>5.8947964727368261</v>
      </c>
      <c r="T26">
        <f t="shared" si="0"/>
        <v>6.3410281798824544</v>
      </c>
      <c r="U26">
        <f t="shared" si="0"/>
        <v>10.333551476599274</v>
      </c>
      <c r="V26">
        <f t="shared" si="0"/>
        <v>5.872064059100957</v>
      </c>
      <c r="W26">
        <f t="shared" si="0"/>
        <v>2.6171007390347323</v>
      </c>
      <c r="X26">
        <f t="shared" si="0"/>
        <v>2.7597831256740171</v>
      </c>
      <c r="Y26">
        <f t="shared" si="0"/>
        <v>2.3920270696473751</v>
      </c>
      <c r="Z26">
        <f t="shared" si="0"/>
        <v>2.8330197872493086</v>
      </c>
      <c r="AA26">
        <f t="shared" si="0"/>
        <v>2.6941902593436531</v>
      </c>
      <c r="AB26">
        <f t="shared" si="0"/>
        <v>4.713398844398804</v>
      </c>
      <c r="AC26">
        <f t="shared" si="0"/>
        <v>3.3642888192339901</v>
      </c>
      <c r="AD26">
        <f t="shared" si="0"/>
        <v>3.1672682358990749</v>
      </c>
      <c r="AE26">
        <f t="shared" si="0"/>
        <v>4.4234847887391329</v>
      </c>
      <c r="AF26">
        <f t="shared" si="0"/>
        <v>2.9965487958919921</v>
      </c>
      <c r="AG26">
        <f t="shared" si="0"/>
        <v>3.945989346677846</v>
      </c>
      <c r="AH26">
        <f t="shared" si="0"/>
        <v>3.6341623797665075</v>
      </c>
      <c r="AI26">
        <f t="shared" si="0"/>
        <v>3.5001216264956461</v>
      </c>
      <c r="AJ26">
        <f t="shared" si="0"/>
        <v>4.8594838764824528</v>
      </c>
      <c r="AK26">
        <f t="shared" si="0"/>
        <v>3.9914470437294387</v>
      </c>
      <c r="AL26">
        <f t="shared" si="0"/>
        <v>4.6137367266439462</v>
      </c>
      <c r="AM26">
        <f t="shared" si="0"/>
        <v>3.856493281085096</v>
      </c>
      <c r="AN26">
        <f t="shared" si="0"/>
        <v>4.1063934698598157</v>
      </c>
      <c r="AO26">
        <f t="shared" si="0"/>
        <v>3.9335378118167403</v>
      </c>
      <c r="AP26">
        <f t="shared" si="0"/>
        <v>3.8723190916201253</v>
      </c>
      <c r="AQ26">
        <f t="shared" si="0"/>
        <v>4.1610159149328112</v>
      </c>
      <c r="AR26">
        <f t="shared" si="0"/>
        <v>4.0776222985570749</v>
      </c>
      <c r="AS26">
        <f t="shared" si="0"/>
        <v>3.8714699327636515</v>
      </c>
      <c r="AT26">
        <f t="shared" si="0"/>
        <v>4.0418163754335055</v>
      </c>
      <c r="AU26">
        <f t="shared" si="0"/>
        <v>4.1660739272153311</v>
      </c>
      <c r="AV26">
        <f t="shared" si="0"/>
        <v>4.4295457232826188</v>
      </c>
      <c r="AW26">
        <f t="shared" si="0"/>
        <v>3.856406870586405</v>
      </c>
      <c r="AX26">
        <f t="shared" si="0"/>
        <v>4.0893872787695758</v>
      </c>
      <c r="AY26">
        <f t="shared" si="0"/>
        <v>4.1598406833750188</v>
      </c>
    </row>
    <row r="27" spans="1:51" x14ac:dyDescent="0.25">
      <c r="A27" s="48"/>
      <c r="D27" s="48"/>
      <c r="E27" s="109"/>
      <c r="F27" s="109"/>
      <c r="G27" s="48" t="s">
        <v>673</v>
      </c>
      <c r="H27">
        <f>100-H24/H$111*100</f>
        <v>1.7823759584416621E-3</v>
      </c>
      <c r="I27">
        <f>100-I24/I$111*100</f>
        <v>0.26286069006701496</v>
      </c>
      <c r="K27">
        <f t="shared" ref="K27:AY27" si="1">100-K24/K$111*100</f>
        <v>0.3513681592039859</v>
      </c>
      <c r="L27">
        <f t="shared" si="1"/>
        <v>-7.9887218045101349E-2</v>
      </c>
      <c r="M27">
        <f t="shared" si="1"/>
        <v>-0.34750733137818202</v>
      </c>
      <c r="N27">
        <f t="shared" si="1"/>
        <v>-1.9580965909090935</v>
      </c>
      <c r="O27">
        <f t="shared" si="1"/>
        <v>-5.9600515463927195E-2</v>
      </c>
      <c r="P27">
        <f t="shared" si="1"/>
        <v>-1.2087912087912258</v>
      </c>
      <c r="Q27">
        <f t="shared" si="1"/>
        <v>-0.23417312661497647</v>
      </c>
      <c r="R27">
        <f t="shared" si="1"/>
        <v>-0.17253521126761484</v>
      </c>
      <c r="S27">
        <f t="shared" si="1"/>
        <v>-0.28914304123712498</v>
      </c>
      <c r="T27">
        <f t="shared" si="1"/>
        <v>-0.73743386243387476</v>
      </c>
      <c r="U27">
        <f t="shared" si="1"/>
        <v>-1.0645780051150808</v>
      </c>
      <c r="V27">
        <f t="shared" si="1"/>
        <v>-0.41579131652660806</v>
      </c>
      <c r="W27">
        <f t="shared" si="1"/>
        <v>-0.24084394904460282</v>
      </c>
      <c r="X27">
        <f t="shared" si="1"/>
        <v>-0.28977997448980375</v>
      </c>
      <c r="Y27">
        <f t="shared" si="1"/>
        <v>-0.19419060052219095</v>
      </c>
      <c r="Z27">
        <f t="shared" si="1"/>
        <v>-0.25148416886541725</v>
      </c>
      <c r="AA27">
        <f t="shared" si="1"/>
        <v>-0.26670951156810929</v>
      </c>
      <c r="AB27">
        <f t="shared" si="1"/>
        <v>-0.59491978609626983</v>
      </c>
      <c r="AC27">
        <f t="shared" si="1"/>
        <v>-0.20886889460155089</v>
      </c>
      <c r="AD27">
        <f t="shared" si="1"/>
        <v>-0.38861241217797726</v>
      </c>
      <c r="AE27">
        <f t="shared" si="1"/>
        <v>-0.79039440203563061</v>
      </c>
      <c r="AF27">
        <f t="shared" si="1"/>
        <v>-0.25000000000001421</v>
      </c>
      <c r="AG27">
        <f t="shared" si="1"/>
        <v>-0.28076171875</v>
      </c>
      <c r="AH27">
        <f t="shared" si="1"/>
        <v>-0.26715039577835853</v>
      </c>
      <c r="AI27">
        <f t="shared" si="1"/>
        <v>-0.32570422535212629</v>
      </c>
      <c r="AJ27">
        <f t="shared" si="1"/>
        <v>-0.58438328912467341</v>
      </c>
      <c r="AK27">
        <f t="shared" si="1"/>
        <v>-0.37131320224719389</v>
      </c>
      <c r="AL27">
        <f t="shared" si="1"/>
        <v>-0.49262734584452517</v>
      </c>
      <c r="AM27">
        <f t="shared" si="1"/>
        <v>-0.29504654255319451</v>
      </c>
      <c r="AN27">
        <f t="shared" si="1"/>
        <v>-0.31778169014083346</v>
      </c>
      <c r="AO27">
        <f t="shared" si="1"/>
        <v>-0.24069843342036279</v>
      </c>
      <c r="AP27">
        <f t="shared" si="1"/>
        <v>-0.45888157894735571</v>
      </c>
      <c r="AQ27">
        <f t="shared" si="1"/>
        <v>-0.22333559782610735</v>
      </c>
      <c r="AR27">
        <f t="shared" si="1"/>
        <v>-3.1090561224473845E-2</v>
      </c>
      <c r="AS27">
        <f t="shared" si="1"/>
        <v>-0.23057432432432279</v>
      </c>
      <c r="AT27">
        <f t="shared" si="1"/>
        <v>-0.19073569482289088</v>
      </c>
      <c r="AU27">
        <f t="shared" si="1"/>
        <v>-0.22689494680851396</v>
      </c>
      <c r="AV27">
        <f t="shared" si="1"/>
        <v>-0.12746710526315042</v>
      </c>
      <c r="AW27">
        <f t="shared" si="1"/>
        <v>-0.3248962924552643</v>
      </c>
      <c r="AX27">
        <f t="shared" si="1"/>
        <v>-0.33821778248213263</v>
      </c>
      <c r="AY27">
        <f t="shared" si="1"/>
        <v>-0.38707196361689</v>
      </c>
    </row>
    <row r="28" spans="1:51" x14ac:dyDescent="0.25">
      <c r="A28" s="48"/>
      <c r="D28" s="109"/>
      <c r="E28" s="109"/>
      <c r="F28" s="109"/>
      <c r="G28" s="109"/>
    </row>
    <row r="29" spans="1:51" x14ac:dyDescent="0.25">
      <c r="A29" s="48" t="s">
        <v>680</v>
      </c>
      <c r="B29" t="s">
        <v>677</v>
      </c>
      <c r="C29" t="s">
        <v>675</v>
      </c>
      <c r="D29" s="109" t="s">
        <v>679</v>
      </c>
      <c r="E29" s="109">
        <v>5</v>
      </c>
      <c r="F29" s="109" t="s">
        <v>325</v>
      </c>
      <c r="G29" s="48" t="s">
        <v>34</v>
      </c>
      <c r="H29">
        <v>81475.013333333307</v>
      </c>
      <c r="I29">
        <v>238522.82</v>
      </c>
      <c r="K29">
        <v>7.61</v>
      </c>
      <c r="L29">
        <v>32.515000000000001</v>
      </c>
      <c r="M29">
        <v>16364.3383333333</v>
      </c>
      <c r="N29">
        <v>16843.0683333333</v>
      </c>
      <c r="O29">
        <v>329.44499999999999</v>
      </c>
      <c r="P29">
        <v>294.83</v>
      </c>
      <c r="Q29">
        <v>1348.18333333333</v>
      </c>
      <c r="R29">
        <v>46.35</v>
      </c>
      <c r="S29">
        <v>126.946666666667</v>
      </c>
      <c r="T29">
        <v>130.25833333333301</v>
      </c>
      <c r="U29">
        <v>124.52</v>
      </c>
      <c r="V29">
        <v>2.8050000000000002</v>
      </c>
      <c r="W29">
        <v>9.1716666666666704</v>
      </c>
      <c r="X29">
        <v>398.54</v>
      </c>
      <c r="Y29">
        <v>23.893333333333299</v>
      </c>
      <c r="Z29">
        <v>166.48666666666699</v>
      </c>
      <c r="AA29">
        <v>18.046666666666699</v>
      </c>
      <c r="AB29">
        <v>4.59</v>
      </c>
      <c r="AC29">
        <v>0.13400000000000001</v>
      </c>
      <c r="AE29">
        <v>132.86666666666699</v>
      </c>
      <c r="AF29">
        <v>15.526666666666699</v>
      </c>
      <c r="AG29">
        <v>38.28</v>
      </c>
      <c r="AH29">
        <v>5.30833333333333</v>
      </c>
      <c r="AI29">
        <v>25.623333333333299</v>
      </c>
      <c r="AJ29">
        <v>6.2</v>
      </c>
      <c r="AK29">
        <v>2.0333333333333301</v>
      </c>
      <c r="AL29">
        <v>6.6216666666666697</v>
      </c>
      <c r="AM29">
        <v>0.89900000000000002</v>
      </c>
      <c r="AN29">
        <v>5.49</v>
      </c>
      <c r="AO29">
        <v>1.0433333333333299</v>
      </c>
      <c r="AP29">
        <v>2.6416666666666702</v>
      </c>
      <c r="AQ29">
        <v>0.35399999999999998</v>
      </c>
      <c r="AR29">
        <v>2.1333333333333302</v>
      </c>
      <c r="AS29">
        <v>0.28483333333333299</v>
      </c>
      <c r="AT29">
        <v>4.7816666666666698</v>
      </c>
      <c r="AU29">
        <v>1.19</v>
      </c>
      <c r="AV29">
        <v>0.26119999999999999</v>
      </c>
      <c r="AW29">
        <v>1.87666666666667</v>
      </c>
      <c r="AX29">
        <v>1.2716666666666701</v>
      </c>
      <c r="AY29">
        <v>0.45700000000000002</v>
      </c>
    </row>
    <row r="30" spans="1:51" x14ac:dyDescent="0.25">
      <c r="A30" s="48"/>
      <c r="D30" s="48"/>
      <c r="E30" s="109"/>
      <c r="F30" s="109"/>
      <c r="G30" s="48" t="s">
        <v>668</v>
      </c>
      <c r="H30">
        <v>4.7140452123006103E-3</v>
      </c>
      <c r="I30">
        <v>4992.5828747519799</v>
      </c>
      <c r="K30">
        <v>0</v>
      </c>
      <c r="L30">
        <v>0.76384444315143896</v>
      </c>
      <c r="M30">
        <v>2094.43410790296</v>
      </c>
      <c r="N30">
        <v>302.537420187799</v>
      </c>
      <c r="O30">
        <v>3.2942158905167802</v>
      </c>
      <c r="P30">
        <v>8.4376892571366895</v>
      </c>
      <c r="Q30">
        <v>30.773687173009101</v>
      </c>
      <c r="R30">
        <v>1.7028701261889201</v>
      </c>
      <c r="S30">
        <v>4.5212449121404203</v>
      </c>
      <c r="T30">
        <v>5.44669140141262</v>
      </c>
      <c r="U30">
        <v>4.1209060492404603</v>
      </c>
      <c r="V30">
        <v>1.4650000000000001</v>
      </c>
      <c r="W30">
        <v>0.42179839839535799</v>
      </c>
      <c r="X30">
        <v>7.9145772681384203</v>
      </c>
      <c r="Y30">
        <v>0.330386978489703</v>
      </c>
      <c r="Z30">
        <v>2.4471934037904699</v>
      </c>
      <c r="AA30">
        <v>0.54676828323848103</v>
      </c>
      <c r="AB30">
        <v>0.66833125519211301</v>
      </c>
      <c r="AC30">
        <v>4.9764445139074999E-2</v>
      </c>
      <c r="AE30">
        <v>4.0325123131313001</v>
      </c>
      <c r="AF30">
        <v>0.401317275426258</v>
      </c>
      <c r="AG30">
        <v>1.35708019905482</v>
      </c>
      <c r="AH30">
        <v>0.236320168885819</v>
      </c>
      <c r="AI30">
        <v>0.91304740049767197</v>
      </c>
      <c r="AJ30">
        <v>0.25344295873693801</v>
      </c>
      <c r="AK30">
        <v>0.10888321980707399</v>
      </c>
      <c r="AL30">
        <v>0.36988361532905001</v>
      </c>
      <c r="AM30">
        <v>2.3565511522844799E-2</v>
      </c>
      <c r="AN30">
        <v>0.387642446936177</v>
      </c>
      <c r="AO30">
        <v>6.12825877028342E-2</v>
      </c>
      <c r="AP30">
        <v>0.226819801212818</v>
      </c>
      <c r="AQ30">
        <v>2.5357444666211901E-2</v>
      </c>
      <c r="AR30">
        <v>0.23364265211833299</v>
      </c>
      <c r="AS30">
        <v>1.83067989798569E-2</v>
      </c>
      <c r="AT30">
        <v>0.27327743330826898</v>
      </c>
      <c r="AU30">
        <v>0.12206555615733999</v>
      </c>
      <c r="AV30">
        <v>4.9877449814520601E-2</v>
      </c>
      <c r="AW30">
        <v>0.102252411001186</v>
      </c>
      <c r="AX30">
        <v>8.6297289773330801E-2</v>
      </c>
      <c r="AY30">
        <v>4.0178767195290302E-2</v>
      </c>
    </row>
    <row r="31" spans="1:51" x14ac:dyDescent="0.25">
      <c r="A31" s="48"/>
      <c r="D31" s="48"/>
      <c r="E31" s="109"/>
      <c r="F31" s="109"/>
      <c r="G31" s="48" t="s">
        <v>669</v>
      </c>
      <c r="H31">
        <f>H30/H29*100</f>
        <v>5.7858784177356929E-6</v>
      </c>
      <c r="I31">
        <f>I30/I29*100</f>
        <v>2.0931258798432704</v>
      </c>
      <c r="K31">
        <f t="shared" ref="K31:AC31" si="2">K30/K29*100</f>
        <v>0</v>
      </c>
      <c r="L31">
        <f t="shared" si="2"/>
        <v>2.3492063452297063</v>
      </c>
      <c r="M31">
        <f t="shared" si="2"/>
        <v>12.798770504742665</v>
      </c>
      <c r="N31">
        <f t="shared" si="2"/>
        <v>1.7962132207767743</v>
      </c>
      <c r="O31">
        <f t="shared" si="2"/>
        <v>0.99992893821936291</v>
      </c>
      <c r="P31">
        <f t="shared" si="2"/>
        <v>2.8618828671223047</v>
      </c>
      <c r="Q31">
        <f t="shared" si="2"/>
        <v>2.2826040355299733</v>
      </c>
      <c r="R31">
        <f t="shared" si="2"/>
        <v>3.6739377048304642</v>
      </c>
      <c r="S31">
        <f t="shared" si="2"/>
        <v>3.56153101996146</v>
      </c>
      <c r="T31">
        <f t="shared" si="2"/>
        <v>4.1814533182107096</v>
      </c>
      <c r="U31">
        <f t="shared" si="2"/>
        <v>3.3094330623517991</v>
      </c>
      <c r="V31">
        <f t="shared" si="2"/>
        <v>52.228163992869881</v>
      </c>
      <c r="W31">
        <f t="shared" si="2"/>
        <v>4.5989285669128597</v>
      </c>
      <c r="X31">
        <f t="shared" si="2"/>
        <v>1.9858928258489537</v>
      </c>
      <c r="Y31">
        <f t="shared" si="2"/>
        <v>1.3827580014915046</v>
      </c>
      <c r="Z31">
        <f t="shared" si="2"/>
        <v>1.469903538095422</v>
      </c>
      <c r="AA31">
        <f t="shared" si="2"/>
        <v>3.0297466747606947</v>
      </c>
      <c r="AB31">
        <f t="shared" si="2"/>
        <v>14.560593795035143</v>
      </c>
      <c r="AC31">
        <f t="shared" si="2"/>
        <v>37.13764562617537</v>
      </c>
      <c r="AE31">
        <f t="shared" ref="AE31:AY31" si="3">AE30/AE29*100</f>
        <v>3.0350067585032292</v>
      </c>
      <c r="AF31">
        <f t="shared" si="3"/>
        <v>2.5846969220239835</v>
      </c>
      <c r="AG31">
        <f t="shared" si="3"/>
        <v>3.5451415858276389</v>
      </c>
      <c r="AH31">
        <f t="shared" si="3"/>
        <v>4.4518713133906278</v>
      </c>
      <c r="AI31">
        <f t="shared" si="3"/>
        <v>3.5633435690035382</v>
      </c>
      <c r="AJ31">
        <f t="shared" si="3"/>
        <v>4.0877896570473871</v>
      </c>
      <c r="AK31">
        <f t="shared" si="3"/>
        <v>5.3549124495282374</v>
      </c>
      <c r="AL31">
        <f t="shared" si="3"/>
        <v>5.5859594562655399</v>
      </c>
      <c r="AM31">
        <f t="shared" si="3"/>
        <v>2.6213027277914125</v>
      </c>
      <c r="AN31">
        <f t="shared" si="3"/>
        <v>7.0608824578538609</v>
      </c>
      <c r="AO31">
        <f t="shared" si="3"/>
        <v>5.8737304507509007</v>
      </c>
      <c r="AP31">
        <f t="shared" si="3"/>
        <v>8.5862385317154963</v>
      </c>
      <c r="AQ31">
        <f t="shared" si="3"/>
        <v>7.1631199622067516</v>
      </c>
      <c r="AR31">
        <f t="shared" si="3"/>
        <v>10.951999318046875</v>
      </c>
      <c r="AS31">
        <f t="shared" si="3"/>
        <v>6.4271968331855778</v>
      </c>
      <c r="AT31">
        <f t="shared" si="3"/>
        <v>5.7151083996152412</v>
      </c>
      <c r="AU31">
        <f t="shared" si="3"/>
        <v>10.257609761121008</v>
      </c>
      <c r="AV31">
        <f t="shared" si="3"/>
        <v>19.09550146038308</v>
      </c>
      <c r="AW31">
        <f t="shared" si="3"/>
        <v>5.4486187034379654</v>
      </c>
      <c r="AX31">
        <f t="shared" si="3"/>
        <v>6.7861564697245536</v>
      </c>
      <c r="AY31">
        <f t="shared" si="3"/>
        <v>8.7918527779628661</v>
      </c>
    </row>
    <row r="32" spans="1:51" x14ac:dyDescent="0.25">
      <c r="A32" s="48"/>
      <c r="D32" s="48"/>
      <c r="E32" s="109"/>
      <c r="F32" s="109"/>
      <c r="G32" s="48" t="s">
        <v>673</v>
      </c>
      <c r="H32">
        <f>100-H29/H$117*100</f>
        <v>1.8105735896938313E-3</v>
      </c>
      <c r="I32">
        <f>100-I29/I$117*100</f>
        <v>-3.4949182334092797</v>
      </c>
      <c r="K32">
        <f t="shared" ref="K32:U32" si="4">100-K29/K$117*100</f>
        <v>-72.954545454545439</v>
      </c>
      <c r="L32">
        <f t="shared" si="4"/>
        <v>1.4696969696969688</v>
      </c>
      <c r="M32">
        <f t="shared" si="4"/>
        <v>-0.39471370143130002</v>
      </c>
      <c r="N32">
        <f t="shared" si="4"/>
        <v>-3.3317075664619722</v>
      </c>
      <c r="O32">
        <f t="shared" si="4"/>
        <v>-6.9626623376623371</v>
      </c>
      <c r="P32">
        <f t="shared" si="4"/>
        <v>-0.6245733788395853</v>
      </c>
      <c r="Q32">
        <f t="shared" si="4"/>
        <v>-2.4159971606126049</v>
      </c>
      <c r="R32">
        <f t="shared" si="4"/>
        <v>-5.3409090909090935</v>
      </c>
      <c r="S32">
        <f t="shared" si="4"/>
        <v>-9.4367816091957053</v>
      </c>
      <c r="T32">
        <f t="shared" si="4"/>
        <v>-2.5656167979000202</v>
      </c>
      <c r="U32">
        <f t="shared" si="4"/>
        <v>-22.078431372549005</v>
      </c>
      <c r="W32">
        <f t="shared" ref="W32:AC32" si="5">100-W29/W$117*100</f>
        <v>0.3079710144927077</v>
      </c>
      <c r="X32">
        <f t="shared" si="5"/>
        <v>-0.64141414141414543</v>
      </c>
      <c r="Y32">
        <f t="shared" si="5"/>
        <v>8.1025641025642301</v>
      </c>
      <c r="Z32">
        <f t="shared" si="5"/>
        <v>2.0666666666664781</v>
      </c>
      <c r="AA32">
        <f t="shared" si="5"/>
        <v>1.3843351548267862</v>
      </c>
      <c r="AB32">
        <f t="shared" si="5"/>
        <v>-20.789473684210535</v>
      </c>
      <c r="AC32">
        <f t="shared" si="5"/>
        <v>-34</v>
      </c>
      <c r="AE32">
        <f t="shared" ref="AE32:AY32" si="6">100-AE29/AE$117*100</f>
        <v>-1.4249363867686782</v>
      </c>
      <c r="AF32">
        <f t="shared" si="6"/>
        <v>-2.1491228070177613</v>
      </c>
      <c r="AG32">
        <f t="shared" si="6"/>
        <v>-1.8085106382978751</v>
      </c>
      <c r="AH32">
        <f t="shared" si="6"/>
        <v>0.77881619937699043</v>
      </c>
      <c r="AI32">
        <f t="shared" si="6"/>
        <v>-4.5850340136053092</v>
      </c>
      <c r="AJ32">
        <f t="shared" si="6"/>
        <v>-1.6393442622950829</v>
      </c>
      <c r="AK32">
        <f t="shared" si="6"/>
        <v>1.7713365539454031</v>
      </c>
      <c r="AL32">
        <f t="shared" si="6"/>
        <v>-7.4945887445887962</v>
      </c>
      <c r="AM32">
        <f t="shared" si="6"/>
        <v>2.2826086956521721</v>
      </c>
      <c r="AN32">
        <f t="shared" si="6"/>
        <v>-3.9772727272727337</v>
      </c>
      <c r="AO32">
        <f t="shared" si="6"/>
        <v>-6.4625850340132445</v>
      </c>
      <c r="AP32">
        <f t="shared" si="6"/>
        <v>-3.1901041666668135</v>
      </c>
      <c r="AQ32">
        <f t="shared" si="6"/>
        <v>-4.1176470588235077</v>
      </c>
      <c r="AR32">
        <f t="shared" si="6"/>
        <v>-6.1359867330015021</v>
      </c>
      <c r="AS32">
        <f t="shared" si="6"/>
        <v>-2.090800477897119</v>
      </c>
      <c r="AT32">
        <f t="shared" si="6"/>
        <v>-10.686728395061792</v>
      </c>
      <c r="AU32">
        <f t="shared" si="6"/>
        <v>-3.4782608695652186</v>
      </c>
      <c r="AV32">
        <f t="shared" si="6"/>
        <v>-13.565217391304344</v>
      </c>
      <c r="AW32">
        <f t="shared" si="6"/>
        <v>-10.39215686274531</v>
      </c>
      <c r="AX32">
        <f t="shared" si="6"/>
        <v>-4.2349726775959198</v>
      </c>
      <c r="AY32">
        <f t="shared" si="6"/>
        <v>-13.399503722084361</v>
      </c>
    </row>
    <row r="33" spans="1:51" x14ac:dyDescent="0.25">
      <c r="A33" s="48"/>
      <c r="D33" s="109"/>
      <c r="E33" s="109"/>
      <c r="F33" s="109"/>
      <c r="G33" s="109"/>
    </row>
    <row r="34" spans="1:51" x14ac:dyDescent="0.25">
      <c r="A34" s="48" t="s">
        <v>676</v>
      </c>
      <c r="B34" t="s">
        <v>677</v>
      </c>
      <c r="C34" t="s">
        <v>675</v>
      </c>
      <c r="D34" s="109" t="s">
        <v>679</v>
      </c>
      <c r="E34" s="109">
        <v>5</v>
      </c>
      <c r="F34" s="109" t="s">
        <v>325</v>
      </c>
      <c r="G34" s="48" t="s">
        <v>34</v>
      </c>
      <c r="H34">
        <v>95054.205000000002</v>
      </c>
      <c r="I34">
        <v>231762.713333333</v>
      </c>
      <c r="K34">
        <v>5.54</v>
      </c>
      <c r="L34">
        <v>45.524999999999999</v>
      </c>
      <c r="M34">
        <v>5750.99</v>
      </c>
      <c r="N34">
        <v>6001.8766666666697</v>
      </c>
      <c r="O34">
        <v>337.928333333333</v>
      </c>
      <c r="P34">
        <v>396.57499999999999</v>
      </c>
      <c r="Q34">
        <v>1393.76833333333</v>
      </c>
      <c r="R34">
        <v>55.258333333333297</v>
      </c>
      <c r="S34">
        <v>188.493333333333</v>
      </c>
      <c r="T34">
        <v>128.07833333333301</v>
      </c>
      <c r="U34">
        <v>89.076666666666696</v>
      </c>
      <c r="V34">
        <v>2.1166666666666698</v>
      </c>
      <c r="W34">
        <v>0.54</v>
      </c>
      <c r="X34">
        <v>108.443333333333</v>
      </c>
      <c r="Y34">
        <v>14.4</v>
      </c>
      <c r="Z34">
        <v>14.055</v>
      </c>
      <c r="AA34">
        <v>0.45333333333333298</v>
      </c>
      <c r="AC34">
        <v>0.11033333333333301</v>
      </c>
      <c r="AE34">
        <v>6.4933333333333296</v>
      </c>
      <c r="AF34">
        <v>0.60366666666666702</v>
      </c>
      <c r="AG34">
        <v>1.87666666666667</v>
      </c>
      <c r="AH34">
        <v>0.38450000000000001</v>
      </c>
      <c r="AI34">
        <v>2.5299999999999998</v>
      </c>
      <c r="AJ34">
        <v>1.2466666666666699</v>
      </c>
      <c r="AK34">
        <v>0.54083333333333306</v>
      </c>
      <c r="AL34">
        <v>1.92333333333333</v>
      </c>
      <c r="AM34">
        <v>0.33900000000000002</v>
      </c>
      <c r="AN34">
        <v>2.5116666666666698</v>
      </c>
      <c r="AO34">
        <v>0.56799999999999995</v>
      </c>
      <c r="AP34">
        <v>1.5983333333333301</v>
      </c>
      <c r="AQ34">
        <v>0.23366666666666699</v>
      </c>
      <c r="AR34">
        <v>1.8016666666666701</v>
      </c>
      <c r="AS34">
        <v>0.239166666666667</v>
      </c>
      <c r="AT34">
        <v>0.57133333333333303</v>
      </c>
      <c r="AU34">
        <v>4.3666666666666701E-2</v>
      </c>
      <c r="AV34">
        <v>7.2999999999999995E-2</v>
      </c>
      <c r="AW34">
        <v>3.5933333333333302</v>
      </c>
      <c r="AX34">
        <v>3.0583333333333299E-2</v>
      </c>
      <c r="AY34">
        <v>2.1833333333333298E-2</v>
      </c>
    </row>
    <row r="35" spans="1:51" x14ac:dyDescent="0.25">
      <c r="A35" s="48"/>
      <c r="D35" s="48"/>
      <c r="E35" s="109"/>
      <c r="F35" s="109"/>
      <c r="G35" s="48" t="s">
        <v>668</v>
      </c>
      <c r="H35">
        <v>5.0000000046566103E-3</v>
      </c>
      <c r="I35">
        <v>2968.4464074757302</v>
      </c>
      <c r="K35">
        <v>1.43</v>
      </c>
      <c r="L35">
        <v>1.57293515441674</v>
      </c>
      <c r="M35">
        <v>801.85637371456096</v>
      </c>
      <c r="N35">
        <v>140.28269205033399</v>
      </c>
      <c r="O35">
        <v>6.3627101580659398</v>
      </c>
      <c r="P35">
        <v>11.5514829495322</v>
      </c>
      <c r="Q35">
        <v>26.188369821141801</v>
      </c>
      <c r="R35">
        <v>1.1986161001569899</v>
      </c>
      <c r="S35">
        <v>6.1756987908702001</v>
      </c>
      <c r="T35">
        <v>2.0456084397774799</v>
      </c>
      <c r="U35">
        <v>3.7828237542285201</v>
      </c>
      <c r="V35">
        <v>0.21929178937864899</v>
      </c>
      <c r="W35">
        <v>0.03</v>
      </c>
      <c r="X35">
        <v>0.95074824334427399</v>
      </c>
      <c r="Y35">
        <v>0.80923832501103599</v>
      </c>
      <c r="Z35">
        <v>0.53462603752529703</v>
      </c>
      <c r="AA35">
        <v>3.4903040300555799E-2</v>
      </c>
      <c r="AC35">
        <v>4.0598303193880199E-2</v>
      </c>
      <c r="AE35">
        <v>0.48981856051217798</v>
      </c>
      <c r="AF35">
        <v>2.5746628689769999E-2</v>
      </c>
      <c r="AG35">
        <v>7.3861732687201101E-2</v>
      </c>
      <c r="AH35">
        <v>3.4936847787591402E-2</v>
      </c>
      <c r="AI35">
        <v>0.32041639575194403</v>
      </c>
      <c r="AJ35">
        <v>0.16265163865007701</v>
      </c>
      <c r="AK35">
        <v>6.3296699931530906E-2</v>
      </c>
      <c r="AL35">
        <v>0.29836592000800399</v>
      </c>
      <c r="AM35">
        <v>5.7893580530717699E-2</v>
      </c>
      <c r="AN35">
        <v>0.243681258113043</v>
      </c>
      <c r="AO35">
        <v>4.9809637621649097E-2</v>
      </c>
      <c r="AP35">
        <v>0.17023676323154899</v>
      </c>
      <c r="AQ35">
        <v>5.2528299251186697E-2</v>
      </c>
      <c r="AR35">
        <v>0.20210695738202999</v>
      </c>
      <c r="AS35">
        <v>1.1334558757279499E-2</v>
      </c>
      <c r="AT35">
        <v>0.13602900017602501</v>
      </c>
      <c r="AU35">
        <v>1.45564037072654E-2</v>
      </c>
      <c r="AV35">
        <v>5.4522166745890298E-2</v>
      </c>
      <c r="AW35">
        <v>0.40491425704160799</v>
      </c>
      <c r="AX35">
        <v>1.27423724461168E-2</v>
      </c>
      <c r="AY35">
        <v>6.35207752541551E-3</v>
      </c>
    </row>
    <row r="36" spans="1:51" x14ac:dyDescent="0.25">
      <c r="A36" s="48"/>
      <c r="D36" s="48"/>
      <c r="E36" s="109"/>
      <c r="F36" s="109"/>
      <c r="G36" s="48" t="s">
        <v>669</v>
      </c>
      <c r="H36">
        <f>H35/H34*100</f>
        <v>5.2601565650426624E-6</v>
      </c>
      <c r="I36">
        <f>I35/I34*100</f>
        <v>1.2808127609406947</v>
      </c>
      <c r="K36">
        <f t="shared" ref="K36:AA36" si="7">K35/K34*100</f>
        <v>25.812274368231048</v>
      </c>
      <c r="L36">
        <f t="shared" si="7"/>
        <v>3.4551019317226581</v>
      </c>
      <c r="M36">
        <f t="shared" si="7"/>
        <v>13.942927630104748</v>
      </c>
      <c r="N36">
        <f t="shared" si="7"/>
        <v>2.3373138076868276</v>
      </c>
      <c r="O36">
        <f t="shared" si="7"/>
        <v>1.882857851930916</v>
      </c>
      <c r="P36">
        <f t="shared" si="7"/>
        <v>2.9128116874568999</v>
      </c>
      <c r="Q36">
        <f t="shared" si="7"/>
        <v>1.8789614597219191</v>
      </c>
      <c r="R36">
        <f t="shared" si="7"/>
        <v>2.1691137387850832</v>
      </c>
      <c r="S36">
        <f t="shared" si="7"/>
        <v>3.2763486547023115</v>
      </c>
      <c r="T36">
        <f t="shared" si="7"/>
        <v>1.597154168499084</v>
      </c>
      <c r="U36">
        <f t="shared" si="7"/>
        <v>4.2467055580157753</v>
      </c>
      <c r="V36">
        <f t="shared" si="7"/>
        <v>10.360242017888913</v>
      </c>
      <c r="W36">
        <f t="shared" si="7"/>
        <v>5.5555555555555554</v>
      </c>
      <c r="X36">
        <f t="shared" si="7"/>
        <v>0.87672355148090586</v>
      </c>
      <c r="Y36">
        <f t="shared" si="7"/>
        <v>5.6197105903544164</v>
      </c>
      <c r="Z36">
        <f t="shared" si="7"/>
        <v>3.8038138564588904</v>
      </c>
      <c r="AA36">
        <f t="shared" si="7"/>
        <v>7.6992000662990794</v>
      </c>
      <c r="AC36">
        <f>AC35/AC34*100</f>
        <v>36.796045190828089</v>
      </c>
      <c r="AE36">
        <f t="shared" ref="AE36:AY36" si="8">AE35/AE34*100</f>
        <v>7.5434069894072628</v>
      </c>
      <c r="AF36">
        <f t="shared" si="8"/>
        <v>4.2650406443572582</v>
      </c>
      <c r="AG36">
        <f t="shared" si="8"/>
        <v>3.9357939264938349</v>
      </c>
      <c r="AH36">
        <f t="shared" si="8"/>
        <v>9.0863063166687645</v>
      </c>
      <c r="AI36">
        <f t="shared" si="8"/>
        <v>12.664679673989884</v>
      </c>
      <c r="AJ36">
        <f t="shared" si="8"/>
        <v>13.04692288636978</v>
      </c>
      <c r="AK36">
        <f t="shared" si="8"/>
        <v>11.703550064381684</v>
      </c>
      <c r="AL36">
        <f t="shared" si="8"/>
        <v>15.512959445823457</v>
      </c>
      <c r="AM36">
        <f t="shared" si="8"/>
        <v>17.077752368943273</v>
      </c>
      <c r="AN36">
        <f t="shared" si="8"/>
        <v>9.7019744437840494</v>
      </c>
      <c r="AO36">
        <f t="shared" si="8"/>
        <v>8.7693023981776577</v>
      </c>
      <c r="AP36">
        <f t="shared" si="8"/>
        <v>10.650892381535934</v>
      </c>
      <c r="AQ36">
        <f t="shared" si="8"/>
        <v>22.480013944873019</v>
      </c>
      <c r="AR36">
        <f t="shared" si="8"/>
        <v>11.217777468012745</v>
      </c>
      <c r="AS36">
        <f t="shared" si="8"/>
        <v>4.739188330569819</v>
      </c>
      <c r="AT36">
        <f t="shared" si="8"/>
        <v>23.809043204671834</v>
      </c>
      <c r="AU36">
        <f t="shared" si="8"/>
        <v>33.335275665493256</v>
      </c>
      <c r="AV36">
        <f t="shared" si="8"/>
        <v>74.687899651904516</v>
      </c>
      <c r="AW36">
        <f t="shared" si="8"/>
        <v>11.268485817484462</v>
      </c>
      <c r="AX36">
        <f t="shared" si="8"/>
        <v>41.664433066322012</v>
      </c>
      <c r="AY36">
        <f t="shared" si="8"/>
        <v>29.093484849231388</v>
      </c>
    </row>
    <row r="37" spans="1:51" x14ac:dyDescent="0.25">
      <c r="A37" s="48"/>
      <c r="D37" s="48"/>
      <c r="E37" s="109"/>
      <c r="F37" s="109"/>
      <c r="G37" s="48" t="s">
        <v>673</v>
      </c>
      <c r="H37">
        <f>100-H34/H$120*100</f>
        <v>1.7866110823376857E-3</v>
      </c>
      <c r="I37">
        <f>100-I34/I$120*100</f>
        <v>-4.3724713329211085</v>
      </c>
      <c r="K37">
        <f t="shared" ref="K37:U37" si="9">100-K34/K$120*100</f>
        <v>-84.666666666666657</v>
      </c>
      <c r="L37">
        <f t="shared" si="9"/>
        <v>-5.8720930232558146</v>
      </c>
      <c r="M37">
        <f t="shared" si="9"/>
        <v>-6.4998148148148118</v>
      </c>
      <c r="N37">
        <f t="shared" si="9"/>
        <v>-11.145864197530926</v>
      </c>
      <c r="O37">
        <f t="shared" si="9"/>
        <v>-3.6589979550101219</v>
      </c>
      <c r="P37">
        <f t="shared" si="9"/>
        <v>-1.1670918367346843</v>
      </c>
      <c r="Q37">
        <f t="shared" si="9"/>
        <v>5.2662438260955184</v>
      </c>
      <c r="R37">
        <f t="shared" si="9"/>
        <v>-6.2660256410255641</v>
      </c>
      <c r="S37">
        <f t="shared" si="9"/>
        <v>-5.8951310861421291</v>
      </c>
      <c r="T37">
        <f t="shared" si="9"/>
        <v>-7.6288515406159689</v>
      </c>
      <c r="U37">
        <f t="shared" si="9"/>
        <v>-14.200854700854748</v>
      </c>
      <c r="W37">
        <f>100-W34/W$120*100</f>
        <v>-174.11167512690355</v>
      </c>
      <c r="X37">
        <f>100-X34/X$120*100</f>
        <v>0.51070336391467208</v>
      </c>
      <c r="Y37">
        <f>100-Y34/Y$120*100</f>
        <v>-0.69930069930069294</v>
      </c>
      <c r="Z37">
        <f>100-Z34/Z$120*100</f>
        <v>-0.39285714285715301</v>
      </c>
      <c r="AA37">
        <f>100-AA34/AA$120*100</f>
        <v>12.820512820512903</v>
      </c>
      <c r="AC37">
        <f>100-AC34/AC$120*100</f>
        <v>-28.294573643410473</v>
      </c>
      <c r="AE37">
        <f t="shared" ref="AE37:AU37" si="10">100-AE34/AE$120*100</f>
        <v>0.10256410256415904</v>
      </c>
      <c r="AF37">
        <f t="shared" si="10"/>
        <v>0.71271929824555968</v>
      </c>
      <c r="AG37">
        <f t="shared" si="10"/>
        <v>0.70546737213385313</v>
      </c>
      <c r="AH37">
        <f t="shared" si="10"/>
        <v>-3.9189189189189051</v>
      </c>
      <c r="AI37">
        <f t="shared" si="10"/>
        <v>-6.7510548523206637</v>
      </c>
      <c r="AJ37">
        <f t="shared" si="10"/>
        <v>-14.373088685015588</v>
      </c>
      <c r="AK37">
        <f t="shared" si="10"/>
        <v>-4.6099290780141189</v>
      </c>
      <c r="AL37">
        <f t="shared" si="10"/>
        <v>-3.963963963963792</v>
      </c>
      <c r="AM37">
        <f t="shared" si="10"/>
        <v>3.1428571428571246</v>
      </c>
      <c r="AN37">
        <f t="shared" si="10"/>
        <v>1.503267973856083</v>
      </c>
      <c r="AO37">
        <f t="shared" si="10"/>
        <v>-1.4285714285714022</v>
      </c>
      <c r="AP37">
        <f t="shared" si="10"/>
        <v>5.9803921568629335</v>
      </c>
      <c r="AQ37">
        <f t="shared" si="10"/>
        <v>2.6388888888887436</v>
      </c>
      <c r="AR37">
        <f t="shared" si="10"/>
        <v>-9.8577235772359728</v>
      </c>
      <c r="AS37">
        <f t="shared" si="10"/>
        <v>3.56182795698912</v>
      </c>
      <c r="AT37">
        <f t="shared" si="10"/>
        <v>-0.23391812865492057</v>
      </c>
      <c r="AU37">
        <f t="shared" si="10"/>
        <v>-21.29629629629639</v>
      </c>
      <c r="AW37">
        <f>100-AW34/AW$120*100</f>
        <v>2.8828828828829813</v>
      </c>
      <c r="AX37">
        <f>100-AX34/AX$120*100</f>
        <v>-1.9444444444443292</v>
      </c>
      <c r="AY37">
        <f>100-AY34/AY$120*100</f>
        <v>5.0724637681160942</v>
      </c>
    </row>
    <row r="38" spans="1:51" x14ac:dyDescent="0.25">
      <c r="A38" s="48"/>
      <c r="D38" s="48"/>
      <c r="E38" s="109"/>
      <c r="F38" s="109"/>
      <c r="G38" s="48"/>
    </row>
    <row r="39" spans="1:51" x14ac:dyDescent="0.25">
      <c r="A39" s="48" t="s">
        <v>681</v>
      </c>
      <c r="B39" t="s">
        <v>677</v>
      </c>
      <c r="C39" t="s">
        <v>675</v>
      </c>
      <c r="D39" s="109" t="s">
        <v>679</v>
      </c>
      <c r="E39" s="109">
        <v>5</v>
      </c>
      <c r="F39" s="109" t="s">
        <v>325</v>
      </c>
      <c r="G39" s="48" t="s">
        <v>34</v>
      </c>
      <c r="H39">
        <v>50457.4</v>
      </c>
      <c r="I39">
        <v>255406.97500000001</v>
      </c>
      <c r="K39">
        <v>7.0633333333333299</v>
      </c>
      <c r="L39">
        <v>34.078333333333298</v>
      </c>
      <c r="M39">
        <v>13288.003333333299</v>
      </c>
      <c r="N39">
        <v>13853.6833333333</v>
      </c>
      <c r="O39">
        <v>427.79833333333301</v>
      </c>
      <c r="P39">
        <v>15.615</v>
      </c>
      <c r="Q39">
        <v>1552.6666666666699</v>
      </c>
      <c r="R39">
        <v>38.265000000000001</v>
      </c>
      <c r="S39">
        <v>12.168333333333299</v>
      </c>
      <c r="T39">
        <v>18.428333333333299</v>
      </c>
      <c r="U39">
        <v>158.1</v>
      </c>
      <c r="V39">
        <v>2.3450000000000002</v>
      </c>
      <c r="W39">
        <v>47.248333333333299</v>
      </c>
      <c r="X39">
        <v>342.51666666666699</v>
      </c>
      <c r="Y39">
        <v>32.984999999999999</v>
      </c>
      <c r="Z39">
        <v>180.39</v>
      </c>
      <c r="AA39">
        <v>12.0833333333333</v>
      </c>
      <c r="AB39">
        <v>266.808333333333</v>
      </c>
      <c r="AC39">
        <v>0.14624999999999999</v>
      </c>
      <c r="AD39">
        <v>1.1766666666666701</v>
      </c>
      <c r="AE39">
        <v>688.32166666666706</v>
      </c>
      <c r="AF39">
        <v>25.641666666666701</v>
      </c>
      <c r="AG39">
        <v>53.308333333333302</v>
      </c>
      <c r="AH39">
        <v>6.81666666666667</v>
      </c>
      <c r="AI39">
        <v>29.094999999999999</v>
      </c>
      <c r="AJ39">
        <v>6.4366666666666701</v>
      </c>
      <c r="AK39">
        <v>2.0433333333333299</v>
      </c>
      <c r="AL39">
        <v>6.66</v>
      </c>
      <c r="AM39">
        <v>1.02783333333333</v>
      </c>
      <c r="AN39">
        <v>6.4883333333333297</v>
      </c>
      <c r="AO39">
        <v>1.3</v>
      </c>
      <c r="AP39">
        <v>3.9433333333333298</v>
      </c>
      <c r="AQ39">
        <v>0.539333333333333</v>
      </c>
      <c r="AR39">
        <v>3.5683333333333298</v>
      </c>
      <c r="AS39">
        <v>0.50933333333333297</v>
      </c>
      <c r="AT39">
        <v>4.8533333333333299</v>
      </c>
      <c r="AU39">
        <v>0.77600000000000002</v>
      </c>
      <c r="AV39">
        <v>0.55333333333333301</v>
      </c>
      <c r="AW39">
        <v>10.6033333333333</v>
      </c>
      <c r="AX39">
        <v>5.8916666666666702</v>
      </c>
      <c r="AY39">
        <v>1.7549999999999999</v>
      </c>
    </row>
    <row r="40" spans="1:51" x14ac:dyDescent="0.25">
      <c r="A40" s="48"/>
      <c r="D40" s="48"/>
      <c r="E40" s="109"/>
      <c r="F40" s="109"/>
      <c r="G40" s="48" t="s">
        <v>668</v>
      </c>
      <c r="H40">
        <v>1.45519152283669E-11</v>
      </c>
      <c r="I40">
        <v>6694.8395189721696</v>
      </c>
      <c r="K40">
        <v>1.05099423827578</v>
      </c>
      <c r="L40">
        <v>1.02801453729453</v>
      </c>
      <c r="M40">
        <v>1638.6011624417999</v>
      </c>
      <c r="N40">
        <v>415.913611048684</v>
      </c>
      <c r="O40">
        <v>13.275913548813</v>
      </c>
      <c r="P40">
        <v>1.56563884724415</v>
      </c>
      <c r="Q40">
        <v>58.342874648257002</v>
      </c>
      <c r="R40">
        <v>1.6705263641539301</v>
      </c>
      <c r="S40">
        <v>2.3990096336243201</v>
      </c>
      <c r="T40">
        <v>0.82299081944386798</v>
      </c>
      <c r="U40">
        <v>11.7667355994204</v>
      </c>
      <c r="V40">
        <v>0.51500000000000101</v>
      </c>
      <c r="W40">
        <v>2.4503293429432902</v>
      </c>
      <c r="X40">
        <v>15.2534997805604</v>
      </c>
      <c r="Y40">
        <v>1.5038700076801901</v>
      </c>
      <c r="Z40">
        <v>7.4082656539840697</v>
      </c>
      <c r="AA40">
        <v>0.73845935719051004</v>
      </c>
      <c r="AB40">
        <v>14.7152827775147</v>
      </c>
      <c r="AC40">
        <v>1.7426631917843299E-2</v>
      </c>
      <c r="AD40">
        <v>0.17556258776351499</v>
      </c>
      <c r="AE40">
        <v>29.136825734607498</v>
      </c>
      <c r="AF40">
        <v>1.0552000863448701</v>
      </c>
      <c r="AG40">
        <v>2.2289864413126299</v>
      </c>
      <c r="AH40">
        <v>0.37610577708346299</v>
      </c>
      <c r="AI40">
        <v>1.5569494746672601</v>
      </c>
      <c r="AJ40">
        <v>0.67810192613074605</v>
      </c>
      <c r="AK40">
        <v>3.9015666369065401E-2</v>
      </c>
      <c r="AL40">
        <v>0.52313159593611502</v>
      </c>
      <c r="AM40">
        <v>7.2710422606085595E-2</v>
      </c>
      <c r="AN40">
        <v>0.52749144279525695</v>
      </c>
      <c r="AO40">
        <v>6.2981478758970602E-2</v>
      </c>
      <c r="AP40">
        <v>0.21116081286282501</v>
      </c>
      <c r="AQ40">
        <v>4.3770868039015302E-2</v>
      </c>
      <c r="AR40">
        <v>0.27901115071305299</v>
      </c>
      <c r="AS40">
        <v>2.9374970449157701E-2</v>
      </c>
      <c r="AT40">
        <v>0.36790699307781</v>
      </c>
      <c r="AU40">
        <v>4.5577772360365899E-2</v>
      </c>
      <c r="AV40">
        <v>7.6739096221475206E-2</v>
      </c>
      <c r="AW40">
        <v>0.52540989289844497</v>
      </c>
      <c r="AX40">
        <v>0.23575528743923299</v>
      </c>
      <c r="AY40">
        <v>0.109658560997307</v>
      </c>
    </row>
    <row r="41" spans="1:51" x14ac:dyDescent="0.25">
      <c r="A41" s="48"/>
      <c r="D41" s="48"/>
      <c r="E41" s="109"/>
      <c r="F41" s="109"/>
      <c r="G41" s="48" t="s">
        <v>669</v>
      </c>
      <c r="H41">
        <f>H40/H39*100</f>
        <v>2.884000211736415E-14</v>
      </c>
      <c r="I41">
        <f>I40/I39*100</f>
        <v>2.6212438086204064</v>
      </c>
      <c r="K41">
        <f t="shared" ref="K41:AY41" si="11">K40/K39*100</f>
        <v>14.879578644772732</v>
      </c>
      <c r="L41">
        <f t="shared" si="11"/>
        <v>3.0166221077748259</v>
      </c>
      <c r="M41">
        <f t="shared" si="11"/>
        <v>12.331432505975721</v>
      </c>
      <c r="N41">
        <f t="shared" si="11"/>
        <v>3.0021879455549247</v>
      </c>
      <c r="O41">
        <f t="shared" si="11"/>
        <v>3.1033111899640429</v>
      </c>
      <c r="P41">
        <f t="shared" si="11"/>
        <v>10.02650558593756</v>
      </c>
      <c r="Q41">
        <f t="shared" si="11"/>
        <v>3.7575917549328173</v>
      </c>
      <c r="R41">
        <f t="shared" si="11"/>
        <v>4.3656771570728603</v>
      </c>
      <c r="S41">
        <f t="shared" si="11"/>
        <v>19.715186689146638</v>
      </c>
      <c r="T41">
        <f t="shared" si="11"/>
        <v>4.465899354855039</v>
      </c>
      <c r="U41">
        <f t="shared" si="11"/>
        <v>7.4425905119673637</v>
      </c>
      <c r="V41">
        <f t="shared" si="11"/>
        <v>21.961620469083197</v>
      </c>
      <c r="W41">
        <f t="shared" si="11"/>
        <v>5.1860651372745963</v>
      </c>
      <c r="X41">
        <f t="shared" si="11"/>
        <v>4.4533598697563281</v>
      </c>
      <c r="Y41">
        <f t="shared" si="11"/>
        <v>4.5592542297413674</v>
      </c>
      <c r="Z41">
        <f t="shared" si="11"/>
        <v>4.1068050634647548</v>
      </c>
      <c r="AA41">
        <f t="shared" si="11"/>
        <v>6.1113877836456174</v>
      </c>
      <c r="AB41">
        <f t="shared" si="11"/>
        <v>5.5153010378916392</v>
      </c>
      <c r="AC41">
        <f t="shared" si="11"/>
        <v>11.91564575579029</v>
      </c>
      <c r="AD41">
        <f t="shared" si="11"/>
        <v>14.920333237692448</v>
      </c>
      <c r="AE41">
        <f t="shared" si="11"/>
        <v>4.2330246374065634</v>
      </c>
      <c r="AF41">
        <f t="shared" si="11"/>
        <v>4.1151774573085547</v>
      </c>
      <c r="AG41">
        <f t="shared" si="11"/>
        <v>4.1813095663203965</v>
      </c>
      <c r="AH41">
        <f t="shared" si="11"/>
        <v>5.5174441625935859</v>
      </c>
      <c r="AI41">
        <f t="shared" si="11"/>
        <v>5.3512612980486685</v>
      </c>
      <c r="AJ41">
        <f t="shared" si="11"/>
        <v>10.534985905708115</v>
      </c>
      <c r="AK41">
        <f t="shared" si="11"/>
        <v>1.9094127097421925</v>
      </c>
      <c r="AL41">
        <f t="shared" si="11"/>
        <v>7.8548287678095354</v>
      </c>
      <c r="AM41">
        <f t="shared" si="11"/>
        <v>7.0741452186884217</v>
      </c>
      <c r="AN41">
        <f t="shared" si="11"/>
        <v>8.1298449955600915</v>
      </c>
      <c r="AO41">
        <f t="shared" si="11"/>
        <v>4.84472913530543</v>
      </c>
      <c r="AP41">
        <f t="shared" si="11"/>
        <v>5.3548811376878742</v>
      </c>
      <c r="AQ41">
        <f t="shared" si="11"/>
        <v>8.1157357303489484</v>
      </c>
      <c r="AR41">
        <f t="shared" si="11"/>
        <v>7.8190887635605772</v>
      </c>
      <c r="AS41">
        <f t="shared" si="11"/>
        <v>5.7673371300702332</v>
      </c>
      <c r="AT41">
        <f t="shared" si="11"/>
        <v>7.5805012309988378</v>
      </c>
      <c r="AU41">
        <f t="shared" si="11"/>
        <v>5.8734242732430282</v>
      </c>
      <c r="AV41">
        <f t="shared" si="11"/>
        <v>13.868511365326853</v>
      </c>
      <c r="AW41">
        <f t="shared" si="11"/>
        <v>4.955138883040993</v>
      </c>
      <c r="AX41">
        <f t="shared" si="11"/>
        <v>4.0015041715287047</v>
      </c>
      <c r="AY41">
        <f t="shared" si="11"/>
        <v>6.2483510539776077</v>
      </c>
    </row>
    <row r="42" spans="1:51" x14ac:dyDescent="0.25">
      <c r="A42" s="48"/>
      <c r="D42" s="48"/>
      <c r="E42" s="109"/>
      <c r="F42" s="109"/>
      <c r="G42" s="48" t="s">
        <v>673</v>
      </c>
      <c r="H42">
        <f>100-H39/H$123*100</f>
        <v>1.6774312564677984E-3</v>
      </c>
      <c r="I42">
        <f>100-I39/I$123*100</f>
        <v>-0.43148018056457715</v>
      </c>
      <c r="K42">
        <f t="shared" ref="K42:U42" si="12">100-K39/K$123*100</f>
        <v>21.518518518518562</v>
      </c>
      <c r="L42">
        <f t="shared" si="12"/>
        <v>-3.2676767676766474</v>
      </c>
      <c r="M42">
        <f t="shared" si="12"/>
        <v>5.7588416075652589</v>
      </c>
      <c r="N42">
        <f t="shared" si="12"/>
        <v>1.746926713948227</v>
      </c>
      <c r="O42">
        <f t="shared" si="12"/>
        <v>-0.65843137254894657</v>
      </c>
      <c r="P42">
        <f t="shared" si="12"/>
        <v>8.1470588235294059</v>
      </c>
      <c r="Q42">
        <f t="shared" si="12"/>
        <v>-0.17204301075291539</v>
      </c>
      <c r="R42">
        <f t="shared" si="12"/>
        <v>-0.69736842105263008</v>
      </c>
      <c r="S42">
        <f t="shared" si="12"/>
        <v>6.3974358974361536</v>
      </c>
      <c r="T42">
        <f t="shared" si="12"/>
        <v>12.246031746031903</v>
      </c>
      <c r="U42">
        <f t="shared" si="12"/>
        <v>-26.47999999999999</v>
      </c>
      <c r="W42">
        <f t="shared" ref="W42:AY42" si="13">100-W39/W$123*100</f>
        <v>-0.52836879432615547</v>
      </c>
      <c r="X42">
        <f t="shared" si="13"/>
        <v>-0.15107212475642484</v>
      </c>
      <c r="Y42">
        <f t="shared" si="13"/>
        <v>5.7571428571428669</v>
      </c>
      <c r="Z42">
        <f t="shared" si="13"/>
        <v>1.9619565217391397</v>
      </c>
      <c r="AA42">
        <f t="shared" si="13"/>
        <v>3.3333333333335986</v>
      </c>
      <c r="AB42">
        <f t="shared" si="13"/>
        <v>1.1820987654322295</v>
      </c>
      <c r="AC42">
        <f t="shared" si="13"/>
        <v>-32.954545454545439</v>
      </c>
      <c r="AD42">
        <f t="shared" si="13"/>
        <v>-1.4367816091957195</v>
      </c>
      <c r="AE42">
        <f t="shared" si="13"/>
        <v>-0.77916056612987461</v>
      </c>
      <c r="AF42">
        <f t="shared" si="13"/>
        <v>-3.812415654521061</v>
      </c>
      <c r="AG42">
        <f t="shared" si="13"/>
        <v>-1.5634771732280228E-2</v>
      </c>
      <c r="AH42">
        <f t="shared" si="13"/>
        <v>-1.7412935323383607</v>
      </c>
      <c r="AI42">
        <f t="shared" si="13"/>
        <v>-0.67474048442906565</v>
      </c>
      <c r="AJ42">
        <f t="shared" si="13"/>
        <v>2.326757713707579</v>
      </c>
      <c r="AK42">
        <f t="shared" si="13"/>
        <v>-3.7225042301182611</v>
      </c>
      <c r="AL42">
        <f t="shared" si="13"/>
        <v>0.7451564828614039</v>
      </c>
      <c r="AM42">
        <f t="shared" si="13"/>
        <v>-0.76797385620884029</v>
      </c>
      <c r="AN42">
        <f t="shared" si="13"/>
        <v>-0.75051759834362031</v>
      </c>
      <c r="AO42">
        <f t="shared" si="13"/>
        <v>-2.3622047244094517</v>
      </c>
      <c r="AP42">
        <f t="shared" si="13"/>
        <v>-6.5765765765764712</v>
      </c>
      <c r="AQ42">
        <f t="shared" si="13"/>
        <v>-5.7516339869280415</v>
      </c>
      <c r="AR42">
        <f t="shared" si="13"/>
        <v>-5.260570304817989</v>
      </c>
      <c r="AS42">
        <f t="shared" si="13"/>
        <v>-1.2591119946984151</v>
      </c>
      <c r="AT42">
        <f t="shared" si="13"/>
        <v>-0.27548209366383958</v>
      </c>
      <c r="AU42">
        <f t="shared" si="13"/>
        <v>0.512820512820511</v>
      </c>
      <c r="AV42">
        <f t="shared" si="13"/>
        <v>-10.6666666666666</v>
      </c>
      <c r="AW42">
        <f t="shared" si="13"/>
        <v>3.6060606060609075</v>
      </c>
      <c r="AX42">
        <f t="shared" si="13"/>
        <v>0.14124293785306463</v>
      </c>
      <c r="AY42">
        <f t="shared" si="13"/>
        <v>-3.8461538461538396</v>
      </c>
    </row>
    <row r="43" spans="1:51" x14ac:dyDescent="0.25">
      <c r="A43" s="48"/>
      <c r="D43" s="48"/>
      <c r="E43" s="109"/>
      <c r="F43" s="109"/>
      <c r="G43" s="48"/>
    </row>
    <row r="44" spans="1:51" x14ac:dyDescent="0.25">
      <c r="A44" s="48" t="s">
        <v>671</v>
      </c>
      <c r="B44" t="s">
        <v>677</v>
      </c>
      <c r="C44" t="s">
        <v>678</v>
      </c>
      <c r="D44" s="109" t="s">
        <v>682</v>
      </c>
      <c r="E44" s="109">
        <v>30</v>
      </c>
      <c r="F44" s="109" t="s">
        <v>325</v>
      </c>
      <c r="G44" s="48" t="s">
        <v>34</v>
      </c>
      <c r="H44">
        <v>85048.497333333304</v>
      </c>
      <c r="I44">
        <v>336091.04566666699</v>
      </c>
      <c r="K44">
        <v>40.229333333333301</v>
      </c>
      <c r="L44">
        <v>39.924333333333301</v>
      </c>
      <c r="M44">
        <v>43.932333333333297</v>
      </c>
      <c r="N44">
        <v>44.017000000000003</v>
      </c>
      <c r="O44">
        <v>38.793999999999997</v>
      </c>
      <c r="P44">
        <v>36.406666666666702</v>
      </c>
      <c r="Q44">
        <v>38.688333333333297</v>
      </c>
      <c r="R44">
        <v>35.512666666666703</v>
      </c>
      <c r="S44">
        <v>38.816333333333297</v>
      </c>
      <c r="T44">
        <v>37.875333333333302</v>
      </c>
      <c r="U44">
        <v>39.154333333333298</v>
      </c>
      <c r="V44">
        <v>35.7113333333333</v>
      </c>
      <c r="W44">
        <v>31.4033333333333</v>
      </c>
      <c r="X44">
        <v>78.396000000000001</v>
      </c>
      <c r="Y44">
        <v>38.308333333333401</v>
      </c>
      <c r="Z44">
        <v>37.907666666666699</v>
      </c>
      <c r="AA44">
        <v>38.927666666666703</v>
      </c>
      <c r="AB44">
        <v>37.391666666666701</v>
      </c>
      <c r="AC44">
        <v>38.893999999999998</v>
      </c>
      <c r="AD44">
        <v>42.707000000000001</v>
      </c>
      <c r="AE44">
        <v>39.337000000000003</v>
      </c>
      <c r="AF44">
        <v>36.009666666666703</v>
      </c>
      <c r="AG44">
        <v>38.412999999999997</v>
      </c>
      <c r="AH44">
        <v>37.918666666666702</v>
      </c>
      <c r="AI44">
        <v>35.5163333333333</v>
      </c>
      <c r="AJ44">
        <v>37.751666666666701</v>
      </c>
      <c r="AK44">
        <v>35.603333333333303</v>
      </c>
      <c r="AL44">
        <v>37.320333333333302</v>
      </c>
      <c r="AM44">
        <v>37.6056666666667</v>
      </c>
      <c r="AN44">
        <v>35.491999999999997</v>
      </c>
      <c r="AO44">
        <v>38.316000000000003</v>
      </c>
      <c r="AP44">
        <v>38.002333333333297</v>
      </c>
      <c r="AQ44">
        <v>36.807000000000002</v>
      </c>
      <c r="AR44">
        <v>39.217666666666702</v>
      </c>
      <c r="AS44">
        <v>37.006333333333302</v>
      </c>
      <c r="AT44">
        <v>36.704333333333302</v>
      </c>
      <c r="AU44">
        <v>37.6116666666667</v>
      </c>
      <c r="AV44">
        <v>37.994333333333302</v>
      </c>
      <c r="AW44">
        <v>38.564666666666703</v>
      </c>
      <c r="AX44">
        <v>37.802666666666703</v>
      </c>
      <c r="AY44">
        <v>37.396999999999998</v>
      </c>
    </row>
    <row r="45" spans="1:51" x14ac:dyDescent="0.25">
      <c r="A45" s="48"/>
      <c r="D45" s="48"/>
      <c r="E45" s="109"/>
      <c r="F45" s="109"/>
      <c r="G45" s="48" t="s">
        <v>668</v>
      </c>
      <c r="H45">
        <v>1.12348663642789E-2</v>
      </c>
      <c r="I45">
        <v>1709.32173753351</v>
      </c>
      <c r="K45">
        <v>0.72498704969276695</v>
      </c>
      <c r="L45">
        <v>0.42757988207533398</v>
      </c>
      <c r="M45">
        <v>4.9358671533535903</v>
      </c>
      <c r="N45">
        <v>1.79093858074474</v>
      </c>
      <c r="O45">
        <v>0.45429505830462202</v>
      </c>
      <c r="P45">
        <v>1.34090848142427</v>
      </c>
      <c r="Q45">
        <v>0.45105863132068402</v>
      </c>
      <c r="R45">
        <v>0.41372239753513801</v>
      </c>
      <c r="S45">
        <v>0.71671697497842402</v>
      </c>
      <c r="T45">
        <v>1.35216797115677</v>
      </c>
      <c r="U45">
        <v>1.9779714917617499</v>
      </c>
      <c r="V45">
        <v>1.3828201457729601</v>
      </c>
      <c r="W45">
        <v>0.41763088434113199</v>
      </c>
      <c r="X45">
        <v>0.76287875838825203</v>
      </c>
      <c r="Y45">
        <v>0.37331026714457699</v>
      </c>
      <c r="Z45">
        <v>0.35237937258333102</v>
      </c>
      <c r="AA45">
        <v>0.39480529659849101</v>
      </c>
      <c r="AB45">
        <v>0.58868827819898795</v>
      </c>
      <c r="AC45">
        <v>0.399513036917028</v>
      </c>
      <c r="AD45">
        <v>0.35423297418506899</v>
      </c>
      <c r="AE45">
        <v>0.569708404946485</v>
      </c>
      <c r="AF45">
        <v>0.27400101378563402</v>
      </c>
      <c r="AG45">
        <v>0.34654629320385699</v>
      </c>
      <c r="AH45">
        <v>0.36185386860198399</v>
      </c>
      <c r="AI45">
        <v>0.64143320428206396</v>
      </c>
      <c r="AJ45">
        <v>0.62696136687642501</v>
      </c>
      <c r="AK45">
        <v>0.370857864357162</v>
      </c>
      <c r="AL45">
        <v>0.47347990688330399</v>
      </c>
      <c r="AM45">
        <v>0.31103786836260799</v>
      </c>
      <c r="AN45">
        <v>0.34595182708965</v>
      </c>
      <c r="AO45">
        <v>0.24206886072631001</v>
      </c>
      <c r="AP45">
        <v>0.38575193525834101</v>
      </c>
      <c r="AQ45">
        <v>0.34053046853402202</v>
      </c>
      <c r="AR45">
        <v>0.41196021922295101</v>
      </c>
      <c r="AS45">
        <v>0.22483302446235301</v>
      </c>
      <c r="AT45">
        <v>0.414870930397503</v>
      </c>
      <c r="AU45">
        <v>0.30952741756138902</v>
      </c>
      <c r="AV45">
        <v>0.40597769506327502</v>
      </c>
      <c r="AW45">
        <v>0.33684549705894701</v>
      </c>
      <c r="AX45">
        <v>0.34553276094878299</v>
      </c>
      <c r="AY45">
        <v>0.33406735847729901</v>
      </c>
    </row>
    <row r="46" spans="1:51" x14ac:dyDescent="0.25">
      <c r="A46" s="48"/>
      <c r="D46" s="48"/>
      <c r="E46" s="109"/>
      <c r="F46" s="109"/>
      <c r="G46" s="48" t="s">
        <v>669</v>
      </c>
      <c r="H46">
        <f>H45/H44*100</f>
        <v>1.3209952811095214E-5</v>
      </c>
      <c r="I46">
        <f>I45/I44*100</f>
        <v>0.50858889564966414</v>
      </c>
      <c r="K46">
        <f t="shared" ref="K46:AY46" si="14">K45/K44*100</f>
        <v>1.8021353813786809</v>
      </c>
      <c r="L46">
        <f t="shared" si="14"/>
        <v>1.0709756340961678</v>
      </c>
      <c r="M46">
        <f t="shared" si="14"/>
        <v>11.235158205468093</v>
      </c>
      <c r="N46">
        <f t="shared" si="14"/>
        <v>4.0687429419195764</v>
      </c>
      <c r="O46">
        <f t="shared" si="14"/>
        <v>1.1710446417090841</v>
      </c>
      <c r="P46">
        <f t="shared" si="14"/>
        <v>3.6831399416524504</v>
      </c>
      <c r="Q46">
        <f t="shared" si="14"/>
        <v>1.1658776495602061</v>
      </c>
      <c r="R46">
        <f t="shared" si="14"/>
        <v>1.1649995237430897</v>
      </c>
      <c r="S46">
        <f t="shared" si="14"/>
        <v>1.8464314205663201</v>
      </c>
      <c r="T46">
        <f t="shared" si="14"/>
        <v>3.5700490323256235</v>
      </c>
      <c r="U46">
        <f t="shared" si="14"/>
        <v>5.0517307367300814</v>
      </c>
      <c r="V46">
        <f t="shared" si="14"/>
        <v>3.8722165113959006</v>
      </c>
      <c r="W46">
        <f t="shared" si="14"/>
        <v>1.329893485854365</v>
      </c>
      <c r="X46">
        <f t="shared" si="14"/>
        <v>0.97310928923446605</v>
      </c>
      <c r="Y46">
        <f t="shared" si="14"/>
        <v>0.97448840672937043</v>
      </c>
      <c r="Z46">
        <f t="shared" si="14"/>
        <v>0.92957283728884399</v>
      </c>
      <c r="AA46">
        <f t="shared" si="14"/>
        <v>1.0142023152303605</v>
      </c>
      <c r="AB46">
        <f t="shared" si="14"/>
        <v>1.5743836279001222</v>
      </c>
      <c r="AC46">
        <f t="shared" si="14"/>
        <v>1.0271842364298556</v>
      </c>
      <c r="AD46">
        <f t="shared" si="14"/>
        <v>0.82944944431842316</v>
      </c>
      <c r="AE46">
        <f t="shared" si="14"/>
        <v>1.4482761902190939</v>
      </c>
      <c r="AF46">
        <f t="shared" si="14"/>
        <v>0.7609096088614179</v>
      </c>
      <c r="AG46">
        <f t="shared" si="14"/>
        <v>0.90215888684522694</v>
      </c>
      <c r="AH46">
        <f t="shared" si="14"/>
        <v>0.95428953708459419</v>
      </c>
      <c r="AI46">
        <f t="shared" si="14"/>
        <v>1.8060231563376414</v>
      </c>
      <c r="AJ46">
        <f t="shared" si="14"/>
        <v>1.6607514905560667</v>
      </c>
      <c r="AK46">
        <f t="shared" si="14"/>
        <v>1.0416380423850642</v>
      </c>
      <c r="AL46">
        <f t="shared" si="14"/>
        <v>1.2686915270941785</v>
      </c>
      <c r="AM46">
        <f t="shared" si="14"/>
        <v>0.8271037211482517</v>
      </c>
      <c r="AN46">
        <f t="shared" si="14"/>
        <v>0.97473184686591352</v>
      </c>
      <c r="AO46">
        <f t="shared" si="14"/>
        <v>0.63176965426012632</v>
      </c>
      <c r="AP46">
        <f t="shared" si="14"/>
        <v>1.015074342606177</v>
      </c>
      <c r="AQ46">
        <f t="shared" si="14"/>
        <v>0.92517854900975893</v>
      </c>
      <c r="AR46">
        <f t="shared" si="14"/>
        <v>1.0504455115201923</v>
      </c>
      <c r="AS46">
        <f t="shared" si="14"/>
        <v>0.60755282734222038</v>
      </c>
      <c r="AT46">
        <f t="shared" si="14"/>
        <v>1.1303050422679519</v>
      </c>
      <c r="AU46">
        <f t="shared" si="14"/>
        <v>0.82295586713711721</v>
      </c>
      <c r="AV46">
        <f t="shared" si="14"/>
        <v>1.068521696384396</v>
      </c>
      <c r="AW46">
        <f t="shared" si="14"/>
        <v>0.8734562649548292</v>
      </c>
      <c r="AX46">
        <f t="shared" si="14"/>
        <v>0.91404335042179385</v>
      </c>
      <c r="AY46">
        <f t="shared" si="14"/>
        <v>0.89329988629381774</v>
      </c>
    </row>
    <row r="47" spans="1:51" x14ac:dyDescent="0.25">
      <c r="A47" s="48"/>
      <c r="D47" s="48"/>
      <c r="E47" s="109"/>
      <c r="F47" s="109"/>
      <c r="G47" s="48" t="s">
        <v>673</v>
      </c>
      <c r="H47">
        <f>100-H44/H$111*100</f>
        <v>1.7888182458989377E-3</v>
      </c>
      <c r="I47">
        <f>100-I44/I$111*100</f>
        <v>0.28564440917482159</v>
      </c>
      <c r="K47">
        <f t="shared" ref="K47:AY47" si="15">100-K44/K$111*100</f>
        <v>-7.2968490878849934E-2</v>
      </c>
      <c r="L47">
        <f t="shared" si="15"/>
        <v>-6.098579782782565E-2</v>
      </c>
      <c r="M47">
        <f t="shared" si="15"/>
        <v>0.15378787878795208</v>
      </c>
      <c r="N47">
        <f t="shared" si="15"/>
        <v>-3.8636363636371129E-2</v>
      </c>
      <c r="O47">
        <f t="shared" si="15"/>
        <v>1.5463917525764259E-2</v>
      </c>
      <c r="P47">
        <f t="shared" si="15"/>
        <v>-1.831501831513549E-2</v>
      </c>
      <c r="Q47">
        <f t="shared" si="15"/>
        <v>3.0146425495360063E-2</v>
      </c>
      <c r="R47">
        <f t="shared" si="15"/>
        <v>-3.5680751173813974E-2</v>
      </c>
      <c r="S47">
        <f t="shared" si="15"/>
        <v>-4.2096219931181622E-2</v>
      </c>
      <c r="T47">
        <f t="shared" si="15"/>
        <v>-0.19929453262778907</v>
      </c>
      <c r="U47">
        <f t="shared" si="15"/>
        <v>-0.13895993179870914</v>
      </c>
      <c r="V47">
        <f t="shared" si="15"/>
        <v>-3.1746031745939263E-2</v>
      </c>
      <c r="W47">
        <f t="shared" si="15"/>
        <v>-1.0615711252555116E-2</v>
      </c>
      <c r="X47">
        <f t="shared" si="15"/>
        <v>5.1020408163253705E-3</v>
      </c>
      <c r="Y47">
        <f t="shared" si="15"/>
        <v>-2.1758050478865698E-2</v>
      </c>
      <c r="Z47">
        <f t="shared" si="15"/>
        <v>-2.0228671943797849E-2</v>
      </c>
      <c r="AA47">
        <f t="shared" si="15"/>
        <v>-7.1122536418258164E-2</v>
      </c>
      <c r="AB47">
        <f t="shared" si="15"/>
        <v>2.2281639928607433E-2</v>
      </c>
      <c r="AC47">
        <f t="shared" si="15"/>
        <v>1.5424164524418416E-2</v>
      </c>
      <c r="AD47">
        <f t="shared" si="15"/>
        <v>-1.6393442622941734E-2</v>
      </c>
      <c r="AE47">
        <f t="shared" si="15"/>
        <v>-9.4147582697218013E-2</v>
      </c>
      <c r="AF47">
        <f t="shared" si="15"/>
        <v>-2.6851851851958486E-2</v>
      </c>
      <c r="AG47">
        <f t="shared" si="15"/>
        <v>-3.3854166666657193E-2</v>
      </c>
      <c r="AH47">
        <f t="shared" si="15"/>
        <v>-4.9252418645664875E-2</v>
      </c>
      <c r="AI47">
        <f t="shared" si="15"/>
        <v>-4.6009389671269219E-2</v>
      </c>
      <c r="AJ47">
        <f t="shared" si="15"/>
        <v>-0.13704686118487075</v>
      </c>
      <c r="AK47">
        <f t="shared" si="15"/>
        <v>-9.3632958800640154E-3</v>
      </c>
      <c r="AL47">
        <f t="shared" si="15"/>
        <v>-5.4512957998142042E-2</v>
      </c>
      <c r="AM47">
        <f t="shared" si="15"/>
        <v>-1.5070921985895325E-2</v>
      </c>
      <c r="AN47">
        <f t="shared" si="15"/>
        <v>2.2535211267609156E-2</v>
      </c>
      <c r="AO47">
        <f t="shared" si="15"/>
        <v>-4.1775456919083354E-2</v>
      </c>
      <c r="AP47">
        <f t="shared" si="15"/>
        <v>-6.1403508770894177E-3</v>
      </c>
      <c r="AQ47">
        <f t="shared" si="15"/>
        <v>-1.9021739130437254E-2</v>
      </c>
      <c r="AR47">
        <f t="shared" si="15"/>
        <v>-4.5068027210959372E-2</v>
      </c>
      <c r="AS47">
        <f t="shared" si="15"/>
        <v>-1.711711711702435E-2</v>
      </c>
      <c r="AT47">
        <f t="shared" si="15"/>
        <v>-1.1807447774643265E-2</v>
      </c>
      <c r="AU47">
        <f t="shared" si="15"/>
        <v>-3.1028368794409289E-2</v>
      </c>
      <c r="AV47">
        <f t="shared" si="15"/>
        <v>1.4912280701835812E-2</v>
      </c>
      <c r="AW47">
        <f t="shared" si="15"/>
        <v>1.3827672629744825E-2</v>
      </c>
      <c r="AX47">
        <f t="shared" si="15"/>
        <v>-3.3518567522364151E-2</v>
      </c>
      <c r="AY47">
        <f t="shared" si="15"/>
        <v>-4.5478865703557858E-2</v>
      </c>
    </row>
    <row r="48" spans="1:51" x14ac:dyDescent="0.25">
      <c r="A48" s="48"/>
      <c r="D48" s="109"/>
      <c r="E48" s="109"/>
      <c r="F48" s="109"/>
      <c r="G48" s="109"/>
    </row>
    <row r="49" spans="1:51" x14ac:dyDescent="0.25">
      <c r="A49" s="48" t="s">
        <v>680</v>
      </c>
      <c r="B49" t="s">
        <v>677</v>
      </c>
      <c r="C49" t="s">
        <v>675</v>
      </c>
      <c r="D49" s="109" t="s">
        <v>682</v>
      </c>
      <c r="E49" s="109">
        <v>10</v>
      </c>
      <c r="F49" s="109" t="s">
        <v>325</v>
      </c>
      <c r="G49" s="48" t="s">
        <v>34</v>
      </c>
      <c r="H49">
        <v>81475.118000000002</v>
      </c>
      <c r="I49">
        <v>229487.88399999999</v>
      </c>
      <c r="K49">
        <v>4.05</v>
      </c>
      <c r="L49">
        <v>32.323</v>
      </c>
      <c r="M49">
        <v>18047.699000000001</v>
      </c>
      <c r="N49">
        <v>17615.05</v>
      </c>
      <c r="O49">
        <v>328.75400000000002</v>
      </c>
      <c r="P49">
        <v>293.87700000000001</v>
      </c>
      <c r="Q49">
        <v>1329.8789999999999</v>
      </c>
      <c r="R49">
        <v>46.109000000000002</v>
      </c>
      <c r="S49">
        <v>124.372</v>
      </c>
      <c r="T49">
        <v>136.017</v>
      </c>
      <c r="U49">
        <v>116.453</v>
      </c>
      <c r="V49">
        <v>0.98333333333333295</v>
      </c>
      <c r="W49">
        <v>9.1210000000000004</v>
      </c>
      <c r="X49">
        <v>391.59100000000001</v>
      </c>
      <c r="Y49">
        <v>23.904</v>
      </c>
      <c r="Z49">
        <v>160.982</v>
      </c>
      <c r="AA49">
        <v>17.149000000000001</v>
      </c>
      <c r="AB49">
        <v>4.1289999999999996</v>
      </c>
      <c r="AC49">
        <v>9.9199999999999997E-2</v>
      </c>
      <c r="AD49">
        <v>0.107</v>
      </c>
      <c r="AE49">
        <v>128.536</v>
      </c>
      <c r="AF49">
        <v>14.835000000000001</v>
      </c>
      <c r="AG49">
        <v>36.548999999999999</v>
      </c>
      <c r="AH49">
        <v>5.08</v>
      </c>
      <c r="AI49">
        <v>23.625</v>
      </c>
      <c r="AJ49">
        <v>6.056</v>
      </c>
      <c r="AK49">
        <v>2.0124</v>
      </c>
      <c r="AL49">
        <v>5.9320000000000004</v>
      </c>
      <c r="AM49">
        <v>0.88680000000000003</v>
      </c>
      <c r="AN49">
        <v>5.1420000000000003</v>
      </c>
      <c r="AO49">
        <v>0.95699999999999996</v>
      </c>
      <c r="AP49">
        <v>2.4129999999999998</v>
      </c>
      <c r="AQ49">
        <v>0.31740000000000002</v>
      </c>
      <c r="AR49">
        <v>1.9336</v>
      </c>
      <c r="AS49">
        <v>0.27229999999999999</v>
      </c>
      <c r="AT49">
        <v>4.3819999999999997</v>
      </c>
      <c r="AU49">
        <v>1.0813999999999999</v>
      </c>
      <c r="AV49">
        <v>0.22359999999999999</v>
      </c>
      <c r="AW49">
        <v>1.7988</v>
      </c>
      <c r="AX49">
        <v>1.194</v>
      </c>
      <c r="AY49">
        <v>0.42299999999999999</v>
      </c>
    </row>
    <row r="50" spans="1:51" x14ac:dyDescent="0.25">
      <c r="A50" s="48"/>
      <c r="D50" s="48"/>
      <c r="E50" s="109"/>
      <c r="F50" s="109"/>
      <c r="G50" s="48" t="s">
        <v>668</v>
      </c>
      <c r="H50">
        <v>9.4847245611578798E-2</v>
      </c>
      <c r="I50">
        <v>2051.4453636702101</v>
      </c>
      <c r="K50">
        <v>0.51400389103585697</v>
      </c>
      <c r="L50">
        <v>0.26142111620907799</v>
      </c>
      <c r="M50">
        <v>451.68311871155902</v>
      </c>
      <c r="N50">
        <v>228.79049014327501</v>
      </c>
      <c r="O50">
        <v>1.5754186745116301</v>
      </c>
      <c r="P50">
        <v>3.8576289349806601</v>
      </c>
      <c r="Q50">
        <v>9.9015316491944496</v>
      </c>
      <c r="R50">
        <v>0.72445082648859005</v>
      </c>
      <c r="S50">
        <v>2.3922825920028701</v>
      </c>
      <c r="T50">
        <v>5.38967540766604</v>
      </c>
      <c r="U50">
        <v>3.6408022467582599</v>
      </c>
      <c r="V50">
        <v>0.28528737947706201</v>
      </c>
      <c r="W50">
        <v>0.21379663234017501</v>
      </c>
      <c r="X50">
        <v>1.9018698693654099</v>
      </c>
      <c r="Y50">
        <v>0.18315021157508901</v>
      </c>
      <c r="Z50">
        <v>1.1321554663561</v>
      </c>
      <c r="AA50">
        <v>0.24072598530279199</v>
      </c>
      <c r="AB50">
        <v>0.17586642658563401</v>
      </c>
      <c r="AC50">
        <v>2.00189909835637E-2</v>
      </c>
      <c r="AD50">
        <v>2.7712812921102E-2</v>
      </c>
      <c r="AE50">
        <v>1.315303767196</v>
      </c>
      <c r="AF50">
        <v>0.15945218719102</v>
      </c>
      <c r="AG50">
        <v>0.36784371681462702</v>
      </c>
      <c r="AH50">
        <v>7.1972216861786301E-2</v>
      </c>
      <c r="AI50">
        <v>0.51602810001006805</v>
      </c>
      <c r="AJ50">
        <v>0.26207632476055498</v>
      </c>
      <c r="AK50">
        <v>4.9132881047217303E-2</v>
      </c>
      <c r="AL50">
        <v>0.17116074316267699</v>
      </c>
      <c r="AM50">
        <v>2.2049036260118102E-2</v>
      </c>
      <c r="AN50">
        <v>0.17599999999999999</v>
      </c>
      <c r="AO50">
        <v>2.75136329843952E-2</v>
      </c>
      <c r="AP50">
        <v>0.102571925983673</v>
      </c>
      <c r="AQ50">
        <v>2.3900627606822399E-2</v>
      </c>
      <c r="AR50">
        <v>9.5165329821316702E-2</v>
      </c>
      <c r="AS50">
        <v>1.0334892355510999E-2</v>
      </c>
      <c r="AT50">
        <v>0.146955775660571</v>
      </c>
      <c r="AU50">
        <v>2.5538989799911802E-2</v>
      </c>
      <c r="AV50">
        <v>2.7405109012736802E-2</v>
      </c>
      <c r="AW50">
        <v>4.6244567248488702E-2</v>
      </c>
      <c r="AX50">
        <v>2.9836219599674502E-2</v>
      </c>
      <c r="AY50">
        <v>1.82920747866392E-2</v>
      </c>
    </row>
    <row r="51" spans="1:51" x14ac:dyDescent="0.25">
      <c r="A51" s="48"/>
      <c r="D51" s="48"/>
      <c r="E51" s="109"/>
      <c r="F51" s="109"/>
      <c r="G51" s="48" t="s">
        <v>669</v>
      </c>
      <c r="H51">
        <f>H50/H49*100</f>
        <v>1.164125292970779E-4</v>
      </c>
      <c r="I51">
        <f>I50/I49*100</f>
        <v>0.89392316836657493</v>
      </c>
      <c r="K51">
        <f t="shared" ref="K51:AY51" si="16">K50/K49*100</f>
        <v>12.691454099650789</v>
      </c>
      <c r="L51">
        <f t="shared" si="16"/>
        <v>0.80877739135933535</v>
      </c>
      <c r="M51">
        <f t="shared" si="16"/>
        <v>2.5027185942737575</v>
      </c>
      <c r="N51">
        <f t="shared" si="16"/>
        <v>1.2988353149339629</v>
      </c>
      <c r="O51">
        <f t="shared" si="16"/>
        <v>0.47920897525554973</v>
      </c>
      <c r="P51">
        <f t="shared" si="16"/>
        <v>1.3126678627387172</v>
      </c>
      <c r="Q51">
        <f t="shared" si="16"/>
        <v>0.74454380054083491</v>
      </c>
      <c r="R51">
        <f t="shared" si="16"/>
        <v>1.5711701110164826</v>
      </c>
      <c r="S51">
        <f t="shared" si="16"/>
        <v>1.9234896857836734</v>
      </c>
      <c r="T51">
        <f t="shared" si="16"/>
        <v>3.9625013106200258</v>
      </c>
      <c r="U51">
        <f t="shared" si="16"/>
        <v>3.1264134429840875</v>
      </c>
      <c r="V51">
        <f t="shared" si="16"/>
        <v>29.012275879023264</v>
      </c>
      <c r="W51">
        <f t="shared" si="16"/>
        <v>2.3440043015039471</v>
      </c>
      <c r="X51">
        <f t="shared" si="16"/>
        <v>0.48567762521748703</v>
      </c>
      <c r="Y51">
        <f t="shared" si="16"/>
        <v>0.76619064413942861</v>
      </c>
      <c r="Z51">
        <f t="shared" si="16"/>
        <v>0.70328078068113198</v>
      </c>
      <c r="AA51">
        <f t="shared" si="16"/>
        <v>1.4037319103317509</v>
      </c>
      <c r="AB51">
        <f t="shared" si="16"/>
        <v>4.259298294638751</v>
      </c>
      <c r="AC51">
        <f t="shared" si="16"/>
        <v>20.180434459237599</v>
      </c>
      <c r="AD51">
        <f t="shared" si="16"/>
        <v>25.899825159908413</v>
      </c>
      <c r="AE51">
        <f t="shared" si="16"/>
        <v>1.023296016054646</v>
      </c>
      <c r="AF51">
        <f t="shared" si="16"/>
        <v>1.0748377970409166</v>
      </c>
      <c r="AG51">
        <f t="shared" si="16"/>
        <v>1.0064398938811649</v>
      </c>
      <c r="AH51">
        <f t="shared" si="16"/>
        <v>1.4167759224761083</v>
      </c>
      <c r="AI51">
        <f t="shared" si="16"/>
        <v>2.1842459259685421</v>
      </c>
      <c r="AJ51">
        <f t="shared" si="16"/>
        <v>4.3275482952535498</v>
      </c>
      <c r="AK51">
        <f t="shared" si="16"/>
        <v>2.4415067107541892</v>
      </c>
      <c r="AL51">
        <f t="shared" si="16"/>
        <v>2.8853800263431721</v>
      </c>
      <c r="AM51">
        <f t="shared" si="16"/>
        <v>2.4863595241450271</v>
      </c>
      <c r="AN51">
        <f t="shared" si="16"/>
        <v>3.4227926876701669</v>
      </c>
      <c r="AO51">
        <f t="shared" si="16"/>
        <v>2.8749877726640753</v>
      </c>
      <c r="AP51">
        <f t="shared" si="16"/>
        <v>4.2508050552703276</v>
      </c>
      <c r="AQ51">
        <f t="shared" si="16"/>
        <v>7.5301284205489596</v>
      </c>
      <c r="AR51">
        <f t="shared" si="16"/>
        <v>4.9216657954756258</v>
      </c>
      <c r="AS51">
        <f t="shared" si="16"/>
        <v>3.7954066674663971</v>
      </c>
      <c r="AT51">
        <f t="shared" si="16"/>
        <v>3.3536233605789825</v>
      </c>
      <c r="AU51">
        <f t="shared" si="16"/>
        <v>2.3616598668311268</v>
      </c>
      <c r="AV51">
        <f t="shared" si="16"/>
        <v>12.256309934139892</v>
      </c>
      <c r="AW51">
        <f t="shared" si="16"/>
        <v>2.5708565292688852</v>
      </c>
      <c r="AX51">
        <f t="shared" si="16"/>
        <v>2.4988458626193051</v>
      </c>
      <c r="AY51">
        <f t="shared" si="16"/>
        <v>4.3243675618532391</v>
      </c>
    </row>
    <row r="52" spans="1:51" x14ac:dyDescent="0.25">
      <c r="A52" s="48"/>
      <c r="D52" s="48"/>
      <c r="E52" s="109"/>
      <c r="F52" s="109"/>
      <c r="G52" s="48" t="s">
        <v>673</v>
      </c>
      <c r="H52">
        <f>100-H49/H$117*100</f>
        <v>1.682111172385703E-3</v>
      </c>
      <c r="I52">
        <f>100-I49/I$117*100</f>
        <v>0.42533544531247003</v>
      </c>
      <c r="K52">
        <f t="shared" ref="K52:U52" si="17">100-K49/K$117*100</f>
        <v>7.9545454545454675</v>
      </c>
      <c r="L52">
        <f t="shared" si="17"/>
        <v>2.0515151515151473</v>
      </c>
      <c r="M52">
        <f t="shared" si="17"/>
        <v>-10.722079754601225</v>
      </c>
      <c r="N52">
        <f t="shared" si="17"/>
        <v>-8.0677914110429469</v>
      </c>
      <c r="O52">
        <f t="shared" si="17"/>
        <v>-6.7383116883116969</v>
      </c>
      <c r="P52">
        <f t="shared" si="17"/>
        <v>-0.29931740614334501</v>
      </c>
      <c r="Q52">
        <f t="shared" si="17"/>
        <v>-1.0254915043394135</v>
      </c>
      <c r="R52">
        <f t="shared" si="17"/>
        <v>-4.7931818181818215</v>
      </c>
      <c r="S52">
        <f t="shared" si="17"/>
        <v>-7.2172413793103516</v>
      </c>
      <c r="T52">
        <f t="shared" si="17"/>
        <v>-7.0999999999999943</v>
      </c>
      <c r="U52">
        <f t="shared" si="17"/>
        <v>-14.169607843137257</v>
      </c>
      <c r="W52">
        <f t="shared" ref="W52:AY52" si="18">100-W49/W$117*100</f>
        <v>0.85869565217390686</v>
      </c>
      <c r="X52">
        <f t="shared" si="18"/>
        <v>1.1133838383838395</v>
      </c>
      <c r="Y52">
        <f t="shared" si="18"/>
        <v>8.0615384615384613</v>
      </c>
      <c r="Z52">
        <f t="shared" si="18"/>
        <v>5.3047058823529483</v>
      </c>
      <c r="AA52">
        <f t="shared" si="18"/>
        <v>6.2896174863387984</v>
      </c>
      <c r="AB52">
        <f t="shared" si="18"/>
        <v>-8.6578947368421098</v>
      </c>
      <c r="AC52">
        <f t="shared" si="18"/>
        <v>0.80000000000001137</v>
      </c>
      <c r="AD52">
        <f t="shared" si="18"/>
        <v>-6.9999999999999858</v>
      </c>
      <c r="AE52">
        <f t="shared" si="18"/>
        <v>1.8809160305343511</v>
      </c>
      <c r="AF52">
        <f t="shared" si="18"/>
        <v>2.401315789473685</v>
      </c>
      <c r="AG52">
        <f t="shared" si="18"/>
        <v>2.7952127659574586</v>
      </c>
      <c r="AH52">
        <f t="shared" si="18"/>
        <v>5.0467289719626081</v>
      </c>
      <c r="AI52">
        <f t="shared" si="18"/>
        <v>3.5714285714285694</v>
      </c>
      <c r="AJ52">
        <f t="shared" si="18"/>
        <v>0.72131147540981999</v>
      </c>
      <c r="AK52">
        <f t="shared" si="18"/>
        <v>2.7826086956521721</v>
      </c>
      <c r="AL52">
        <f t="shared" si="18"/>
        <v>3.7012987012986969</v>
      </c>
      <c r="AM52">
        <f t="shared" si="18"/>
        <v>3.6086956521739069</v>
      </c>
      <c r="AN52">
        <f t="shared" si="18"/>
        <v>2.6136363636363598</v>
      </c>
      <c r="AO52">
        <f t="shared" si="18"/>
        <v>2.3469387755102105</v>
      </c>
      <c r="AP52">
        <f t="shared" si="18"/>
        <v>5.7421875</v>
      </c>
      <c r="AQ52">
        <f t="shared" si="18"/>
        <v>6.6470588235294201</v>
      </c>
      <c r="AR52">
        <f t="shared" si="18"/>
        <v>3.8009950248756041</v>
      </c>
      <c r="AS52">
        <f t="shared" si="18"/>
        <v>2.4014336917562815</v>
      </c>
      <c r="AT52">
        <f t="shared" si="18"/>
        <v>-1.4351851851851762</v>
      </c>
      <c r="AU52">
        <f t="shared" si="18"/>
        <v>5.9652173913043498</v>
      </c>
      <c r="AV52">
        <f t="shared" si="18"/>
        <v>2.7826086956521721</v>
      </c>
      <c r="AW52">
        <f t="shared" si="18"/>
        <v>-5.8117647058823536</v>
      </c>
      <c r="AX52">
        <f t="shared" si="18"/>
        <v>2.1311475409836191</v>
      </c>
      <c r="AY52">
        <f t="shared" si="18"/>
        <v>-4.9627791563275281</v>
      </c>
    </row>
    <row r="53" spans="1:51" x14ac:dyDescent="0.25">
      <c r="A53" s="48"/>
      <c r="D53" s="109"/>
      <c r="E53" s="109"/>
      <c r="F53" s="109"/>
      <c r="G53" s="109"/>
    </row>
    <row r="54" spans="1:51" x14ac:dyDescent="0.25">
      <c r="A54" s="48" t="s">
        <v>676</v>
      </c>
      <c r="B54" t="s">
        <v>677</v>
      </c>
      <c r="C54" t="s">
        <v>675</v>
      </c>
      <c r="D54" s="109" t="s">
        <v>682</v>
      </c>
      <c r="E54" s="109">
        <v>10</v>
      </c>
      <c r="F54" s="109" t="s">
        <v>325</v>
      </c>
      <c r="G54" s="48" t="s">
        <v>34</v>
      </c>
      <c r="H54">
        <v>95054.38</v>
      </c>
      <c r="I54">
        <v>220559.97899999999</v>
      </c>
      <c r="K54">
        <v>2.5</v>
      </c>
      <c r="L54">
        <v>44.524000000000001</v>
      </c>
      <c r="M54">
        <v>6301.09</v>
      </c>
      <c r="N54">
        <v>6167.2060000000001</v>
      </c>
      <c r="O54">
        <v>338.32</v>
      </c>
      <c r="P54">
        <v>402.25599999999997</v>
      </c>
      <c r="Q54">
        <v>1371.309</v>
      </c>
      <c r="R54">
        <v>55.19</v>
      </c>
      <c r="S54">
        <v>184.27</v>
      </c>
      <c r="T54">
        <v>131.53100000000001</v>
      </c>
      <c r="U54">
        <v>83.278000000000006</v>
      </c>
      <c r="V54">
        <v>0.76</v>
      </c>
      <c r="W54">
        <v>0.22857142857142901</v>
      </c>
      <c r="X54">
        <v>107.523</v>
      </c>
      <c r="Y54">
        <v>14.417999999999999</v>
      </c>
      <c r="Z54">
        <v>13.736000000000001</v>
      </c>
      <c r="AA54">
        <v>0.51359999999999995</v>
      </c>
      <c r="AB54">
        <v>0.437</v>
      </c>
      <c r="AC54">
        <v>6.9222222222222199E-2</v>
      </c>
      <c r="AE54">
        <v>6.5860000000000003</v>
      </c>
      <c r="AF54">
        <v>0.59460000000000002</v>
      </c>
      <c r="AG54">
        <v>1.8626</v>
      </c>
      <c r="AH54">
        <v>0.36609999999999998</v>
      </c>
      <c r="AI54">
        <v>2.3119999999999998</v>
      </c>
      <c r="AJ54">
        <v>1.1291</v>
      </c>
      <c r="AK54">
        <v>0.50890000000000002</v>
      </c>
      <c r="AL54">
        <v>1.8482000000000001</v>
      </c>
      <c r="AM54">
        <v>0.34860000000000002</v>
      </c>
      <c r="AN54">
        <v>2.5249999999999999</v>
      </c>
      <c r="AO54">
        <v>0.56000000000000005</v>
      </c>
      <c r="AP54">
        <v>1.7005999999999999</v>
      </c>
      <c r="AQ54">
        <v>0.24079999999999999</v>
      </c>
      <c r="AR54">
        <v>1.6718</v>
      </c>
      <c r="AS54">
        <v>0.25151000000000001</v>
      </c>
      <c r="AT54">
        <v>0.58679999999999999</v>
      </c>
      <c r="AU54">
        <v>3.8640000000000001E-2</v>
      </c>
      <c r="AV54">
        <v>2.0487499999999999E-2</v>
      </c>
      <c r="AW54">
        <v>3.5619999999999998</v>
      </c>
      <c r="AX54">
        <v>3.4459999999999998E-2</v>
      </c>
      <c r="AY54">
        <v>2.044E-2</v>
      </c>
    </row>
    <row r="55" spans="1:51" x14ac:dyDescent="0.25">
      <c r="A55" s="48"/>
      <c r="D55" s="48"/>
      <c r="E55" s="109"/>
      <c r="F55" s="109"/>
      <c r="G55" s="48" t="s">
        <v>668</v>
      </c>
      <c r="H55">
        <v>0.15145956556048801</v>
      </c>
      <c r="I55">
        <v>1233.79073543653</v>
      </c>
      <c r="K55">
        <v>0.42739521132865699</v>
      </c>
      <c r="L55">
        <v>0.35632008082621502</v>
      </c>
      <c r="M55">
        <v>183.36596810749799</v>
      </c>
      <c r="N55">
        <v>73.732495848167204</v>
      </c>
      <c r="O55">
        <v>2.2165513754478998</v>
      </c>
      <c r="P55">
        <v>4.7127533353656501</v>
      </c>
      <c r="Q55">
        <v>14.017654903727699</v>
      </c>
      <c r="R55">
        <v>0.48193360538563701</v>
      </c>
      <c r="S55">
        <v>2.1808576294659798</v>
      </c>
      <c r="T55">
        <v>5.1317491170165299</v>
      </c>
      <c r="U55">
        <v>2.9087894389247202</v>
      </c>
      <c r="W55">
        <v>2.84045124325451E-2</v>
      </c>
      <c r="X55">
        <v>1.19079007385853</v>
      </c>
      <c r="Y55">
        <v>0.192343442830786</v>
      </c>
      <c r="Z55">
        <v>0.17083325203250099</v>
      </c>
      <c r="AA55">
        <v>3.6200000000000003E-2</v>
      </c>
      <c r="AB55">
        <v>0</v>
      </c>
      <c r="AC55">
        <v>1.1311525860110701E-2</v>
      </c>
      <c r="AE55">
        <v>0.18515939079614599</v>
      </c>
      <c r="AF55">
        <v>1.6716458955173499E-2</v>
      </c>
      <c r="AG55">
        <v>6.8731652097123397E-2</v>
      </c>
      <c r="AH55">
        <v>1.7694349380522601E-2</v>
      </c>
      <c r="AI55">
        <v>0.108425089347438</v>
      </c>
      <c r="AJ55">
        <v>0.118693260128787</v>
      </c>
      <c r="AK55">
        <v>3.1894983931646699E-2</v>
      </c>
      <c r="AL55">
        <v>7.1422405448150497E-2</v>
      </c>
      <c r="AM55">
        <v>1.5107613974417001E-2</v>
      </c>
      <c r="AN55">
        <v>0.11173629669896901</v>
      </c>
      <c r="AO55">
        <v>2.47467169539719E-2</v>
      </c>
      <c r="AP55">
        <v>8.2908624400601399E-2</v>
      </c>
      <c r="AQ55">
        <v>1.27812362469364E-2</v>
      </c>
      <c r="AR55">
        <v>4.31040601335883E-2</v>
      </c>
      <c r="AS55">
        <v>8.5534145228674703E-3</v>
      </c>
      <c r="AT55">
        <v>2.5376366958254699E-2</v>
      </c>
      <c r="AU55">
        <v>6.4101794046656597E-3</v>
      </c>
      <c r="AV55">
        <v>9.6272318840879695E-3</v>
      </c>
      <c r="AW55">
        <v>0.119063008529098</v>
      </c>
      <c r="AX55">
        <v>3.8616576751441898E-3</v>
      </c>
      <c r="AY55">
        <v>3.9631300760888501E-3</v>
      </c>
    </row>
    <row r="56" spans="1:51" x14ac:dyDescent="0.25">
      <c r="A56" s="48"/>
      <c r="D56" s="48"/>
      <c r="E56" s="109"/>
      <c r="F56" s="109"/>
      <c r="G56" s="48" t="s">
        <v>669</v>
      </c>
      <c r="H56">
        <f>H55/H54*100</f>
        <v>1.5933991212239564E-4</v>
      </c>
      <c r="I56">
        <f>I55/I54*100</f>
        <v>0.55939012192077242</v>
      </c>
      <c r="K56">
        <f t="shared" ref="K56:U56" si="19">K55/K54*100</f>
        <v>17.09580845314628</v>
      </c>
      <c r="L56">
        <f t="shared" si="19"/>
        <v>0.80028766693516984</v>
      </c>
      <c r="M56">
        <f t="shared" si="19"/>
        <v>2.9100674344835258</v>
      </c>
      <c r="N56">
        <f t="shared" si="19"/>
        <v>1.1955575320196408</v>
      </c>
      <c r="O56">
        <f t="shared" si="19"/>
        <v>0.65516415684792506</v>
      </c>
      <c r="P56">
        <f t="shared" si="19"/>
        <v>1.1715806191494098</v>
      </c>
      <c r="Q56">
        <f t="shared" si="19"/>
        <v>1.0222097939798906</v>
      </c>
      <c r="R56">
        <f t="shared" si="19"/>
        <v>0.87322631887232649</v>
      </c>
      <c r="S56">
        <f t="shared" si="19"/>
        <v>1.1835120363954956</v>
      </c>
      <c r="T56">
        <f t="shared" si="19"/>
        <v>3.9015510541366898</v>
      </c>
      <c r="U56">
        <f t="shared" si="19"/>
        <v>3.4928665901255074</v>
      </c>
      <c r="W56">
        <f t="shared" ref="W56:AC56" si="20">W55/W54*100</f>
        <v>12.426974189238457</v>
      </c>
      <c r="X56">
        <f t="shared" si="20"/>
        <v>1.1074747485268548</v>
      </c>
      <c r="Y56">
        <f t="shared" si="20"/>
        <v>1.3340507895046887</v>
      </c>
      <c r="Z56">
        <f t="shared" si="20"/>
        <v>1.2436899536437171</v>
      </c>
      <c r="AA56">
        <f t="shared" si="20"/>
        <v>7.0482866043613717</v>
      </c>
      <c r="AB56">
        <f t="shared" si="20"/>
        <v>0</v>
      </c>
      <c r="AC56">
        <f t="shared" si="20"/>
        <v>16.34088808041675</v>
      </c>
      <c r="AE56">
        <f t="shared" ref="AE56:AY56" si="21">AE55/AE54*100</f>
        <v>2.8114089097501669</v>
      </c>
      <c r="AF56">
        <f t="shared" si="21"/>
        <v>2.8113789026527916</v>
      </c>
      <c r="AG56">
        <f t="shared" si="21"/>
        <v>3.6900919197424784</v>
      </c>
      <c r="AH56">
        <f t="shared" si="21"/>
        <v>4.8332011419072938</v>
      </c>
      <c r="AI56">
        <f t="shared" si="21"/>
        <v>4.6896664942663504</v>
      </c>
      <c r="AJ56">
        <f t="shared" si="21"/>
        <v>10.512200879354088</v>
      </c>
      <c r="AK56">
        <f t="shared" si="21"/>
        <v>6.2674364180873843</v>
      </c>
      <c r="AL56">
        <f t="shared" si="21"/>
        <v>3.8644305512471862</v>
      </c>
      <c r="AM56">
        <f t="shared" si="21"/>
        <v>4.3337963208310386</v>
      </c>
      <c r="AN56">
        <f t="shared" si="21"/>
        <v>4.4251998692660992</v>
      </c>
      <c r="AO56">
        <f t="shared" si="21"/>
        <v>4.4190565989235537</v>
      </c>
      <c r="AP56">
        <f t="shared" si="21"/>
        <v>4.8752572268964718</v>
      </c>
      <c r="AQ56">
        <f t="shared" si="21"/>
        <v>5.3078223616845523</v>
      </c>
      <c r="AR56">
        <f t="shared" si="21"/>
        <v>2.5783024365108447</v>
      </c>
      <c r="AS56">
        <f t="shared" si="21"/>
        <v>3.4008248271907555</v>
      </c>
      <c r="AT56">
        <f t="shared" si="21"/>
        <v>4.3245342464646725</v>
      </c>
      <c r="AU56">
        <f t="shared" si="21"/>
        <v>16.589491212902846</v>
      </c>
      <c r="AV56">
        <f t="shared" si="21"/>
        <v>46.990759653876609</v>
      </c>
      <c r="AW56">
        <f t="shared" si="21"/>
        <v>3.34258867291123</v>
      </c>
      <c r="AX56">
        <f t="shared" si="21"/>
        <v>11.206203352130558</v>
      </c>
      <c r="AY56">
        <f t="shared" si="21"/>
        <v>19.389090391824119</v>
      </c>
    </row>
    <row r="57" spans="1:51" x14ac:dyDescent="0.25">
      <c r="A57" s="48"/>
      <c r="D57" s="48"/>
      <c r="E57" s="109"/>
      <c r="F57" s="109"/>
      <c r="G57" s="48" t="s">
        <v>673</v>
      </c>
      <c r="H57">
        <f>100-H54/H$120*100</f>
        <v>1.6025088919775499E-3</v>
      </c>
      <c r="I57">
        <f>100-I54/I$120*100</f>
        <v>0.67258984728022142</v>
      </c>
      <c r="K57">
        <f t="shared" ref="K57:U57" si="22">100-K54/K$120*100</f>
        <v>16.666666666666657</v>
      </c>
      <c r="L57">
        <f t="shared" si="22"/>
        <v>-3.5441860465116264</v>
      </c>
      <c r="M57">
        <f t="shared" si="22"/>
        <v>-16.686851851851856</v>
      </c>
      <c r="N57">
        <f t="shared" si="22"/>
        <v>-14.207518518518512</v>
      </c>
      <c r="O57">
        <f t="shared" si="22"/>
        <v>-3.7791411042944674</v>
      </c>
      <c r="P57">
        <f t="shared" si="22"/>
        <v>-2.6163265306122412</v>
      </c>
      <c r="Q57">
        <f t="shared" si="22"/>
        <v>6.7927937963761877</v>
      </c>
      <c r="R57">
        <f t="shared" si="22"/>
        <v>-6.1346153846153726</v>
      </c>
      <c r="S57">
        <f t="shared" si="22"/>
        <v>-3.5224719101123725</v>
      </c>
      <c r="T57">
        <f t="shared" si="22"/>
        <v>-10.530252100840329</v>
      </c>
      <c r="U57">
        <f t="shared" si="22"/>
        <v>-6.7666666666666799</v>
      </c>
      <c r="W57">
        <f t="shared" ref="W57:AC57" si="23">100-W54/W$120*100</f>
        <v>-16.026105873821834</v>
      </c>
      <c r="X57">
        <f t="shared" si="23"/>
        <v>1.3550458715596392</v>
      </c>
      <c r="Y57">
        <f t="shared" si="23"/>
        <v>-0.82517482517481255</v>
      </c>
      <c r="Z57">
        <f t="shared" si="23"/>
        <v>1.8857142857142861</v>
      </c>
      <c r="AA57">
        <f t="shared" si="23"/>
        <v>1.2307692307692406</v>
      </c>
      <c r="AB57">
        <f t="shared" si="23"/>
        <v>-482.66666666666674</v>
      </c>
      <c r="AC57">
        <f t="shared" si="23"/>
        <v>19.509043927648591</v>
      </c>
      <c r="AE57">
        <f t="shared" ref="AE57:AU57" si="24">100-AE54/AE$120*100</f>
        <v>-1.3230769230769397</v>
      </c>
      <c r="AF57">
        <f t="shared" si="24"/>
        <v>2.2039473684210407</v>
      </c>
      <c r="AG57">
        <f t="shared" si="24"/>
        <v>1.4497354497354422</v>
      </c>
      <c r="AH57">
        <f t="shared" si="24"/>
        <v>1.0540540540540491</v>
      </c>
      <c r="AI57">
        <f t="shared" si="24"/>
        <v>2.4472573839662601</v>
      </c>
      <c r="AJ57">
        <f t="shared" si="24"/>
        <v>-3.5871559633027488</v>
      </c>
      <c r="AK57">
        <f t="shared" si="24"/>
        <v>1.5667311411992273</v>
      </c>
      <c r="AL57">
        <f t="shared" si="24"/>
        <v>9.729729729728831E-2</v>
      </c>
      <c r="AM57">
        <f t="shared" si="24"/>
        <v>0.39999999999999147</v>
      </c>
      <c r="AN57">
        <f t="shared" si="24"/>
        <v>0.98039215686273451</v>
      </c>
      <c r="AO57">
        <f t="shared" si="24"/>
        <v>0</v>
      </c>
      <c r="AP57">
        <f t="shared" si="24"/>
        <v>-3.5294117647040935E-2</v>
      </c>
      <c r="AQ57">
        <f t="shared" si="24"/>
        <v>-0.33333333333334281</v>
      </c>
      <c r="AR57">
        <f t="shared" si="24"/>
        <v>-1.9390243902439153</v>
      </c>
      <c r="AS57">
        <f t="shared" si="24"/>
        <v>-1.4153225806451672</v>
      </c>
      <c r="AT57">
        <f t="shared" si="24"/>
        <v>-2.9473684210526301</v>
      </c>
      <c r="AU57">
        <f t="shared" si="24"/>
        <v>-7.3333333333333428</v>
      </c>
      <c r="AW57">
        <f>100-AW54/AW$120*100</f>
        <v>3.7297297297297405</v>
      </c>
      <c r="AX57">
        <f>100-AX54/AX$120*100</f>
        <v>-14.866666666666674</v>
      </c>
      <c r="AY57">
        <f>100-AY54/AY$120*100</f>
        <v>11.130434782608702</v>
      </c>
    </row>
    <row r="58" spans="1:51" x14ac:dyDescent="0.25">
      <c r="A58" s="48"/>
      <c r="D58" s="48"/>
      <c r="E58" s="109"/>
      <c r="F58" s="109"/>
      <c r="G58" s="48"/>
    </row>
    <row r="59" spans="1:51" x14ac:dyDescent="0.25">
      <c r="A59" s="48" t="s">
        <v>681</v>
      </c>
      <c r="B59" t="s">
        <v>677</v>
      </c>
      <c r="C59" t="s">
        <v>675</v>
      </c>
      <c r="D59" s="109" t="s">
        <v>682</v>
      </c>
      <c r="E59" s="109">
        <v>10</v>
      </c>
      <c r="F59" s="109" t="s">
        <v>325</v>
      </c>
      <c r="G59" s="48" t="s">
        <v>34</v>
      </c>
      <c r="H59">
        <v>50457.385999999999</v>
      </c>
      <c r="I59">
        <v>248809.69200000001</v>
      </c>
      <c r="K59">
        <v>8.8140000000000001</v>
      </c>
      <c r="L59">
        <v>33.749000000000002</v>
      </c>
      <c r="M59">
        <v>14794.9</v>
      </c>
      <c r="N59">
        <v>14437.187</v>
      </c>
      <c r="O59">
        <v>428.70299999999997</v>
      </c>
      <c r="P59">
        <v>15.145</v>
      </c>
      <c r="Q59">
        <v>1539.1379999999999</v>
      </c>
      <c r="R59">
        <v>38.524000000000001</v>
      </c>
      <c r="S59">
        <v>12.055</v>
      </c>
      <c r="T59">
        <v>17.962</v>
      </c>
      <c r="U59">
        <v>146.07599999999999</v>
      </c>
      <c r="V59">
        <v>1.365</v>
      </c>
      <c r="W59">
        <v>46.65</v>
      </c>
      <c r="X59">
        <v>335.17500000000001</v>
      </c>
      <c r="Y59">
        <v>32.985999999999997</v>
      </c>
      <c r="Z59">
        <v>174.28399999999999</v>
      </c>
      <c r="AA59">
        <v>11.762</v>
      </c>
      <c r="AB59">
        <v>261.512</v>
      </c>
      <c r="AC59">
        <v>0.1032</v>
      </c>
      <c r="AD59">
        <v>1.1567000000000001</v>
      </c>
      <c r="AE59">
        <v>668.01900000000001</v>
      </c>
      <c r="AF59">
        <v>24.411999999999999</v>
      </c>
      <c r="AG59">
        <v>51.423000000000002</v>
      </c>
      <c r="AH59">
        <v>6.4790000000000001</v>
      </c>
      <c r="AI59">
        <v>27.61</v>
      </c>
      <c r="AJ59">
        <v>6.548</v>
      </c>
      <c r="AK59">
        <v>1.9138999999999999</v>
      </c>
      <c r="AL59">
        <v>6.4720000000000004</v>
      </c>
      <c r="AM59">
        <v>1.0001</v>
      </c>
      <c r="AN59">
        <v>6.1630000000000003</v>
      </c>
      <c r="AO59">
        <v>1.2654000000000001</v>
      </c>
      <c r="AP59">
        <v>3.5590000000000002</v>
      </c>
      <c r="AQ59">
        <v>0.4914</v>
      </c>
      <c r="AR59">
        <v>3.3730000000000002</v>
      </c>
      <c r="AS59">
        <v>0.49099999999999999</v>
      </c>
      <c r="AT59">
        <v>4.7850000000000001</v>
      </c>
      <c r="AU59">
        <v>0.71530000000000005</v>
      </c>
      <c r="AV59">
        <v>0.53920000000000001</v>
      </c>
      <c r="AW59">
        <v>10.587</v>
      </c>
      <c r="AX59">
        <v>5.7919999999999998</v>
      </c>
      <c r="AY59">
        <v>1.6932</v>
      </c>
    </row>
    <row r="60" spans="1:51" x14ac:dyDescent="0.25">
      <c r="A60" s="48"/>
      <c r="D60" s="48"/>
      <c r="E60" s="109"/>
      <c r="F60" s="109"/>
      <c r="G60" s="48" t="s">
        <v>668</v>
      </c>
      <c r="H60">
        <v>1.01980390292632E-2</v>
      </c>
      <c r="I60">
        <v>2717.0579242143499</v>
      </c>
      <c r="K60">
        <v>0.64093993478328404</v>
      </c>
      <c r="L60">
        <v>0.38132532042863398</v>
      </c>
      <c r="M60">
        <v>391.14615818131199</v>
      </c>
      <c r="N60">
        <v>138.362724246814</v>
      </c>
      <c r="O60">
        <v>4.7789727975789997</v>
      </c>
      <c r="P60">
        <v>0.98301831112141502</v>
      </c>
      <c r="Q60">
        <v>7.9524597452612404</v>
      </c>
      <c r="R60">
        <v>0.43548134288394202</v>
      </c>
      <c r="S60">
        <v>0.54398988961192996</v>
      </c>
      <c r="T60">
        <v>1.37429836644013</v>
      </c>
      <c r="U60">
        <v>4.21751158860293</v>
      </c>
      <c r="V60">
        <v>0.35305098781903999</v>
      </c>
      <c r="W60">
        <v>0.49341665962956599</v>
      </c>
      <c r="X60">
        <v>2.0597584809875098</v>
      </c>
      <c r="Y60">
        <v>0.41384054900408201</v>
      </c>
      <c r="Z60">
        <v>1.47914299511576</v>
      </c>
      <c r="AA60">
        <v>9.2714615891994395E-2</v>
      </c>
      <c r="AB60">
        <v>2.3865573531763302</v>
      </c>
      <c r="AC60">
        <v>1.5663971399361099E-2</v>
      </c>
      <c r="AD60">
        <v>5.0325043467442702E-2</v>
      </c>
      <c r="AE60">
        <v>4.5236190157881504</v>
      </c>
      <c r="AF60">
        <v>0.10293687385966201</v>
      </c>
      <c r="AG60">
        <v>0.55622028010492397</v>
      </c>
      <c r="AH60">
        <v>0.106155546251715</v>
      </c>
      <c r="AI60">
        <v>0.567908443325154</v>
      </c>
      <c r="AJ60">
        <v>0.32642916536363598</v>
      </c>
      <c r="AK60">
        <v>4.3380756102216603E-2</v>
      </c>
      <c r="AL60">
        <v>0.24898995963692999</v>
      </c>
      <c r="AM60">
        <v>3.2913371143047598E-2</v>
      </c>
      <c r="AN60">
        <v>0.123697210962899</v>
      </c>
      <c r="AO60">
        <v>3.8626933608558699E-2</v>
      </c>
      <c r="AP60">
        <v>0.106719257868484</v>
      </c>
      <c r="AQ60">
        <v>1.9890701345100899E-2</v>
      </c>
      <c r="AR60">
        <v>8.9671623159168906E-2</v>
      </c>
      <c r="AS60">
        <v>1.2529964086141701E-2</v>
      </c>
      <c r="AT60">
        <v>9.3193347402054399E-2</v>
      </c>
      <c r="AU60">
        <v>2.59848032511312E-2</v>
      </c>
      <c r="AV60">
        <v>3.3486713783230503E-2</v>
      </c>
      <c r="AW60">
        <v>0.22768618754768599</v>
      </c>
      <c r="AX60">
        <v>0.108148046676766</v>
      </c>
      <c r="AY60">
        <v>3.9017432001606699E-2</v>
      </c>
    </row>
    <row r="61" spans="1:51" x14ac:dyDescent="0.25">
      <c r="A61" s="48"/>
      <c r="D61" s="48"/>
      <c r="E61" s="109"/>
      <c r="F61" s="109"/>
      <c r="G61" s="48" t="s">
        <v>669</v>
      </c>
      <c r="H61">
        <f>H60/H59*100</f>
        <v>2.0211191735662249E-5</v>
      </c>
      <c r="I61">
        <f>I60/I59*100</f>
        <v>1.0920225423591416</v>
      </c>
      <c r="K61">
        <f t="shared" ref="K61:AY61" si="25">K60/K59*100</f>
        <v>7.2718395142192431</v>
      </c>
      <c r="L61">
        <f t="shared" si="25"/>
        <v>1.1298862793820081</v>
      </c>
      <c r="M61">
        <f t="shared" si="25"/>
        <v>2.6437904830807373</v>
      </c>
      <c r="N61">
        <f t="shared" si="25"/>
        <v>0.95837730886781469</v>
      </c>
      <c r="O61">
        <f t="shared" si="25"/>
        <v>1.1147514240812404</v>
      </c>
      <c r="P61">
        <f t="shared" si="25"/>
        <v>6.4907118595009248</v>
      </c>
      <c r="Q61">
        <f t="shared" si="25"/>
        <v>0.51668269805964384</v>
      </c>
      <c r="R61">
        <f t="shared" si="25"/>
        <v>1.1304156964072838</v>
      </c>
      <c r="S61">
        <f t="shared" si="25"/>
        <v>4.5125664837157196</v>
      </c>
      <c r="T61">
        <f t="shared" si="25"/>
        <v>7.6511433383817513</v>
      </c>
      <c r="U61">
        <f t="shared" si="25"/>
        <v>2.8872036396142624</v>
      </c>
      <c r="V61">
        <f t="shared" si="25"/>
        <v>25.8645412321641</v>
      </c>
      <c r="W61">
        <f t="shared" si="25"/>
        <v>1.0576991631930674</v>
      </c>
      <c r="X61">
        <f t="shared" si="25"/>
        <v>0.61453225359513974</v>
      </c>
      <c r="Y61">
        <f t="shared" si="25"/>
        <v>1.2545945219307648</v>
      </c>
      <c r="Z61">
        <f t="shared" si="25"/>
        <v>0.84869695159381242</v>
      </c>
      <c r="AA61">
        <f t="shared" si="25"/>
        <v>0.7882555338547389</v>
      </c>
      <c r="AB61">
        <f t="shared" si="25"/>
        <v>0.91259955687552785</v>
      </c>
      <c r="AC61">
        <f t="shared" si="25"/>
        <v>15.178266859846026</v>
      </c>
      <c r="AD61">
        <f t="shared" si="25"/>
        <v>4.3507429296656612</v>
      </c>
      <c r="AE61">
        <f t="shared" si="25"/>
        <v>0.67716921461637325</v>
      </c>
      <c r="AF61">
        <f t="shared" si="25"/>
        <v>0.42166505759324108</v>
      </c>
      <c r="AG61">
        <f t="shared" si="25"/>
        <v>1.0816566130037608</v>
      </c>
      <c r="AH61">
        <f t="shared" si="25"/>
        <v>1.6384557223601635</v>
      </c>
      <c r="AI61">
        <f t="shared" si="25"/>
        <v>2.0568940359476784</v>
      </c>
      <c r="AJ61">
        <f t="shared" si="25"/>
        <v>4.9851735700005495</v>
      </c>
      <c r="AK61">
        <f t="shared" si="25"/>
        <v>2.2666156069918282</v>
      </c>
      <c r="AL61">
        <f t="shared" si="25"/>
        <v>3.8471872626225276</v>
      </c>
      <c r="AM61">
        <f t="shared" si="25"/>
        <v>3.2910080135034097</v>
      </c>
      <c r="AN61">
        <f t="shared" si="25"/>
        <v>2.0070941256352262</v>
      </c>
      <c r="AO61">
        <f t="shared" si="25"/>
        <v>3.0525473058762995</v>
      </c>
      <c r="AP61">
        <f t="shared" si="25"/>
        <v>2.9985742587379605</v>
      </c>
      <c r="AQ61">
        <f t="shared" si="25"/>
        <v>4.047761771489804</v>
      </c>
      <c r="AR61">
        <f t="shared" si="25"/>
        <v>2.6585123972478182</v>
      </c>
      <c r="AS61">
        <f t="shared" si="25"/>
        <v>2.5519275124524849</v>
      </c>
      <c r="AT61">
        <f t="shared" si="25"/>
        <v>1.9476143657691618</v>
      </c>
      <c r="AU61">
        <f t="shared" si="25"/>
        <v>3.6327140012765553</v>
      </c>
      <c r="AV61">
        <f t="shared" si="25"/>
        <v>6.210443950895864</v>
      </c>
      <c r="AW61">
        <f t="shared" si="25"/>
        <v>2.1506204547812033</v>
      </c>
      <c r="AX61">
        <f t="shared" si="25"/>
        <v>1.8671969384800762</v>
      </c>
      <c r="AY61">
        <f t="shared" si="25"/>
        <v>2.3043605009217276</v>
      </c>
    </row>
    <row r="62" spans="1:51" x14ac:dyDescent="0.25">
      <c r="A62" s="48"/>
      <c r="D62" s="48"/>
      <c r="E62" s="109"/>
      <c r="F62" s="109"/>
      <c r="G62" s="48" t="s">
        <v>673</v>
      </c>
      <c r="H62">
        <f>100-H59/H$123*100</f>
        <v>1.7051769689970797E-3</v>
      </c>
      <c r="I62">
        <f>100-I59/I$123*100</f>
        <v>2.1627124676983556</v>
      </c>
      <c r="K62">
        <f t="shared" ref="K62:U62" si="26">100-K59/K$123*100</f>
        <v>2.0666666666666629</v>
      </c>
      <c r="L62">
        <f t="shared" si="26"/>
        <v>-2.269696969696966</v>
      </c>
      <c r="M62">
        <f t="shared" si="26"/>
        <v>-4.9283687943262322</v>
      </c>
      <c r="N62">
        <f t="shared" si="26"/>
        <v>-2.3913971631205584</v>
      </c>
      <c r="O62">
        <f t="shared" si="26"/>
        <v>-0.87129411764705367</v>
      </c>
      <c r="P62">
        <f t="shared" si="26"/>
        <v>10.911764705882348</v>
      </c>
      <c r="Q62">
        <f t="shared" si="26"/>
        <v>0.70077419354839776</v>
      </c>
      <c r="R62">
        <f t="shared" si="26"/>
        <v>-1.378947368421052</v>
      </c>
      <c r="S62">
        <f t="shared" si="26"/>
        <v>7.2692307692307736</v>
      </c>
      <c r="T62">
        <f t="shared" si="26"/>
        <v>14.466666666666669</v>
      </c>
      <c r="U62">
        <f t="shared" si="26"/>
        <v>-16.860799999999983</v>
      </c>
      <c r="W62">
        <f t="shared" ref="W62:AY62" si="27">100-W59/W$123*100</f>
        <v>0.74468085106383342</v>
      </c>
      <c r="X62">
        <f t="shared" si="27"/>
        <v>1.9956140350877121</v>
      </c>
      <c r="Y62">
        <f t="shared" si="27"/>
        <v>5.7542857142857287</v>
      </c>
      <c r="Z62">
        <f t="shared" si="27"/>
        <v>5.2804347826086939</v>
      </c>
      <c r="AA62">
        <f t="shared" si="27"/>
        <v>5.9039999999999964</v>
      </c>
      <c r="AB62">
        <f t="shared" si="27"/>
        <v>3.1437037037037072</v>
      </c>
      <c r="AC62">
        <f t="shared" si="27"/>
        <v>6.1818181818181728</v>
      </c>
      <c r="AD62">
        <f t="shared" si="27"/>
        <v>0.28448275862066907</v>
      </c>
      <c r="AE62">
        <f t="shared" si="27"/>
        <v>2.1934114202049813</v>
      </c>
      <c r="AF62">
        <f t="shared" si="27"/>
        <v>1.1659919028340084</v>
      </c>
      <c r="AG62">
        <f t="shared" si="27"/>
        <v>3.521575984990605</v>
      </c>
      <c r="AH62">
        <f t="shared" si="27"/>
        <v>3.2985074626865725</v>
      </c>
      <c r="AI62">
        <f t="shared" si="27"/>
        <v>4.4636678200692046</v>
      </c>
      <c r="AJ62">
        <f t="shared" si="27"/>
        <v>0.63732928679817746</v>
      </c>
      <c r="AK62">
        <f t="shared" si="27"/>
        <v>2.8477157360406125</v>
      </c>
      <c r="AL62">
        <f t="shared" si="27"/>
        <v>3.546944858420261</v>
      </c>
      <c r="AM62">
        <f t="shared" si="27"/>
        <v>1.9509803921568647</v>
      </c>
      <c r="AN62">
        <f t="shared" si="27"/>
        <v>4.3012422360248479</v>
      </c>
      <c r="AO62">
        <f t="shared" si="27"/>
        <v>0.36220472440943752</v>
      </c>
      <c r="AP62">
        <f t="shared" si="27"/>
        <v>3.8108108108108212</v>
      </c>
      <c r="AQ62">
        <f t="shared" si="27"/>
        <v>3.6470588235294201</v>
      </c>
      <c r="AR62">
        <f t="shared" si="27"/>
        <v>0.50147492625369239</v>
      </c>
      <c r="AS62">
        <f t="shared" si="27"/>
        <v>2.3856858846918527</v>
      </c>
      <c r="AT62">
        <f t="shared" si="27"/>
        <v>1.1363636363636402</v>
      </c>
      <c r="AU62">
        <f t="shared" si="27"/>
        <v>8.2948717948717956</v>
      </c>
      <c r="AV62">
        <f t="shared" si="27"/>
        <v>-7.8400000000000034</v>
      </c>
      <c r="AW62">
        <f t="shared" si="27"/>
        <v>3.7545454545454504</v>
      </c>
      <c r="AX62">
        <f t="shared" si="27"/>
        <v>1.830508474576277</v>
      </c>
      <c r="AY62">
        <f t="shared" si="27"/>
        <v>-0.18934911242605779</v>
      </c>
    </row>
    <row r="63" spans="1:51" x14ac:dyDescent="0.25">
      <c r="A63" s="48"/>
      <c r="D63" s="48"/>
      <c r="E63" s="109"/>
      <c r="F63" s="109"/>
      <c r="G63" s="48"/>
    </row>
    <row r="64" spans="1:51" x14ac:dyDescent="0.25">
      <c r="A64" s="48" t="s">
        <v>671</v>
      </c>
      <c r="B64" t="s">
        <v>677</v>
      </c>
      <c r="C64" t="s">
        <v>678</v>
      </c>
      <c r="D64" s="109" t="s">
        <v>679</v>
      </c>
      <c r="E64" s="109">
        <v>12</v>
      </c>
      <c r="F64" s="109" t="s">
        <v>324</v>
      </c>
      <c r="G64" s="48" t="s">
        <v>34</v>
      </c>
      <c r="H64">
        <v>85273.881666666697</v>
      </c>
      <c r="I64">
        <v>336107.73249999998</v>
      </c>
      <c r="K64">
        <v>39.985833333333296</v>
      </c>
      <c r="L64">
        <v>39.926666666666698</v>
      </c>
      <c r="M64">
        <v>43.620833333333302</v>
      </c>
      <c r="N64">
        <v>44.535833333333301</v>
      </c>
      <c r="O64">
        <v>38.8333333333333</v>
      </c>
      <c r="P64">
        <v>37.098333333333301</v>
      </c>
      <c r="Q64">
        <v>38.8066666666667</v>
      </c>
      <c r="R64">
        <v>35.581666666666699</v>
      </c>
      <c r="S64">
        <v>38.814999999999998</v>
      </c>
      <c r="T64">
        <v>37.6666666666667</v>
      </c>
      <c r="U64">
        <v>39.413333333333298</v>
      </c>
      <c r="V64">
        <v>35.65</v>
      </c>
      <c r="W64">
        <v>31.435833333333299</v>
      </c>
      <c r="X64">
        <v>78.5058333333333</v>
      </c>
      <c r="Y64">
        <v>38.218333333333298</v>
      </c>
      <c r="Z64">
        <v>37.893333333333302</v>
      </c>
      <c r="AA64">
        <v>38.851666666666702</v>
      </c>
      <c r="AB64">
        <v>37.120833333333302</v>
      </c>
      <c r="AC64">
        <v>38.67</v>
      </c>
      <c r="AD64">
        <v>42.577500000000001</v>
      </c>
      <c r="AE64">
        <v>39.243333333333297</v>
      </c>
      <c r="AF64">
        <v>35.895000000000003</v>
      </c>
      <c r="AG64">
        <v>38.216666666666697</v>
      </c>
      <c r="AH64">
        <v>37.646666666666697</v>
      </c>
      <c r="AI64">
        <v>35.5416666666667</v>
      </c>
      <c r="AJ64">
        <v>37.6741666666667</v>
      </c>
      <c r="AK64">
        <v>35.344999999999999</v>
      </c>
      <c r="AL64">
        <v>37.129166666666698</v>
      </c>
      <c r="AM64">
        <v>37.230833333333301</v>
      </c>
      <c r="AN64">
        <v>35.186666666666703</v>
      </c>
      <c r="AO64">
        <v>37.954999999999998</v>
      </c>
      <c r="AP64">
        <v>37.664166666666702</v>
      </c>
      <c r="AQ64">
        <v>36.414999999999999</v>
      </c>
      <c r="AR64">
        <v>38.9091666666667</v>
      </c>
      <c r="AS64">
        <v>36.663333333333298</v>
      </c>
      <c r="AT64">
        <v>36.439166666666701</v>
      </c>
      <c r="AU64">
        <v>37.305833333333297</v>
      </c>
      <c r="AV64">
        <v>37.7008333333333</v>
      </c>
      <c r="AW64">
        <v>38.396666666666697</v>
      </c>
      <c r="AX64">
        <v>37.4583333333333</v>
      </c>
      <c r="AY64">
        <v>37.158333333333303</v>
      </c>
    </row>
    <row r="65" spans="1:51" x14ac:dyDescent="0.25">
      <c r="A65" s="48"/>
      <c r="D65" s="48"/>
      <c r="E65" s="109"/>
      <c r="F65" s="109"/>
      <c r="G65" s="48" t="s">
        <v>668</v>
      </c>
      <c r="H65">
        <v>1650.98170113438</v>
      </c>
      <c r="I65">
        <v>1.4790199471523499E-2</v>
      </c>
      <c r="K65">
        <v>1.92553654138846</v>
      </c>
      <c r="L65">
        <v>1.15361990659354</v>
      </c>
      <c r="M65">
        <v>13.346343730483699</v>
      </c>
      <c r="N65">
        <v>3.0436120491211698</v>
      </c>
      <c r="O65">
        <v>1.19644148299122</v>
      </c>
      <c r="P65">
        <v>2.3607584703979301</v>
      </c>
      <c r="Q65">
        <v>1.35333128078662</v>
      </c>
      <c r="R65">
        <v>1.31230607032895</v>
      </c>
      <c r="S65">
        <v>2.0216927725712099</v>
      </c>
      <c r="T65">
        <v>2.4279220653792701</v>
      </c>
      <c r="U65">
        <v>4.62479789348202</v>
      </c>
      <c r="V65">
        <v>2.27481867409251</v>
      </c>
      <c r="W65">
        <v>1.1300402524787401</v>
      </c>
      <c r="X65">
        <v>3.2087392600348301</v>
      </c>
      <c r="Y65">
        <v>1.3668627908056099</v>
      </c>
      <c r="Z65">
        <v>1.44517780528518</v>
      </c>
      <c r="AA65">
        <v>1.63678971024245</v>
      </c>
      <c r="AB65">
        <v>2.0973135925644399</v>
      </c>
      <c r="AC65">
        <v>1.7672907702657901</v>
      </c>
      <c r="AD65">
        <v>1.8129953346143299</v>
      </c>
      <c r="AE65">
        <v>2.5565482371527599</v>
      </c>
      <c r="AF65">
        <v>1.6162585395494899</v>
      </c>
      <c r="AG65">
        <v>2.07049645147137</v>
      </c>
      <c r="AH65">
        <v>2.01613216057105</v>
      </c>
      <c r="AI65">
        <v>1.44385383224511</v>
      </c>
      <c r="AJ65">
        <v>2.7049567412848301</v>
      </c>
      <c r="AK65">
        <v>2.08921636026525</v>
      </c>
      <c r="AL65">
        <v>2.49676276517325</v>
      </c>
      <c r="AM65">
        <v>1.9251989435438199</v>
      </c>
      <c r="AN65">
        <v>1.8866431093935701</v>
      </c>
      <c r="AO65">
        <v>2.1984217824005801</v>
      </c>
      <c r="AP65">
        <v>2.1562407809786799</v>
      </c>
      <c r="AQ65">
        <v>2.09400135307183</v>
      </c>
      <c r="AR65">
        <v>2.2553619751359002</v>
      </c>
      <c r="AS65">
        <v>2.0962519462655802</v>
      </c>
      <c r="AT65">
        <v>2.03934000080636</v>
      </c>
      <c r="AU65">
        <v>2.1741184356474701</v>
      </c>
      <c r="AV65">
        <v>2.4641038206392398</v>
      </c>
      <c r="AW65">
        <v>2.2419163429728801</v>
      </c>
      <c r="AX65">
        <v>2.1288135715046099</v>
      </c>
      <c r="AY65">
        <v>2.08667531947088</v>
      </c>
    </row>
    <row r="66" spans="1:51" x14ac:dyDescent="0.25">
      <c r="A66" s="48"/>
      <c r="D66" s="48"/>
      <c r="E66" s="109"/>
      <c r="F66" s="109"/>
      <c r="G66" s="48" t="s">
        <v>669</v>
      </c>
      <c r="H66">
        <f>H65/H64*100</f>
        <v>1.9360930555360705</v>
      </c>
      <c r="I66">
        <f>I65/I64*100</f>
        <v>4.4004341588670533E-6</v>
      </c>
      <c r="K66">
        <f t="shared" ref="K66:AY66" si="28">K65/K64*100</f>
        <v>4.8155468596506141</v>
      </c>
      <c r="L66">
        <f t="shared" si="28"/>
        <v>2.8893469024717127</v>
      </c>
      <c r="M66">
        <f t="shared" si="28"/>
        <v>30.596260343070881</v>
      </c>
      <c r="N66">
        <f t="shared" si="28"/>
        <v>6.8340745447400151</v>
      </c>
      <c r="O66">
        <f t="shared" si="28"/>
        <v>3.0809651922520711</v>
      </c>
      <c r="P66">
        <f t="shared" si="28"/>
        <v>6.3635162506795417</v>
      </c>
      <c r="Q66">
        <f t="shared" si="28"/>
        <v>3.4873680143960284</v>
      </c>
      <c r="R66">
        <f t="shared" si="28"/>
        <v>3.6881523359284714</v>
      </c>
      <c r="S66">
        <f t="shared" si="28"/>
        <v>5.2085347741110652</v>
      </c>
      <c r="T66">
        <f t="shared" si="28"/>
        <v>6.4458107930423045</v>
      </c>
      <c r="U66">
        <f t="shared" si="28"/>
        <v>11.734094790634364</v>
      </c>
      <c r="V66">
        <f t="shared" si="28"/>
        <v>6.3809780479453293</v>
      </c>
      <c r="W66">
        <f t="shared" si="28"/>
        <v>3.5947520159438264</v>
      </c>
      <c r="X66">
        <f t="shared" si="28"/>
        <v>4.0872622119819093</v>
      </c>
      <c r="Y66">
        <f t="shared" si="28"/>
        <v>3.5764583946769299</v>
      </c>
      <c r="Z66">
        <f t="shared" si="28"/>
        <v>3.8138049048694085</v>
      </c>
      <c r="AA66">
        <f t="shared" si="28"/>
        <v>4.2129201928079842</v>
      </c>
      <c r="AB66">
        <f t="shared" si="28"/>
        <v>5.6499636571496916</v>
      </c>
      <c r="AC66">
        <f t="shared" si="28"/>
        <v>4.5701855967566329</v>
      </c>
      <c r="AD66">
        <f t="shared" si="28"/>
        <v>4.2581065929524513</v>
      </c>
      <c r="AE66">
        <f t="shared" si="28"/>
        <v>6.5146052080678558</v>
      </c>
      <c r="AF66">
        <f t="shared" si="28"/>
        <v>4.5027400461052789</v>
      </c>
      <c r="AG66">
        <f t="shared" si="28"/>
        <v>5.4177839986167511</v>
      </c>
      <c r="AH66">
        <f t="shared" si="28"/>
        <v>5.3554068370047325</v>
      </c>
      <c r="AI66">
        <f t="shared" si="28"/>
        <v>4.0624257882629085</v>
      </c>
      <c r="AJ66">
        <f t="shared" si="28"/>
        <v>7.1798714626330886</v>
      </c>
      <c r="AK66">
        <f t="shared" si="28"/>
        <v>5.9109247708735326</v>
      </c>
      <c r="AL66">
        <f t="shared" si="28"/>
        <v>6.7245321921398222</v>
      </c>
      <c r="AM66">
        <f t="shared" si="28"/>
        <v>5.1709799947458102</v>
      </c>
      <c r="AN66">
        <f t="shared" si="28"/>
        <v>5.3618125503795984</v>
      </c>
      <c r="AO66">
        <f t="shared" si="28"/>
        <v>5.7921796401016472</v>
      </c>
      <c r="AP66">
        <f t="shared" si="28"/>
        <v>5.7249130189490751</v>
      </c>
      <c r="AQ66">
        <f t="shared" si="28"/>
        <v>5.7503813073508994</v>
      </c>
      <c r="AR66">
        <f t="shared" si="28"/>
        <v>5.7964797716113976</v>
      </c>
      <c r="AS66">
        <f t="shared" si="28"/>
        <v>5.7175705416826501</v>
      </c>
      <c r="AT66">
        <f t="shared" si="28"/>
        <v>5.596560479721064</v>
      </c>
      <c r="AU66">
        <f t="shared" si="28"/>
        <v>5.8278243410926942</v>
      </c>
      <c r="AV66">
        <f t="shared" si="28"/>
        <v>6.5359399322894944</v>
      </c>
      <c r="AW66">
        <f t="shared" si="28"/>
        <v>5.8388306527638125</v>
      </c>
      <c r="AX66">
        <f t="shared" si="28"/>
        <v>5.6831508026819444</v>
      </c>
      <c r="AY66">
        <f t="shared" si="28"/>
        <v>5.6156321672237235</v>
      </c>
    </row>
    <row r="67" spans="1:51" x14ac:dyDescent="0.25">
      <c r="A67" s="48"/>
      <c r="D67" s="48"/>
      <c r="E67" s="109"/>
      <c r="F67" s="109"/>
      <c r="G67" s="48" t="s">
        <v>673</v>
      </c>
      <c r="H67">
        <f>100-H64/H$111*100</f>
        <v>-0.26321327900924985</v>
      </c>
      <c r="I67">
        <f>100-I64/I$111*100</f>
        <v>0.28069361725667363</v>
      </c>
      <c r="K67">
        <f t="shared" ref="K67:AY67" si="29">100-K64/K$111*100</f>
        <v>0.53275290215599114</v>
      </c>
      <c r="L67">
        <f t="shared" si="29"/>
        <v>-6.6833751044342193E-2</v>
      </c>
      <c r="M67">
        <f t="shared" si="29"/>
        <v>0.86174242424249314</v>
      </c>
      <c r="N67">
        <f t="shared" si="29"/>
        <v>-1.2178030303029601</v>
      </c>
      <c r="O67">
        <f t="shared" si="29"/>
        <v>-8.5910652920873076E-2</v>
      </c>
      <c r="P67">
        <f t="shared" si="29"/>
        <v>-1.9184981684980755</v>
      </c>
      <c r="Q67">
        <f t="shared" si="29"/>
        <v>-0.27562446167104326</v>
      </c>
      <c r="R67">
        <f t="shared" si="29"/>
        <v>-0.23004694835688611</v>
      </c>
      <c r="S67">
        <f t="shared" si="29"/>
        <v>-3.8659793814431964E-2</v>
      </c>
      <c r="T67">
        <f t="shared" si="29"/>
        <v>0.35273368606692657</v>
      </c>
      <c r="U67">
        <f t="shared" si="29"/>
        <v>-0.80136402387032035</v>
      </c>
      <c r="V67">
        <f t="shared" si="29"/>
        <v>0.14005602240897019</v>
      </c>
      <c r="W67">
        <f t="shared" si="29"/>
        <v>-0.11411889596593028</v>
      </c>
      <c r="X67">
        <f t="shared" si="29"/>
        <v>-0.13499149659858745</v>
      </c>
      <c r="Y67">
        <f t="shared" si="29"/>
        <v>0.21322889469111317</v>
      </c>
      <c r="Z67">
        <f t="shared" si="29"/>
        <v>1.7590149516337306E-2</v>
      </c>
      <c r="AA67">
        <f t="shared" si="29"/>
        <v>0.12425021422440352</v>
      </c>
      <c r="AB67">
        <f t="shared" si="29"/>
        <v>0.7464349376114825</v>
      </c>
      <c r="AC67">
        <f t="shared" si="29"/>
        <v>0.59125964010281962</v>
      </c>
      <c r="AD67">
        <f t="shared" si="29"/>
        <v>0.28688524590164377</v>
      </c>
      <c r="AE67">
        <f t="shared" si="29"/>
        <v>0.14418999151831713</v>
      </c>
      <c r="AF67">
        <f t="shared" si="29"/>
        <v>0.29166666666665719</v>
      </c>
      <c r="AG67">
        <f t="shared" si="29"/>
        <v>0.47743055555547187</v>
      </c>
      <c r="AH67">
        <f t="shared" si="29"/>
        <v>0.66842568161821703</v>
      </c>
      <c r="AI67">
        <f t="shared" si="29"/>
        <v>-0.11737089201886874</v>
      </c>
      <c r="AJ67">
        <f t="shared" si="29"/>
        <v>6.8523430592321688E-2</v>
      </c>
      <c r="AK67">
        <f t="shared" si="29"/>
        <v>0.71629213483146259</v>
      </c>
      <c r="AL67">
        <f t="shared" si="29"/>
        <v>0.45799821268981589</v>
      </c>
      <c r="AM67">
        <f t="shared" si="29"/>
        <v>0.98182624113483996</v>
      </c>
      <c r="AN67">
        <f t="shared" si="29"/>
        <v>0.88262910798111704</v>
      </c>
      <c r="AO67">
        <f t="shared" si="29"/>
        <v>0.90078328981722677</v>
      </c>
      <c r="AP67">
        <f t="shared" si="29"/>
        <v>0.88377192982447639</v>
      </c>
      <c r="AQ67">
        <f t="shared" si="29"/>
        <v>1.0461956521739069</v>
      </c>
      <c r="AR67">
        <f t="shared" si="29"/>
        <v>0.74192176870741378</v>
      </c>
      <c r="AS67">
        <f t="shared" si="29"/>
        <v>0.90990990990999876</v>
      </c>
      <c r="AT67">
        <f t="shared" si="29"/>
        <v>0.71071752951853284</v>
      </c>
      <c r="AU67">
        <f t="shared" si="29"/>
        <v>0.78235815602847936</v>
      </c>
      <c r="AV67">
        <f t="shared" si="29"/>
        <v>0.78728070175448295</v>
      </c>
      <c r="AW67">
        <f t="shared" si="29"/>
        <v>0.44939936047005347</v>
      </c>
      <c r="AX67">
        <f t="shared" si="29"/>
        <v>0.87765722854379646</v>
      </c>
      <c r="AY67">
        <f t="shared" si="29"/>
        <v>0.59300873907623952</v>
      </c>
    </row>
    <row r="68" spans="1:51" x14ac:dyDescent="0.25">
      <c r="A68" s="48"/>
      <c r="D68" s="109"/>
      <c r="E68" s="109"/>
      <c r="F68" s="109"/>
      <c r="G68" s="109"/>
    </row>
    <row r="69" spans="1:51" x14ac:dyDescent="0.25">
      <c r="A69" s="48" t="s">
        <v>680</v>
      </c>
      <c r="B69" t="s">
        <v>677</v>
      </c>
      <c r="C69" t="s">
        <v>675</v>
      </c>
      <c r="D69" s="109" t="s">
        <v>679</v>
      </c>
      <c r="E69" s="109">
        <v>6</v>
      </c>
      <c r="F69" s="109" t="s">
        <v>324</v>
      </c>
      <c r="G69" s="48" t="s">
        <v>34</v>
      </c>
      <c r="H69">
        <v>78390.815000000002</v>
      </c>
      <c r="I69">
        <v>230460.536666667</v>
      </c>
      <c r="K69">
        <v>7.58</v>
      </c>
      <c r="L69">
        <v>31.308333333333302</v>
      </c>
      <c r="M69">
        <v>15703.525</v>
      </c>
      <c r="N69">
        <v>16284.16</v>
      </c>
      <c r="O69">
        <v>317.02</v>
      </c>
      <c r="P69">
        <v>285.08333333333297</v>
      </c>
      <c r="Q69">
        <v>1295.2916666666699</v>
      </c>
      <c r="R69">
        <v>44.534999999999997</v>
      </c>
      <c r="S69">
        <v>122.021666666667</v>
      </c>
      <c r="T69">
        <v>125.215</v>
      </c>
      <c r="U69">
        <v>120.04</v>
      </c>
      <c r="V69">
        <v>2.7050000000000001</v>
      </c>
      <c r="W69">
        <v>8.8266666666666698</v>
      </c>
      <c r="X69">
        <v>383.61500000000001</v>
      </c>
      <c r="Y69">
        <v>22.981666666666701</v>
      </c>
      <c r="Z69">
        <v>160.106666666667</v>
      </c>
      <c r="AA69">
        <v>17.371666666666702</v>
      </c>
      <c r="AB69">
        <v>4.4216666666666704</v>
      </c>
      <c r="AC69">
        <v>0.1285</v>
      </c>
      <c r="AE69">
        <v>127.755</v>
      </c>
      <c r="AF69">
        <v>14.9416666666667</v>
      </c>
      <c r="AG69">
        <v>36.880000000000003</v>
      </c>
      <c r="AH69">
        <v>5.10666666666667</v>
      </c>
      <c r="AI69">
        <v>24.67</v>
      </c>
      <c r="AJ69">
        <v>5.9666666666666703</v>
      </c>
      <c r="AK69">
        <v>1.9550000000000001</v>
      </c>
      <c r="AL69">
        <v>6.3716666666666697</v>
      </c>
      <c r="AM69">
        <v>0.86483333333333301</v>
      </c>
      <c r="AN69">
        <v>5.2750000000000004</v>
      </c>
      <c r="AO69">
        <v>1.0049999999999999</v>
      </c>
      <c r="AP69">
        <v>2.5449999999999999</v>
      </c>
      <c r="AQ69">
        <v>0.34100000000000003</v>
      </c>
      <c r="AR69">
        <v>2.0483333333333298</v>
      </c>
      <c r="AS69">
        <v>0.27433333333333298</v>
      </c>
      <c r="AT69">
        <v>4.60666666666667</v>
      </c>
      <c r="AU69">
        <v>1.145</v>
      </c>
      <c r="AV69">
        <v>0.24979999999999999</v>
      </c>
      <c r="AW69">
        <v>1.80833333333333</v>
      </c>
      <c r="AX69">
        <v>1.2233333333333301</v>
      </c>
      <c r="AY69">
        <v>0.43933333333333302</v>
      </c>
    </row>
    <row r="70" spans="1:51" x14ac:dyDescent="0.25">
      <c r="A70" s="48"/>
      <c r="D70" s="48"/>
      <c r="E70" s="109"/>
      <c r="F70" s="109"/>
      <c r="G70" s="48" t="s">
        <v>668</v>
      </c>
      <c r="H70">
        <v>2001.4285301483201</v>
      </c>
      <c r="I70">
        <v>1.69967317144873E-2</v>
      </c>
      <c r="L70">
        <v>1.3347211527339899</v>
      </c>
      <c r="M70">
        <v>2008.08420255684</v>
      </c>
      <c r="N70">
        <v>440.60310019335998</v>
      </c>
      <c r="O70">
        <v>6.4654105309201704</v>
      </c>
      <c r="P70">
        <v>9.0600049055664797</v>
      </c>
      <c r="Q70">
        <v>26.9645343718168</v>
      </c>
      <c r="R70">
        <v>1.11283047525967</v>
      </c>
      <c r="S70">
        <v>6.1921520671106203</v>
      </c>
      <c r="T70">
        <v>3.3996899368422802</v>
      </c>
      <c r="U70">
        <v>6.2992856737887299</v>
      </c>
      <c r="V70">
        <v>1.4650000000000001</v>
      </c>
      <c r="W70">
        <v>0.32504700514780199</v>
      </c>
      <c r="X70">
        <v>7.3627525423580504</v>
      </c>
      <c r="Y70">
        <v>0.70612597239365804</v>
      </c>
      <c r="Z70">
        <v>2.9152568021054699</v>
      </c>
      <c r="AA70">
        <v>0.41256985940430702</v>
      </c>
      <c r="AB70">
        <v>0.66139793031292404</v>
      </c>
      <c r="AC70">
        <v>4.7415714694603102E-2</v>
      </c>
      <c r="AE70">
        <v>2.2614947122054798</v>
      </c>
      <c r="AF70">
        <v>0.26748312511674899</v>
      </c>
      <c r="AG70">
        <v>1.0310027481373001</v>
      </c>
      <c r="AH70">
        <v>0.163774913287177</v>
      </c>
      <c r="AI70">
        <v>1.0426728473815099</v>
      </c>
      <c r="AJ70">
        <v>0.202457128520803</v>
      </c>
      <c r="AK70">
        <v>6.9221865524317402E-2</v>
      </c>
      <c r="AL70">
        <v>0.20537905335149301</v>
      </c>
      <c r="AM70">
        <v>3.7957944564419602E-2</v>
      </c>
      <c r="AN70">
        <v>0.273053718768548</v>
      </c>
      <c r="AO70">
        <v>5.5E-2</v>
      </c>
      <c r="AP70">
        <v>0.252372079808101</v>
      </c>
      <c r="AQ70">
        <v>2.7501515109777702E-2</v>
      </c>
      <c r="AR70">
        <v>0.20995369859936999</v>
      </c>
      <c r="AS70">
        <v>1.6316317667360601E-2</v>
      </c>
      <c r="AT70">
        <v>0.25024432505497901</v>
      </c>
      <c r="AU70">
        <v>0.107043604822209</v>
      </c>
      <c r="AV70">
        <v>4.9019995920032401E-2</v>
      </c>
      <c r="AW70">
        <v>0.107767754402181</v>
      </c>
      <c r="AX70">
        <v>7.4981479194679998E-2</v>
      </c>
      <c r="AY70">
        <v>3.1441303337418403E-2</v>
      </c>
    </row>
    <row r="71" spans="1:51" x14ac:dyDescent="0.25">
      <c r="A71" s="48"/>
      <c r="D71" s="48"/>
      <c r="E71" s="109"/>
      <c r="F71" s="109"/>
      <c r="G71" s="48" t="s">
        <v>669</v>
      </c>
      <c r="H71">
        <f>H70/H69*100</f>
        <v>2.5531416278148407</v>
      </c>
      <c r="I71">
        <f>I70/I69*100</f>
        <v>7.3751159136937161E-6</v>
      </c>
      <c r="L71">
        <f t="shared" ref="L71:AC71" si="30">L70/L69*100</f>
        <v>4.2631498091051094</v>
      </c>
      <c r="M71">
        <f t="shared" si="30"/>
        <v>12.787474166194151</v>
      </c>
      <c r="N71">
        <f t="shared" si="30"/>
        <v>2.7057158624906656</v>
      </c>
      <c r="O71">
        <f t="shared" si="30"/>
        <v>2.0394330108258694</v>
      </c>
      <c r="P71">
        <f t="shared" si="30"/>
        <v>3.1780198441040013</v>
      </c>
      <c r="Q71">
        <f t="shared" si="30"/>
        <v>2.0817345672583443</v>
      </c>
      <c r="R71">
        <f t="shared" si="30"/>
        <v>2.4987773105639839</v>
      </c>
      <c r="S71">
        <f t="shared" si="30"/>
        <v>5.0746332485574444</v>
      </c>
      <c r="T71">
        <f t="shared" si="30"/>
        <v>2.7150820084193428</v>
      </c>
      <c r="U71">
        <f t="shared" si="30"/>
        <v>5.2476555096540567</v>
      </c>
      <c r="V71">
        <f t="shared" si="30"/>
        <v>54.158964879852121</v>
      </c>
      <c r="W71">
        <f t="shared" si="30"/>
        <v>3.6825567048466978</v>
      </c>
      <c r="X71">
        <f t="shared" si="30"/>
        <v>1.9193077805503045</v>
      </c>
      <c r="Y71">
        <f t="shared" si="30"/>
        <v>3.0725620671273783</v>
      </c>
      <c r="Z71">
        <f t="shared" si="30"/>
        <v>1.8208216202357579</v>
      </c>
      <c r="AA71">
        <f t="shared" si="30"/>
        <v>2.3749584154522085</v>
      </c>
      <c r="AB71">
        <f t="shared" si="30"/>
        <v>14.958113765086848</v>
      </c>
      <c r="AC71">
        <f t="shared" si="30"/>
        <v>36.899388867395409</v>
      </c>
      <c r="AE71">
        <f t="shared" ref="AE71:AY71" si="31">AE70/AE69*100</f>
        <v>1.7701809809443698</v>
      </c>
      <c r="AF71">
        <f t="shared" si="31"/>
        <v>1.7901826555499056</v>
      </c>
      <c r="AG71">
        <f t="shared" si="31"/>
        <v>2.7955605969015727</v>
      </c>
      <c r="AH71">
        <f t="shared" si="31"/>
        <v>3.2070805473990251</v>
      </c>
      <c r="AI71">
        <f t="shared" si="31"/>
        <v>4.2264809379064037</v>
      </c>
      <c r="AJ71">
        <f t="shared" si="31"/>
        <v>3.3931362321922265</v>
      </c>
      <c r="AK71">
        <f t="shared" si="31"/>
        <v>3.5407603848755702</v>
      </c>
      <c r="AL71">
        <f t="shared" si="31"/>
        <v>3.2233176042609406</v>
      </c>
      <c r="AM71">
        <f t="shared" si="31"/>
        <v>4.3890473576125979</v>
      </c>
      <c r="AN71">
        <f t="shared" si="31"/>
        <v>5.176373815517497</v>
      </c>
      <c r="AO71">
        <f t="shared" si="31"/>
        <v>5.4726368159203984</v>
      </c>
      <c r="AP71">
        <f t="shared" si="31"/>
        <v>9.9163882046405103</v>
      </c>
      <c r="AQ71">
        <f t="shared" si="31"/>
        <v>8.0649604427500599</v>
      </c>
      <c r="AR71">
        <f t="shared" si="31"/>
        <v>10.249977148870807</v>
      </c>
      <c r="AS71">
        <f t="shared" si="31"/>
        <v>5.9476249091229487</v>
      </c>
      <c r="AT71">
        <f t="shared" si="31"/>
        <v>5.432221238530655</v>
      </c>
      <c r="AU71">
        <f t="shared" si="31"/>
        <v>9.348786447354497</v>
      </c>
      <c r="AV71">
        <f t="shared" si="31"/>
        <v>19.62369732587366</v>
      </c>
      <c r="AW71">
        <f t="shared" si="31"/>
        <v>5.9595071558809876</v>
      </c>
      <c r="AX71">
        <f t="shared" si="31"/>
        <v>6.1292762284479725</v>
      </c>
      <c r="AY71">
        <f t="shared" si="31"/>
        <v>7.156594082872175</v>
      </c>
    </row>
    <row r="72" spans="1:51" x14ac:dyDescent="0.25">
      <c r="A72" s="48"/>
      <c r="D72" s="48"/>
      <c r="E72" s="109"/>
      <c r="F72" s="109"/>
      <c r="G72" s="48" t="s">
        <v>673</v>
      </c>
      <c r="H72">
        <f>100-H69/H$117*100</f>
        <v>3.7871950313189302</v>
      </c>
      <c r="I72">
        <f>100-I69/I$117*100</f>
        <v>3.3019970821897004E-3</v>
      </c>
      <c r="K72">
        <f t="shared" ref="K72:U72" si="32">100-K69/K$117*100</f>
        <v>-72.272727272727252</v>
      </c>
      <c r="L72">
        <f t="shared" si="32"/>
        <v>5.1262626262627293</v>
      </c>
      <c r="M72">
        <f t="shared" si="32"/>
        <v>3.6593558282208534</v>
      </c>
      <c r="N72">
        <f t="shared" si="32"/>
        <v>9.7177914110432084E-2</v>
      </c>
      <c r="O72">
        <f t="shared" si="32"/>
        <v>-2.9285714285714164</v>
      </c>
      <c r="P72">
        <f t="shared" si="32"/>
        <v>2.7019340159273071</v>
      </c>
      <c r="Q72">
        <f t="shared" si="32"/>
        <v>1.6019673470478892</v>
      </c>
      <c r="R72">
        <f t="shared" si="32"/>
        <v>-1.2159090909090793</v>
      </c>
      <c r="S72">
        <f t="shared" si="32"/>
        <v>-5.1910919540232783</v>
      </c>
      <c r="T72">
        <f t="shared" si="32"/>
        <v>1.4055118110236151</v>
      </c>
      <c r="U72">
        <f t="shared" si="32"/>
        <v>-17.686274509803937</v>
      </c>
      <c r="W72">
        <f t="shared" ref="W72:AC72" si="33">100-W69/W$117*100</f>
        <v>4.0579710144927077</v>
      </c>
      <c r="X72">
        <f t="shared" si="33"/>
        <v>3.1275252525252597</v>
      </c>
      <c r="Y72">
        <f t="shared" si="33"/>
        <v>11.608974358974223</v>
      </c>
      <c r="Z72">
        <f t="shared" si="33"/>
        <v>5.8196078431370637</v>
      </c>
      <c r="AA72">
        <f t="shared" si="33"/>
        <v>5.0728597449907085</v>
      </c>
      <c r="AB72">
        <f t="shared" si="33"/>
        <v>-16.359649122807113</v>
      </c>
      <c r="AC72">
        <f t="shared" si="33"/>
        <v>-28.5</v>
      </c>
      <c r="AE72">
        <f t="shared" ref="AE72:AY72" si="34">100-AE69/AE$117*100</f>
        <v>2.477099236641223</v>
      </c>
      <c r="AF72">
        <f t="shared" si="34"/>
        <v>1.6995614035085396</v>
      </c>
      <c r="AG72">
        <f t="shared" si="34"/>
        <v>1.9148936170212778</v>
      </c>
      <c r="AH72">
        <f t="shared" si="34"/>
        <v>4.5482866043613086</v>
      </c>
      <c r="AI72">
        <f t="shared" si="34"/>
        <v>-0.69387755102042092</v>
      </c>
      <c r="AJ72">
        <f t="shared" si="34"/>
        <v>2.1857923497267109</v>
      </c>
      <c r="AK72">
        <f t="shared" si="34"/>
        <v>5.5555555555555429</v>
      </c>
      <c r="AL72">
        <f t="shared" si="34"/>
        <v>-3.4361471861472381</v>
      </c>
      <c r="AM72">
        <f t="shared" si="34"/>
        <v>5.9963768115942457</v>
      </c>
      <c r="AN72">
        <f t="shared" si="34"/>
        <v>9.4696969696968836E-2</v>
      </c>
      <c r="AO72">
        <f t="shared" si="34"/>
        <v>-2.5510204081632679</v>
      </c>
      <c r="AP72">
        <f t="shared" si="34"/>
        <v>0.5859375</v>
      </c>
      <c r="AQ72">
        <f t="shared" si="34"/>
        <v>-0.29411764705882604</v>
      </c>
      <c r="AR72">
        <f t="shared" si="34"/>
        <v>-1.9071310116084703</v>
      </c>
      <c r="AS72">
        <f t="shared" si="34"/>
        <v>1.6726403823179368</v>
      </c>
      <c r="AT72">
        <f t="shared" si="34"/>
        <v>-6.6358024691358679</v>
      </c>
      <c r="AU72">
        <f t="shared" si="34"/>
        <v>0.43478260869564167</v>
      </c>
      <c r="AV72">
        <f t="shared" si="34"/>
        <v>-8.6086956521739069</v>
      </c>
      <c r="AW72">
        <f t="shared" si="34"/>
        <v>-6.3725490196076464</v>
      </c>
      <c r="AX72">
        <f t="shared" si="34"/>
        <v>-0.27322404371557241</v>
      </c>
      <c r="AY72">
        <f t="shared" si="34"/>
        <v>-9.0157154673282918</v>
      </c>
    </row>
    <row r="73" spans="1:51" x14ac:dyDescent="0.25">
      <c r="A73" s="48"/>
      <c r="D73" s="109"/>
      <c r="E73" s="109"/>
      <c r="F73" s="109"/>
      <c r="G73" s="109"/>
    </row>
    <row r="74" spans="1:51" x14ac:dyDescent="0.25">
      <c r="A74" s="48" t="s">
        <v>676</v>
      </c>
      <c r="B74" t="s">
        <v>677</v>
      </c>
      <c r="C74" t="s">
        <v>675</v>
      </c>
      <c r="D74" s="109" t="s">
        <v>679</v>
      </c>
      <c r="E74" s="109">
        <v>6</v>
      </c>
      <c r="F74" s="109" t="s">
        <v>324</v>
      </c>
      <c r="G74" s="48" t="s">
        <v>34</v>
      </c>
      <c r="H74">
        <v>92090.235000000001</v>
      </c>
      <c r="I74">
        <v>222046.118333333</v>
      </c>
      <c r="K74">
        <v>5.335</v>
      </c>
      <c r="L74">
        <v>44.134999999999998</v>
      </c>
      <c r="M74">
        <v>5562.24</v>
      </c>
      <c r="N74">
        <v>5845.18</v>
      </c>
      <c r="O74">
        <v>327.52999999999997</v>
      </c>
      <c r="P74">
        <v>386.09833333333302</v>
      </c>
      <c r="Q74">
        <v>1349.0033333333299</v>
      </c>
      <c r="R74">
        <v>53.506666666666703</v>
      </c>
      <c r="S74">
        <v>182.29499999999999</v>
      </c>
      <c r="T74">
        <v>124.05500000000001</v>
      </c>
      <c r="U74">
        <v>86.405000000000001</v>
      </c>
      <c r="V74">
        <v>2.04666666666667</v>
      </c>
      <c r="W74">
        <v>0.53500000000000003</v>
      </c>
      <c r="X74">
        <v>105.146666666667</v>
      </c>
      <c r="Y74">
        <v>13.938333333333301</v>
      </c>
      <c r="Z74">
        <v>13.6133333333333</v>
      </c>
      <c r="AA74">
        <v>0.43966666666666698</v>
      </c>
      <c r="AC74">
        <v>0.108333333333333</v>
      </c>
      <c r="AE74">
        <v>6.29833333333334</v>
      </c>
      <c r="AF74">
        <v>0.584666666666667</v>
      </c>
      <c r="AG74">
        <v>1.81833333333333</v>
      </c>
      <c r="AH74">
        <v>0.3725</v>
      </c>
      <c r="AI74">
        <v>2.4500000000000002</v>
      </c>
      <c r="AJ74">
        <v>1.2066666666666701</v>
      </c>
      <c r="AK74">
        <v>0.52333333333333298</v>
      </c>
      <c r="AL74">
        <v>1.86333333333333</v>
      </c>
      <c r="AM74">
        <v>0.328666666666667</v>
      </c>
      <c r="AN74">
        <v>2.4350000000000001</v>
      </c>
      <c r="AO74">
        <v>0.55149999999999999</v>
      </c>
      <c r="AP74">
        <v>1.5549999999999999</v>
      </c>
      <c r="AQ74">
        <v>0.22600000000000001</v>
      </c>
      <c r="AR74">
        <v>1.7450000000000001</v>
      </c>
      <c r="AS74">
        <v>0.23166666666666699</v>
      </c>
      <c r="AT74">
        <v>0.55600000000000005</v>
      </c>
      <c r="AU74">
        <v>4.2166666666666699E-2</v>
      </c>
      <c r="AV74">
        <v>7.2333333333333305E-2</v>
      </c>
      <c r="AW74">
        <v>3.4833333333333298</v>
      </c>
      <c r="AX74">
        <v>2.9700000000000001E-2</v>
      </c>
      <c r="AY74">
        <v>2.1233333333333299E-2</v>
      </c>
    </row>
    <row r="75" spans="1:51" x14ac:dyDescent="0.25">
      <c r="A75" s="48"/>
      <c r="D75" s="48"/>
      <c r="E75" s="109"/>
      <c r="F75" s="109"/>
      <c r="G75" s="48" t="s">
        <v>668</v>
      </c>
      <c r="H75">
        <v>1445.4489520186</v>
      </c>
      <c r="I75">
        <v>3.1313823719354199E-2</v>
      </c>
      <c r="K75">
        <v>1.375</v>
      </c>
      <c r="L75">
        <v>1.9842777863326799</v>
      </c>
      <c r="M75">
        <v>793.51194469060397</v>
      </c>
      <c r="N75">
        <v>191.221299894477</v>
      </c>
      <c r="O75">
        <v>9.4141613186376407</v>
      </c>
      <c r="P75">
        <v>7.3163092167810797</v>
      </c>
      <c r="Q75">
        <v>39.014476657887997</v>
      </c>
      <c r="R75">
        <v>1.62100448967779</v>
      </c>
      <c r="S75">
        <v>4.1288608194835899</v>
      </c>
      <c r="T75">
        <v>1.4009490830623801</v>
      </c>
      <c r="U75">
        <v>3.3959473395995601</v>
      </c>
      <c r="V75">
        <v>0.21013223349966101</v>
      </c>
      <c r="W75">
        <v>4.4999999999999998E-2</v>
      </c>
      <c r="X75">
        <v>2.1071676619470798</v>
      </c>
      <c r="Y75">
        <v>0.66866575274115003</v>
      </c>
      <c r="Z75">
        <v>0.59168309836337896</v>
      </c>
      <c r="AA75">
        <v>3.4735508569122102E-2</v>
      </c>
      <c r="AC75">
        <v>4.1875476780038702E-2</v>
      </c>
      <c r="AE75">
        <v>0.54721771007728004</v>
      </c>
      <c r="AF75">
        <v>2.0973528288985799E-2</v>
      </c>
      <c r="AG75">
        <v>5.7566386797235101E-2</v>
      </c>
      <c r="AH75">
        <v>3.2872227386250098E-2</v>
      </c>
      <c r="AI75">
        <v>0.29034462281916001</v>
      </c>
      <c r="AJ75">
        <v>0.144990421139543</v>
      </c>
      <c r="AK75">
        <v>5.8639198114874801E-2</v>
      </c>
      <c r="AL75">
        <v>0.27764885897278502</v>
      </c>
      <c r="AM75">
        <v>5.6295845514764402E-2</v>
      </c>
      <c r="AN75">
        <v>0.22610838109190001</v>
      </c>
      <c r="AO75">
        <v>5.2538081426713699E-2</v>
      </c>
      <c r="AP75">
        <v>0.184277869895799</v>
      </c>
      <c r="AQ75">
        <v>4.9547956567350102E-2</v>
      </c>
      <c r="AR75">
        <v>0.20361319538117401</v>
      </c>
      <c r="AS75">
        <v>1.1799246680285201E-2</v>
      </c>
      <c r="AT75">
        <v>0.126957998303901</v>
      </c>
      <c r="AU75">
        <v>1.4205828224906699E-2</v>
      </c>
      <c r="AV75">
        <v>5.55777733351102E-2</v>
      </c>
      <c r="AW75">
        <v>0.35956764160431298</v>
      </c>
      <c r="AX75">
        <v>1.2233696634024099E-2</v>
      </c>
      <c r="AY75">
        <v>6.2845489540265202E-3</v>
      </c>
    </row>
    <row r="76" spans="1:51" x14ac:dyDescent="0.25">
      <c r="A76" s="48"/>
      <c r="D76" s="48"/>
      <c r="E76" s="109"/>
      <c r="F76" s="109"/>
      <c r="G76" s="48" t="s">
        <v>669</v>
      </c>
      <c r="H76">
        <f>H75/H74*100</f>
        <v>1.569600677008371</v>
      </c>
      <c r="I76">
        <f>I75/I74*100</f>
        <v>1.4102396364500395E-5</v>
      </c>
      <c r="K76">
        <f t="shared" ref="K76:AA76" si="35">K75/K74*100</f>
        <v>25.773195876288664</v>
      </c>
      <c r="L76">
        <f t="shared" si="35"/>
        <v>4.4959279173732414</v>
      </c>
      <c r="M76">
        <f t="shared" si="35"/>
        <v>14.266050092959023</v>
      </c>
      <c r="N76">
        <f t="shared" si="35"/>
        <v>3.2714356083897673</v>
      </c>
      <c r="O76">
        <f t="shared" si="35"/>
        <v>2.874289780672806</v>
      </c>
      <c r="P76">
        <f t="shared" si="35"/>
        <v>1.8949341618795954</v>
      </c>
      <c r="Q76">
        <f t="shared" si="35"/>
        <v>2.8920963865585776</v>
      </c>
      <c r="R76">
        <f t="shared" si="35"/>
        <v>3.029537421525895</v>
      </c>
      <c r="S76">
        <f t="shared" si="35"/>
        <v>2.2649336621868894</v>
      </c>
      <c r="T76">
        <f t="shared" si="35"/>
        <v>1.1292967498789892</v>
      </c>
      <c r="U76">
        <f t="shared" si="35"/>
        <v>3.9302671600018053</v>
      </c>
      <c r="V76">
        <f t="shared" si="35"/>
        <v>10.267047239397101</v>
      </c>
      <c r="W76">
        <f t="shared" si="35"/>
        <v>8.4112149532710276</v>
      </c>
      <c r="X76">
        <f t="shared" si="35"/>
        <v>2.0040270688058648</v>
      </c>
      <c r="Y76">
        <f t="shared" si="35"/>
        <v>4.7973149784131408</v>
      </c>
      <c r="Z76">
        <f t="shared" si="35"/>
        <v>4.3463498900346256</v>
      </c>
      <c r="AA76">
        <f t="shared" si="35"/>
        <v>7.9004189315668105</v>
      </c>
      <c r="AC76">
        <f>AC75/AC74*100</f>
        <v>38.654286258497386</v>
      </c>
      <c r="AE76">
        <f t="shared" ref="AE76:AY76" si="36">AE75/AE74*100</f>
        <v>8.6882938884987482</v>
      </c>
      <c r="AF76">
        <f t="shared" si="36"/>
        <v>3.5872625351743079</v>
      </c>
      <c r="AG76">
        <f t="shared" si="36"/>
        <v>3.1658874498937783</v>
      </c>
      <c r="AH76">
        <f t="shared" si="36"/>
        <v>8.824759029865799</v>
      </c>
      <c r="AI76">
        <f t="shared" si="36"/>
        <v>11.850800931394286</v>
      </c>
      <c r="AJ76">
        <f t="shared" si="36"/>
        <v>12.015780757420655</v>
      </c>
      <c r="AK76">
        <f t="shared" si="36"/>
        <v>11.204942314944237</v>
      </c>
      <c r="AL76">
        <f t="shared" si="36"/>
        <v>14.900654327698687</v>
      </c>
      <c r="AM76">
        <f t="shared" si="36"/>
        <v>17.128553402058117</v>
      </c>
      <c r="AN76">
        <f t="shared" si="36"/>
        <v>9.2857651372443542</v>
      </c>
      <c r="AO76">
        <f t="shared" si="36"/>
        <v>9.5263973575183503</v>
      </c>
      <c r="AP76">
        <f t="shared" si="36"/>
        <v>11.85066687432791</v>
      </c>
      <c r="AQ76">
        <f t="shared" si="36"/>
        <v>21.923874587323052</v>
      </c>
      <c r="AR76">
        <f t="shared" si="36"/>
        <v>11.668377958806532</v>
      </c>
      <c r="AS76">
        <f t="shared" si="36"/>
        <v>5.0932000058784972</v>
      </c>
      <c r="AT76">
        <f t="shared" si="36"/>
        <v>22.834172356816726</v>
      </c>
      <c r="AU76">
        <f t="shared" si="36"/>
        <v>33.689711205312307</v>
      </c>
      <c r="AV76">
        <f t="shared" si="36"/>
        <v>76.835631338862058</v>
      </c>
      <c r="AW76">
        <f t="shared" si="36"/>
        <v>10.322516026918088</v>
      </c>
      <c r="AX76">
        <f t="shared" si="36"/>
        <v>41.190897757656899</v>
      </c>
      <c r="AY76">
        <f t="shared" si="36"/>
        <v>29.597561792903598</v>
      </c>
    </row>
    <row r="77" spans="1:51" x14ac:dyDescent="0.25">
      <c r="A77" s="48"/>
      <c r="D77" s="48"/>
      <c r="E77" s="109"/>
      <c r="F77" s="109"/>
      <c r="G77" s="48" t="s">
        <v>673</v>
      </c>
      <c r="H77">
        <f>100-H74/H$120*100</f>
        <v>3.1199201490815369</v>
      </c>
      <c r="I77">
        <f>100-I74/I$120*100</f>
        <v>3.3189678789398158E-3</v>
      </c>
      <c r="K77">
        <f t="shared" ref="K77:U77" si="37">100-K74/K$120*100</f>
        <v>-77.833333333333343</v>
      </c>
      <c r="L77">
        <f t="shared" si="37"/>
        <v>-2.6395348837209269</v>
      </c>
      <c r="M77">
        <f t="shared" si="37"/>
        <v>-3.0044444444444309</v>
      </c>
      <c r="N77">
        <f t="shared" si="37"/>
        <v>-8.2440740740740779</v>
      </c>
      <c r="O77">
        <f t="shared" si="37"/>
        <v>-0.46932515337422842</v>
      </c>
      <c r="P77">
        <f t="shared" si="37"/>
        <v>1.5055272108844377</v>
      </c>
      <c r="Q77">
        <f t="shared" si="37"/>
        <v>8.3088991180138407</v>
      </c>
      <c r="R77">
        <f t="shared" si="37"/>
        <v>-2.8974358974359689</v>
      </c>
      <c r="S77">
        <f t="shared" si="37"/>
        <v>-2.4129213483145833</v>
      </c>
      <c r="T77">
        <f t="shared" si="37"/>
        <v>-4.2478991596638878</v>
      </c>
      <c r="U77">
        <f t="shared" si="37"/>
        <v>-10.775641025641036</v>
      </c>
      <c r="W77">
        <f>100-W74/W$120*100</f>
        <v>-171.57360406091368</v>
      </c>
      <c r="X77">
        <f>100-X74/X$120*100</f>
        <v>3.5351681957183416</v>
      </c>
      <c r="Y77">
        <f>100-Y74/Y$120*100</f>
        <v>2.5291375291377562</v>
      </c>
      <c r="Z77">
        <f>100-Z74/Z$120*100</f>
        <v>2.7619047619050008</v>
      </c>
      <c r="AA77">
        <f>100-AA74/AA$120*100</f>
        <v>15.448717948717899</v>
      </c>
      <c r="AC77">
        <f>100-AC74/AC$120*100</f>
        <v>-25.968992248061639</v>
      </c>
      <c r="AE77">
        <f t="shared" ref="AE77:AU77" si="38">100-AE74/AE$120*100</f>
        <v>3.1025641025640027</v>
      </c>
      <c r="AF77">
        <f t="shared" si="38"/>
        <v>3.8377192982455597</v>
      </c>
      <c r="AG77">
        <f t="shared" si="38"/>
        <v>3.7918871252206259</v>
      </c>
      <c r="AH77">
        <f t="shared" si="38"/>
        <v>-0.67567567567567721</v>
      </c>
      <c r="AI77">
        <f t="shared" si="38"/>
        <v>-3.3755274261603461</v>
      </c>
      <c r="AJ77">
        <f t="shared" si="38"/>
        <v>-10.703363914373384</v>
      </c>
      <c r="AK77">
        <f t="shared" si="38"/>
        <v>-1.2250161186330644</v>
      </c>
      <c r="AL77">
        <f t="shared" si="38"/>
        <v>-0.72072072072053572</v>
      </c>
      <c r="AM77">
        <f t="shared" si="38"/>
        <v>6.0952380952380025</v>
      </c>
      <c r="AN77">
        <f t="shared" si="38"/>
        <v>4.5098039215686185</v>
      </c>
      <c r="AO77">
        <f t="shared" si="38"/>
        <v>1.517857142857153</v>
      </c>
      <c r="AP77">
        <f t="shared" si="38"/>
        <v>8.529411764705884</v>
      </c>
      <c r="AQ77">
        <f t="shared" si="38"/>
        <v>5.8333333333333286</v>
      </c>
      <c r="AR77">
        <f t="shared" si="38"/>
        <v>-6.4024390243902616</v>
      </c>
      <c r="AS77">
        <f t="shared" si="38"/>
        <v>6.586021505376209</v>
      </c>
      <c r="AT77">
        <f t="shared" si="38"/>
        <v>2.4561403508771775</v>
      </c>
      <c r="AU77">
        <f t="shared" si="38"/>
        <v>-17.129629629629733</v>
      </c>
      <c r="AW77">
        <f>100-AW74/AW$120*100</f>
        <v>5.8558558558559497</v>
      </c>
      <c r="AX77">
        <f>100-AX74/AX$120*100</f>
        <v>0.99999999999998579</v>
      </c>
      <c r="AY77">
        <f>100-AY74/AY$120*100</f>
        <v>7.6811594202900011</v>
      </c>
    </row>
    <row r="78" spans="1:51" x14ac:dyDescent="0.25">
      <c r="A78" s="48"/>
      <c r="D78" s="48"/>
      <c r="E78" s="109"/>
      <c r="F78" s="109"/>
      <c r="G78" s="109"/>
    </row>
    <row r="79" spans="1:51" x14ac:dyDescent="0.25">
      <c r="A79" s="48" t="s">
        <v>681</v>
      </c>
      <c r="B79" t="s">
        <v>677</v>
      </c>
      <c r="C79" t="s">
        <v>675</v>
      </c>
      <c r="D79" s="109" t="s">
        <v>679</v>
      </c>
      <c r="E79" s="109">
        <v>6</v>
      </c>
      <c r="F79" s="109" t="s">
        <v>324</v>
      </c>
      <c r="G79" s="48" t="s">
        <v>34</v>
      </c>
      <c r="H79">
        <v>49970.471666666701</v>
      </c>
      <c r="I79">
        <v>254301.24666666699</v>
      </c>
      <c r="K79">
        <v>6.9950000000000001</v>
      </c>
      <c r="L79">
        <v>33.765000000000001</v>
      </c>
      <c r="M79">
        <v>13129.5083333333</v>
      </c>
      <c r="N79">
        <v>13783.856666666699</v>
      </c>
      <c r="O79">
        <v>423.683333333333</v>
      </c>
      <c r="P79">
        <v>15.55</v>
      </c>
      <c r="Q79">
        <v>1535.6883333333301</v>
      </c>
      <c r="R79">
        <v>37.8616666666667</v>
      </c>
      <c r="S79">
        <v>12.0483333333333</v>
      </c>
      <c r="T79">
        <v>18.246666666666702</v>
      </c>
      <c r="U79">
        <v>156.713333333333</v>
      </c>
      <c r="V79">
        <v>2.35</v>
      </c>
      <c r="W79">
        <v>46.821666666666701</v>
      </c>
      <c r="X79">
        <v>339.39833333333303</v>
      </c>
      <c r="Y79">
        <v>32.64</v>
      </c>
      <c r="Z79">
        <v>178.57333333333301</v>
      </c>
      <c r="AA79">
        <v>11.97</v>
      </c>
      <c r="AB79">
        <v>264.308333333333</v>
      </c>
      <c r="AC79">
        <v>0.14324999999999999</v>
      </c>
      <c r="AD79">
        <v>1.165</v>
      </c>
      <c r="AE79">
        <v>681.45166666666705</v>
      </c>
      <c r="AF79">
        <v>25.398333333333301</v>
      </c>
      <c r="AG79">
        <v>52.871666666666698</v>
      </c>
      <c r="AH79">
        <v>6.7549999999999999</v>
      </c>
      <c r="AI79">
        <v>28.8183333333333</v>
      </c>
      <c r="AJ79">
        <v>6.375</v>
      </c>
      <c r="AK79">
        <v>2.0249999999999999</v>
      </c>
      <c r="AL79">
        <v>6.6</v>
      </c>
      <c r="AM79">
        <v>1.0216666666666701</v>
      </c>
      <c r="AN79">
        <v>6.4266666666666703</v>
      </c>
      <c r="AO79">
        <v>1.28666666666667</v>
      </c>
      <c r="AP79">
        <v>3.9083333333333301</v>
      </c>
      <c r="AQ79">
        <v>0.53333333333333299</v>
      </c>
      <c r="AR79">
        <v>3.5316666666666698</v>
      </c>
      <c r="AS79">
        <v>0.50433333333333297</v>
      </c>
      <c r="AT79">
        <v>4.80833333333333</v>
      </c>
      <c r="AU79">
        <v>0.76983333333333304</v>
      </c>
      <c r="AV79">
        <v>0.54833333333333301</v>
      </c>
      <c r="AW79">
        <v>10.515000000000001</v>
      </c>
      <c r="AX79">
        <v>5.8416666666666703</v>
      </c>
      <c r="AY79">
        <v>1.73833333333333</v>
      </c>
    </row>
    <row r="80" spans="1:51" x14ac:dyDescent="0.25">
      <c r="A80" s="48"/>
      <c r="D80" s="48"/>
      <c r="E80" s="109"/>
      <c r="F80" s="109"/>
      <c r="G80" s="48" t="s">
        <v>668</v>
      </c>
      <c r="H80">
        <v>782.59710418615396</v>
      </c>
      <c r="I80">
        <v>2.5603819157516E-2</v>
      </c>
      <c r="K80">
        <v>0.974572555875998</v>
      </c>
      <c r="L80">
        <v>1.1479946283265701</v>
      </c>
      <c r="M80">
        <v>1604.4659970887401</v>
      </c>
      <c r="N80">
        <v>376.879980129248</v>
      </c>
      <c r="O80">
        <v>11.0628577782697</v>
      </c>
      <c r="P80">
        <v>1.65762882857814</v>
      </c>
      <c r="Q80">
        <v>52.2272838711296</v>
      </c>
      <c r="R80">
        <v>1.5146332522722701</v>
      </c>
      <c r="S80">
        <v>2.4181219756018999</v>
      </c>
      <c r="T80">
        <v>0.82449311027375405</v>
      </c>
      <c r="U80">
        <v>10.8799336190785</v>
      </c>
      <c r="V80">
        <v>0.53999999999999904</v>
      </c>
      <c r="W80">
        <v>2.0883679167128499</v>
      </c>
      <c r="X80">
        <v>14.600390881373301</v>
      </c>
      <c r="Y80">
        <v>1.27017059221718</v>
      </c>
      <c r="Z80">
        <v>6.8551432434989197</v>
      </c>
      <c r="AA80">
        <v>0.631321365602865</v>
      </c>
      <c r="AB80">
        <v>12.7534588990159</v>
      </c>
      <c r="AC80">
        <v>1.59745891965958E-2</v>
      </c>
      <c r="AD80">
        <v>0.169287723516306</v>
      </c>
      <c r="AE80">
        <v>25.584488410406401</v>
      </c>
      <c r="AF80">
        <v>0.94716096250262005</v>
      </c>
      <c r="AG80">
        <v>1.8909029295257</v>
      </c>
      <c r="AH80">
        <v>0.35831782912194998</v>
      </c>
      <c r="AI80">
        <v>1.33006787629638</v>
      </c>
      <c r="AJ80">
        <v>0.60151891075842301</v>
      </c>
      <c r="AK80">
        <v>3.8622100754188197E-2</v>
      </c>
      <c r="AL80">
        <v>0.46159144994969997</v>
      </c>
      <c r="AM80">
        <v>6.2294105303435897E-2</v>
      </c>
      <c r="AN80">
        <v>0.48489403195154102</v>
      </c>
      <c r="AO80">
        <v>5.87839736284946E-2</v>
      </c>
      <c r="AP80">
        <v>0.208679712052279</v>
      </c>
      <c r="AQ80">
        <v>4.2401519888901201E-2</v>
      </c>
      <c r="AR80">
        <v>0.28333823525171398</v>
      </c>
      <c r="AS80">
        <v>2.86337019766723E-2</v>
      </c>
      <c r="AT80">
        <v>0.331884350673879</v>
      </c>
      <c r="AU80">
        <v>4.8478231082506401E-2</v>
      </c>
      <c r="AV80">
        <v>7.4030774381709394E-2</v>
      </c>
      <c r="AW80">
        <v>0.42527442120745201</v>
      </c>
      <c r="AX80">
        <v>0.20497289793748</v>
      </c>
      <c r="AY80">
        <v>9.8220273987717099E-2</v>
      </c>
    </row>
    <row r="81" spans="1:51" x14ac:dyDescent="0.25">
      <c r="A81" s="48"/>
      <c r="D81" s="48"/>
      <c r="E81" s="109"/>
      <c r="F81" s="109"/>
      <c r="G81" s="48" t="s">
        <v>669</v>
      </c>
      <c r="H81">
        <f>H80/H79*100</f>
        <v>1.5661191061124065</v>
      </c>
      <c r="I81">
        <f>I80/I79*100</f>
        <v>1.0068302650154513E-5</v>
      </c>
      <c r="K81">
        <f t="shared" ref="K81:AY81" si="39">K80/K79*100</f>
        <v>13.932416810235853</v>
      </c>
      <c r="L81">
        <f t="shared" si="39"/>
        <v>3.3999544745344883</v>
      </c>
      <c r="M81">
        <f t="shared" si="39"/>
        <v>12.220305257092598</v>
      </c>
      <c r="N81">
        <f t="shared" si="39"/>
        <v>2.734212849446203</v>
      </c>
      <c r="O81">
        <f t="shared" si="39"/>
        <v>2.6111146953156155</v>
      </c>
      <c r="P81">
        <f t="shared" si="39"/>
        <v>10.65999246674045</v>
      </c>
      <c r="Q81">
        <f t="shared" si="39"/>
        <v>3.4009038642473928</v>
      </c>
      <c r="R81">
        <f t="shared" si="39"/>
        <v>4.0004399848719512</v>
      </c>
      <c r="S81">
        <f t="shared" si="39"/>
        <v>20.070178245416294</v>
      </c>
      <c r="T81">
        <f t="shared" si="39"/>
        <v>4.5185957815514382</v>
      </c>
      <c r="U81">
        <f t="shared" si="39"/>
        <v>6.9425704805452781</v>
      </c>
      <c r="V81">
        <f t="shared" si="39"/>
        <v>22.978723404255277</v>
      </c>
      <c r="W81">
        <f t="shared" si="39"/>
        <v>4.4602596733268403</v>
      </c>
      <c r="X81">
        <f t="shared" si="39"/>
        <v>4.3018451911588587</v>
      </c>
      <c r="Y81">
        <f t="shared" si="39"/>
        <v>3.8914540202732231</v>
      </c>
      <c r="Z81">
        <f t="shared" si="39"/>
        <v>3.8388392687405357</v>
      </c>
      <c r="AA81">
        <f t="shared" si="39"/>
        <v>5.2741968722043859</v>
      </c>
      <c r="AB81">
        <f t="shared" si="39"/>
        <v>4.8252201276347382</v>
      </c>
      <c r="AC81">
        <f t="shared" si="39"/>
        <v>11.151545686977872</v>
      </c>
      <c r="AD81">
        <f t="shared" si="39"/>
        <v>14.53113506577734</v>
      </c>
      <c r="AE81">
        <f t="shared" si="39"/>
        <v>3.7544098373921928</v>
      </c>
      <c r="AF81">
        <f t="shared" si="39"/>
        <v>3.7292248671275856</v>
      </c>
      <c r="AG81">
        <f t="shared" si="39"/>
        <v>3.5764012158856961</v>
      </c>
      <c r="AH81">
        <f t="shared" si="39"/>
        <v>5.304483036594374</v>
      </c>
      <c r="AI81">
        <f t="shared" si="39"/>
        <v>4.6153532229357985</v>
      </c>
      <c r="AJ81">
        <f t="shared" si="39"/>
        <v>9.4355907569948698</v>
      </c>
      <c r="AK81">
        <f t="shared" si="39"/>
        <v>1.907264234774726</v>
      </c>
      <c r="AL81">
        <f t="shared" si="39"/>
        <v>6.9938098477227273</v>
      </c>
      <c r="AM81">
        <f t="shared" si="39"/>
        <v>6.097302313549986</v>
      </c>
      <c r="AN81">
        <f t="shared" si="39"/>
        <v>7.545031617503227</v>
      </c>
      <c r="AO81">
        <f t="shared" si="39"/>
        <v>4.5687026136135582</v>
      </c>
      <c r="AP81">
        <f t="shared" si="39"/>
        <v>5.339352973619083</v>
      </c>
      <c r="AQ81">
        <f t="shared" si="39"/>
        <v>7.9502849791689796</v>
      </c>
      <c r="AR81">
        <f t="shared" si="39"/>
        <v>8.0227909934416353</v>
      </c>
      <c r="AS81">
        <f t="shared" si="39"/>
        <v>5.6775350912106388</v>
      </c>
      <c r="AT81">
        <f t="shared" si="39"/>
        <v>6.9022741907912497</v>
      </c>
      <c r="AU81">
        <f t="shared" si="39"/>
        <v>6.2972372049153176</v>
      </c>
      <c r="AV81">
        <f t="shared" si="39"/>
        <v>13.501053078731204</v>
      </c>
      <c r="AW81">
        <f t="shared" si="39"/>
        <v>4.044454790370442</v>
      </c>
      <c r="AX81">
        <f t="shared" si="39"/>
        <v>3.5088085238940923</v>
      </c>
      <c r="AY81">
        <f t="shared" si="39"/>
        <v>5.6502554547104866</v>
      </c>
    </row>
    <row r="82" spans="1:51" x14ac:dyDescent="0.25">
      <c r="A82" s="48"/>
      <c r="D82" s="48"/>
      <c r="E82" s="109"/>
      <c r="F82" s="109"/>
      <c r="G82" s="48" t="s">
        <v>673</v>
      </c>
      <c r="H82">
        <f>100-H79/H$123*100</f>
        <v>0.96668982873481468</v>
      </c>
      <c r="I82">
        <f>100-I79/I$123*100</f>
        <v>3.3158276267641895E-3</v>
      </c>
      <c r="K82">
        <f>100-K79/K$123*100</f>
        <v>22.277777777777771</v>
      </c>
      <c r="L82">
        <f>100-L79/L$123*100</f>
        <v>-2.318181818181813</v>
      </c>
      <c r="M82">
        <f>100-M79/M$123*100</f>
        <v>6.882919621749636</v>
      </c>
      <c r="O82">
        <f t="shared" ref="O82:U82" si="40">100-O79/O$123*100</f>
        <v>0.30980392156870096</v>
      </c>
      <c r="P82">
        <f t="shared" si="40"/>
        <v>8.5294117647058698</v>
      </c>
      <c r="Q82">
        <f t="shared" si="40"/>
        <v>0.92333333333354517</v>
      </c>
      <c r="R82">
        <f t="shared" si="40"/>
        <v>0.36403508771920201</v>
      </c>
      <c r="S82">
        <f t="shared" si="40"/>
        <v>7.3205128205130876</v>
      </c>
      <c r="T82">
        <f t="shared" si="40"/>
        <v>13.111111111110944</v>
      </c>
      <c r="U82">
        <f t="shared" si="40"/>
        <v>-25.370666666666409</v>
      </c>
      <c r="W82">
        <f t="shared" ref="W82:AY82" si="41">100-W79/W$123*100</f>
        <v>0.37943262411340584</v>
      </c>
      <c r="X82">
        <f t="shared" si="41"/>
        <v>0.7607212475634384</v>
      </c>
      <c r="Y82">
        <f t="shared" si="41"/>
        <v>6.7428571428571331</v>
      </c>
      <c r="Z82">
        <f t="shared" si="41"/>
        <v>2.949275362319014</v>
      </c>
      <c r="AA82">
        <f t="shared" si="41"/>
        <v>4.2399999999999949</v>
      </c>
      <c r="AB82">
        <f t="shared" si="41"/>
        <v>2.1080246913581391</v>
      </c>
      <c r="AC82">
        <f t="shared" si="41"/>
        <v>-30.22727272727272</v>
      </c>
      <c r="AD82">
        <f t="shared" si="41"/>
        <v>-0.43103448275863343</v>
      </c>
      <c r="AE82">
        <f t="shared" si="41"/>
        <v>0.22669594924347791</v>
      </c>
      <c r="AF82">
        <f t="shared" si="41"/>
        <v>-2.8272604588392767</v>
      </c>
      <c r="AG82">
        <f t="shared" si="41"/>
        <v>0.80362726704183274</v>
      </c>
      <c r="AH82">
        <f t="shared" si="41"/>
        <v>-0.82089552238807073</v>
      </c>
      <c r="AI82">
        <f t="shared" si="41"/>
        <v>0.28258362168408269</v>
      </c>
      <c r="AJ82">
        <f t="shared" si="41"/>
        <v>3.2625189681335343</v>
      </c>
      <c r="AK82">
        <f t="shared" si="41"/>
        <v>-2.791878172588838</v>
      </c>
      <c r="AL82">
        <f t="shared" si="41"/>
        <v>1.6393442622950829</v>
      </c>
      <c r="AM82">
        <f t="shared" si="41"/>
        <v>-0.16339869281078734</v>
      </c>
      <c r="AN82">
        <f t="shared" si="41"/>
        <v>0.20703933747407177</v>
      </c>
      <c r="AO82">
        <f t="shared" si="41"/>
        <v>-1.3123359580055052</v>
      </c>
      <c r="AP82">
        <f t="shared" si="41"/>
        <v>-5.6306306306305345</v>
      </c>
      <c r="AQ82">
        <f t="shared" si="41"/>
        <v>-4.5751633986927516</v>
      </c>
      <c r="AR82">
        <f t="shared" si="41"/>
        <v>-4.1789577187808078</v>
      </c>
      <c r="AS82">
        <f t="shared" si="41"/>
        <v>-0.26507620941013954</v>
      </c>
      <c r="AT82">
        <f t="shared" si="41"/>
        <v>0.65426997245185703</v>
      </c>
      <c r="AU82">
        <f t="shared" si="41"/>
        <v>1.3034188034188503</v>
      </c>
      <c r="AV82">
        <f t="shared" si="41"/>
        <v>-9.6666666666666003</v>
      </c>
      <c r="AW82">
        <f t="shared" si="41"/>
        <v>4.4090909090909065</v>
      </c>
      <c r="AX82">
        <f t="shared" si="41"/>
        <v>0.98870056497169401</v>
      </c>
      <c r="AY82">
        <f t="shared" si="41"/>
        <v>-2.8599605522680491</v>
      </c>
    </row>
    <row r="83" spans="1:51" x14ac:dyDescent="0.25">
      <c r="A83" s="48"/>
      <c r="D83" s="48"/>
      <c r="E83" s="109"/>
      <c r="F83" s="109"/>
      <c r="G83" s="48"/>
    </row>
    <row r="84" spans="1:51" x14ac:dyDescent="0.25">
      <c r="A84" s="48" t="s">
        <v>671</v>
      </c>
      <c r="B84" t="s">
        <v>677</v>
      </c>
      <c r="C84" t="s">
        <v>678</v>
      </c>
      <c r="D84" s="109" t="s">
        <v>682</v>
      </c>
      <c r="E84" s="109">
        <v>15</v>
      </c>
      <c r="F84" s="109" t="s">
        <v>324</v>
      </c>
      <c r="G84" s="48" t="s">
        <v>34</v>
      </c>
      <c r="H84">
        <v>85091.437999999995</v>
      </c>
      <c r="I84">
        <v>336107.78600000002</v>
      </c>
      <c r="K84">
        <v>40.132666666666701</v>
      </c>
      <c r="L84">
        <v>39.96</v>
      </c>
      <c r="M84">
        <v>44.341999999999999</v>
      </c>
      <c r="N84">
        <v>44.247999999999998</v>
      </c>
      <c r="O84">
        <v>38.869333333333302</v>
      </c>
      <c r="P84">
        <v>36.304000000000002</v>
      </c>
      <c r="Q84">
        <v>38.787333333333301</v>
      </c>
      <c r="R84">
        <v>35.509333333333302</v>
      </c>
      <c r="S84">
        <v>38.778666666666702</v>
      </c>
      <c r="T84">
        <v>37.7753333333333</v>
      </c>
      <c r="U84">
        <v>39.142666666666599</v>
      </c>
      <c r="V84">
        <v>35.878666666666703</v>
      </c>
      <c r="W84">
        <v>31.3906666666667</v>
      </c>
      <c r="X84">
        <v>78.525333333333293</v>
      </c>
      <c r="Y84">
        <v>38.316666666666698</v>
      </c>
      <c r="Z84">
        <v>37.96</v>
      </c>
      <c r="AA84">
        <v>38.913333333333298</v>
      </c>
      <c r="AB84">
        <v>37.446666666666701</v>
      </c>
      <c r="AC84">
        <v>38.924666666666702</v>
      </c>
      <c r="AD84">
        <v>42.752666666666698</v>
      </c>
      <c r="AE84">
        <v>39.337333333333298</v>
      </c>
      <c r="AF84">
        <v>36.014000000000003</v>
      </c>
      <c r="AG84">
        <v>38.438000000000002</v>
      </c>
      <c r="AH84">
        <v>37.933333333333302</v>
      </c>
      <c r="AI84">
        <v>35.565333333333299</v>
      </c>
      <c r="AJ84">
        <v>37.7633333333333</v>
      </c>
      <c r="AK84">
        <v>35.627333333333297</v>
      </c>
      <c r="AL84">
        <v>37.347999999999999</v>
      </c>
      <c r="AM84">
        <v>37.6206666666667</v>
      </c>
      <c r="AN84">
        <v>35.545333333333303</v>
      </c>
      <c r="AO84">
        <v>38.345999999999997</v>
      </c>
      <c r="AP84">
        <v>38.0713333333333</v>
      </c>
      <c r="AQ84">
        <v>36.868666666666698</v>
      </c>
      <c r="AR84">
        <v>39.276000000000003</v>
      </c>
      <c r="AS84">
        <v>37.067999999999998</v>
      </c>
      <c r="AT84">
        <v>36.741999999999997</v>
      </c>
      <c r="AU84">
        <v>37.673999999999999</v>
      </c>
      <c r="AV84">
        <v>38.052666666666703</v>
      </c>
      <c r="AW84">
        <v>38.6413333333333</v>
      </c>
      <c r="AX84">
        <v>37.8333333333333</v>
      </c>
      <c r="AY84">
        <v>37.448666666666703</v>
      </c>
    </row>
    <row r="85" spans="1:51" x14ac:dyDescent="0.25">
      <c r="A85" s="48"/>
      <c r="D85" s="48"/>
      <c r="E85" s="109"/>
      <c r="F85" s="109"/>
      <c r="G85" s="48" t="s">
        <v>668</v>
      </c>
      <c r="H85">
        <v>579.29889019054701</v>
      </c>
      <c r="I85">
        <v>1.19999999878928E-2</v>
      </c>
      <c r="K85">
        <v>0.583591942675322</v>
      </c>
      <c r="L85">
        <v>0.53296654053827197</v>
      </c>
      <c r="M85">
        <v>5.8087740531028604</v>
      </c>
      <c r="N85">
        <v>1.6400577225614099</v>
      </c>
      <c r="O85">
        <v>0.53615254877278695</v>
      </c>
      <c r="P85">
        <v>1.41484887296606</v>
      </c>
      <c r="Q85">
        <v>0.53710913436863195</v>
      </c>
      <c r="R85">
        <v>0.32558596748358498</v>
      </c>
      <c r="S85">
        <v>0.81209906347002303</v>
      </c>
      <c r="T85">
        <v>0.94176335786768794</v>
      </c>
      <c r="U85">
        <v>2.0585835475448202</v>
      </c>
      <c r="V85">
        <v>1.3710913738899999</v>
      </c>
      <c r="W85">
        <v>0.35167156394694299</v>
      </c>
      <c r="X85">
        <v>0.78930236425733902</v>
      </c>
      <c r="Y85">
        <v>0.41478776366822701</v>
      </c>
      <c r="Z85">
        <v>0.48610012686002702</v>
      </c>
      <c r="AA85">
        <v>0.42246367365201398</v>
      </c>
      <c r="AB85">
        <v>0.53019074135845001</v>
      </c>
      <c r="AC85">
        <v>0.366712724380028</v>
      </c>
      <c r="AD85">
        <v>0.45211306353856101</v>
      </c>
      <c r="AE85">
        <v>0.68640577568147598</v>
      </c>
      <c r="AF85">
        <v>0.33169865842357599</v>
      </c>
      <c r="AG85">
        <v>0.44151557163932498</v>
      </c>
      <c r="AH85">
        <v>0.35817438335102803</v>
      </c>
      <c r="AI85">
        <v>0.65554930317169002</v>
      </c>
      <c r="AJ85">
        <v>0.78761806875047102</v>
      </c>
      <c r="AK85">
        <v>0.39141566425249502</v>
      </c>
      <c r="AL85">
        <v>0.55243943861144995</v>
      </c>
      <c r="AM85">
        <v>0.41814617327224401</v>
      </c>
      <c r="AN85">
        <v>0.38256793151311302</v>
      </c>
      <c r="AO85">
        <v>0.432539786223958</v>
      </c>
      <c r="AP85">
        <v>0.36403052375071798</v>
      </c>
      <c r="AQ85">
        <v>0.33730039364868197</v>
      </c>
      <c r="AR85">
        <v>0.49903640481765699</v>
      </c>
      <c r="AS85">
        <v>0.33039774010526501</v>
      </c>
      <c r="AT85">
        <v>0.61619477440173098</v>
      </c>
      <c r="AU85">
        <v>0.449441134447364</v>
      </c>
      <c r="AV85">
        <v>0.56860609290517605</v>
      </c>
      <c r="AW85">
        <v>0.29912910627724298</v>
      </c>
      <c r="AX85">
        <v>0.42502810364596999</v>
      </c>
      <c r="AY85">
        <v>0.35664859767314699</v>
      </c>
    </row>
    <row r="86" spans="1:51" x14ac:dyDescent="0.25">
      <c r="A86" s="48"/>
      <c r="D86" s="48"/>
      <c r="E86" s="109"/>
      <c r="F86" s="109"/>
      <c r="G86" s="48" t="s">
        <v>669</v>
      </c>
      <c r="H86">
        <f>H85/H84*100</f>
        <v>0.68079574608969129</v>
      </c>
      <c r="I86">
        <f>I85/I84*100</f>
        <v>3.5702832507107699E-6</v>
      </c>
      <c r="K86">
        <f t="shared" ref="K86:AY86" si="42">K85/K84*100</f>
        <v>1.4541569029601524</v>
      </c>
      <c r="L86">
        <f t="shared" si="42"/>
        <v>1.3337501014471269</v>
      </c>
      <c r="M86">
        <f t="shared" si="42"/>
        <v>13.099936974206983</v>
      </c>
      <c r="N86">
        <f t="shared" si="42"/>
        <v>3.7065126617280106</v>
      </c>
      <c r="O86">
        <f t="shared" si="42"/>
        <v>1.3793716094250499</v>
      </c>
      <c r="P86">
        <f t="shared" si="42"/>
        <v>3.8972258510523905</v>
      </c>
      <c r="Q86">
        <f t="shared" si="42"/>
        <v>1.3847539601466949</v>
      </c>
      <c r="R86">
        <f t="shared" si="42"/>
        <v>0.91690250680643193</v>
      </c>
      <c r="S86">
        <f t="shared" si="42"/>
        <v>2.0941902681973481</v>
      </c>
      <c r="T86">
        <f t="shared" si="42"/>
        <v>2.4930643220470734</v>
      </c>
      <c r="U86">
        <f t="shared" si="42"/>
        <v>5.2591806405920831</v>
      </c>
      <c r="V86">
        <f t="shared" si="42"/>
        <v>3.8214669085343149</v>
      </c>
      <c r="W86">
        <f t="shared" si="42"/>
        <v>1.1203061332889053</v>
      </c>
      <c r="X86">
        <f t="shared" si="42"/>
        <v>1.0051563371362184</v>
      </c>
      <c r="Y86">
        <f t="shared" si="42"/>
        <v>1.0825256990036363</v>
      </c>
      <c r="Z86">
        <f t="shared" si="42"/>
        <v>1.2805588168072366</v>
      </c>
      <c r="AA86">
        <f t="shared" si="42"/>
        <v>1.0856527505191391</v>
      </c>
      <c r="AB86">
        <f t="shared" si="42"/>
        <v>1.4158556383081258</v>
      </c>
      <c r="AC86">
        <f t="shared" si="42"/>
        <v>0.9421088368473145</v>
      </c>
      <c r="AD86">
        <f t="shared" si="42"/>
        <v>1.057508452194547</v>
      </c>
      <c r="AE86">
        <f t="shared" si="42"/>
        <v>1.7449219800057874</v>
      </c>
      <c r="AF86">
        <f t="shared" si="42"/>
        <v>0.92102698512682835</v>
      </c>
      <c r="AG86">
        <f t="shared" si="42"/>
        <v>1.148643456057352</v>
      </c>
      <c r="AH86">
        <f t="shared" si="42"/>
        <v>0.94422069424699906</v>
      </c>
      <c r="AI86">
        <f t="shared" si="42"/>
        <v>1.8432255281501386</v>
      </c>
      <c r="AJ86">
        <f t="shared" si="42"/>
        <v>2.0856688200648028</v>
      </c>
      <c r="AK86">
        <f t="shared" si="42"/>
        <v>1.09863867887716</v>
      </c>
      <c r="AL86">
        <f t="shared" si="42"/>
        <v>1.4791673948041393</v>
      </c>
      <c r="AM86">
        <f t="shared" si="42"/>
        <v>1.1114799665225947</v>
      </c>
      <c r="AN86">
        <f t="shared" si="42"/>
        <v>1.0762817383804155</v>
      </c>
      <c r="AO86">
        <f t="shared" si="42"/>
        <v>1.1279919319458562</v>
      </c>
      <c r="AP86">
        <f t="shared" si="42"/>
        <v>0.95618012787587769</v>
      </c>
      <c r="AQ86">
        <f t="shared" si="42"/>
        <v>0.91487006215399269</v>
      </c>
      <c r="AR86">
        <f t="shared" si="42"/>
        <v>1.2705886669153095</v>
      </c>
      <c r="AS86">
        <f t="shared" si="42"/>
        <v>0.89132874745134627</v>
      </c>
      <c r="AT86">
        <f t="shared" si="42"/>
        <v>1.6770855544111125</v>
      </c>
      <c r="AU86">
        <f t="shared" si="42"/>
        <v>1.1929742911487073</v>
      </c>
      <c r="AV86">
        <f t="shared" si="42"/>
        <v>1.4942608303540061</v>
      </c>
      <c r="AW86">
        <f t="shared" si="42"/>
        <v>0.77411693767617551</v>
      </c>
      <c r="AX86">
        <f t="shared" si="42"/>
        <v>1.1234223003858246</v>
      </c>
      <c r="AY86">
        <f t="shared" si="42"/>
        <v>0.95236661120061228</v>
      </c>
    </row>
    <row r="87" spans="1:51" x14ac:dyDescent="0.25">
      <c r="A87" s="48"/>
      <c r="D87" s="109"/>
      <c r="E87" s="109"/>
      <c r="F87" s="109"/>
      <c r="G87" s="48" t="s">
        <v>673</v>
      </c>
      <c r="H87">
        <f>100-H84/H$111*100</f>
        <v>-4.8699902757505242E-2</v>
      </c>
      <c r="I87">
        <f>100-I84/I$111*100</f>
        <v>0.28067774442072846</v>
      </c>
      <c r="K87">
        <f t="shared" ref="K87:AY87" si="43">100-K84/K$111*100</f>
        <v>0.16749585406293477</v>
      </c>
      <c r="L87">
        <f t="shared" si="43"/>
        <v>-0.15037593984963848</v>
      </c>
      <c r="M87">
        <f t="shared" si="43"/>
        <v>-0.77727272727273089</v>
      </c>
      <c r="N87">
        <f t="shared" si="43"/>
        <v>-0.5636363636363626</v>
      </c>
      <c r="O87">
        <f t="shared" si="43"/>
        <v>-0.17869415807551547</v>
      </c>
      <c r="P87">
        <f t="shared" si="43"/>
        <v>0.2637362637362628</v>
      </c>
      <c r="Q87">
        <f t="shared" si="43"/>
        <v>-0.22566752799302492</v>
      </c>
      <c r="R87">
        <f t="shared" si="43"/>
        <v>-2.6291079812111207E-2</v>
      </c>
      <c r="S87">
        <f t="shared" si="43"/>
        <v>5.4982817869316136E-2</v>
      </c>
      <c r="T87">
        <f t="shared" si="43"/>
        <v>6.5255731922476912E-2</v>
      </c>
      <c r="U87">
        <f t="shared" si="43"/>
        <v>-0.10912190963323098</v>
      </c>
      <c r="V87">
        <f t="shared" si="43"/>
        <v>-0.50046685340812758</v>
      </c>
      <c r="W87">
        <f t="shared" si="43"/>
        <v>2.9723991507324854E-2</v>
      </c>
      <c r="X87">
        <f t="shared" si="43"/>
        <v>-0.15986394557816652</v>
      </c>
      <c r="Y87">
        <f t="shared" si="43"/>
        <v>-4.3516100957447179E-2</v>
      </c>
      <c r="Z87">
        <f t="shared" si="43"/>
        <v>-0.15831134564643889</v>
      </c>
      <c r="AA87">
        <f t="shared" si="43"/>
        <v>-3.4275921165288992E-2</v>
      </c>
      <c r="AB87">
        <f t="shared" si="43"/>
        <v>-0.12477718360079848</v>
      </c>
      <c r="AC87">
        <f t="shared" si="43"/>
        <v>-6.3410454156056062E-2</v>
      </c>
      <c r="AD87">
        <f t="shared" si="43"/>
        <v>-0.12334113973464866</v>
      </c>
      <c r="AE87">
        <f t="shared" si="43"/>
        <v>-9.4995759117821876E-2</v>
      </c>
      <c r="AF87">
        <f t="shared" si="43"/>
        <v>-3.8888888888905626E-2</v>
      </c>
      <c r="AG87">
        <f t="shared" si="43"/>
        <v>-9.8958333333357018E-2</v>
      </c>
      <c r="AH87">
        <f t="shared" si="43"/>
        <v>-8.7950747581274413E-2</v>
      </c>
      <c r="AI87">
        <f t="shared" si="43"/>
        <v>-0.18403755868534688</v>
      </c>
      <c r="AJ87">
        <f t="shared" si="43"/>
        <v>-0.16799292661350762</v>
      </c>
      <c r="AK87">
        <f t="shared" si="43"/>
        <v>-7.6779026217124624E-2</v>
      </c>
      <c r="AL87">
        <f t="shared" si="43"/>
        <v>-0.12868632707774452</v>
      </c>
      <c r="AM87">
        <f t="shared" si="43"/>
        <v>-5.496453900717313E-2</v>
      </c>
      <c r="AN87">
        <f t="shared" si="43"/>
        <v>-0.1276995305163382</v>
      </c>
      <c r="AO87">
        <f t="shared" si="43"/>
        <v>-0.12010443864230069</v>
      </c>
      <c r="AP87">
        <f t="shared" si="43"/>
        <v>-0.18771929824552558</v>
      </c>
      <c r="AQ87">
        <f t="shared" si="43"/>
        <v>-0.18659420289863249</v>
      </c>
      <c r="AR87">
        <f t="shared" si="43"/>
        <v>-0.19387755102040671</v>
      </c>
      <c r="AS87">
        <f t="shared" si="43"/>
        <v>-0.18378378378378102</v>
      </c>
      <c r="AT87">
        <f t="shared" si="43"/>
        <v>-0.11444141689371179</v>
      </c>
      <c r="AU87">
        <f t="shared" si="43"/>
        <v>-0.19680851063830573</v>
      </c>
      <c r="AV87">
        <f t="shared" si="43"/>
        <v>-0.13859649122815654</v>
      </c>
      <c r="AW87">
        <f t="shared" si="43"/>
        <v>-0.18494512142417818</v>
      </c>
      <c r="AX87">
        <f t="shared" si="43"/>
        <v>-0.1146687836287299</v>
      </c>
      <c r="AY87">
        <f t="shared" si="43"/>
        <v>-0.18369894774399143</v>
      </c>
    </row>
    <row r="88" spans="1:51" x14ac:dyDescent="0.25">
      <c r="G88" s="109"/>
    </row>
    <row r="89" spans="1:51" x14ac:dyDescent="0.25">
      <c r="A89" s="48" t="s">
        <v>680</v>
      </c>
      <c r="B89" t="s">
        <v>677</v>
      </c>
      <c r="C89" t="s">
        <v>675</v>
      </c>
      <c r="D89" s="109" t="s">
        <v>682</v>
      </c>
      <c r="E89" s="109">
        <v>5</v>
      </c>
      <c r="F89" s="109" t="s">
        <v>324</v>
      </c>
      <c r="G89" s="48" t="s">
        <v>34</v>
      </c>
      <c r="H89">
        <v>81964.285999999993</v>
      </c>
      <c r="I89">
        <v>230460.56</v>
      </c>
      <c r="K89">
        <v>3.996</v>
      </c>
      <c r="L89">
        <v>32.5</v>
      </c>
      <c r="M89">
        <v>17689.178</v>
      </c>
      <c r="N89">
        <v>17878.776000000002</v>
      </c>
      <c r="O89">
        <v>330.77600000000001</v>
      </c>
      <c r="P89">
        <v>295.29599999999999</v>
      </c>
      <c r="Q89">
        <v>1334.0619999999999</v>
      </c>
      <c r="R89">
        <v>46.66</v>
      </c>
      <c r="S89">
        <v>125.96</v>
      </c>
      <c r="T89">
        <v>137.51400000000001</v>
      </c>
      <c r="U89">
        <v>118.574</v>
      </c>
      <c r="V89">
        <v>0.87</v>
      </c>
      <c r="W89">
        <v>9.2919999999999998</v>
      </c>
      <c r="X89">
        <v>393.20600000000002</v>
      </c>
      <c r="Y89">
        <v>24.158000000000001</v>
      </c>
      <c r="Z89">
        <v>161.38800000000001</v>
      </c>
      <c r="AA89">
        <v>17.382000000000001</v>
      </c>
      <c r="AB89">
        <v>4.2720000000000002</v>
      </c>
      <c r="AC89">
        <v>9.0800000000000006E-2</v>
      </c>
      <c r="AD89">
        <v>0.123</v>
      </c>
      <c r="AE89">
        <v>129.80000000000001</v>
      </c>
      <c r="AF89">
        <v>14.878</v>
      </c>
      <c r="AG89">
        <v>36.47</v>
      </c>
      <c r="AH89">
        <v>5.0780000000000003</v>
      </c>
      <c r="AI89">
        <v>23.44</v>
      </c>
      <c r="AJ89">
        <v>5.9779999999999998</v>
      </c>
      <c r="AK89">
        <v>1.9825999999999999</v>
      </c>
      <c r="AL89">
        <v>5.9539999999999997</v>
      </c>
      <c r="AM89">
        <v>0.88959999999999995</v>
      </c>
      <c r="AN89">
        <v>5.1719999999999997</v>
      </c>
      <c r="AO89">
        <v>0.97440000000000004</v>
      </c>
      <c r="AP89">
        <v>2.444</v>
      </c>
      <c r="AQ89">
        <v>0.30640000000000001</v>
      </c>
      <c r="AR89">
        <v>1.992</v>
      </c>
      <c r="AS89">
        <v>0.2732</v>
      </c>
      <c r="AT89">
        <v>4.2939999999999996</v>
      </c>
      <c r="AU89">
        <v>1.0826</v>
      </c>
      <c r="AV89">
        <v>0.22900000000000001</v>
      </c>
      <c r="AW89">
        <v>1.8129999999999999</v>
      </c>
      <c r="AX89">
        <v>1.1943999999999999</v>
      </c>
      <c r="AY89">
        <v>0.42899999999999999</v>
      </c>
    </row>
    <row r="90" spans="1:51" x14ac:dyDescent="0.25">
      <c r="A90" s="48"/>
      <c r="D90" s="48"/>
      <c r="E90" s="109"/>
      <c r="F90" s="109"/>
      <c r="G90" s="48" t="s">
        <v>668</v>
      </c>
      <c r="H90">
        <v>593.79831756582098</v>
      </c>
      <c r="K90">
        <v>0.43619261800264297</v>
      </c>
      <c r="L90">
        <v>0.71097116678526495</v>
      </c>
      <c r="M90">
        <v>238.43261776862701</v>
      </c>
      <c r="N90">
        <v>112.80610224628801</v>
      </c>
      <c r="O90">
        <v>1.32720156720823</v>
      </c>
      <c r="P90">
        <v>4.92456536153193</v>
      </c>
      <c r="Q90">
        <v>7.2024201488111403</v>
      </c>
      <c r="R90">
        <v>0.42180564244684898</v>
      </c>
      <c r="S90">
        <v>1.6700538913460199</v>
      </c>
      <c r="T90">
        <v>2.4195090411073101</v>
      </c>
      <c r="U90">
        <v>2.7627565944179699</v>
      </c>
      <c r="W90">
        <v>0.20527055317312301</v>
      </c>
      <c r="X90">
        <v>2.0561478546057899</v>
      </c>
      <c r="Y90">
        <v>0.36416479785943101</v>
      </c>
      <c r="Z90">
        <v>1.3807447265877999</v>
      </c>
      <c r="AA90">
        <v>7.0256672281000895E-2</v>
      </c>
      <c r="AB90">
        <v>0.23094588110637501</v>
      </c>
      <c r="AC90">
        <v>1.8829763673503801E-2</v>
      </c>
      <c r="AD90">
        <v>3.4727510708370699E-2</v>
      </c>
      <c r="AE90">
        <v>1.08655418640766</v>
      </c>
      <c r="AF90">
        <v>8.7954533709184296E-2</v>
      </c>
      <c r="AG90">
        <v>0.27698375403622599</v>
      </c>
      <c r="AH90">
        <v>0.14274452704044399</v>
      </c>
      <c r="AI90">
        <v>0.53658177382389804</v>
      </c>
      <c r="AJ90">
        <v>0.18967340351245901</v>
      </c>
      <c r="AK90">
        <v>3.9383245168472303E-2</v>
      </c>
      <c r="AL90">
        <v>0.11534296684237</v>
      </c>
      <c r="AM90">
        <v>3.07089563482708E-2</v>
      </c>
      <c r="AN90">
        <v>0.13717142559585799</v>
      </c>
      <c r="AO90">
        <v>2.58348601699331E-2</v>
      </c>
      <c r="AP90">
        <v>0.112889326333361</v>
      </c>
      <c r="AQ90">
        <v>2.0499756096109999E-2</v>
      </c>
      <c r="AR90">
        <v>6.9971422738143593E-2</v>
      </c>
      <c r="AS90">
        <v>1.53284050050878E-2</v>
      </c>
      <c r="AT90">
        <v>0.13937001112147501</v>
      </c>
      <c r="AU90">
        <v>2.3431602591372201E-2</v>
      </c>
      <c r="AV90">
        <v>3.00466304267216E-2</v>
      </c>
      <c r="AW90">
        <v>6.9891344242330899E-2</v>
      </c>
      <c r="AX90">
        <v>1.69304459480547E-2</v>
      </c>
      <c r="AY90">
        <v>2.77488738510232E-2</v>
      </c>
    </row>
    <row r="91" spans="1:51" x14ac:dyDescent="0.25">
      <c r="A91" s="48"/>
      <c r="D91" s="48"/>
      <c r="E91" s="109"/>
      <c r="F91" s="109"/>
      <c r="G91" s="48" t="s">
        <v>669</v>
      </c>
      <c r="H91">
        <f>H90/H89*100</f>
        <v>0.72445981846998708</v>
      </c>
      <c r="K91">
        <f t="shared" ref="K91:U91" si="44">K90/K89*100</f>
        <v>10.915731181247322</v>
      </c>
      <c r="L91">
        <f t="shared" si="44"/>
        <v>2.1876035901085076</v>
      </c>
      <c r="M91">
        <f t="shared" si="44"/>
        <v>1.3479010600075765</v>
      </c>
      <c r="N91">
        <f t="shared" si="44"/>
        <v>0.63094980465266748</v>
      </c>
      <c r="O91">
        <f t="shared" si="44"/>
        <v>0.40123877403687991</v>
      </c>
      <c r="P91">
        <f t="shared" si="44"/>
        <v>1.667670866361864</v>
      </c>
      <c r="Q91">
        <f t="shared" si="44"/>
        <v>0.53988646320869194</v>
      </c>
      <c r="R91">
        <f t="shared" si="44"/>
        <v>0.90399837643988212</v>
      </c>
      <c r="S91">
        <f t="shared" si="44"/>
        <v>1.3258605044030007</v>
      </c>
      <c r="T91">
        <f t="shared" si="44"/>
        <v>1.7594637935826971</v>
      </c>
      <c r="U91">
        <f t="shared" si="44"/>
        <v>2.3299851522407695</v>
      </c>
      <c r="W91">
        <f t="shared" ref="W91:AY91" si="45">W90/W89*100</f>
        <v>2.2091105593319309</v>
      </c>
      <c r="X91">
        <f t="shared" si="45"/>
        <v>0.52291873842357184</v>
      </c>
      <c r="Y91">
        <f t="shared" si="45"/>
        <v>1.5074294141047728</v>
      </c>
      <c r="Z91">
        <f t="shared" si="45"/>
        <v>0.85554361327223827</v>
      </c>
      <c r="AA91">
        <f t="shared" si="45"/>
        <v>0.40419210839374581</v>
      </c>
      <c r="AB91">
        <f t="shared" si="45"/>
        <v>5.4060365427522239</v>
      </c>
      <c r="AC91">
        <f t="shared" si="45"/>
        <v>20.737625191083481</v>
      </c>
      <c r="AD91">
        <f t="shared" si="45"/>
        <v>28.233748543390814</v>
      </c>
      <c r="AE91">
        <f t="shared" si="45"/>
        <v>0.83709875686260382</v>
      </c>
      <c r="AF91">
        <f t="shared" si="45"/>
        <v>0.59117175500191088</v>
      </c>
      <c r="AG91">
        <f t="shared" si="45"/>
        <v>0.75948383338696457</v>
      </c>
      <c r="AH91">
        <f t="shared" si="45"/>
        <v>2.8110383426633319</v>
      </c>
      <c r="AI91">
        <f t="shared" si="45"/>
        <v>2.2891713900336943</v>
      </c>
      <c r="AJ91">
        <f t="shared" si="45"/>
        <v>3.1728572016135668</v>
      </c>
      <c r="AK91">
        <f t="shared" si="45"/>
        <v>1.9864443240427874</v>
      </c>
      <c r="AL91">
        <f t="shared" si="45"/>
        <v>1.9372349150549213</v>
      </c>
      <c r="AM91">
        <f t="shared" si="45"/>
        <v>3.4519959923865557</v>
      </c>
      <c r="AN91">
        <f t="shared" si="45"/>
        <v>2.6521930702988783</v>
      </c>
      <c r="AO91">
        <f t="shared" si="45"/>
        <v>2.6513608548781917</v>
      </c>
      <c r="AP91">
        <f t="shared" si="45"/>
        <v>4.6190395390082246</v>
      </c>
      <c r="AQ91">
        <f t="shared" si="45"/>
        <v>6.6905209190959534</v>
      </c>
      <c r="AR91">
        <f t="shared" si="45"/>
        <v>3.5126216234007828</v>
      </c>
      <c r="AS91">
        <f t="shared" si="45"/>
        <v>5.6106899725797215</v>
      </c>
      <c r="AT91">
        <f t="shared" si="45"/>
        <v>3.2456919217856317</v>
      </c>
      <c r="AU91">
        <f t="shared" si="45"/>
        <v>2.1643822825948829</v>
      </c>
      <c r="AV91">
        <f t="shared" si="45"/>
        <v>13.120799312978864</v>
      </c>
      <c r="AW91">
        <f t="shared" si="45"/>
        <v>3.8550107138627081</v>
      </c>
      <c r="AX91">
        <f t="shared" si="45"/>
        <v>1.4174854276670046</v>
      </c>
      <c r="AY91">
        <f t="shared" si="45"/>
        <v>6.4682689629424708</v>
      </c>
    </row>
    <row r="92" spans="1:51" x14ac:dyDescent="0.25">
      <c r="A92" s="48"/>
      <c r="D92" s="109"/>
      <c r="E92" s="109"/>
      <c r="F92" s="109"/>
      <c r="G92" s="48" t="s">
        <v>673</v>
      </c>
      <c r="H92">
        <f>100-H89/H$117*100</f>
        <v>-0.59869722384178203</v>
      </c>
      <c r="I92">
        <f>100-I89/I$117*100</f>
        <v>3.2918727620483423E-3</v>
      </c>
      <c r="K92">
        <f t="shared" ref="K92:U92" si="46">100-K89/K$117*100</f>
        <v>9.181818181818187</v>
      </c>
      <c r="L92">
        <f t="shared" si="46"/>
        <v>1.5151515151515156</v>
      </c>
      <c r="M92">
        <f t="shared" si="46"/>
        <v>-8.522564417177918</v>
      </c>
      <c r="N92">
        <f t="shared" si="46"/>
        <v>-9.6857423312883668</v>
      </c>
      <c r="O92">
        <f t="shared" si="46"/>
        <v>-7.3948051948052012</v>
      </c>
      <c r="P92">
        <f t="shared" si="46"/>
        <v>-0.78361774744027457</v>
      </c>
      <c r="Q92">
        <f t="shared" si="46"/>
        <v>-1.3432569784634865</v>
      </c>
      <c r="R92">
        <f t="shared" si="46"/>
        <v>-6.0454545454545325</v>
      </c>
      <c r="S92">
        <f t="shared" si="46"/>
        <v>-8.5862068965517153</v>
      </c>
      <c r="T92">
        <f t="shared" si="46"/>
        <v>-8.2787401574803141</v>
      </c>
      <c r="U92">
        <f t="shared" si="46"/>
        <v>-16.249019607843124</v>
      </c>
      <c r="W92">
        <f t="shared" ref="W92:AY92" si="47">100-W89/W$117*100</f>
        <v>-1</v>
      </c>
      <c r="X92">
        <f t="shared" si="47"/>
        <v>0.70555555555554861</v>
      </c>
      <c r="Y92">
        <f t="shared" si="47"/>
        <v>7.0846153846153754</v>
      </c>
      <c r="Z92">
        <f t="shared" si="47"/>
        <v>5.0658823529411734</v>
      </c>
      <c r="AA92">
        <f t="shared" si="47"/>
        <v>5.0163934426229417</v>
      </c>
      <c r="AB92">
        <f t="shared" si="47"/>
        <v>-12.421052631578959</v>
      </c>
      <c r="AC92">
        <f t="shared" si="47"/>
        <v>9.2000000000000028</v>
      </c>
      <c r="AD92">
        <f t="shared" si="47"/>
        <v>-23</v>
      </c>
      <c r="AE92">
        <f t="shared" si="47"/>
        <v>0.91603053435113679</v>
      </c>
      <c r="AF92">
        <f t="shared" si="47"/>
        <v>2.1184210526315752</v>
      </c>
      <c r="AG92">
        <f t="shared" si="47"/>
        <v>3.0053191489361808</v>
      </c>
      <c r="AH92">
        <f t="shared" si="47"/>
        <v>5.0841121495327002</v>
      </c>
      <c r="AI92">
        <f t="shared" si="47"/>
        <v>4.3265306122448948</v>
      </c>
      <c r="AJ92">
        <f t="shared" si="47"/>
        <v>2</v>
      </c>
      <c r="AK92">
        <f t="shared" si="47"/>
        <v>4.2222222222222143</v>
      </c>
      <c r="AL92">
        <f t="shared" si="47"/>
        <v>3.3441558441558499</v>
      </c>
      <c r="AM92">
        <f t="shared" si="47"/>
        <v>3.3043478260869676</v>
      </c>
      <c r="AN92">
        <f t="shared" si="47"/>
        <v>2.0454545454545467</v>
      </c>
      <c r="AO92">
        <f t="shared" si="47"/>
        <v>0.5714285714285694</v>
      </c>
      <c r="AP92">
        <f t="shared" si="47"/>
        <v>4.5312500000000142</v>
      </c>
      <c r="AQ92">
        <f t="shared" si="47"/>
        <v>9.8823529411764781</v>
      </c>
      <c r="AR92">
        <f t="shared" si="47"/>
        <v>0.89552238805968898</v>
      </c>
      <c r="AS92">
        <f t="shared" si="47"/>
        <v>2.0788530465949862</v>
      </c>
      <c r="AT92">
        <f t="shared" si="47"/>
        <v>0.60185185185186185</v>
      </c>
      <c r="AU92">
        <f t="shared" si="47"/>
        <v>5.860869565217385</v>
      </c>
      <c r="AV92">
        <f t="shared" si="47"/>
        <v>0.43478260869565588</v>
      </c>
      <c r="AW92">
        <f t="shared" si="47"/>
        <v>-6.6470588235294059</v>
      </c>
      <c r="AX92">
        <f t="shared" si="47"/>
        <v>2.0983606557377072</v>
      </c>
      <c r="AY92">
        <f t="shared" si="47"/>
        <v>-6.4516129032257936</v>
      </c>
    </row>
    <row r="93" spans="1:51" x14ac:dyDescent="0.25">
      <c r="G93" s="109"/>
    </row>
    <row r="94" spans="1:51" x14ac:dyDescent="0.25">
      <c r="A94" s="48" t="s">
        <v>676</v>
      </c>
      <c r="B94" t="s">
        <v>677</v>
      </c>
      <c r="C94" t="s">
        <v>675</v>
      </c>
      <c r="D94" s="109" t="s">
        <v>682</v>
      </c>
      <c r="E94" s="109">
        <v>5</v>
      </c>
      <c r="F94" s="109" t="s">
        <v>324</v>
      </c>
      <c r="G94" s="48" t="s">
        <v>34</v>
      </c>
      <c r="H94">
        <v>95708.962</v>
      </c>
      <c r="I94">
        <v>222046.136</v>
      </c>
      <c r="K94">
        <v>2.6850000000000001</v>
      </c>
      <c r="L94">
        <v>45.058</v>
      </c>
      <c r="M94">
        <v>6169.3419999999996</v>
      </c>
      <c r="N94">
        <v>6253.4179999999997</v>
      </c>
      <c r="O94">
        <v>339.52600000000001</v>
      </c>
      <c r="P94">
        <v>403.50799999999998</v>
      </c>
      <c r="Q94">
        <v>1375.674</v>
      </c>
      <c r="R94">
        <v>55.491999999999997</v>
      </c>
      <c r="S94">
        <v>183.55600000000001</v>
      </c>
      <c r="T94">
        <v>131.46199999999999</v>
      </c>
      <c r="U94">
        <v>83.475999999999999</v>
      </c>
      <c r="V94">
        <v>0.77</v>
      </c>
      <c r="W94">
        <v>0.23849999999999999</v>
      </c>
      <c r="X94">
        <v>108.842</v>
      </c>
      <c r="Y94">
        <v>14.648</v>
      </c>
      <c r="Z94">
        <v>13.752000000000001</v>
      </c>
      <c r="AA94">
        <v>0.52959999999999996</v>
      </c>
      <c r="AC94">
        <v>7.85E-2</v>
      </c>
      <c r="AE94">
        <v>6.78</v>
      </c>
      <c r="AF94">
        <v>0.6038</v>
      </c>
      <c r="AG94">
        <v>1.8762000000000001</v>
      </c>
      <c r="AH94">
        <v>0.36280000000000001</v>
      </c>
      <c r="AI94">
        <v>2.31</v>
      </c>
      <c r="AJ94">
        <v>1.1532</v>
      </c>
      <c r="AK94">
        <v>0.51300000000000001</v>
      </c>
      <c r="AL94">
        <v>1.87</v>
      </c>
      <c r="AM94">
        <v>0.3468</v>
      </c>
      <c r="AN94">
        <v>2.544</v>
      </c>
      <c r="AO94">
        <v>0.56120000000000003</v>
      </c>
      <c r="AP94">
        <v>1.696</v>
      </c>
      <c r="AQ94">
        <v>0.24740000000000001</v>
      </c>
      <c r="AR94">
        <v>1.6594</v>
      </c>
      <c r="AS94">
        <v>0.25059999999999999</v>
      </c>
      <c r="AT94">
        <v>0.57699999999999996</v>
      </c>
      <c r="AU94">
        <v>3.7760000000000002E-2</v>
      </c>
      <c r="AV94">
        <v>2.2724999999999999E-2</v>
      </c>
      <c r="AW94">
        <v>3.5859999999999999</v>
      </c>
      <c r="AX94">
        <v>3.2300000000000002E-2</v>
      </c>
      <c r="AY94">
        <v>1.958E-2</v>
      </c>
    </row>
    <row r="95" spans="1:51" x14ac:dyDescent="0.25">
      <c r="A95" s="48"/>
      <c r="D95" s="48"/>
      <c r="E95" s="109"/>
      <c r="F95" s="109"/>
      <c r="G95" s="48" t="s">
        <v>668</v>
      </c>
      <c r="H95">
        <v>317.19037699147998</v>
      </c>
      <c r="I95">
        <v>4.8989794901288901E-3</v>
      </c>
      <c r="K95">
        <v>0.48168973416505401</v>
      </c>
      <c r="L95">
        <v>0.20999047597450601</v>
      </c>
      <c r="M95">
        <v>102.84837099342</v>
      </c>
      <c r="N95">
        <v>27.656107029009</v>
      </c>
      <c r="O95">
        <v>2.4668084643928201</v>
      </c>
      <c r="P95">
        <v>5.5332644975637999</v>
      </c>
      <c r="Q95">
        <v>9.6009762003663308</v>
      </c>
      <c r="R95">
        <v>0.32896200388494801</v>
      </c>
      <c r="S95">
        <v>1.47297793601941</v>
      </c>
      <c r="T95">
        <v>1.9313870663334201</v>
      </c>
      <c r="U95">
        <v>1.31906936891128</v>
      </c>
      <c r="W95">
        <v>2.18231528427952E-2</v>
      </c>
      <c r="X95">
        <v>0.59613421307621395</v>
      </c>
      <c r="Y95">
        <v>5.4918120870984001E-2</v>
      </c>
      <c r="Z95">
        <v>0.19239542614105901</v>
      </c>
      <c r="AA95">
        <v>2.9384349575922199E-2</v>
      </c>
      <c r="AC95">
        <v>9.5524865872714092E-3</v>
      </c>
      <c r="AE95">
        <v>0.207364413533277</v>
      </c>
      <c r="AF95">
        <v>1.4358272876638101E-2</v>
      </c>
      <c r="AG95">
        <v>4.2498941163280797E-2</v>
      </c>
      <c r="AH95">
        <v>2.1442014830701E-2</v>
      </c>
      <c r="AI95">
        <v>7.1833139984271904E-2</v>
      </c>
      <c r="AJ95">
        <v>0.100356165729864</v>
      </c>
      <c r="AK95">
        <v>3.1138400729645702E-2</v>
      </c>
      <c r="AL95">
        <v>7.3484692283495301E-2</v>
      </c>
      <c r="AM95">
        <v>1.24963994814506E-2</v>
      </c>
      <c r="AN95">
        <v>5.6426943918663403E-2</v>
      </c>
      <c r="AO95">
        <v>2.31464900146869E-2</v>
      </c>
      <c r="AP95">
        <v>4.7665501151251899E-2</v>
      </c>
      <c r="AQ95">
        <v>1.01705457080729E-2</v>
      </c>
      <c r="AR95">
        <v>5.4532925833848299E-2</v>
      </c>
      <c r="AS95">
        <v>8.4047605557802905E-3</v>
      </c>
      <c r="AT95">
        <v>1.6697305171793402E-2</v>
      </c>
      <c r="AU95">
        <v>5.5730063699945698E-3</v>
      </c>
      <c r="AV95">
        <v>8.7236388623096895E-3</v>
      </c>
      <c r="AW95">
        <v>0.14745846872933399</v>
      </c>
      <c r="AX95">
        <v>5.43874985635486E-3</v>
      </c>
      <c r="AY95">
        <v>2.56234267809752E-3</v>
      </c>
    </row>
    <row r="96" spans="1:51" x14ac:dyDescent="0.25">
      <c r="A96" s="48"/>
      <c r="D96" s="48"/>
      <c r="E96" s="109"/>
      <c r="F96" s="109"/>
      <c r="G96" s="48" t="s">
        <v>669</v>
      </c>
      <c r="H96">
        <f>H95/H94*100</f>
        <v>0.3314113645820127</v>
      </c>
      <c r="I96">
        <f>I95/I94*100</f>
        <v>2.206289007492069E-6</v>
      </c>
      <c r="K96">
        <f t="shared" ref="K96:U96" si="48">K95/K94*100</f>
        <v>17.940027343204989</v>
      </c>
      <c r="L96">
        <f t="shared" si="48"/>
        <v>0.46604482217254656</v>
      </c>
      <c r="M96">
        <f t="shared" si="48"/>
        <v>1.6670881755853382</v>
      </c>
      <c r="N96">
        <f t="shared" si="48"/>
        <v>0.44225585158402975</v>
      </c>
      <c r="O96">
        <f t="shared" si="48"/>
        <v>0.72654479020540996</v>
      </c>
      <c r="P96">
        <f t="shared" si="48"/>
        <v>1.3712899118639037</v>
      </c>
      <c r="Q96">
        <f t="shared" si="48"/>
        <v>0.69791071143063921</v>
      </c>
      <c r="R96">
        <f t="shared" si="48"/>
        <v>0.59280978138280838</v>
      </c>
      <c r="S96">
        <f t="shared" si="48"/>
        <v>0.80246787684380239</v>
      </c>
      <c r="T96">
        <f t="shared" si="48"/>
        <v>1.4691599597856568</v>
      </c>
      <c r="U96">
        <f t="shared" si="48"/>
        <v>1.5801779779952083</v>
      </c>
      <c r="W96">
        <f>W95/W94*100</f>
        <v>9.1501689068323699</v>
      </c>
      <c r="X96">
        <f>X95/X94*100</f>
        <v>0.54770604461165162</v>
      </c>
      <c r="Y96">
        <f>Y95/Y94*100</f>
        <v>0.37491890272381212</v>
      </c>
      <c r="Z96">
        <f>Z95/Z94*100</f>
        <v>1.399035966703454</v>
      </c>
      <c r="AA96">
        <f>AA95/AA94*100</f>
        <v>5.5484043761182402</v>
      </c>
      <c r="AC96">
        <f>AC95/AC94*100</f>
        <v>12.168772722638737</v>
      </c>
      <c r="AE96">
        <f t="shared" ref="AE96:AY96" si="49">AE95/AE94*100</f>
        <v>3.0584721760070352</v>
      </c>
      <c r="AF96">
        <f t="shared" si="49"/>
        <v>2.377984908353445</v>
      </c>
      <c r="AG96">
        <f t="shared" si="49"/>
        <v>2.2651604926596738</v>
      </c>
      <c r="AH96">
        <f t="shared" si="49"/>
        <v>5.9101474175030315</v>
      </c>
      <c r="AI96">
        <f t="shared" si="49"/>
        <v>3.1096597395788703</v>
      </c>
      <c r="AJ96">
        <f t="shared" si="49"/>
        <v>8.7024077115733611</v>
      </c>
      <c r="AK96">
        <f t="shared" si="49"/>
        <v>6.0698636899894156</v>
      </c>
      <c r="AL96">
        <f t="shared" si="49"/>
        <v>3.9296626889569675</v>
      </c>
      <c r="AM96">
        <f t="shared" si="49"/>
        <v>3.6033447178346596</v>
      </c>
      <c r="AN96">
        <f t="shared" si="49"/>
        <v>2.2180402483751336</v>
      </c>
      <c r="AO96">
        <f t="shared" si="49"/>
        <v>4.1244636519399327</v>
      </c>
      <c r="AP96">
        <f t="shared" si="49"/>
        <v>2.8104658697672114</v>
      </c>
      <c r="AQ96">
        <f t="shared" si="49"/>
        <v>4.1109723961491111</v>
      </c>
      <c r="AR96">
        <f t="shared" si="49"/>
        <v>3.2863038347504099</v>
      </c>
      <c r="AS96">
        <f t="shared" si="49"/>
        <v>3.3538549703831966</v>
      </c>
      <c r="AT96">
        <f t="shared" si="49"/>
        <v>2.8938137212813522</v>
      </c>
      <c r="AU96">
        <f t="shared" si="49"/>
        <v>14.759021106977144</v>
      </c>
      <c r="AV96">
        <f t="shared" si="49"/>
        <v>38.387849779140545</v>
      </c>
      <c r="AW96">
        <f t="shared" si="49"/>
        <v>4.1120599199479644</v>
      </c>
      <c r="AX96">
        <f t="shared" si="49"/>
        <v>16.83823484939585</v>
      </c>
      <c r="AY96">
        <f t="shared" si="49"/>
        <v>13.086530531652299</v>
      </c>
    </row>
    <row r="97" spans="1:51" x14ac:dyDescent="0.25">
      <c r="A97" s="48"/>
      <c r="D97" s="48"/>
      <c r="E97" s="109"/>
      <c r="F97" s="109"/>
      <c r="G97" s="48" t="s">
        <v>673</v>
      </c>
      <c r="H97">
        <f>100-H94/H$120*100</f>
        <v>-0.68702594806626394</v>
      </c>
      <c r="I97">
        <f>100-I94/I$120*100</f>
        <v>3.3110118377521758E-3</v>
      </c>
      <c r="K97">
        <f t="shared" ref="K97:U97" si="50">100-K94/K$120*100</f>
        <v>10.5</v>
      </c>
      <c r="L97">
        <f t="shared" si="50"/>
        <v>-4.7860465116279016</v>
      </c>
      <c r="M97">
        <f t="shared" si="50"/>
        <v>-14.247074074074064</v>
      </c>
      <c r="N97">
        <f t="shared" si="50"/>
        <v>-15.804037037037034</v>
      </c>
      <c r="O97">
        <f t="shared" si="50"/>
        <v>-4.1490797546012317</v>
      </c>
      <c r="P97">
        <f t="shared" si="50"/>
        <v>-2.9357142857142833</v>
      </c>
      <c r="Q97">
        <f t="shared" si="50"/>
        <v>6.4961068679896528</v>
      </c>
      <c r="R97">
        <f t="shared" si="50"/>
        <v>-6.7153846153846075</v>
      </c>
      <c r="S97">
        <f t="shared" si="50"/>
        <v>-3.1213483146067489</v>
      </c>
      <c r="T97">
        <f t="shared" si="50"/>
        <v>-10.472268907563006</v>
      </c>
      <c r="U97">
        <f t="shared" si="50"/>
        <v>-7.0205128205128204</v>
      </c>
      <c r="W97">
        <f>100-W94/W$120*100</f>
        <v>-21.065989847715727</v>
      </c>
      <c r="X97">
        <f>100-X94/X$120*100</f>
        <v>0.14495412844036082</v>
      </c>
      <c r="Y97">
        <f>100-Y94/Y$120*100</f>
        <v>-2.4335664335664262</v>
      </c>
      <c r="Z97">
        <f>100-Z94/Z$120*100</f>
        <v>1.7714285714285722</v>
      </c>
      <c r="AA97">
        <f>100-AA94/AA$120*100</f>
        <v>-1.8461538461538254</v>
      </c>
      <c r="AC97">
        <f>100-AC94/AC$120*100</f>
        <v>8.7209302325581319</v>
      </c>
      <c r="AE97">
        <f t="shared" ref="AE97:AU97" si="51">100-AE94/AE$120*100</f>
        <v>-4.3076923076923066</v>
      </c>
      <c r="AF97">
        <f t="shared" si="51"/>
        <v>0.69078947368420529</v>
      </c>
      <c r="AG97">
        <f t="shared" si="51"/>
        <v>0.73015873015872046</v>
      </c>
      <c r="AH97">
        <f t="shared" si="51"/>
        <v>1.9459459459459367</v>
      </c>
      <c r="AI97">
        <f t="shared" si="51"/>
        <v>2.5316455696202524</v>
      </c>
      <c r="AJ97">
        <f t="shared" si="51"/>
        <v>-5.7981651376146601</v>
      </c>
      <c r="AK97">
        <f t="shared" si="51"/>
        <v>0.77369439071567569</v>
      </c>
      <c r="AL97">
        <f t="shared" si="51"/>
        <v>-1.0810810810810949</v>
      </c>
      <c r="AM97">
        <f t="shared" si="51"/>
        <v>0.91428571428571104</v>
      </c>
      <c r="AN97">
        <f t="shared" si="51"/>
        <v>0.23529411764705799</v>
      </c>
      <c r="AO97">
        <f t="shared" si="51"/>
        <v>-0.21428571428569398</v>
      </c>
      <c r="AP97">
        <f t="shared" si="51"/>
        <v>0.23529411764705799</v>
      </c>
      <c r="AQ97">
        <f t="shared" si="51"/>
        <v>-3.0833333333333428</v>
      </c>
      <c r="AR97">
        <f t="shared" si="51"/>
        <v>-1.1829268292683111</v>
      </c>
      <c r="AS97">
        <f t="shared" si="51"/>
        <v>-1.0483870967741922</v>
      </c>
      <c r="AT97">
        <f t="shared" si="51"/>
        <v>-1.228070175438603</v>
      </c>
      <c r="AU97">
        <f t="shared" si="51"/>
        <v>-4.8888888888888999</v>
      </c>
      <c r="AW97">
        <f>100-AW94/AW$120*100</f>
        <v>3.0810810810810949</v>
      </c>
      <c r="AX97">
        <f>100-AX94/AX$120*100</f>
        <v>-7.6666666666666856</v>
      </c>
      <c r="AY97">
        <f>100-AY94/AY$120*100</f>
        <v>14.869565217391298</v>
      </c>
    </row>
    <row r="98" spans="1:51" x14ac:dyDescent="0.25">
      <c r="G98" s="109"/>
    </row>
    <row r="99" spans="1:51" x14ac:dyDescent="0.25">
      <c r="A99" s="48" t="s">
        <v>681</v>
      </c>
      <c r="B99" t="s">
        <v>677</v>
      </c>
      <c r="C99" t="s">
        <v>675</v>
      </c>
      <c r="D99" s="109" t="s">
        <v>682</v>
      </c>
      <c r="E99" s="109">
        <v>5</v>
      </c>
      <c r="F99" s="109" t="s">
        <v>324</v>
      </c>
      <c r="G99" s="48" t="s">
        <v>34</v>
      </c>
      <c r="H99">
        <v>51688.982000000004</v>
      </c>
      <c r="I99">
        <v>254301.266</v>
      </c>
      <c r="K99">
        <v>9.1140000000000008</v>
      </c>
      <c r="L99">
        <v>34.436</v>
      </c>
      <c r="M99">
        <v>14719.03</v>
      </c>
      <c r="N99">
        <v>14844.314</v>
      </c>
      <c r="O99">
        <v>435.51600000000002</v>
      </c>
      <c r="P99">
        <v>15.176</v>
      </c>
      <c r="Q99">
        <v>1572.876</v>
      </c>
      <c r="R99">
        <v>39.585999999999999</v>
      </c>
      <c r="S99">
        <v>12.618</v>
      </c>
      <c r="T99">
        <v>17.484000000000002</v>
      </c>
      <c r="U99">
        <v>150.178</v>
      </c>
      <c r="V99">
        <v>1.42</v>
      </c>
      <c r="W99">
        <v>47.676000000000002</v>
      </c>
      <c r="X99">
        <v>344.464</v>
      </c>
      <c r="Y99">
        <v>33.927999999999997</v>
      </c>
      <c r="Z99">
        <v>178.58</v>
      </c>
      <c r="AA99">
        <v>12.032</v>
      </c>
      <c r="AB99">
        <v>268.91199999999998</v>
      </c>
      <c r="AC99">
        <v>0.1084</v>
      </c>
      <c r="AD99">
        <v>1.2012</v>
      </c>
      <c r="AE99">
        <v>682.82600000000002</v>
      </c>
      <c r="AF99">
        <v>25.007999999999999</v>
      </c>
      <c r="AG99">
        <v>52.86</v>
      </c>
      <c r="AH99">
        <v>6.6740000000000004</v>
      </c>
      <c r="AI99">
        <v>28.167999999999999</v>
      </c>
      <c r="AJ99">
        <v>6.8</v>
      </c>
      <c r="AK99">
        <v>1.9725999999999999</v>
      </c>
      <c r="AL99">
        <v>6.5339999999999998</v>
      </c>
      <c r="AM99">
        <v>1.0366</v>
      </c>
      <c r="AN99">
        <v>6.37</v>
      </c>
      <c r="AO99">
        <v>1.2796000000000001</v>
      </c>
      <c r="AP99">
        <v>3.6259999999999999</v>
      </c>
      <c r="AQ99">
        <v>0.48959999999999998</v>
      </c>
      <c r="AR99">
        <v>3.44</v>
      </c>
      <c r="AS99">
        <v>0.49619999999999997</v>
      </c>
      <c r="AT99">
        <v>4.8780000000000001</v>
      </c>
      <c r="AU99">
        <v>0.72219999999999995</v>
      </c>
      <c r="AV99">
        <v>0.54500000000000004</v>
      </c>
      <c r="AW99">
        <v>10.981999999999999</v>
      </c>
      <c r="AX99">
        <v>5.94</v>
      </c>
      <c r="AY99">
        <v>1.7307999999999999</v>
      </c>
    </row>
    <row r="100" spans="1:51" x14ac:dyDescent="0.25">
      <c r="A100" s="48"/>
      <c r="D100" s="48"/>
      <c r="E100" s="109"/>
      <c r="F100" s="109"/>
      <c r="G100" s="48" t="s">
        <v>668</v>
      </c>
      <c r="H100">
        <v>750.21906705708295</v>
      </c>
      <c r="I100">
        <v>7.9999999958090505E-3</v>
      </c>
      <c r="K100">
        <v>0.63298025245658296</v>
      </c>
      <c r="L100">
        <v>0.69335705087638599</v>
      </c>
      <c r="M100">
        <v>300.67320046854798</v>
      </c>
      <c r="N100">
        <v>171.98525885668201</v>
      </c>
      <c r="O100">
        <v>4.77826579419773</v>
      </c>
      <c r="P100">
        <v>0.81391891488034596</v>
      </c>
      <c r="Q100">
        <v>19.249448407681701</v>
      </c>
      <c r="R100">
        <v>0.56457417581749303</v>
      </c>
      <c r="S100">
        <v>0.47511682773818897</v>
      </c>
      <c r="T100">
        <v>0.71191572534956604</v>
      </c>
      <c r="U100">
        <v>2.7608723259143999</v>
      </c>
      <c r="V100">
        <v>0.28425340807103899</v>
      </c>
      <c r="W100">
        <v>0.30322269044383698</v>
      </c>
      <c r="X100">
        <v>4.6319352327078196</v>
      </c>
      <c r="Y100">
        <v>0.62351904541882297</v>
      </c>
      <c r="Z100">
        <v>2.2079583329401902</v>
      </c>
      <c r="AA100">
        <v>0.10571660229122</v>
      </c>
      <c r="AB100">
        <v>2.7623280036954299</v>
      </c>
      <c r="AC100">
        <v>1.69186287860453E-2</v>
      </c>
      <c r="AD100">
        <v>4.2044738077433703E-2</v>
      </c>
      <c r="AE100">
        <v>9.5759294065902605</v>
      </c>
      <c r="AF100">
        <v>0.27301282021179801</v>
      </c>
      <c r="AG100">
        <v>0.506793843687945</v>
      </c>
      <c r="AH100">
        <v>7.6576758876306897E-2</v>
      </c>
      <c r="AI100">
        <v>1.0532881846864099</v>
      </c>
      <c r="AJ100">
        <v>0.31830802691732402</v>
      </c>
      <c r="AK100">
        <v>2.5842600488341E-2</v>
      </c>
      <c r="AL100">
        <v>0.14961283367412001</v>
      </c>
      <c r="AM100">
        <v>2.2729716232280602E-2</v>
      </c>
      <c r="AN100">
        <v>0.186868938028769</v>
      </c>
      <c r="AO100">
        <v>5.41501615879399E-2</v>
      </c>
      <c r="AP100">
        <v>0.12784365451597501</v>
      </c>
      <c r="AQ100">
        <v>2.7882611068549501E-2</v>
      </c>
      <c r="AR100">
        <v>9.4233751915117903E-2</v>
      </c>
      <c r="AS100">
        <v>1.06845683113545E-2</v>
      </c>
      <c r="AT100">
        <v>0.160299719276111</v>
      </c>
      <c r="AU100">
        <v>3.3914008904875899E-2</v>
      </c>
      <c r="AV100">
        <v>4.5751502707561398E-2</v>
      </c>
      <c r="AW100">
        <v>0.41354080814352501</v>
      </c>
      <c r="AX100">
        <v>5.76194411635517E-2</v>
      </c>
      <c r="AY100">
        <v>4.15278219992333E-2</v>
      </c>
    </row>
    <row r="101" spans="1:51" x14ac:dyDescent="0.25">
      <c r="A101" s="48"/>
      <c r="D101" s="48"/>
      <c r="E101" s="109"/>
      <c r="F101" s="109"/>
      <c r="G101" s="48" t="s">
        <v>669</v>
      </c>
      <c r="H101">
        <f>H100/H99*100</f>
        <v>1.4514100259453415</v>
      </c>
      <c r="I101">
        <f>I100/I99*100</f>
        <v>3.145875017314719E-6</v>
      </c>
      <c r="K101">
        <f t="shared" ref="K101:AY101" si="52">K100/K99*100</f>
        <v>6.9451421160476503</v>
      </c>
      <c r="L101">
        <f t="shared" si="52"/>
        <v>2.013465707040266</v>
      </c>
      <c r="M101">
        <f t="shared" si="52"/>
        <v>2.0427514616693352</v>
      </c>
      <c r="N101">
        <f t="shared" si="52"/>
        <v>1.1585935116751236</v>
      </c>
      <c r="O101">
        <f t="shared" si="52"/>
        <v>1.0971504592707799</v>
      </c>
      <c r="P101">
        <f t="shared" si="52"/>
        <v>5.3631979103870977</v>
      </c>
      <c r="Q101">
        <f t="shared" si="52"/>
        <v>1.2238376329527376</v>
      </c>
      <c r="R101">
        <f t="shared" si="52"/>
        <v>1.4261965740855178</v>
      </c>
      <c r="S101">
        <f t="shared" si="52"/>
        <v>3.7653893464747892</v>
      </c>
      <c r="T101">
        <f t="shared" si="52"/>
        <v>4.0718126592860102</v>
      </c>
      <c r="U101">
        <f t="shared" si="52"/>
        <v>1.8383999826302122</v>
      </c>
      <c r="V101">
        <f t="shared" si="52"/>
        <v>20.017845638805564</v>
      </c>
      <c r="W101">
        <f t="shared" si="52"/>
        <v>0.63600698557730717</v>
      </c>
      <c r="X101">
        <f t="shared" si="52"/>
        <v>1.344679047072501</v>
      </c>
      <c r="Y101">
        <f t="shared" si="52"/>
        <v>1.8377712963299426</v>
      </c>
      <c r="Z101">
        <f t="shared" si="52"/>
        <v>1.2363973193751763</v>
      </c>
      <c r="AA101">
        <f t="shared" si="52"/>
        <v>0.87862867595761307</v>
      </c>
      <c r="AB101">
        <f t="shared" si="52"/>
        <v>1.0272237771819146</v>
      </c>
      <c r="AC101">
        <f t="shared" si="52"/>
        <v>15.607591131038101</v>
      </c>
      <c r="AD101">
        <f t="shared" si="52"/>
        <v>3.5002279451743008</v>
      </c>
      <c r="AE101">
        <f t="shared" si="52"/>
        <v>1.4023967169660001</v>
      </c>
      <c r="AF101">
        <f t="shared" si="52"/>
        <v>1.0917019362275993</v>
      </c>
      <c r="AG101">
        <f t="shared" si="52"/>
        <v>0.9587473395534335</v>
      </c>
      <c r="AH101">
        <f t="shared" si="52"/>
        <v>1.1473892549641429</v>
      </c>
      <c r="AI101">
        <f t="shared" si="52"/>
        <v>3.7393076707129014</v>
      </c>
      <c r="AJ101">
        <f t="shared" si="52"/>
        <v>4.6810003958430002</v>
      </c>
      <c r="AK101">
        <f t="shared" si="52"/>
        <v>1.3100780943090844</v>
      </c>
      <c r="AL101">
        <f t="shared" si="52"/>
        <v>2.2897587033076219</v>
      </c>
      <c r="AM101">
        <f t="shared" si="52"/>
        <v>2.1927181393286324</v>
      </c>
      <c r="AN101">
        <f t="shared" si="52"/>
        <v>2.933578305004223</v>
      </c>
      <c r="AO101">
        <f t="shared" si="52"/>
        <v>4.2318038127492885</v>
      </c>
      <c r="AP101">
        <f t="shared" si="52"/>
        <v>3.5257488835073092</v>
      </c>
      <c r="AQ101">
        <f t="shared" si="52"/>
        <v>5.6949777509292279</v>
      </c>
      <c r="AR101">
        <f t="shared" si="52"/>
        <v>2.7393532533464509</v>
      </c>
      <c r="AS101">
        <f t="shared" si="52"/>
        <v>2.1532785794749096</v>
      </c>
      <c r="AT101">
        <f t="shared" si="52"/>
        <v>3.286177106931345</v>
      </c>
      <c r="AU101">
        <f t="shared" si="52"/>
        <v>4.6959303385316957</v>
      </c>
      <c r="AV101">
        <f t="shared" si="52"/>
        <v>8.394771139002092</v>
      </c>
      <c r="AW101">
        <f t="shared" si="52"/>
        <v>3.765623822104581</v>
      </c>
      <c r="AX101">
        <f t="shared" si="52"/>
        <v>0.9700242620126549</v>
      </c>
      <c r="AY101">
        <f t="shared" si="52"/>
        <v>2.3993426160869715</v>
      </c>
    </row>
    <row r="102" spans="1:51" x14ac:dyDescent="0.25">
      <c r="A102" s="48"/>
      <c r="D102" s="48"/>
      <c r="E102" s="109"/>
      <c r="F102" s="109"/>
      <c r="G102" s="48" t="s">
        <v>673</v>
      </c>
      <c r="H102">
        <f>100-H99/H$123*100</f>
        <v>-2.4391168646418464</v>
      </c>
      <c r="I102">
        <f>100-I99/I$123*100</f>
        <v>3.3082253470979595E-3</v>
      </c>
      <c r="K102">
        <f t="shared" ref="K102:U102" si="53">100-K99/K$123*100</f>
        <v>-1.2666666666666799</v>
      </c>
      <c r="L102">
        <f t="shared" si="53"/>
        <v>-4.3515151515151445</v>
      </c>
      <c r="M102">
        <f t="shared" si="53"/>
        <v>-4.3902836879432812</v>
      </c>
      <c r="N102">
        <f t="shared" si="53"/>
        <v>-5.2788226950354584</v>
      </c>
      <c r="O102">
        <f t="shared" si="53"/>
        <v>-2.4743529411764769</v>
      </c>
      <c r="P102">
        <f t="shared" si="53"/>
        <v>10.729411764705873</v>
      </c>
      <c r="Q102">
        <f t="shared" si="53"/>
        <v>-1.4758709677419262</v>
      </c>
      <c r="R102">
        <f t="shared" si="53"/>
        <v>-4.1736842105263037</v>
      </c>
      <c r="S102">
        <f t="shared" si="53"/>
        <v>2.9384615384615387</v>
      </c>
      <c r="T102">
        <f t="shared" si="53"/>
        <v>16.742857142857133</v>
      </c>
      <c r="U102">
        <f t="shared" si="53"/>
        <v>-20.142400000000009</v>
      </c>
      <c r="W102">
        <f t="shared" ref="W102:AY102" si="54">100-W99/W$123*100</f>
        <v>-1.4382978723404278</v>
      </c>
      <c r="X102">
        <f t="shared" si="54"/>
        <v>-0.72046783625729915</v>
      </c>
      <c r="Y102">
        <f t="shared" si="54"/>
        <v>3.0628571428571547</v>
      </c>
      <c r="Z102">
        <f t="shared" si="54"/>
        <v>2.9456521739130324</v>
      </c>
      <c r="AA102">
        <f t="shared" si="54"/>
        <v>3.7439999999999998</v>
      </c>
      <c r="AB102">
        <f t="shared" si="54"/>
        <v>0.40296296296297385</v>
      </c>
      <c r="AC102">
        <f t="shared" si="54"/>
        <v>1.4545454545454533</v>
      </c>
      <c r="AD102">
        <f t="shared" si="54"/>
        <v>-3.5517241379310605</v>
      </c>
      <c r="AE102">
        <f t="shared" si="54"/>
        <v>2.5475841874083471E-2</v>
      </c>
      <c r="AF102">
        <f t="shared" si="54"/>
        <v>-1.2469635627530522</v>
      </c>
      <c r="AG102">
        <f t="shared" si="54"/>
        <v>0.82551594746715296</v>
      </c>
      <c r="AH102">
        <f t="shared" si="54"/>
        <v>0.3880597014925371</v>
      </c>
      <c r="AI102">
        <f t="shared" si="54"/>
        <v>2.5328719723183468</v>
      </c>
      <c r="AJ102">
        <f t="shared" si="54"/>
        <v>-3.1866464339908873</v>
      </c>
      <c r="AK102">
        <f t="shared" si="54"/>
        <v>-0.13197969543145405</v>
      </c>
      <c r="AL102">
        <f t="shared" si="54"/>
        <v>2.622950819672127</v>
      </c>
      <c r="AM102">
        <f t="shared" si="54"/>
        <v>-1.6274509803921404</v>
      </c>
      <c r="AN102">
        <f t="shared" si="54"/>
        <v>1.0869565217391397</v>
      </c>
      <c r="AO102">
        <f t="shared" si="54"/>
        <v>-0.75590551181102228</v>
      </c>
      <c r="AP102">
        <f t="shared" si="54"/>
        <v>2.0000000000000142</v>
      </c>
      <c r="AQ102">
        <f t="shared" si="54"/>
        <v>4</v>
      </c>
      <c r="AR102">
        <f t="shared" si="54"/>
        <v>-1.4749262536873005</v>
      </c>
      <c r="AS102">
        <f t="shared" si="54"/>
        <v>1.351888667992057</v>
      </c>
      <c r="AT102">
        <f t="shared" si="54"/>
        <v>-0.7851239669421517</v>
      </c>
      <c r="AU102">
        <f t="shared" si="54"/>
        <v>7.410256410256423</v>
      </c>
      <c r="AV102">
        <f t="shared" si="54"/>
        <v>-9.0000000000000142</v>
      </c>
      <c r="AW102">
        <f t="shared" si="54"/>
        <v>0.16363636363637113</v>
      </c>
      <c r="AX102">
        <f t="shared" si="54"/>
        <v>-0.67796610169492055</v>
      </c>
      <c r="AY102">
        <f t="shared" si="54"/>
        <v>-2.4142011834319419</v>
      </c>
    </row>
    <row r="103" spans="1:51" x14ac:dyDescent="0.25">
      <c r="A103" s="48"/>
      <c r="D103" s="48"/>
      <c r="E103" s="109"/>
      <c r="F103" s="109"/>
      <c r="G103" s="48"/>
    </row>
    <row r="104" spans="1:51" x14ac:dyDescent="0.25">
      <c r="A104" s="109"/>
      <c r="D104" s="109"/>
      <c r="E104" s="109"/>
      <c r="F104" s="109"/>
      <c r="G104" s="109"/>
    </row>
    <row r="105" spans="1:51" x14ac:dyDescent="0.25">
      <c r="A105" s="111"/>
      <c r="D105" s="111"/>
      <c r="E105" s="111"/>
      <c r="F105" s="111"/>
      <c r="G105" s="111"/>
      <c r="H105" s="112"/>
      <c r="I105" s="112"/>
      <c r="J105" s="112"/>
      <c r="K105" s="112"/>
      <c r="L105" s="112"/>
      <c r="M105" s="112"/>
      <c r="N105" s="112"/>
      <c r="O105" s="112"/>
      <c r="P105" s="112"/>
      <c r="Q105" s="112"/>
      <c r="R105" s="112"/>
      <c r="S105" s="112"/>
      <c r="T105" s="112"/>
      <c r="U105" s="112"/>
      <c r="V105" s="112"/>
      <c r="W105" s="112"/>
    </row>
    <row r="106" spans="1:51" x14ac:dyDescent="0.25">
      <c r="A106" s="109" t="s">
        <v>683</v>
      </c>
      <c r="D106" s="109"/>
      <c r="E106" s="109"/>
      <c r="F106" s="109"/>
      <c r="G106" s="109"/>
    </row>
    <row r="107" spans="1:51" x14ac:dyDescent="0.25">
      <c r="A107" s="109"/>
      <c r="D107" s="109"/>
      <c r="E107" s="109"/>
      <c r="F107" s="109"/>
      <c r="G107" s="109"/>
    </row>
    <row r="108" spans="1:51" x14ac:dyDescent="0.25">
      <c r="A108" s="48" t="s">
        <v>665</v>
      </c>
      <c r="D108" s="109"/>
      <c r="E108" s="109"/>
      <c r="F108" s="109"/>
      <c r="G108" s="48" t="s">
        <v>684</v>
      </c>
      <c r="H108">
        <f>11.4*10000*40.08/(40.08+15.999)</f>
        <v>81476.488525116351</v>
      </c>
      <c r="I108">
        <f>69.7*10000*28.09/(28.09+2*15.999)</f>
        <v>325834.27639462124</v>
      </c>
      <c r="J108">
        <v>464</v>
      </c>
    </row>
    <row r="109" spans="1:51" x14ac:dyDescent="0.25">
      <c r="A109" s="48"/>
      <c r="D109" s="109"/>
      <c r="E109" s="109"/>
      <c r="F109" s="109"/>
      <c r="G109" s="48" t="s">
        <v>685</v>
      </c>
      <c r="H109">
        <f>0.2*10000*40.08/(40.08+15.999)</f>
        <v>1429.4120793880061</v>
      </c>
      <c r="I109">
        <f>0.5*10000*28.09/(28.09+2*15.999)</f>
        <v>2337.4051391292769</v>
      </c>
      <c r="J109">
        <v>21</v>
      </c>
    </row>
    <row r="110" spans="1:51" x14ac:dyDescent="0.25">
      <c r="A110" s="48"/>
      <c r="D110" s="109"/>
      <c r="E110" s="109"/>
      <c r="F110" s="109"/>
      <c r="G110" s="48"/>
      <c r="H110" s="56"/>
      <c r="I110" s="56"/>
      <c r="J110" s="56"/>
      <c r="K110" s="56"/>
      <c r="L110" s="56"/>
      <c r="M110" s="56"/>
      <c r="P110" s="56"/>
      <c r="Q110" s="56"/>
      <c r="R110" s="56"/>
      <c r="S110" s="56"/>
      <c r="T110" s="56"/>
      <c r="U110" s="56"/>
      <c r="V110" s="56"/>
      <c r="W110" s="56"/>
    </row>
    <row r="111" spans="1:51" x14ac:dyDescent="0.25">
      <c r="A111" s="48" t="s">
        <v>671</v>
      </c>
      <c r="D111" s="109"/>
      <c r="E111" s="109"/>
      <c r="F111" s="109"/>
      <c r="G111" s="48" t="s">
        <v>684</v>
      </c>
      <c r="H111">
        <f>11.9*10000*40.08/(40.08+15.999)</f>
        <v>85050.01872358637</v>
      </c>
      <c r="I111">
        <v>337053.82106244197</v>
      </c>
      <c r="J111">
        <v>62.3</v>
      </c>
      <c r="K111">
        <v>40.200000000000003</v>
      </c>
      <c r="L111">
        <v>39.9</v>
      </c>
      <c r="M111">
        <v>44</v>
      </c>
      <c r="N111">
        <v>44</v>
      </c>
      <c r="O111">
        <v>38.799999999999997</v>
      </c>
      <c r="P111">
        <v>36.4</v>
      </c>
      <c r="Q111">
        <v>38.700000000000003</v>
      </c>
      <c r="R111">
        <v>35.5</v>
      </c>
      <c r="S111">
        <v>38.799999999999997</v>
      </c>
      <c r="T111">
        <v>37.799999999999997</v>
      </c>
      <c r="U111">
        <v>39.1</v>
      </c>
      <c r="V111">
        <v>35.700000000000003</v>
      </c>
      <c r="W111">
        <v>31.4</v>
      </c>
      <c r="X111">
        <v>78.400000000000006</v>
      </c>
      <c r="Y111">
        <v>38.299999999999997</v>
      </c>
      <c r="Z111">
        <v>37.9</v>
      </c>
      <c r="AA111">
        <v>38.9</v>
      </c>
      <c r="AB111">
        <v>37.4</v>
      </c>
      <c r="AC111">
        <v>38.9</v>
      </c>
      <c r="AD111">
        <v>42.7</v>
      </c>
      <c r="AE111">
        <v>39.299999999999997</v>
      </c>
      <c r="AF111">
        <v>36</v>
      </c>
      <c r="AG111">
        <v>38.4</v>
      </c>
      <c r="AH111">
        <v>37.9</v>
      </c>
      <c r="AI111">
        <v>35.5</v>
      </c>
      <c r="AJ111">
        <v>37.700000000000003</v>
      </c>
      <c r="AK111">
        <v>35.6</v>
      </c>
      <c r="AL111">
        <v>37.299999999999997</v>
      </c>
      <c r="AM111">
        <v>37.6</v>
      </c>
      <c r="AN111">
        <v>35.5</v>
      </c>
      <c r="AO111">
        <v>38.299999999999997</v>
      </c>
      <c r="AP111">
        <v>38</v>
      </c>
      <c r="AQ111">
        <v>36.799999999999997</v>
      </c>
      <c r="AR111">
        <v>39.200000000000003</v>
      </c>
      <c r="AS111">
        <v>37</v>
      </c>
      <c r="AT111">
        <v>36.700000000000003</v>
      </c>
      <c r="AU111">
        <v>37.6</v>
      </c>
      <c r="AV111">
        <v>38</v>
      </c>
      <c r="AW111">
        <v>38.57</v>
      </c>
      <c r="AX111">
        <v>37.79</v>
      </c>
      <c r="AY111">
        <v>37.380000000000003</v>
      </c>
    </row>
    <row r="112" spans="1:51" x14ac:dyDescent="0.25">
      <c r="A112" s="48"/>
      <c r="D112" s="109"/>
      <c r="E112" s="109"/>
      <c r="F112" s="109"/>
      <c r="G112" s="48" t="s">
        <v>685</v>
      </c>
      <c r="H112">
        <f>0.1*10000*40.08/(40.08+15.999)</f>
        <v>714.70603969400304</v>
      </c>
      <c r="I112">
        <f>0.6*10000*28.09/(28.09+2*15.999)</f>
        <v>2804.8861669551325</v>
      </c>
      <c r="J112">
        <v>2.4</v>
      </c>
    </row>
    <row r="113" spans="1:51" x14ac:dyDescent="0.25">
      <c r="A113" s="48"/>
      <c r="D113" s="109"/>
      <c r="E113" s="109"/>
      <c r="F113" s="109"/>
      <c r="G113" s="48"/>
      <c r="H113" s="56"/>
      <c r="I113" s="56"/>
      <c r="J113" s="56"/>
      <c r="K113" s="56"/>
      <c r="L113" s="56"/>
      <c r="M113" s="56"/>
      <c r="N113" s="56"/>
      <c r="O113" s="56"/>
      <c r="P113" s="56"/>
      <c r="Q113" s="56"/>
      <c r="R113" s="56"/>
      <c r="S113" s="56"/>
      <c r="T113" s="56"/>
      <c r="U113" s="56"/>
      <c r="V113" s="56"/>
      <c r="W113" s="56"/>
    </row>
    <row r="114" spans="1:51" x14ac:dyDescent="0.25">
      <c r="A114" s="48" t="s">
        <v>674</v>
      </c>
      <c r="G114" s="48" t="s">
        <v>684</v>
      </c>
      <c r="H114">
        <f>11.9*10000*40.08/(40.08+15.999)</f>
        <v>85050.01872358637</v>
      </c>
      <c r="I114">
        <v>337053.82106244197</v>
      </c>
      <c r="J114">
        <v>30</v>
      </c>
    </row>
    <row r="115" spans="1:51" x14ac:dyDescent="0.25">
      <c r="G115" s="48" t="s">
        <v>685</v>
      </c>
      <c r="H115">
        <f>0.2*10000*40.08/(40.08+15.999)</f>
        <v>1429.4120793880061</v>
      </c>
      <c r="I115">
        <f>0.9*10000*28.09/(28.09+2*15.999)</f>
        <v>4207.3292504326982</v>
      </c>
      <c r="J115">
        <v>1</v>
      </c>
    </row>
    <row r="117" spans="1:51" x14ac:dyDescent="0.25">
      <c r="A117" s="48" t="s">
        <v>680</v>
      </c>
      <c r="D117" s="109"/>
      <c r="E117" s="109"/>
      <c r="F117" s="109"/>
      <c r="G117" s="48" t="s">
        <v>684</v>
      </c>
      <c r="H117">
        <f>11.4*10000*40.08/(40.08+15.999)</f>
        <v>81476.488525116351</v>
      </c>
      <c r="I117">
        <v>230468.14671814701</v>
      </c>
      <c r="J117">
        <v>4270</v>
      </c>
      <c r="K117">
        <v>4.4000000000000004</v>
      </c>
      <c r="L117">
        <v>33</v>
      </c>
      <c r="M117">
        <v>16300</v>
      </c>
      <c r="N117">
        <f>M117</f>
        <v>16300</v>
      </c>
      <c r="O117">
        <v>308</v>
      </c>
      <c r="P117">
        <v>293</v>
      </c>
      <c r="Q117">
        <f>0.17*10000*54.9/(54.9+15.999)</f>
        <v>1316.3796386408837</v>
      </c>
      <c r="R117">
        <v>44</v>
      </c>
      <c r="S117">
        <v>116</v>
      </c>
      <c r="T117">
        <v>127</v>
      </c>
      <c r="U117">
        <v>102</v>
      </c>
      <c r="W117">
        <v>9.1999999999999993</v>
      </c>
      <c r="X117">
        <v>396</v>
      </c>
      <c r="Y117">
        <v>26</v>
      </c>
      <c r="Z117">
        <v>170</v>
      </c>
      <c r="AA117">
        <v>18.3</v>
      </c>
      <c r="AB117">
        <v>3.8</v>
      </c>
      <c r="AC117">
        <v>0.1</v>
      </c>
      <c r="AD117">
        <v>0.1</v>
      </c>
      <c r="AE117">
        <v>131</v>
      </c>
      <c r="AF117">
        <v>15.2</v>
      </c>
      <c r="AG117">
        <v>37.6</v>
      </c>
      <c r="AH117">
        <v>5.35</v>
      </c>
      <c r="AI117">
        <v>24.5</v>
      </c>
      <c r="AJ117">
        <v>6.1</v>
      </c>
      <c r="AK117">
        <v>2.0699999999999998</v>
      </c>
      <c r="AL117">
        <v>6.16</v>
      </c>
      <c r="AM117">
        <v>0.92</v>
      </c>
      <c r="AN117">
        <v>5.28</v>
      </c>
      <c r="AO117">
        <v>0.98</v>
      </c>
      <c r="AP117">
        <v>2.56</v>
      </c>
      <c r="AQ117">
        <v>0.34</v>
      </c>
      <c r="AR117">
        <v>2.0099999999999998</v>
      </c>
      <c r="AS117">
        <v>0.27900000000000003</v>
      </c>
      <c r="AT117">
        <v>4.32</v>
      </c>
      <c r="AU117">
        <v>1.1499999999999999</v>
      </c>
      <c r="AV117">
        <v>0.23</v>
      </c>
      <c r="AW117">
        <v>1.7</v>
      </c>
      <c r="AX117">
        <v>1.22</v>
      </c>
      <c r="AY117">
        <v>0.40300000000000002</v>
      </c>
    </row>
    <row r="118" spans="1:51" x14ac:dyDescent="0.25">
      <c r="A118" s="48"/>
      <c r="D118" s="109"/>
      <c r="E118" s="109"/>
      <c r="F118" s="109"/>
      <c r="G118" s="48" t="s">
        <v>685</v>
      </c>
      <c r="H118">
        <f>0.1*10000*40.08/(40.08+15.999)</f>
        <v>714.70603969400304</v>
      </c>
      <c r="I118">
        <v>467.48102782585499</v>
      </c>
      <c r="J118">
        <v>50</v>
      </c>
    </row>
    <row r="119" spans="1:51" x14ac:dyDescent="0.25">
      <c r="A119" s="48"/>
      <c r="D119" s="109"/>
      <c r="E119" s="109"/>
      <c r="F119" s="109"/>
      <c r="G119" s="48"/>
      <c r="I119" s="56"/>
      <c r="J119" s="56"/>
      <c r="K119" s="56"/>
      <c r="L119" s="56"/>
      <c r="M119" s="56"/>
      <c r="N119" s="56"/>
      <c r="O119" s="56"/>
      <c r="P119" s="56"/>
      <c r="Q119" s="56"/>
      <c r="R119" s="56"/>
      <c r="S119" s="56"/>
      <c r="T119" s="56"/>
      <c r="U119" s="56"/>
      <c r="V119" s="56"/>
      <c r="W119" s="56"/>
    </row>
    <row r="120" spans="1:51" x14ac:dyDescent="0.25">
      <c r="A120" s="48" t="s">
        <v>676</v>
      </c>
      <c r="D120" s="109"/>
      <c r="E120" s="109"/>
      <c r="F120" s="109"/>
      <c r="G120" s="48" t="s">
        <v>684</v>
      </c>
      <c r="H120">
        <f>13.3*10000*40.08/(40.08+15.999)</f>
        <v>95055.903279302409</v>
      </c>
      <c r="I120">
        <v>222053.488217281</v>
      </c>
      <c r="J120">
        <v>249.04722980074101</v>
      </c>
      <c r="K120">
        <v>3</v>
      </c>
      <c r="L120">
        <v>43</v>
      </c>
      <c r="M120">
        <v>5400</v>
      </c>
      <c r="N120">
        <f>M120</f>
        <v>5400</v>
      </c>
      <c r="O120">
        <v>326</v>
      </c>
      <c r="P120">
        <v>392</v>
      </c>
      <c r="Q120">
        <f>0.19*10000*54.9/(54.9+15.999)</f>
        <v>1471.2478314221639</v>
      </c>
      <c r="R120">
        <v>52</v>
      </c>
      <c r="S120">
        <v>178</v>
      </c>
      <c r="T120">
        <v>119</v>
      </c>
      <c r="U120">
        <v>78</v>
      </c>
      <c r="W120">
        <v>0.19700000000000001</v>
      </c>
      <c r="X120">
        <v>109</v>
      </c>
      <c r="Y120">
        <v>14.3</v>
      </c>
      <c r="Z120">
        <v>14</v>
      </c>
      <c r="AA120">
        <v>0.52</v>
      </c>
      <c r="AB120">
        <v>7.4999999999999997E-2</v>
      </c>
      <c r="AC120">
        <v>8.5999999999999993E-2</v>
      </c>
      <c r="AD120">
        <v>7.0000000000000001E-3</v>
      </c>
      <c r="AE120">
        <v>6.5</v>
      </c>
      <c r="AF120">
        <v>0.60799999999999998</v>
      </c>
      <c r="AG120">
        <v>1.89</v>
      </c>
      <c r="AH120">
        <v>0.37</v>
      </c>
      <c r="AI120">
        <v>2.37</v>
      </c>
      <c r="AJ120">
        <v>1.0900000000000001</v>
      </c>
      <c r="AK120">
        <v>0.51700000000000002</v>
      </c>
      <c r="AL120">
        <v>1.85</v>
      </c>
      <c r="AM120">
        <v>0.35</v>
      </c>
      <c r="AN120">
        <v>2.5499999999999998</v>
      </c>
      <c r="AO120">
        <v>0.56000000000000005</v>
      </c>
      <c r="AP120">
        <v>1.7</v>
      </c>
      <c r="AQ120">
        <v>0.24</v>
      </c>
      <c r="AR120">
        <v>1.64</v>
      </c>
      <c r="AS120">
        <v>0.248</v>
      </c>
      <c r="AT120">
        <v>0.56999999999999995</v>
      </c>
      <c r="AU120">
        <v>3.5999999999999997E-2</v>
      </c>
      <c r="AW120">
        <v>3.7</v>
      </c>
      <c r="AX120">
        <v>0.03</v>
      </c>
      <c r="AY120">
        <v>2.3E-2</v>
      </c>
    </row>
    <row r="121" spans="1:51" x14ac:dyDescent="0.25">
      <c r="A121" s="48"/>
      <c r="D121" s="109"/>
      <c r="E121" s="109"/>
      <c r="F121" s="109"/>
      <c r="G121" s="48" t="s">
        <v>685</v>
      </c>
      <c r="H121">
        <f>0.2*10000*40.08/(40.08+15.999)</f>
        <v>1429.4120793880061</v>
      </c>
      <c r="I121">
        <v>1402.4430834775701</v>
      </c>
      <c r="J121">
        <v>3.5735301984700101</v>
      </c>
    </row>
    <row r="122" spans="1:51" x14ac:dyDescent="0.25">
      <c r="A122" s="48"/>
      <c r="D122" s="109"/>
      <c r="E122" s="109"/>
      <c r="F122" s="109"/>
      <c r="G122" s="48"/>
      <c r="I122" s="56"/>
      <c r="J122" s="56"/>
      <c r="K122" s="56"/>
      <c r="L122" s="56"/>
      <c r="M122" s="56"/>
      <c r="N122" s="56"/>
      <c r="O122" s="56"/>
      <c r="P122" s="56"/>
      <c r="Q122" s="56"/>
      <c r="R122" s="56"/>
      <c r="S122" s="56"/>
      <c r="T122" s="56"/>
      <c r="U122" s="56"/>
      <c r="V122" s="56"/>
      <c r="W122" s="56"/>
    </row>
    <row r="123" spans="1:51" x14ac:dyDescent="0.25">
      <c r="A123" s="48" t="s">
        <v>681</v>
      </c>
      <c r="D123" s="109"/>
      <c r="E123" s="109"/>
      <c r="F123" s="109"/>
      <c r="G123" s="48" t="s">
        <v>684</v>
      </c>
      <c r="H123">
        <f>7.06*10000*40.08/(40.08+15.999)</f>
        <v>50458.246402396617</v>
      </c>
      <c r="I123">
        <f>54.4*10000*28.09/(28.09+2*15.999)</f>
        <v>254309.67913726534</v>
      </c>
      <c r="J123">
        <v>14900</v>
      </c>
      <c r="K123">
        <v>9</v>
      </c>
      <c r="L123">
        <v>33</v>
      </c>
      <c r="M123">
        <v>14100</v>
      </c>
      <c r="N123">
        <f>M123</f>
        <v>14100</v>
      </c>
      <c r="O123">
        <v>425</v>
      </c>
      <c r="P123">
        <v>17</v>
      </c>
      <c r="Q123">
        <v>1550</v>
      </c>
      <c r="R123">
        <v>38</v>
      </c>
      <c r="S123">
        <v>13</v>
      </c>
      <c r="T123">
        <v>21</v>
      </c>
      <c r="U123">
        <v>125</v>
      </c>
      <c r="W123">
        <v>47</v>
      </c>
      <c r="X123">
        <v>342</v>
      </c>
      <c r="Y123">
        <v>35</v>
      </c>
      <c r="Z123">
        <v>184</v>
      </c>
      <c r="AA123">
        <v>12.5</v>
      </c>
      <c r="AB123">
        <v>270</v>
      </c>
      <c r="AC123">
        <v>0.11</v>
      </c>
      <c r="AD123">
        <v>1.1599999999999999</v>
      </c>
      <c r="AE123">
        <v>683</v>
      </c>
      <c r="AF123">
        <v>24.7</v>
      </c>
      <c r="AG123">
        <v>53.3</v>
      </c>
      <c r="AH123">
        <v>6.7</v>
      </c>
      <c r="AI123">
        <v>28.9</v>
      </c>
      <c r="AJ123">
        <v>6.59</v>
      </c>
      <c r="AK123">
        <v>1.97</v>
      </c>
      <c r="AL123">
        <v>6.71</v>
      </c>
      <c r="AM123">
        <v>1.02</v>
      </c>
      <c r="AN123">
        <v>6.44</v>
      </c>
      <c r="AO123">
        <v>1.27</v>
      </c>
      <c r="AP123">
        <v>3.7</v>
      </c>
      <c r="AQ123">
        <v>0.51</v>
      </c>
      <c r="AR123">
        <v>3.39</v>
      </c>
      <c r="AS123">
        <v>0.503</v>
      </c>
      <c r="AT123">
        <v>4.84</v>
      </c>
      <c r="AU123">
        <v>0.78</v>
      </c>
      <c r="AV123">
        <v>0.5</v>
      </c>
      <c r="AW123">
        <v>11</v>
      </c>
      <c r="AX123">
        <v>5.9</v>
      </c>
      <c r="AY123">
        <v>1.69</v>
      </c>
    </row>
    <row r="124" spans="1:51" x14ac:dyDescent="0.25">
      <c r="A124" s="48"/>
      <c r="D124" s="109"/>
      <c r="E124" s="109"/>
      <c r="F124" s="109"/>
      <c r="G124" s="48" t="s">
        <v>685</v>
      </c>
      <c r="H124">
        <f>0.11*10000*40.08/(40.08+15.999)</f>
        <v>786.17664366340341</v>
      </c>
      <c r="I124">
        <v>1869.92411130342</v>
      </c>
      <c r="J124">
        <v>150</v>
      </c>
    </row>
    <row r="126" spans="1:51" x14ac:dyDescent="0.25">
      <c r="A126" t="s">
        <v>686</v>
      </c>
      <c r="B126" t="s">
        <v>687</v>
      </c>
    </row>
    <row r="127" spans="1:51" x14ac:dyDescent="0.25">
      <c r="A127" t="s">
        <v>688</v>
      </c>
      <c r="B127" t="s">
        <v>689</v>
      </c>
    </row>
    <row r="128" spans="1:51" x14ac:dyDescent="0.25">
      <c r="A128" t="s">
        <v>690</v>
      </c>
      <c r="B128" t="s">
        <v>691</v>
      </c>
    </row>
    <row r="129" spans="2:2" x14ac:dyDescent="0.25">
      <c r="B129" t="s">
        <v>692</v>
      </c>
    </row>
    <row r="130" spans="2:2" x14ac:dyDescent="0.25">
      <c r="B130" t="s">
        <v>693</v>
      </c>
    </row>
    <row r="131" spans="2:2" x14ac:dyDescent="0.25">
      <c r="B131" t="s">
        <v>694</v>
      </c>
    </row>
    <row r="132" spans="2:2" x14ac:dyDescent="0.25">
      <c r="B132" t="s">
        <v>695</v>
      </c>
    </row>
  </sheetData>
  <pageMargins left="0.7" right="0.7" top="0.75" bottom="0.75" header="0.51180555555555496" footer="0.51180555555555496"/>
  <pageSetup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4"/>
  <sheetViews>
    <sheetView zoomScale="120" zoomScaleNormal="120" workbookViewId="0">
      <selection activeCell="B4" sqref="B4"/>
    </sheetView>
  </sheetViews>
  <sheetFormatPr baseColWidth="10" defaultColWidth="11.7109375" defaultRowHeight="15" x14ac:dyDescent="0.25"/>
  <cols>
    <col min="1" max="1" width="16.85546875" style="1" customWidth="1"/>
    <col min="2" max="2" width="19.28515625" customWidth="1"/>
  </cols>
  <sheetData>
    <row r="1" spans="1:7" s="110" customFormat="1" x14ac:dyDescent="0.25">
      <c r="A1" s="182" t="s">
        <v>904</v>
      </c>
    </row>
    <row r="2" spans="1:7" x14ac:dyDescent="0.25">
      <c r="A2" s="14" t="s">
        <v>820</v>
      </c>
      <c r="B2" s="109" t="s">
        <v>815</v>
      </c>
      <c r="C2" s="109" t="s">
        <v>696</v>
      </c>
      <c r="D2" s="109" t="s">
        <v>697</v>
      </c>
      <c r="E2" s="109" t="s">
        <v>816</v>
      </c>
      <c r="F2" s="109" t="s">
        <v>819</v>
      </c>
      <c r="G2" s="109" t="s">
        <v>818</v>
      </c>
    </row>
    <row r="3" spans="1:7" x14ac:dyDescent="0.25">
      <c r="A3" s="14" t="s">
        <v>698</v>
      </c>
    </row>
    <row r="4" spans="1:7" x14ac:dyDescent="0.25">
      <c r="A4" s="14" t="s">
        <v>699</v>
      </c>
      <c r="B4">
        <v>0.36</v>
      </c>
      <c r="C4">
        <v>0.22</v>
      </c>
      <c r="D4">
        <v>0.27</v>
      </c>
      <c r="E4">
        <v>0.21</v>
      </c>
      <c r="F4">
        <v>0.22</v>
      </c>
      <c r="G4">
        <v>0.17</v>
      </c>
    </row>
    <row r="5" spans="1:7" x14ac:dyDescent="0.25">
      <c r="A5" s="14" t="s">
        <v>700</v>
      </c>
      <c r="B5">
        <v>1.03</v>
      </c>
      <c r="C5">
        <v>1.03</v>
      </c>
      <c r="D5">
        <v>1.02</v>
      </c>
      <c r="E5">
        <v>1.03</v>
      </c>
      <c r="F5">
        <v>1.01</v>
      </c>
      <c r="G5">
        <v>1</v>
      </c>
    </row>
    <row r="6" spans="1:7" x14ac:dyDescent="0.25">
      <c r="A6" s="14" t="s">
        <v>701</v>
      </c>
      <c r="B6">
        <v>231.4</v>
      </c>
      <c r="C6">
        <v>239.79</v>
      </c>
      <c r="D6">
        <v>230.87</v>
      </c>
      <c r="E6">
        <v>258.61</v>
      </c>
      <c r="F6">
        <v>240.45</v>
      </c>
      <c r="G6">
        <v>238.93</v>
      </c>
    </row>
    <row r="7" spans="1:7" x14ac:dyDescent="0.25">
      <c r="A7" s="14"/>
    </row>
    <row r="8" spans="1:7" x14ac:dyDescent="0.25">
      <c r="A8" s="14" t="s">
        <v>817</v>
      </c>
    </row>
    <row r="9" spans="1:7" x14ac:dyDescent="0.25">
      <c r="A9" s="14" t="s">
        <v>699</v>
      </c>
      <c r="B9">
        <v>1.61</v>
      </c>
      <c r="C9">
        <v>1.44</v>
      </c>
      <c r="D9">
        <v>1.47</v>
      </c>
      <c r="E9">
        <v>1.38</v>
      </c>
      <c r="F9">
        <v>2.17</v>
      </c>
      <c r="G9">
        <v>2.13</v>
      </c>
    </row>
    <row r="10" spans="1:7" x14ac:dyDescent="0.25">
      <c r="A10" s="14" t="s">
        <v>700</v>
      </c>
      <c r="B10">
        <v>0.92</v>
      </c>
      <c r="C10">
        <v>0.91</v>
      </c>
      <c r="D10">
        <v>0.91</v>
      </c>
      <c r="E10">
        <v>0.91</v>
      </c>
      <c r="F10">
        <v>0.87</v>
      </c>
      <c r="G10">
        <v>0.86</v>
      </c>
    </row>
    <row r="11" spans="1:7" x14ac:dyDescent="0.25">
      <c r="A11" s="14" t="s">
        <v>701</v>
      </c>
      <c r="B11">
        <v>107.29</v>
      </c>
      <c r="C11">
        <v>107.02</v>
      </c>
      <c r="D11">
        <v>100.49</v>
      </c>
      <c r="E11">
        <v>106.27</v>
      </c>
      <c r="F11">
        <v>112.7</v>
      </c>
      <c r="G11">
        <v>121.06</v>
      </c>
    </row>
    <row r="12" spans="1:7" x14ac:dyDescent="0.25">
      <c r="A12" s="14"/>
    </row>
    <row r="13" spans="1:7" x14ac:dyDescent="0.25">
      <c r="A13" s="14" t="s">
        <v>821</v>
      </c>
      <c r="B13" s="159" t="s">
        <v>822</v>
      </c>
      <c r="C13" s="109" t="s">
        <v>819</v>
      </c>
      <c r="D13" s="109" t="s">
        <v>818</v>
      </c>
    </row>
    <row r="14" spans="1:7" x14ac:dyDescent="0.25">
      <c r="A14" s="14" t="s">
        <v>702</v>
      </c>
    </row>
    <row r="15" spans="1:7" x14ac:dyDescent="0.25">
      <c r="A15" s="14" t="s">
        <v>699</v>
      </c>
      <c r="B15">
        <v>0.06</v>
      </c>
      <c r="C15">
        <v>0.19</v>
      </c>
      <c r="D15">
        <v>0.27</v>
      </c>
    </row>
    <row r="16" spans="1:7" x14ac:dyDescent="0.25">
      <c r="A16" s="14" t="s">
        <v>700</v>
      </c>
      <c r="B16">
        <v>0.7</v>
      </c>
      <c r="C16">
        <v>0.79</v>
      </c>
      <c r="D16">
        <v>0.81</v>
      </c>
    </row>
    <row r="17" spans="1:4" x14ac:dyDescent="0.25">
      <c r="A17" s="14" t="s">
        <v>701</v>
      </c>
      <c r="B17">
        <v>89.67</v>
      </c>
      <c r="C17">
        <v>213.74</v>
      </c>
      <c r="D17">
        <v>334.62</v>
      </c>
    </row>
    <row r="19" spans="1:4" x14ac:dyDescent="0.25">
      <c r="A19" s="14" t="s">
        <v>823</v>
      </c>
      <c r="B19" s="159" t="s">
        <v>822</v>
      </c>
      <c r="C19" s="109" t="s">
        <v>819</v>
      </c>
      <c r="D19" s="109" t="s">
        <v>818</v>
      </c>
    </row>
    <row r="20" spans="1:4" x14ac:dyDescent="0.25">
      <c r="A20" s="14" t="s">
        <v>702</v>
      </c>
    </row>
    <row r="21" spans="1:4" x14ac:dyDescent="0.25">
      <c r="A21" s="14" t="s">
        <v>699</v>
      </c>
      <c r="B21">
        <v>0.03</v>
      </c>
      <c r="C21">
        <v>0.08</v>
      </c>
      <c r="D21">
        <v>0.09</v>
      </c>
    </row>
    <row r="22" spans="1:4" x14ac:dyDescent="0.25">
      <c r="A22" s="14" t="s">
        <v>700</v>
      </c>
      <c r="B22">
        <v>0.69</v>
      </c>
      <c r="C22">
        <v>0.83</v>
      </c>
      <c r="D22">
        <v>0.82</v>
      </c>
    </row>
    <row r="23" spans="1:4" x14ac:dyDescent="0.25">
      <c r="A23" s="14" t="s">
        <v>701</v>
      </c>
      <c r="B23">
        <v>149.38</v>
      </c>
      <c r="C23">
        <v>188.69</v>
      </c>
      <c r="D23">
        <v>327.8</v>
      </c>
    </row>
    <row r="25" spans="1:4" x14ac:dyDescent="0.25">
      <c r="A25" s="14" t="s">
        <v>824</v>
      </c>
      <c r="B25" s="159" t="s">
        <v>827</v>
      </c>
      <c r="C25" s="159" t="s">
        <v>828</v>
      </c>
    </row>
    <row r="26" spans="1:4" x14ac:dyDescent="0.25">
      <c r="A26" s="14" t="s">
        <v>825</v>
      </c>
    </row>
    <row r="27" spans="1:4" x14ac:dyDescent="0.25">
      <c r="A27" s="14" t="s">
        <v>699</v>
      </c>
      <c r="B27">
        <v>0.02</v>
      </c>
      <c r="C27">
        <v>0.03</v>
      </c>
    </row>
    <row r="28" spans="1:4" x14ac:dyDescent="0.25">
      <c r="A28" s="14" t="s">
        <v>700</v>
      </c>
      <c r="B28">
        <v>1.1299999999999999</v>
      </c>
      <c r="C28">
        <v>1.22</v>
      </c>
    </row>
    <row r="29" spans="1:4" x14ac:dyDescent="0.25">
      <c r="A29" s="14" t="s">
        <v>701</v>
      </c>
      <c r="B29">
        <v>190.04</v>
      </c>
      <c r="C29">
        <v>63.06</v>
      </c>
    </row>
    <row r="30" spans="1:4" x14ac:dyDescent="0.25">
      <c r="A30" s="14"/>
    </row>
    <row r="31" spans="1:4" x14ac:dyDescent="0.25">
      <c r="A31" s="14" t="s">
        <v>826</v>
      </c>
    </row>
    <row r="32" spans="1:4" x14ac:dyDescent="0.25">
      <c r="A32" s="14" t="s">
        <v>699</v>
      </c>
      <c r="B32">
        <v>1.26</v>
      </c>
      <c r="C32">
        <v>1.23</v>
      </c>
    </row>
    <row r="33" spans="1:3" x14ac:dyDescent="0.25">
      <c r="A33" s="14" t="s">
        <v>700</v>
      </c>
      <c r="B33">
        <v>1.18</v>
      </c>
      <c r="C33">
        <v>1.18</v>
      </c>
    </row>
    <row r="34" spans="1:3" x14ac:dyDescent="0.25">
      <c r="A34" s="14" t="s">
        <v>701</v>
      </c>
      <c r="B34">
        <v>147.77000000000001</v>
      </c>
      <c r="C34">
        <v>135.13999999999999</v>
      </c>
    </row>
  </sheetData>
  <pageMargins left="0.78749999999999998" right="0.78749999999999998" top="1.05277777777778" bottom="1.05277777777778" header="0.78749999999999998" footer="0.78749999999999998"/>
  <pageSetup firstPageNumber="0" orientation="portrait" horizontalDpi="300" verticalDpi="300"/>
  <headerFooter>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M94"/>
  <sheetViews>
    <sheetView tabSelected="1" topLeftCell="E1" zoomScale="70" zoomScaleNormal="70" workbookViewId="0">
      <pane xSplit="18990" ySplit="2520" topLeftCell="A58" activePane="bottomLeft"/>
      <selection activeCell="F61" sqref="F61"/>
      <selection pane="topRight" activeCell="BP40" sqref="BP40"/>
      <selection pane="bottomLeft" activeCell="H81" sqref="H81"/>
      <selection pane="bottomRight" activeCell="BC58" sqref="BC58"/>
    </sheetView>
  </sheetViews>
  <sheetFormatPr baseColWidth="10" defaultColWidth="8.85546875" defaultRowHeight="15" x14ac:dyDescent="0.25"/>
  <cols>
    <col min="1" max="1" width="29" style="25" customWidth="1"/>
    <col min="2" max="2" width="31.42578125" style="25" customWidth="1"/>
    <col min="3" max="3" width="9.85546875" style="25" customWidth="1"/>
    <col min="4" max="4" width="8" style="25" customWidth="1"/>
    <col min="5" max="5" width="6.85546875" style="25" customWidth="1"/>
    <col min="6" max="6" width="9.28515625" style="25" customWidth="1"/>
    <col min="7" max="7" width="11.42578125" style="25" customWidth="1"/>
    <col min="8" max="8" width="6.28515625" style="25" customWidth="1"/>
    <col min="9" max="9" width="10" style="25" customWidth="1"/>
    <col min="10" max="10" width="6.85546875" style="25" customWidth="1"/>
    <col min="11" max="11" width="9.42578125" style="25" customWidth="1"/>
    <col min="12" max="12" width="5.42578125" style="25" customWidth="1"/>
    <col min="13" max="13" width="11.42578125" style="25" customWidth="1"/>
    <col min="14" max="14" width="5.28515625" style="25" customWidth="1"/>
    <col min="15" max="20" width="14.140625" style="25" customWidth="1"/>
    <col min="21" max="21" width="9" style="25" customWidth="1"/>
    <col min="22" max="24" width="14.140625" style="25" customWidth="1"/>
    <col min="25" max="26" width="8.85546875" style="25"/>
    <col min="27" max="28" width="13.28515625" style="25" customWidth="1"/>
    <col min="29" max="29" width="8" style="25" customWidth="1"/>
    <col min="30" max="30" width="8.85546875" style="25"/>
    <col min="31" max="32" width="13.28515625" style="25" customWidth="1"/>
    <col min="33" max="33" width="9.7109375" style="25" customWidth="1"/>
    <col min="34" max="34" width="8" style="25" customWidth="1"/>
    <col min="35" max="39" width="8.85546875" style="25"/>
    <col min="40" max="40" width="7.7109375" style="25" customWidth="1"/>
    <col min="41" max="43" width="8.85546875" style="25"/>
    <col min="44" max="44" width="16.42578125" style="25" customWidth="1"/>
    <col min="45" max="52" width="8.85546875" style="25"/>
    <col min="53" max="53" width="12.5703125" style="25" customWidth="1"/>
    <col min="54" max="54" width="8.85546875" style="25"/>
    <col min="55" max="55" width="13.140625" style="25" customWidth="1"/>
    <col min="56" max="58" width="8.85546875" style="25"/>
    <col min="59" max="59" width="10.85546875" style="25" customWidth="1"/>
    <col min="60" max="1025" width="8.85546875" style="25"/>
  </cols>
  <sheetData>
    <row r="1" spans="1:29" x14ac:dyDescent="0.25">
      <c r="A1" s="183" t="s">
        <v>903</v>
      </c>
      <c r="B1" s="14"/>
    </row>
    <row r="2" spans="1:29" s="14" customFormat="1" x14ac:dyDescent="0.25">
      <c r="C2" s="113" t="s">
        <v>703</v>
      </c>
    </row>
    <row r="3" spans="1:29" s="14" customFormat="1" x14ac:dyDescent="0.25">
      <c r="A3" s="13" t="s">
        <v>704</v>
      </c>
      <c r="B3" s="13" t="s">
        <v>829</v>
      </c>
      <c r="C3" s="114" t="s">
        <v>320</v>
      </c>
      <c r="D3" s="13" t="s">
        <v>321</v>
      </c>
      <c r="E3" s="13" t="s">
        <v>705</v>
      </c>
      <c r="F3" s="13" t="s">
        <v>706</v>
      </c>
      <c r="G3" s="13" t="s">
        <v>349</v>
      </c>
      <c r="H3" s="13" t="s">
        <v>707</v>
      </c>
      <c r="I3" s="13" t="s">
        <v>348</v>
      </c>
      <c r="J3" s="13" t="s">
        <v>708</v>
      </c>
      <c r="K3" s="13" t="s">
        <v>358</v>
      </c>
      <c r="L3" s="13" t="s">
        <v>709</v>
      </c>
      <c r="M3" s="13" t="s">
        <v>359</v>
      </c>
      <c r="N3" s="13" t="s">
        <v>710</v>
      </c>
    </row>
    <row r="4" spans="1:29" x14ac:dyDescent="0.25">
      <c r="A4" s="25" t="s">
        <v>711</v>
      </c>
      <c r="B4" s="25" t="s">
        <v>830</v>
      </c>
      <c r="C4" s="115">
        <v>1800</v>
      </c>
      <c r="D4" s="116">
        <v>4</v>
      </c>
      <c r="E4" s="25" t="s">
        <v>712</v>
      </c>
      <c r="F4" s="25">
        <v>25</v>
      </c>
      <c r="G4" s="25" t="s">
        <v>713</v>
      </c>
      <c r="H4" s="47">
        <v>1</v>
      </c>
      <c r="I4" s="25" t="s">
        <v>714</v>
      </c>
      <c r="J4" s="47">
        <v>1</v>
      </c>
      <c r="K4" s="25" t="s">
        <v>715</v>
      </c>
      <c r="L4" s="47">
        <v>1</v>
      </c>
      <c r="M4" s="25" t="s">
        <v>714</v>
      </c>
      <c r="N4" s="25">
        <v>1</v>
      </c>
      <c r="U4" s="46"/>
      <c r="V4" s="117"/>
      <c r="W4" s="118"/>
      <c r="AA4" s="46"/>
      <c r="AB4" s="117"/>
      <c r="AC4" s="118"/>
    </row>
    <row r="5" spans="1:29" x14ac:dyDescent="0.25">
      <c r="A5" s="25" t="s">
        <v>711</v>
      </c>
      <c r="B5" s="25" t="s">
        <v>830</v>
      </c>
      <c r="C5" s="25">
        <v>1700</v>
      </c>
      <c r="D5" s="25">
        <v>3</v>
      </c>
      <c r="E5" s="25" t="s">
        <v>712</v>
      </c>
      <c r="F5" s="25">
        <v>33</v>
      </c>
      <c r="G5" s="25" t="s">
        <v>713</v>
      </c>
      <c r="H5" s="47">
        <v>1</v>
      </c>
      <c r="I5" s="25" t="s">
        <v>714</v>
      </c>
      <c r="J5" s="47">
        <v>1</v>
      </c>
      <c r="K5" s="25" t="s">
        <v>715</v>
      </c>
      <c r="L5" s="47">
        <v>1</v>
      </c>
      <c r="M5" s="25" t="s">
        <v>714</v>
      </c>
      <c r="N5" s="25">
        <v>1</v>
      </c>
      <c r="U5" s="46"/>
      <c r="V5" s="117"/>
      <c r="W5" s="118"/>
      <c r="AA5" s="46"/>
      <c r="AB5" s="117"/>
      <c r="AC5" s="118"/>
    </row>
    <row r="6" spans="1:29" x14ac:dyDescent="0.25">
      <c r="A6" s="25" t="s">
        <v>711</v>
      </c>
      <c r="B6" s="25" t="s">
        <v>830</v>
      </c>
      <c r="C6" s="25">
        <v>1600</v>
      </c>
      <c r="D6" s="25">
        <v>2.5</v>
      </c>
      <c r="E6" s="25" t="s">
        <v>712</v>
      </c>
      <c r="F6" s="25">
        <v>41</v>
      </c>
      <c r="G6" s="25" t="s">
        <v>713</v>
      </c>
      <c r="H6" s="47">
        <v>1</v>
      </c>
      <c r="I6" s="25" t="s">
        <v>714</v>
      </c>
      <c r="J6" s="47">
        <v>1</v>
      </c>
      <c r="K6" s="25" t="s">
        <v>715</v>
      </c>
      <c r="L6" s="47">
        <v>1</v>
      </c>
      <c r="M6" s="25" t="s">
        <v>714</v>
      </c>
      <c r="N6" s="25">
        <v>1</v>
      </c>
      <c r="U6" s="46"/>
      <c r="V6" s="117"/>
      <c r="W6" s="118"/>
      <c r="AA6" s="46"/>
      <c r="AB6" s="117"/>
      <c r="AC6" s="118"/>
    </row>
    <row r="7" spans="1:29" x14ac:dyDescent="0.25">
      <c r="A7" s="25" t="s">
        <v>711</v>
      </c>
      <c r="B7" s="25" t="s">
        <v>830</v>
      </c>
      <c r="C7" s="25">
        <v>1550</v>
      </c>
      <c r="D7" s="25">
        <v>2</v>
      </c>
      <c r="E7" s="25" t="s">
        <v>712</v>
      </c>
      <c r="F7" s="25">
        <v>52</v>
      </c>
      <c r="G7" s="25" t="s">
        <v>713</v>
      </c>
      <c r="H7" s="47">
        <v>1</v>
      </c>
      <c r="I7" s="25" t="s">
        <v>714</v>
      </c>
      <c r="J7" s="47">
        <v>1</v>
      </c>
      <c r="K7" s="25" t="s">
        <v>715</v>
      </c>
      <c r="L7" s="47">
        <v>1</v>
      </c>
      <c r="M7" s="25" t="s">
        <v>714</v>
      </c>
      <c r="N7" s="25">
        <v>1</v>
      </c>
      <c r="U7" s="46"/>
      <c r="V7" s="117"/>
      <c r="W7" s="118"/>
      <c r="AA7" s="46"/>
      <c r="AB7" s="117"/>
      <c r="AC7" s="118"/>
    </row>
    <row r="8" spans="1:29" x14ac:dyDescent="0.25">
      <c r="A8" s="25" t="s">
        <v>711</v>
      </c>
      <c r="B8" s="25" t="s">
        <v>830</v>
      </c>
      <c r="C8" s="115">
        <v>1450</v>
      </c>
      <c r="D8" s="116">
        <v>1.6</v>
      </c>
      <c r="E8" s="25" t="s">
        <v>716</v>
      </c>
      <c r="F8" s="25">
        <v>64</v>
      </c>
      <c r="G8" s="25" t="s">
        <v>717</v>
      </c>
      <c r="H8" s="47">
        <v>1</v>
      </c>
      <c r="I8" s="25" t="s">
        <v>718</v>
      </c>
      <c r="J8" s="47">
        <v>1</v>
      </c>
      <c r="K8" s="25" t="s">
        <v>719</v>
      </c>
      <c r="L8" s="47">
        <v>1</v>
      </c>
      <c r="M8" s="25" t="s">
        <v>720</v>
      </c>
      <c r="N8" s="25">
        <v>1</v>
      </c>
      <c r="U8" s="46"/>
      <c r="V8" s="117"/>
      <c r="W8" s="118"/>
      <c r="AA8" s="46"/>
      <c r="AB8" s="117"/>
      <c r="AC8" s="118"/>
    </row>
    <row r="9" spans="1:29" x14ac:dyDescent="0.25">
      <c r="A9" s="25" t="s">
        <v>711</v>
      </c>
      <c r="B9" s="25" t="s">
        <v>830</v>
      </c>
      <c r="C9" s="115">
        <v>1325</v>
      </c>
      <c r="D9" s="116">
        <v>1.2</v>
      </c>
      <c r="E9" s="25" t="s">
        <v>716</v>
      </c>
      <c r="F9" s="25">
        <v>74</v>
      </c>
      <c r="G9" s="25" t="s">
        <v>717</v>
      </c>
      <c r="H9" s="47">
        <v>1</v>
      </c>
      <c r="I9" s="25" t="s">
        <v>718</v>
      </c>
      <c r="J9" s="47">
        <v>1</v>
      </c>
      <c r="K9" s="25" t="s">
        <v>719</v>
      </c>
      <c r="L9" s="47">
        <v>1</v>
      </c>
      <c r="M9" s="25" t="s">
        <v>720</v>
      </c>
      <c r="N9" s="25">
        <v>1</v>
      </c>
      <c r="U9" s="46"/>
      <c r="V9" s="117"/>
      <c r="W9" s="118"/>
      <c r="AA9" s="46"/>
      <c r="AB9" s="117"/>
      <c r="AC9" s="118"/>
    </row>
    <row r="10" spans="1:29" x14ac:dyDescent="0.25">
      <c r="A10" s="25" t="s">
        <v>711</v>
      </c>
      <c r="B10" s="25" t="s">
        <v>830</v>
      </c>
      <c r="C10" s="115">
        <v>1250</v>
      </c>
      <c r="D10" s="116">
        <v>0.8</v>
      </c>
      <c r="E10" s="25" t="s">
        <v>712</v>
      </c>
      <c r="F10" s="25">
        <v>88</v>
      </c>
      <c r="G10" s="25" t="s">
        <v>713</v>
      </c>
      <c r="H10" s="47">
        <v>1</v>
      </c>
      <c r="I10" s="25" t="s">
        <v>714</v>
      </c>
      <c r="J10" s="47">
        <v>1</v>
      </c>
      <c r="K10" s="25" t="s">
        <v>715</v>
      </c>
      <c r="L10" s="47">
        <v>1</v>
      </c>
      <c r="M10" s="25" t="s">
        <v>714</v>
      </c>
      <c r="N10" s="25">
        <v>1</v>
      </c>
      <c r="U10" s="46"/>
      <c r="V10" s="117"/>
      <c r="W10" s="118"/>
      <c r="AA10" s="46"/>
      <c r="AB10" s="117"/>
      <c r="AC10" s="118"/>
    </row>
    <row r="11" spans="1:29" x14ac:dyDescent="0.25">
      <c r="A11" s="25" t="s">
        <v>711</v>
      </c>
      <c r="B11" s="25" t="s">
        <v>830</v>
      </c>
      <c r="C11" s="115">
        <v>1250</v>
      </c>
      <c r="D11" s="116">
        <v>0.8</v>
      </c>
      <c r="E11" s="25" t="s">
        <v>721</v>
      </c>
      <c r="F11" s="25">
        <v>88</v>
      </c>
      <c r="G11" s="25" t="s">
        <v>722</v>
      </c>
      <c r="H11" s="47">
        <v>2</v>
      </c>
      <c r="I11" s="25" t="s">
        <v>723</v>
      </c>
      <c r="J11" s="47">
        <v>2</v>
      </c>
      <c r="K11" s="25" t="s">
        <v>724</v>
      </c>
      <c r="L11" s="47">
        <v>2</v>
      </c>
      <c r="M11" s="25" t="s">
        <v>725</v>
      </c>
      <c r="N11" s="118" t="s">
        <v>726</v>
      </c>
      <c r="O11" s="118"/>
      <c r="P11" s="118"/>
      <c r="Q11" s="118"/>
      <c r="R11" s="118"/>
      <c r="S11" s="118"/>
      <c r="T11" s="118"/>
      <c r="U11" s="46"/>
      <c r="V11" s="117"/>
      <c r="W11" s="118"/>
      <c r="X11" s="118"/>
      <c r="AA11" s="46"/>
      <c r="AB11" s="117"/>
      <c r="AC11" s="118"/>
    </row>
    <row r="12" spans="1:29" x14ac:dyDescent="0.25">
      <c r="A12" s="25" t="s">
        <v>711</v>
      </c>
      <c r="B12" s="25" t="s">
        <v>830</v>
      </c>
      <c r="C12" s="115">
        <v>1250</v>
      </c>
      <c r="D12" s="116">
        <v>0.8</v>
      </c>
      <c r="E12" s="25" t="s">
        <v>727</v>
      </c>
      <c r="F12" s="25">
        <v>88</v>
      </c>
      <c r="G12" s="25" t="s">
        <v>728</v>
      </c>
      <c r="H12" s="47">
        <v>3</v>
      </c>
      <c r="I12" s="25" t="s">
        <v>729</v>
      </c>
      <c r="J12" s="47">
        <v>3</v>
      </c>
      <c r="K12" s="25" t="s">
        <v>730</v>
      </c>
      <c r="L12" s="47">
        <v>3</v>
      </c>
      <c r="M12" s="25" t="s">
        <v>731</v>
      </c>
      <c r="N12" s="118" t="s">
        <v>732</v>
      </c>
      <c r="O12" s="118"/>
      <c r="P12" s="118"/>
      <c r="Q12" s="118"/>
      <c r="R12" s="118"/>
      <c r="S12" s="118"/>
      <c r="T12" s="118"/>
      <c r="U12" s="46"/>
      <c r="V12" s="117"/>
      <c r="W12" s="118"/>
      <c r="X12" s="118"/>
      <c r="AA12" s="46"/>
      <c r="AB12" s="117"/>
      <c r="AC12" s="118"/>
    </row>
    <row r="13" spans="1:29" x14ac:dyDescent="0.25">
      <c r="A13" s="25" t="s">
        <v>711</v>
      </c>
      <c r="B13" s="25" t="s">
        <v>830</v>
      </c>
      <c r="C13" s="119">
        <v>1250</v>
      </c>
      <c r="D13" s="116">
        <v>0.8</v>
      </c>
      <c r="E13" s="25" t="s">
        <v>733</v>
      </c>
      <c r="F13" s="25">
        <v>88</v>
      </c>
      <c r="G13" s="160" t="s">
        <v>835</v>
      </c>
      <c r="H13" s="160">
        <v>13</v>
      </c>
      <c r="I13" s="160" t="s">
        <v>836</v>
      </c>
      <c r="J13" s="160">
        <v>13</v>
      </c>
      <c r="K13" s="160" t="s">
        <v>834</v>
      </c>
      <c r="L13" s="160">
        <v>13</v>
      </c>
      <c r="M13" s="160" t="s">
        <v>837</v>
      </c>
      <c r="N13" s="160">
        <v>13</v>
      </c>
      <c r="O13" s="118"/>
      <c r="P13" s="118"/>
      <c r="Q13" s="118"/>
      <c r="R13" s="118"/>
      <c r="S13" s="118"/>
      <c r="T13" s="118"/>
      <c r="U13" s="46"/>
      <c r="V13" s="117"/>
      <c r="W13" s="118"/>
      <c r="X13" s="118"/>
      <c r="AA13" s="46"/>
      <c r="AB13" s="117"/>
      <c r="AC13" s="118"/>
    </row>
    <row r="14" spans="1:29" x14ac:dyDescent="0.25">
      <c r="A14" s="25" t="s">
        <v>711</v>
      </c>
      <c r="B14" s="25" t="s">
        <v>830</v>
      </c>
      <c r="C14" s="115">
        <v>1150</v>
      </c>
      <c r="D14" s="116">
        <v>0.5</v>
      </c>
      <c r="E14" s="25" t="s">
        <v>733</v>
      </c>
      <c r="F14" s="25">
        <v>94</v>
      </c>
      <c r="G14" s="160" t="s">
        <v>835</v>
      </c>
      <c r="H14" s="160">
        <v>13</v>
      </c>
      <c r="I14" s="160" t="s">
        <v>836</v>
      </c>
      <c r="J14" s="160">
        <v>13</v>
      </c>
      <c r="K14" s="160" t="s">
        <v>834</v>
      </c>
      <c r="L14" s="160">
        <v>13</v>
      </c>
      <c r="M14" s="160" t="s">
        <v>837</v>
      </c>
      <c r="N14" s="160">
        <v>13</v>
      </c>
      <c r="O14" s="118"/>
      <c r="P14" s="118"/>
      <c r="Q14" s="118"/>
      <c r="R14" s="118"/>
      <c r="S14" s="118"/>
      <c r="T14" s="118"/>
      <c r="U14" s="46"/>
      <c r="V14" s="117"/>
      <c r="W14" s="118"/>
      <c r="X14" s="118"/>
      <c r="AA14" s="46"/>
      <c r="AB14" s="117"/>
      <c r="AC14" s="118"/>
    </row>
    <row r="15" spans="1:29" x14ac:dyDescent="0.25">
      <c r="A15" s="25" t="s">
        <v>711</v>
      </c>
      <c r="B15" s="25" t="s">
        <v>830</v>
      </c>
      <c r="C15" s="115">
        <v>1150</v>
      </c>
      <c r="D15" s="116">
        <v>0.5</v>
      </c>
      <c r="E15" s="25" t="s">
        <v>721</v>
      </c>
      <c r="F15" s="25">
        <v>94</v>
      </c>
      <c r="G15" s="25" t="s">
        <v>722</v>
      </c>
      <c r="H15" s="47">
        <v>2</v>
      </c>
      <c r="I15" s="25" t="s">
        <v>723</v>
      </c>
      <c r="J15" s="47">
        <v>2</v>
      </c>
      <c r="K15" s="25" t="s">
        <v>724</v>
      </c>
      <c r="L15" s="47">
        <v>2</v>
      </c>
      <c r="M15" s="25" t="s">
        <v>725</v>
      </c>
      <c r="N15" s="118" t="s">
        <v>726</v>
      </c>
      <c r="O15" s="118"/>
      <c r="P15" s="118"/>
      <c r="Q15" s="118"/>
      <c r="R15" s="118"/>
      <c r="S15" s="118"/>
      <c r="T15" s="118"/>
      <c r="U15" s="46"/>
      <c r="V15" s="117"/>
      <c r="W15" s="118"/>
      <c r="X15" s="118"/>
      <c r="AA15" s="46"/>
      <c r="AB15" s="117"/>
      <c r="AC15" s="118"/>
    </row>
    <row r="16" spans="1:29" x14ac:dyDescent="0.25">
      <c r="A16" s="25" t="s">
        <v>711</v>
      </c>
      <c r="B16" s="25" t="s">
        <v>830</v>
      </c>
      <c r="C16" s="119">
        <v>1050</v>
      </c>
      <c r="D16" s="116">
        <v>1E-4</v>
      </c>
      <c r="E16" s="25" t="s">
        <v>712</v>
      </c>
      <c r="F16" s="25">
        <v>96</v>
      </c>
      <c r="G16" s="46" t="s">
        <v>713</v>
      </c>
      <c r="H16" s="47">
        <v>3</v>
      </c>
      <c r="I16" s="46" t="s">
        <v>743</v>
      </c>
      <c r="J16" s="47" t="s">
        <v>732</v>
      </c>
      <c r="K16" s="46" t="s">
        <v>744</v>
      </c>
      <c r="L16" s="47" t="s">
        <v>732</v>
      </c>
      <c r="M16" s="46" t="s">
        <v>745</v>
      </c>
      <c r="N16" s="118" t="s">
        <v>732</v>
      </c>
      <c r="O16" s="118"/>
      <c r="P16" s="118"/>
      <c r="Q16" s="118"/>
      <c r="R16" s="118"/>
      <c r="S16" s="118"/>
      <c r="T16" s="118"/>
      <c r="U16" s="46"/>
      <c r="V16" s="117"/>
      <c r="W16" s="118"/>
      <c r="X16" s="118"/>
      <c r="AA16" s="46"/>
      <c r="AB16" s="117"/>
      <c r="AC16" s="118"/>
    </row>
    <row r="17" spans="1:1025" x14ac:dyDescent="0.25">
      <c r="A17" s="25" t="s">
        <v>711</v>
      </c>
      <c r="B17" s="25" t="s">
        <v>830</v>
      </c>
      <c r="C17" s="115">
        <v>1050</v>
      </c>
      <c r="D17" s="116">
        <v>1E-4</v>
      </c>
      <c r="E17" s="25" t="s">
        <v>727</v>
      </c>
      <c r="F17" s="25">
        <v>96</v>
      </c>
      <c r="G17" s="46" t="s">
        <v>728</v>
      </c>
      <c r="H17" s="47">
        <v>3</v>
      </c>
      <c r="I17" s="46" t="s">
        <v>729</v>
      </c>
      <c r="J17" s="47">
        <v>3</v>
      </c>
      <c r="K17" s="46" t="s">
        <v>730</v>
      </c>
      <c r="L17" s="47">
        <v>3</v>
      </c>
      <c r="M17" s="46" t="s">
        <v>731</v>
      </c>
      <c r="N17" s="118" t="s">
        <v>732</v>
      </c>
      <c r="O17" s="118"/>
      <c r="P17" s="118"/>
      <c r="Q17" s="118"/>
      <c r="R17" s="118"/>
      <c r="S17" s="118"/>
      <c r="T17" s="118"/>
      <c r="U17" s="46"/>
      <c r="V17" s="117"/>
      <c r="W17" s="118"/>
      <c r="X17" s="118"/>
      <c r="AA17" s="46"/>
      <c r="AB17" s="117"/>
      <c r="AC17" s="118"/>
    </row>
    <row r="18" spans="1:1025" x14ac:dyDescent="0.25">
      <c r="A18" s="25" t="s">
        <v>711</v>
      </c>
      <c r="B18" s="25" t="s">
        <v>830</v>
      </c>
      <c r="C18" s="115">
        <v>1050</v>
      </c>
      <c r="D18" s="116">
        <v>1E-4</v>
      </c>
      <c r="E18" s="25" t="s">
        <v>721</v>
      </c>
      <c r="F18" s="25">
        <v>96</v>
      </c>
      <c r="G18" s="46" t="s">
        <v>722</v>
      </c>
      <c r="H18" s="47">
        <v>2</v>
      </c>
      <c r="I18" s="46" t="s">
        <v>723</v>
      </c>
      <c r="J18" s="47">
        <v>2</v>
      </c>
      <c r="K18" s="46" t="s">
        <v>724</v>
      </c>
      <c r="L18" s="47">
        <v>2</v>
      </c>
      <c r="M18" s="46" t="s">
        <v>725</v>
      </c>
      <c r="N18" s="118" t="s">
        <v>726</v>
      </c>
      <c r="O18" s="118"/>
      <c r="P18" s="118"/>
      <c r="Q18" s="118"/>
      <c r="R18" s="118"/>
      <c r="S18" s="118"/>
      <c r="T18" s="118"/>
      <c r="U18" s="46"/>
      <c r="V18" s="117"/>
      <c r="W18" s="118"/>
      <c r="X18" s="118"/>
      <c r="AA18" s="46"/>
      <c r="AB18" s="117"/>
      <c r="AC18" s="118"/>
    </row>
    <row r="19" spans="1:1025" x14ac:dyDescent="0.25">
      <c r="A19" s="25" t="s">
        <v>711</v>
      </c>
      <c r="B19" s="25" t="s">
        <v>830</v>
      </c>
      <c r="C19" s="115">
        <v>1025</v>
      </c>
      <c r="D19" s="116">
        <v>1E-4</v>
      </c>
      <c r="E19" s="25" t="s">
        <v>727</v>
      </c>
      <c r="F19" s="25">
        <v>97</v>
      </c>
      <c r="G19" s="46" t="s">
        <v>728</v>
      </c>
      <c r="H19" s="47">
        <v>3</v>
      </c>
      <c r="I19" s="46" t="s">
        <v>729</v>
      </c>
      <c r="J19" s="47">
        <v>3</v>
      </c>
      <c r="K19" s="46" t="s">
        <v>730</v>
      </c>
      <c r="L19" s="47">
        <v>3</v>
      </c>
      <c r="M19" s="46" t="s">
        <v>731</v>
      </c>
      <c r="N19" s="118" t="s">
        <v>732</v>
      </c>
      <c r="O19" s="118"/>
      <c r="P19" s="118"/>
      <c r="Q19" s="118"/>
      <c r="R19" s="118"/>
      <c r="S19" s="118"/>
      <c r="T19" s="118"/>
      <c r="U19" s="46"/>
      <c r="V19" s="117"/>
      <c r="W19" s="118"/>
      <c r="X19" s="118"/>
      <c r="AA19" s="46"/>
      <c r="AB19" s="117"/>
      <c r="AC19" s="118"/>
    </row>
    <row r="20" spans="1:1025" x14ac:dyDescent="0.25">
      <c r="A20" s="25" t="s">
        <v>711</v>
      </c>
      <c r="B20" s="25" t="s">
        <v>830</v>
      </c>
      <c r="C20" s="115">
        <v>1025</v>
      </c>
      <c r="D20" s="116">
        <v>1E-4</v>
      </c>
      <c r="E20" s="25" t="s">
        <v>721</v>
      </c>
      <c r="F20" s="25">
        <v>97</v>
      </c>
      <c r="G20" s="46" t="s">
        <v>722</v>
      </c>
      <c r="H20" s="47">
        <v>2</v>
      </c>
      <c r="I20" s="46" t="s">
        <v>723</v>
      </c>
      <c r="J20" s="47">
        <v>2</v>
      </c>
      <c r="K20" s="46" t="s">
        <v>724</v>
      </c>
      <c r="L20" s="47">
        <v>2</v>
      </c>
      <c r="M20" s="46" t="s">
        <v>725</v>
      </c>
      <c r="N20" s="118" t="s">
        <v>726</v>
      </c>
      <c r="O20" s="118"/>
      <c r="P20" s="118"/>
      <c r="Q20" s="118"/>
      <c r="R20" s="118"/>
      <c r="S20" s="118"/>
      <c r="T20" s="118"/>
      <c r="U20" s="46"/>
      <c r="V20" s="117"/>
      <c r="W20" s="118"/>
      <c r="X20" s="118"/>
      <c r="AA20" s="46"/>
      <c r="AB20" s="117"/>
      <c r="AC20" s="118"/>
    </row>
    <row r="21" spans="1:1025" x14ac:dyDescent="0.25">
      <c r="A21" s="25" t="s">
        <v>711</v>
      </c>
      <c r="B21" s="25" t="s">
        <v>830</v>
      </c>
      <c r="C21" s="115">
        <v>1025</v>
      </c>
      <c r="D21" s="116">
        <v>1E-4</v>
      </c>
      <c r="E21" s="25" t="s">
        <v>746</v>
      </c>
      <c r="F21" s="25">
        <v>97</v>
      </c>
      <c r="G21" s="25" t="s">
        <v>747</v>
      </c>
      <c r="H21" s="47">
        <v>6</v>
      </c>
      <c r="I21" s="118" t="s">
        <v>748</v>
      </c>
      <c r="J21" s="47">
        <v>6</v>
      </c>
      <c r="K21" s="46" t="s">
        <v>749</v>
      </c>
      <c r="L21" s="47">
        <v>6</v>
      </c>
      <c r="M21" s="46" t="s">
        <v>750</v>
      </c>
      <c r="N21" s="118" t="s">
        <v>751</v>
      </c>
      <c r="P21" s="118"/>
      <c r="Q21" s="118"/>
      <c r="R21" s="118"/>
      <c r="S21" s="118"/>
      <c r="T21" s="118"/>
      <c r="U21" s="46"/>
      <c r="V21" s="117"/>
      <c r="W21" s="118"/>
      <c r="X21" s="118"/>
      <c r="AA21" s="46"/>
      <c r="AB21" s="117"/>
      <c r="AC21" s="118"/>
    </row>
    <row r="22" spans="1:1025" x14ac:dyDescent="0.25">
      <c r="A22" s="25" t="s">
        <v>711</v>
      </c>
      <c r="B22" s="25" t="s">
        <v>830</v>
      </c>
      <c r="C22" s="115">
        <v>1025</v>
      </c>
      <c r="D22" s="116">
        <v>1E-4</v>
      </c>
      <c r="E22" s="25" t="s">
        <v>752</v>
      </c>
      <c r="F22" s="25">
        <v>97</v>
      </c>
      <c r="G22" s="46" t="s">
        <v>753</v>
      </c>
      <c r="H22" s="47">
        <v>7</v>
      </c>
      <c r="I22" s="46" t="s">
        <v>754</v>
      </c>
      <c r="J22" s="47">
        <v>7</v>
      </c>
      <c r="K22" s="46" t="s">
        <v>755</v>
      </c>
      <c r="L22" s="47">
        <v>7</v>
      </c>
      <c r="M22" s="46" t="s">
        <v>756</v>
      </c>
      <c r="N22" s="118" t="s">
        <v>757</v>
      </c>
      <c r="O22" s="118"/>
      <c r="P22" s="118"/>
      <c r="Q22" s="118"/>
      <c r="R22" s="118"/>
      <c r="S22" s="118"/>
      <c r="T22" s="118"/>
      <c r="U22" s="46"/>
      <c r="V22" s="117"/>
      <c r="W22" s="118"/>
      <c r="X22" s="118"/>
      <c r="AA22" s="46"/>
      <c r="AB22" s="117"/>
      <c r="AC22" s="118"/>
    </row>
    <row r="23" spans="1:1025" x14ac:dyDescent="0.25">
      <c r="A23" s="25" t="s">
        <v>711</v>
      </c>
      <c r="B23" s="25" t="s">
        <v>830</v>
      </c>
      <c r="C23" s="115">
        <v>1000</v>
      </c>
      <c r="D23" s="116">
        <v>1E-4</v>
      </c>
      <c r="E23" s="25" t="s">
        <v>721</v>
      </c>
      <c r="F23" s="25">
        <v>99.5</v>
      </c>
      <c r="G23" s="46" t="s">
        <v>722</v>
      </c>
      <c r="H23" s="47">
        <v>2</v>
      </c>
      <c r="I23" s="46" t="s">
        <v>723</v>
      </c>
      <c r="J23" s="47">
        <v>2</v>
      </c>
      <c r="K23" s="46" t="s">
        <v>724</v>
      </c>
      <c r="L23" s="47">
        <v>2</v>
      </c>
      <c r="M23" s="46" t="s">
        <v>725</v>
      </c>
      <c r="N23" s="118" t="s">
        <v>726</v>
      </c>
      <c r="O23" s="118"/>
      <c r="P23" s="118"/>
      <c r="Q23" s="118"/>
      <c r="R23" s="118"/>
      <c r="S23" s="118"/>
      <c r="T23" s="118"/>
      <c r="U23" s="46"/>
      <c r="V23" s="117"/>
      <c r="W23" s="118"/>
      <c r="X23" s="118"/>
      <c r="AA23" s="46"/>
      <c r="AB23" s="117"/>
      <c r="AC23" s="118"/>
    </row>
    <row r="24" spans="1:1025" x14ac:dyDescent="0.25">
      <c r="A24" s="25" t="s">
        <v>711</v>
      </c>
      <c r="B24" s="25" t="s">
        <v>830</v>
      </c>
      <c r="C24" s="115">
        <v>1000</v>
      </c>
      <c r="D24" s="116">
        <v>1E-4</v>
      </c>
      <c r="E24" s="25" t="s">
        <v>727</v>
      </c>
      <c r="F24" s="25">
        <v>99.5</v>
      </c>
      <c r="G24" s="46" t="s">
        <v>728</v>
      </c>
      <c r="H24" s="47">
        <v>3</v>
      </c>
      <c r="I24" s="46" t="s">
        <v>729</v>
      </c>
      <c r="J24" s="47">
        <v>3</v>
      </c>
      <c r="K24" s="46" t="s">
        <v>730</v>
      </c>
      <c r="L24" s="47">
        <v>3</v>
      </c>
      <c r="M24" s="46" t="s">
        <v>731</v>
      </c>
      <c r="N24" s="118" t="s">
        <v>732</v>
      </c>
      <c r="O24" s="118"/>
      <c r="P24" s="118"/>
      <c r="Q24" s="118"/>
      <c r="R24" s="118"/>
      <c r="S24" s="118"/>
      <c r="T24" s="118"/>
      <c r="U24" s="46"/>
      <c r="V24" s="117"/>
      <c r="W24" s="118"/>
      <c r="X24" s="118"/>
      <c r="AA24" s="46"/>
      <c r="AB24" s="117"/>
      <c r="AC24" s="118"/>
    </row>
    <row r="25" spans="1:1025" x14ac:dyDescent="0.25">
      <c r="A25" s="25" t="s">
        <v>711</v>
      </c>
      <c r="B25" s="25" t="s">
        <v>830</v>
      </c>
      <c r="C25" s="115">
        <v>1000</v>
      </c>
      <c r="D25" s="116">
        <v>1E-4</v>
      </c>
      <c r="E25" s="25" t="s">
        <v>712</v>
      </c>
      <c r="F25" s="25">
        <v>99.5</v>
      </c>
      <c r="G25" s="46" t="s">
        <v>713</v>
      </c>
      <c r="H25" s="47">
        <v>3</v>
      </c>
      <c r="I25" s="46" t="s">
        <v>743</v>
      </c>
      <c r="J25" s="47" t="s">
        <v>732</v>
      </c>
      <c r="K25" s="46" t="s">
        <v>744</v>
      </c>
      <c r="L25" s="47" t="s">
        <v>732</v>
      </c>
      <c r="M25" s="46" t="s">
        <v>745</v>
      </c>
      <c r="N25" s="118" t="s">
        <v>732</v>
      </c>
      <c r="O25" s="118"/>
      <c r="P25" s="118"/>
      <c r="Q25" s="118"/>
      <c r="R25" s="118"/>
      <c r="S25" s="118"/>
      <c r="T25" s="118"/>
      <c r="U25" s="46"/>
      <c r="V25" s="117"/>
      <c r="W25" s="118"/>
      <c r="X25" s="118"/>
      <c r="AA25" s="46"/>
      <c r="AB25" s="117"/>
      <c r="AC25" s="118"/>
    </row>
    <row r="26" spans="1:1025" x14ac:dyDescent="0.25">
      <c r="A26" s="25" t="s">
        <v>711</v>
      </c>
      <c r="B26" s="25" t="s">
        <v>830</v>
      </c>
      <c r="C26" s="115">
        <v>1000</v>
      </c>
      <c r="D26" s="116">
        <v>1E-4</v>
      </c>
      <c r="E26" s="25" t="s">
        <v>733</v>
      </c>
      <c r="F26" s="25">
        <v>99.5</v>
      </c>
      <c r="G26" s="46" t="s">
        <v>738</v>
      </c>
      <c r="H26" s="47">
        <v>5</v>
      </c>
      <c r="I26" s="46" t="s">
        <v>739</v>
      </c>
      <c r="J26" s="47">
        <v>5</v>
      </c>
      <c r="K26" s="46" t="s">
        <v>740</v>
      </c>
      <c r="L26" s="47">
        <v>5</v>
      </c>
      <c r="M26" s="46" t="s">
        <v>741</v>
      </c>
      <c r="N26" s="118" t="s">
        <v>742</v>
      </c>
      <c r="O26" s="118"/>
      <c r="P26" s="118"/>
      <c r="Q26" s="118"/>
      <c r="R26" s="118"/>
      <c r="S26" s="118"/>
      <c r="T26" s="118"/>
      <c r="U26" s="46"/>
      <c r="V26" s="117"/>
      <c r="W26" s="118"/>
      <c r="X26" s="118"/>
      <c r="AA26" s="46"/>
      <c r="AB26" s="117"/>
      <c r="AC26" s="118"/>
    </row>
    <row r="27" spans="1:1025" x14ac:dyDescent="0.25">
      <c r="A27" s="25" t="s">
        <v>711</v>
      </c>
      <c r="B27" s="25" t="s">
        <v>830</v>
      </c>
      <c r="C27" s="115">
        <v>1000</v>
      </c>
      <c r="D27" s="116">
        <v>1E-4</v>
      </c>
      <c r="E27" s="25" t="s">
        <v>746</v>
      </c>
      <c r="F27" s="25">
        <v>99.5</v>
      </c>
      <c r="G27" s="46" t="s">
        <v>747</v>
      </c>
      <c r="H27" s="47">
        <v>6</v>
      </c>
      <c r="I27" s="46" t="s">
        <v>748</v>
      </c>
      <c r="J27" s="47">
        <v>6</v>
      </c>
      <c r="K27" s="46" t="s">
        <v>749</v>
      </c>
      <c r="L27" s="47">
        <v>6</v>
      </c>
      <c r="M27" s="46" t="s">
        <v>750</v>
      </c>
      <c r="N27" s="118" t="s">
        <v>751</v>
      </c>
      <c r="O27" s="118"/>
      <c r="P27" s="118"/>
      <c r="Q27" s="118"/>
      <c r="R27" s="118"/>
      <c r="S27" s="118"/>
      <c r="T27" s="118"/>
      <c r="U27" s="46"/>
      <c r="V27" s="117"/>
      <c r="W27" s="118"/>
      <c r="X27" s="118"/>
      <c r="AA27" s="46"/>
      <c r="AB27" s="117"/>
      <c r="AC27" s="118"/>
    </row>
    <row r="28" spans="1:1025" x14ac:dyDescent="0.25">
      <c r="A28" s="25" t="s">
        <v>711</v>
      </c>
      <c r="B28" s="25" t="s">
        <v>830</v>
      </c>
      <c r="C28" s="115">
        <v>1000</v>
      </c>
      <c r="D28" s="116">
        <v>1E-4</v>
      </c>
      <c r="E28" s="25" t="s">
        <v>752</v>
      </c>
      <c r="F28" s="25">
        <v>99.5</v>
      </c>
      <c r="G28" s="46" t="s">
        <v>753</v>
      </c>
      <c r="H28" s="47">
        <v>7</v>
      </c>
      <c r="I28" s="46" t="s">
        <v>754</v>
      </c>
      <c r="J28" s="47">
        <v>7</v>
      </c>
      <c r="K28" s="46" t="s">
        <v>755</v>
      </c>
      <c r="L28" s="47">
        <v>7</v>
      </c>
      <c r="M28" s="46" t="s">
        <v>756</v>
      </c>
      <c r="N28" s="118" t="s">
        <v>757</v>
      </c>
    </row>
    <row r="29" spans="1:1025" x14ac:dyDescent="0.25">
      <c r="A29" s="25" t="s">
        <v>711</v>
      </c>
      <c r="B29" s="25" t="s">
        <v>830</v>
      </c>
      <c r="C29" s="115">
        <v>1000</v>
      </c>
      <c r="D29" s="116">
        <v>1E-4</v>
      </c>
      <c r="E29" s="25" t="s">
        <v>758</v>
      </c>
      <c r="F29" s="25">
        <v>99.5</v>
      </c>
      <c r="G29" s="46" t="s">
        <v>759</v>
      </c>
      <c r="H29" s="47">
        <v>8</v>
      </c>
      <c r="I29" s="118" t="s">
        <v>760</v>
      </c>
      <c r="J29" s="47">
        <v>8</v>
      </c>
      <c r="K29" s="118" t="s">
        <v>761</v>
      </c>
      <c r="L29" s="47">
        <v>8</v>
      </c>
      <c r="M29" s="118" t="s">
        <v>762</v>
      </c>
      <c r="N29" s="47">
        <v>8</v>
      </c>
      <c r="O29" s="117"/>
      <c r="P29" s="117"/>
      <c r="Q29" s="117"/>
      <c r="R29" s="117"/>
      <c r="S29" s="117"/>
      <c r="T29" s="117"/>
      <c r="U29" s="118"/>
      <c r="V29" s="46"/>
      <c r="W29" s="117"/>
      <c r="X29" s="117"/>
      <c r="AA29" s="46"/>
      <c r="AB29" s="117"/>
      <c r="AC29" s="118"/>
      <c r="AG29" s="117"/>
      <c r="AH29" s="118"/>
    </row>
    <row r="30" spans="1:1025" x14ac:dyDescent="0.25">
      <c r="A30" s="25" t="s">
        <v>763</v>
      </c>
      <c r="B30" s="25" t="s">
        <v>830</v>
      </c>
      <c r="C30" s="119">
        <v>950</v>
      </c>
      <c r="D30" s="116">
        <v>1E-4</v>
      </c>
      <c r="E30" s="25" t="s">
        <v>764</v>
      </c>
      <c r="F30" s="25">
        <v>99.99</v>
      </c>
      <c r="G30" s="46" t="s">
        <v>759</v>
      </c>
      <c r="H30" s="47">
        <v>8</v>
      </c>
      <c r="I30" s="118" t="s">
        <v>760</v>
      </c>
      <c r="J30" s="47">
        <v>8</v>
      </c>
      <c r="K30" s="118" t="s">
        <v>761</v>
      </c>
      <c r="L30" s="47">
        <v>8</v>
      </c>
      <c r="M30" s="118" t="s">
        <v>762</v>
      </c>
      <c r="N30" s="47">
        <v>8</v>
      </c>
      <c r="O30" s="117"/>
      <c r="P30" s="117"/>
      <c r="Q30" s="117"/>
      <c r="R30" s="117"/>
      <c r="S30" s="117"/>
      <c r="T30" s="117"/>
      <c r="U30" s="118"/>
      <c r="V30" s="46"/>
      <c r="W30" s="117"/>
      <c r="X30" s="117"/>
      <c r="AA30" s="46"/>
      <c r="AB30" s="117"/>
      <c r="AC30" s="118"/>
      <c r="AG30" s="117"/>
      <c r="AH30" s="118"/>
    </row>
    <row r="31" spans="1:1025" x14ac:dyDescent="0.25">
      <c r="A31" s="25" t="s">
        <v>763</v>
      </c>
      <c r="B31" s="25" t="s">
        <v>830</v>
      </c>
      <c r="C31" s="119">
        <v>950</v>
      </c>
      <c r="D31" s="116">
        <v>1E-4</v>
      </c>
      <c r="E31" s="25" t="s">
        <v>97</v>
      </c>
      <c r="F31" s="25">
        <v>99.99</v>
      </c>
      <c r="G31" s="46" t="s">
        <v>765</v>
      </c>
      <c r="H31" s="47">
        <v>9</v>
      </c>
      <c r="I31" s="118" t="s">
        <v>766</v>
      </c>
      <c r="J31" s="47">
        <v>9</v>
      </c>
      <c r="K31" s="118" t="s">
        <v>767</v>
      </c>
      <c r="L31" s="47">
        <v>9</v>
      </c>
      <c r="M31" s="118" t="s">
        <v>768</v>
      </c>
      <c r="N31" s="47">
        <v>9</v>
      </c>
      <c r="O31" s="117"/>
      <c r="P31" s="117"/>
      <c r="Q31" s="117"/>
      <c r="R31" s="117"/>
      <c r="S31" s="117"/>
      <c r="V31" s="46"/>
      <c r="W31" s="117"/>
      <c r="X31" s="117"/>
      <c r="AA31" s="46"/>
      <c r="AB31" s="117"/>
      <c r="AC31" s="118"/>
      <c r="AG31" s="117"/>
      <c r="AH31" s="118"/>
    </row>
    <row r="32" spans="1:1025" s="110" customFormat="1" x14ac:dyDescent="0.25">
      <c r="A32" s="25"/>
      <c r="B32" s="25"/>
      <c r="C32" s="119"/>
      <c r="D32" s="116"/>
      <c r="E32" s="25"/>
      <c r="F32" s="25"/>
      <c r="G32" s="46"/>
      <c r="H32" s="47"/>
      <c r="I32" s="118"/>
      <c r="J32" s="47"/>
      <c r="K32" s="118"/>
      <c r="L32" s="47"/>
      <c r="M32" s="118"/>
      <c r="N32" s="47"/>
      <c r="P32" s="14"/>
      <c r="Q32" s="14"/>
      <c r="R32" s="14"/>
      <c r="T32" s="14"/>
      <c r="U32" s="14" t="s">
        <v>868</v>
      </c>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c r="VD32" s="25"/>
      <c r="VE32" s="25"/>
      <c r="VF32" s="25"/>
      <c r="VG32" s="25"/>
      <c r="VH32" s="25"/>
      <c r="VI32" s="25"/>
      <c r="VJ32" s="25"/>
      <c r="VK32" s="25"/>
      <c r="VL32" s="25"/>
      <c r="VM32" s="25"/>
      <c r="VN32" s="25"/>
      <c r="VO32" s="25"/>
      <c r="VP32" s="25"/>
      <c r="VQ32" s="25"/>
      <c r="VR32" s="25"/>
      <c r="VS32" s="25"/>
      <c r="VT32" s="25"/>
      <c r="VU32" s="25"/>
      <c r="VV32" s="25"/>
      <c r="VW32" s="25"/>
      <c r="VX32" s="25"/>
      <c r="VY32" s="25"/>
      <c r="VZ32" s="25"/>
      <c r="WA32" s="25"/>
      <c r="WB32" s="25"/>
      <c r="WC32" s="25"/>
      <c r="WD32" s="25"/>
      <c r="WE32" s="25"/>
      <c r="WF32" s="25"/>
      <c r="WG32" s="25"/>
      <c r="WH32" s="25"/>
      <c r="WI32" s="25"/>
      <c r="WJ32" s="25"/>
      <c r="WK32" s="25"/>
      <c r="WL32" s="25"/>
      <c r="WM32" s="25"/>
      <c r="WN32" s="25"/>
      <c r="WO32" s="25"/>
      <c r="WP32" s="25"/>
      <c r="WQ32" s="25"/>
      <c r="WR32" s="25"/>
      <c r="WS32" s="25"/>
      <c r="WT32" s="25"/>
      <c r="WU32" s="25"/>
      <c r="WV32" s="25"/>
      <c r="WW32" s="25"/>
      <c r="WX32" s="25"/>
      <c r="WY32" s="25"/>
      <c r="WZ32" s="25"/>
      <c r="XA32" s="25"/>
      <c r="XB32" s="25"/>
      <c r="XC32" s="25"/>
      <c r="XD32" s="25"/>
      <c r="XE32" s="25"/>
      <c r="XF32" s="25"/>
      <c r="XG32" s="25"/>
      <c r="XH32" s="25"/>
      <c r="XI32" s="25"/>
      <c r="XJ32" s="25"/>
      <c r="XK32" s="25"/>
      <c r="XL32" s="25"/>
      <c r="XM32" s="25"/>
      <c r="XN32" s="25"/>
      <c r="XO32" s="25"/>
      <c r="XP32" s="25"/>
      <c r="XQ32" s="25"/>
      <c r="XR32" s="25"/>
      <c r="XS32" s="25"/>
      <c r="XT32" s="25"/>
      <c r="XU32" s="25"/>
      <c r="XV32" s="25"/>
      <c r="XW32" s="25"/>
      <c r="XX32" s="25"/>
      <c r="XY32" s="25"/>
      <c r="XZ32" s="25"/>
      <c r="YA32" s="25"/>
      <c r="YB32" s="25"/>
      <c r="YC32" s="25"/>
      <c r="YD32" s="25"/>
      <c r="YE32" s="25"/>
      <c r="YF32" s="25"/>
      <c r="YG32" s="25"/>
      <c r="YH32" s="25"/>
      <c r="YI32" s="25"/>
      <c r="YJ32" s="25"/>
      <c r="YK32" s="25"/>
      <c r="YL32" s="25"/>
      <c r="YM32" s="25"/>
      <c r="YN32" s="25"/>
      <c r="YO32" s="25"/>
      <c r="YP32" s="25"/>
      <c r="YQ32" s="25"/>
      <c r="YR32" s="25"/>
      <c r="YS32" s="25"/>
      <c r="YT32" s="25"/>
      <c r="YU32" s="25"/>
      <c r="YV32" s="25"/>
      <c r="YW32" s="25"/>
      <c r="YX32" s="25"/>
      <c r="YY32" s="25"/>
      <c r="YZ32" s="25"/>
      <c r="ZA32" s="25"/>
      <c r="ZB32" s="25"/>
      <c r="ZC32" s="25"/>
      <c r="ZD32" s="25"/>
      <c r="ZE32" s="25"/>
      <c r="ZF32" s="25"/>
      <c r="ZG32" s="25"/>
      <c r="ZH32" s="25"/>
      <c r="ZI32" s="25"/>
      <c r="ZJ32" s="25"/>
      <c r="ZK32" s="25"/>
      <c r="ZL32" s="25"/>
      <c r="ZM32" s="25"/>
      <c r="ZN32" s="25"/>
      <c r="ZO32" s="25"/>
      <c r="ZP32" s="25"/>
      <c r="ZQ32" s="25"/>
      <c r="ZR32" s="25"/>
      <c r="ZS32" s="25"/>
      <c r="ZT32" s="25"/>
      <c r="ZU32" s="25"/>
      <c r="ZV32" s="25"/>
      <c r="ZW32" s="25"/>
      <c r="ZX32" s="25"/>
      <c r="ZY32" s="25"/>
      <c r="ZZ32" s="25"/>
      <c r="AAA32" s="25"/>
      <c r="AAB32" s="25"/>
      <c r="AAC32" s="25"/>
      <c r="AAD32" s="25"/>
      <c r="AAE32" s="25"/>
      <c r="AAF32" s="25"/>
      <c r="AAG32" s="25"/>
      <c r="AAH32" s="25"/>
      <c r="AAI32" s="25"/>
      <c r="AAJ32" s="25"/>
      <c r="AAK32" s="25"/>
      <c r="AAL32" s="25"/>
      <c r="AAM32" s="25"/>
      <c r="AAN32" s="25"/>
      <c r="AAO32" s="25"/>
      <c r="AAP32" s="25"/>
      <c r="AAQ32" s="25"/>
      <c r="AAR32" s="25"/>
      <c r="AAS32" s="25"/>
      <c r="AAT32" s="25"/>
      <c r="AAU32" s="25"/>
      <c r="AAV32" s="25"/>
      <c r="AAW32" s="25"/>
      <c r="AAX32" s="25"/>
      <c r="AAY32" s="25"/>
      <c r="AAZ32" s="25"/>
      <c r="ABA32" s="25"/>
      <c r="ABB32" s="25"/>
      <c r="ABC32" s="25"/>
      <c r="ABD32" s="25"/>
      <c r="ABE32" s="25"/>
      <c r="ABF32" s="25"/>
      <c r="ABG32" s="25"/>
      <c r="ABH32" s="25"/>
      <c r="ABI32" s="25"/>
      <c r="ABJ32" s="25"/>
      <c r="ABK32" s="25"/>
      <c r="ABL32" s="25"/>
      <c r="ABM32" s="25"/>
      <c r="ABN32" s="25"/>
      <c r="ABO32" s="25"/>
      <c r="ABP32" s="25"/>
      <c r="ABQ32" s="25"/>
      <c r="ABR32" s="25"/>
      <c r="ABS32" s="25"/>
      <c r="ABT32" s="25"/>
      <c r="ABU32" s="25"/>
      <c r="ABV32" s="25"/>
      <c r="ABW32" s="25"/>
      <c r="ABX32" s="25"/>
      <c r="ABY32" s="25"/>
      <c r="ABZ32" s="25"/>
      <c r="ACA32" s="25"/>
      <c r="ACB32" s="25"/>
      <c r="ACC32" s="25"/>
      <c r="ACD32" s="25"/>
      <c r="ACE32" s="25"/>
      <c r="ACF32" s="25"/>
      <c r="ACG32" s="25"/>
      <c r="ACH32" s="25"/>
      <c r="ACI32" s="25"/>
      <c r="ACJ32" s="25"/>
      <c r="ACK32" s="25"/>
      <c r="ACL32" s="25"/>
      <c r="ACM32" s="25"/>
      <c r="ACN32" s="25"/>
      <c r="ACO32" s="25"/>
      <c r="ACP32" s="25"/>
      <c r="ACQ32" s="25"/>
      <c r="ACR32" s="25"/>
      <c r="ACS32" s="25"/>
      <c r="ACT32" s="25"/>
      <c r="ACU32" s="25"/>
      <c r="ACV32" s="25"/>
      <c r="ACW32" s="25"/>
      <c r="ACX32" s="25"/>
      <c r="ACY32" s="25"/>
      <c r="ACZ32" s="25"/>
      <c r="ADA32" s="25"/>
      <c r="ADB32" s="25"/>
      <c r="ADC32" s="25"/>
      <c r="ADD32" s="25"/>
      <c r="ADE32" s="25"/>
      <c r="ADF32" s="25"/>
      <c r="ADG32" s="25"/>
      <c r="ADH32" s="25"/>
      <c r="ADI32" s="25"/>
      <c r="ADJ32" s="25"/>
      <c r="ADK32" s="25"/>
      <c r="ADL32" s="25"/>
      <c r="ADM32" s="25"/>
      <c r="ADN32" s="25"/>
      <c r="ADO32" s="25"/>
      <c r="ADP32" s="25"/>
      <c r="ADQ32" s="25"/>
      <c r="ADR32" s="25"/>
      <c r="ADS32" s="25"/>
      <c r="ADT32" s="25"/>
      <c r="ADU32" s="25"/>
      <c r="ADV32" s="25"/>
      <c r="ADW32" s="25"/>
      <c r="ADX32" s="25"/>
      <c r="ADY32" s="25"/>
      <c r="ADZ32" s="25"/>
      <c r="AEA32" s="25"/>
      <c r="AEB32" s="25"/>
      <c r="AEC32" s="25"/>
      <c r="AED32" s="25"/>
      <c r="AEE32" s="25"/>
      <c r="AEF32" s="25"/>
      <c r="AEG32" s="25"/>
      <c r="AEH32" s="25"/>
      <c r="AEI32" s="25"/>
      <c r="AEJ32" s="25"/>
      <c r="AEK32" s="25"/>
      <c r="AEL32" s="25"/>
      <c r="AEM32" s="25"/>
      <c r="AEN32" s="25"/>
      <c r="AEO32" s="25"/>
      <c r="AEP32" s="25"/>
      <c r="AEQ32" s="25"/>
      <c r="AER32" s="25"/>
      <c r="AES32" s="25"/>
      <c r="AET32" s="25"/>
      <c r="AEU32" s="25"/>
      <c r="AEV32" s="25"/>
      <c r="AEW32" s="25"/>
      <c r="AEX32" s="25"/>
      <c r="AEY32" s="25"/>
      <c r="AEZ32" s="25"/>
      <c r="AFA32" s="25"/>
      <c r="AFB32" s="25"/>
      <c r="AFC32" s="25"/>
      <c r="AFD32" s="25"/>
      <c r="AFE32" s="25"/>
      <c r="AFF32" s="25"/>
      <c r="AFG32" s="25"/>
      <c r="AFH32" s="25"/>
      <c r="AFI32" s="25"/>
      <c r="AFJ32" s="25"/>
      <c r="AFK32" s="25"/>
      <c r="AFL32" s="25"/>
      <c r="AFM32" s="25"/>
      <c r="AFN32" s="25"/>
      <c r="AFO32" s="25"/>
      <c r="AFP32" s="25"/>
      <c r="AFQ32" s="25"/>
      <c r="AFR32" s="25"/>
      <c r="AFS32" s="25"/>
      <c r="AFT32" s="25"/>
      <c r="AFU32" s="25"/>
      <c r="AFV32" s="25"/>
      <c r="AFW32" s="25"/>
      <c r="AFX32" s="25"/>
      <c r="AFY32" s="25"/>
      <c r="AFZ32" s="25"/>
      <c r="AGA32" s="25"/>
      <c r="AGB32" s="25"/>
      <c r="AGC32" s="25"/>
      <c r="AGD32" s="25"/>
      <c r="AGE32" s="25"/>
      <c r="AGF32" s="25"/>
      <c r="AGG32" s="25"/>
      <c r="AGH32" s="25"/>
      <c r="AGI32" s="25"/>
      <c r="AGJ32" s="25"/>
      <c r="AGK32" s="25"/>
      <c r="AGL32" s="25"/>
      <c r="AGM32" s="25"/>
      <c r="AGN32" s="25"/>
      <c r="AGO32" s="25"/>
      <c r="AGP32" s="25"/>
      <c r="AGQ32" s="25"/>
      <c r="AGR32" s="25"/>
      <c r="AGS32" s="25"/>
      <c r="AGT32" s="25"/>
      <c r="AGU32" s="25"/>
      <c r="AGV32" s="25"/>
      <c r="AGW32" s="25"/>
      <c r="AGX32" s="25"/>
      <c r="AGY32" s="25"/>
      <c r="AGZ32" s="25"/>
      <c r="AHA32" s="25"/>
      <c r="AHB32" s="25"/>
      <c r="AHC32" s="25"/>
      <c r="AHD32" s="25"/>
      <c r="AHE32" s="25"/>
      <c r="AHF32" s="25"/>
      <c r="AHG32" s="25"/>
      <c r="AHH32" s="25"/>
      <c r="AHI32" s="25"/>
      <c r="AHJ32" s="25"/>
      <c r="AHK32" s="25"/>
      <c r="AHL32" s="25"/>
      <c r="AHM32" s="25"/>
      <c r="AHN32" s="25"/>
      <c r="AHO32" s="25"/>
      <c r="AHP32" s="25"/>
      <c r="AHQ32" s="25"/>
      <c r="AHR32" s="25"/>
      <c r="AHS32" s="25"/>
      <c r="AHT32" s="25"/>
      <c r="AHU32" s="25"/>
      <c r="AHV32" s="25"/>
      <c r="AHW32" s="25"/>
      <c r="AHX32" s="25"/>
      <c r="AHY32" s="25"/>
      <c r="AHZ32" s="25"/>
      <c r="AIA32" s="25"/>
      <c r="AIB32" s="25"/>
      <c r="AIC32" s="25"/>
      <c r="AID32" s="25"/>
      <c r="AIE32" s="25"/>
      <c r="AIF32" s="25"/>
      <c r="AIG32" s="25"/>
      <c r="AIH32" s="25"/>
      <c r="AII32" s="25"/>
      <c r="AIJ32" s="25"/>
      <c r="AIK32" s="25"/>
      <c r="AIL32" s="25"/>
      <c r="AIM32" s="25"/>
      <c r="AIN32" s="25"/>
      <c r="AIO32" s="25"/>
      <c r="AIP32" s="25"/>
      <c r="AIQ32" s="25"/>
      <c r="AIR32" s="25"/>
      <c r="AIS32" s="25"/>
      <c r="AIT32" s="25"/>
      <c r="AIU32" s="25"/>
      <c r="AIV32" s="25"/>
      <c r="AIW32" s="25"/>
      <c r="AIX32" s="25"/>
      <c r="AIY32" s="25"/>
      <c r="AIZ32" s="25"/>
      <c r="AJA32" s="25"/>
      <c r="AJB32" s="25"/>
      <c r="AJC32" s="25"/>
      <c r="AJD32" s="25"/>
      <c r="AJE32" s="25"/>
      <c r="AJF32" s="25"/>
      <c r="AJG32" s="25"/>
      <c r="AJH32" s="25"/>
      <c r="AJI32" s="25"/>
      <c r="AJJ32" s="25"/>
      <c r="AJK32" s="25"/>
      <c r="AJL32" s="25"/>
      <c r="AJM32" s="25"/>
      <c r="AJN32" s="25"/>
      <c r="AJO32" s="25"/>
      <c r="AJP32" s="25"/>
      <c r="AJQ32" s="25"/>
      <c r="AJR32" s="25"/>
      <c r="AJS32" s="25"/>
      <c r="AJT32" s="25"/>
      <c r="AJU32" s="25"/>
      <c r="AJV32" s="25"/>
      <c r="AJW32" s="25"/>
      <c r="AJX32" s="25"/>
      <c r="AJY32" s="25"/>
      <c r="AJZ32" s="25"/>
      <c r="AKA32" s="25"/>
      <c r="AKB32" s="25"/>
      <c r="AKC32" s="25"/>
      <c r="AKD32" s="25"/>
      <c r="AKE32" s="25"/>
      <c r="AKF32" s="25"/>
      <c r="AKG32" s="25"/>
      <c r="AKH32" s="25"/>
      <c r="AKI32" s="25"/>
      <c r="AKJ32" s="25"/>
      <c r="AKK32" s="25"/>
      <c r="AKL32" s="25"/>
      <c r="AKM32" s="25"/>
      <c r="AKN32" s="25"/>
      <c r="AKO32" s="25"/>
      <c r="AKP32" s="25"/>
      <c r="AKQ32" s="25"/>
      <c r="AKR32" s="25"/>
      <c r="AKS32" s="25"/>
      <c r="AKT32" s="25"/>
      <c r="AKU32" s="25"/>
      <c r="AKV32" s="25"/>
      <c r="AKW32" s="25"/>
      <c r="AKX32" s="25"/>
      <c r="AKY32" s="25"/>
      <c r="AKZ32" s="25"/>
      <c r="ALA32" s="25"/>
      <c r="ALB32" s="25"/>
      <c r="ALC32" s="25"/>
      <c r="ALD32" s="25"/>
      <c r="ALE32" s="25"/>
      <c r="ALF32" s="25"/>
      <c r="ALG32" s="25"/>
      <c r="ALH32" s="25"/>
      <c r="ALI32" s="25"/>
      <c r="ALJ32" s="25"/>
      <c r="ALK32" s="25"/>
      <c r="ALL32" s="25"/>
      <c r="ALM32" s="25"/>
      <c r="ALN32" s="25"/>
      <c r="ALO32" s="25"/>
      <c r="ALP32" s="25"/>
      <c r="ALQ32" s="25"/>
      <c r="ALR32" s="25"/>
      <c r="ALS32" s="25"/>
      <c r="ALT32" s="25"/>
      <c r="ALU32" s="25"/>
      <c r="ALV32" s="25"/>
      <c r="ALW32" s="25"/>
      <c r="ALX32" s="25"/>
      <c r="ALY32" s="25"/>
      <c r="ALZ32" s="25"/>
      <c r="AMA32" s="25"/>
      <c r="AMB32" s="25"/>
      <c r="AMC32" s="25"/>
      <c r="AMD32" s="25"/>
      <c r="AME32" s="25"/>
      <c r="AMF32" s="25"/>
      <c r="AMG32" s="25"/>
      <c r="AMH32" s="25"/>
      <c r="AMI32" s="25"/>
      <c r="AMJ32" s="25"/>
      <c r="AMK32" s="25"/>
    </row>
    <row r="33" spans="1:68 1026:1027" x14ac:dyDescent="0.25">
      <c r="C33" s="119"/>
      <c r="D33" s="116"/>
      <c r="G33" s="46"/>
      <c r="H33" s="47"/>
      <c r="I33" s="118"/>
      <c r="J33" s="47"/>
      <c r="K33" s="118"/>
      <c r="L33" s="47"/>
      <c r="M33" s="118"/>
      <c r="N33" s="47"/>
      <c r="P33" s="13" t="s">
        <v>323</v>
      </c>
      <c r="Q33" s="13"/>
      <c r="R33" s="13" t="s">
        <v>326</v>
      </c>
      <c r="S33" s="13"/>
      <c r="T33" s="13" t="s">
        <v>832</v>
      </c>
      <c r="U33" s="13"/>
      <c r="V33" s="13" t="s">
        <v>329</v>
      </c>
      <c r="W33" s="13"/>
      <c r="X33" s="13" t="s">
        <v>330</v>
      </c>
      <c r="Y33" s="14"/>
      <c r="Z33" s="14" t="s">
        <v>331</v>
      </c>
      <c r="AA33" s="13"/>
      <c r="AB33" s="13" t="s">
        <v>332</v>
      </c>
      <c r="AC33" s="13"/>
      <c r="AD33" s="14" t="s">
        <v>333</v>
      </c>
      <c r="AE33" s="13"/>
      <c r="AF33" s="14" t="s">
        <v>338</v>
      </c>
      <c r="AG33" s="14"/>
      <c r="AH33" s="14" t="s">
        <v>339</v>
      </c>
      <c r="AI33" s="14"/>
      <c r="AJ33" s="14" t="s">
        <v>340</v>
      </c>
      <c r="AK33" s="14"/>
      <c r="AL33" s="14" t="s">
        <v>341</v>
      </c>
      <c r="AM33" s="14"/>
      <c r="AN33" s="14" t="s">
        <v>344</v>
      </c>
      <c r="AO33" s="14"/>
      <c r="AP33" s="14" t="s">
        <v>345</v>
      </c>
      <c r="AQ33" s="14"/>
      <c r="AR33" s="14" t="s">
        <v>346</v>
      </c>
      <c r="AS33" s="14"/>
      <c r="AT33" s="14" t="s">
        <v>347</v>
      </c>
      <c r="AU33" s="14"/>
      <c r="AV33" s="14" t="s">
        <v>350</v>
      </c>
      <c r="AW33" s="14"/>
      <c r="AX33" s="14" t="s">
        <v>351</v>
      </c>
      <c r="AY33" s="14"/>
      <c r="AZ33" s="14" t="s">
        <v>352</v>
      </c>
      <c r="BA33" s="14"/>
      <c r="BB33" s="14" t="s">
        <v>353</v>
      </c>
      <c r="BC33" s="14"/>
      <c r="BD33" s="14" t="s">
        <v>354</v>
      </c>
      <c r="BE33" s="14"/>
      <c r="BF33" s="14" t="s">
        <v>355</v>
      </c>
      <c r="BG33" s="14"/>
      <c r="BH33" s="14" t="s">
        <v>356</v>
      </c>
      <c r="BI33" s="14"/>
      <c r="BJ33" s="14" t="s">
        <v>357</v>
      </c>
      <c r="BK33" s="14"/>
      <c r="BL33" s="14" t="s">
        <v>360</v>
      </c>
      <c r="BM33" s="14"/>
      <c r="BN33" s="14" t="s">
        <v>362</v>
      </c>
      <c r="BO33" s="14"/>
      <c r="BP33" s="14" t="s">
        <v>363</v>
      </c>
      <c r="AML33" s="25"/>
      <c r="AMM33" s="25"/>
    </row>
    <row r="34" spans="1:68 1026:1027" x14ac:dyDescent="0.25">
      <c r="A34" s="25" t="s">
        <v>769</v>
      </c>
      <c r="B34" s="25" t="s">
        <v>831</v>
      </c>
      <c r="C34" s="115">
        <v>1800</v>
      </c>
      <c r="D34" s="116">
        <v>3.5</v>
      </c>
      <c r="E34" s="25" t="s">
        <v>712</v>
      </c>
      <c r="F34" s="25">
        <v>0</v>
      </c>
      <c r="G34" s="25" t="s">
        <v>713</v>
      </c>
      <c r="H34" s="47">
        <v>1</v>
      </c>
      <c r="I34" s="25" t="s">
        <v>714</v>
      </c>
      <c r="J34" s="47">
        <v>1</v>
      </c>
      <c r="K34" s="25" t="s">
        <v>715</v>
      </c>
      <c r="L34" s="47">
        <v>1</v>
      </c>
      <c r="M34" s="25" t="s">
        <v>714</v>
      </c>
      <c r="N34" s="25">
        <v>1</v>
      </c>
      <c r="P34" s="25">
        <v>1</v>
      </c>
      <c r="R34" s="25">
        <v>1</v>
      </c>
      <c r="T34" s="25">
        <v>1</v>
      </c>
      <c r="V34" s="25">
        <v>1</v>
      </c>
      <c r="X34" s="25">
        <v>1</v>
      </c>
      <c r="Z34" s="25">
        <v>1</v>
      </c>
      <c r="AB34" s="25">
        <v>1</v>
      </c>
      <c r="AD34" s="25">
        <v>1</v>
      </c>
      <c r="AF34" s="25">
        <v>1</v>
      </c>
      <c r="AH34" s="25">
        <v>1</v>
      </c>
      <c r="AJ34" s="25">
        <v>1</v>
      </c>
      <c r="AL34" s="25">
        <v>1</v>
      </c>
      <c r="AN34" s="25">
        <v>1</v>
      </c>
      <c r="AP34" s="25">
        <v>1</v>
      </c>
      <c r="AR34" s="25">
        <v>1</v>
      </c>
      <c r="AT34" s="25">
        <v>1</v>
      </c>
      <c r="AV34" s="25">
        <v>1</v>
      </c>
      <c r="AX34" s="25">
        <v>1</v>
      </c>
      <c r="AZ34" s="25">
        <v>1</v>
      </c>
      <c r="BB34" s="25">
        <v>1</v>
      </c>
      <c r="BD34" s="25">
        <v>1</v>
      </c>
      <c r="BF34" s="25">
        <v>1</v>
      </c>
      <c r="BH34" s="25">
        <v>1</v>
      </c>
      <c r="BJ34" s="25">
        <v>1</v>
      </c>
      <c r="BL34" s="25">
        <v>1</v>
      </c>
      <c r="BN34" s="25">
        <v>1</v>
      </c>
      <c r="BP34" s="25">
        <v>1</v>
      </c>
    </row>
    <row r="35" spans="1:68 1026:1027" x14ac:dyDescent="0.25">
      <c r="A35" s="25" t="s">
        <v>769</v>
      </c>
      <c r="B35" s="25" t="s">
        <v>831</v>
      </c>
      <c r="C35" s="115">
        <v>1600</v>
      </c>
      <c r="D35" s="116">
        <v>2.8</v>
      </c>
      <c r="E35" s="25" t="s">
        <v>712</v>
      </c>
      <c r="F35" s="25">
        <v>14.5</v>
      </c>
      <c r="G35" s="25" t="s">
        <v>713</v>
      </c>
      <c r="H35" s="47">
        <v>1</v>
      </c>
      <c r="I35" s="25" t="s">
        <v>714</v>
      </c>
      <c r="J35" s="47">
        <v>1</v>
      </c>
      <c r="K35" s="25" t="s">
        <v>715</v>
      </c>
      <c r="L35" s="47">
        <v>1</v>
      </c>
      <c r="M35" s="25" t="s">
        <v>714</v>
      </c>
      <c r="N35" s="25">
        <v>1</v>
      </c>
      <c r="P35" s="25">
        <v>1</v>
      </c>
      <c r="R35" s="25">
        <v>1</v>
      </c>
      <c r="T35" s="25">
        <v>1</v>
      </c>
      <c r="V35" s="25">
        <v>1</v>
      </c>
      <c r="X35" s="25">
        <v>1</v>
      </c>
      <c r="Z35" s="25">
        <v>1</v>
      </c>
      <c r="AB35" s="25">
        <v>1</v>
      </c>
      <c r="AD35" s="25">
        <v>1</v>
      </c>
      <c r="AF35" s="25">
        <v>1</v>
      </c>
      <c r="AH35" s="25">
        <v>1</v>
      </c>
      <c r="AJ35" s="25">
        <v>1</v>
      </c>
      <c r="AL35" s="25">
        <v>1</v>
      </c>
      <c r="AN35" s="25">
        <v>1</v>
      </c>
      <c r="AP35" s="25">
        <v>1</v>
      </c>
      <c r="AR35" s="25">
        <v>1</v>
      </c>
      <c r="AT35" s="25">
        <v>1</v>
      </c>
      <c r="AV35" s="25">
        <v>1</v>
      </c>
      <c r="AX35" s="25">
        <v>1</v>
      </c>
      <c r="AZ35" s="25">
        <v>1</v>
      </c>
      <c r="BB35" s="25">
        <v>1</v>
      </c>
      <c r="BD35" s="25">
        <v>1</v>
      </c>
      <c r="BF35" s="25">
        <v>1</v>
      </c>
      <c r="BH35" s="25">
        <v>1</v>
      </c>
      <c r="BJ35" s="25">
        <v>1</v>
      </c>
      <c r="BL35" s="25">
        <v>1</v>
      </c>
      <c r="BN35" s="25">
        <v>1</v>
      </c>
      <c r="BP35" s="25">
        <v>1</v>
      </c>
    </row>
    <row r="36" spans="1:68 1026:1027" x14ac:dyDescent="0.25">
      <c r="A36" s="25" t="s">
        <v>769</v>
      </c>
      <c r="B36" s="25" t="s">
        <v>831</v>
      </c>
      <c r="C36" s="115">
        <v>1600</v>
      </c>
      <c r="D36" s="116">
        <v>2.8</v>
      </c>
      <c r="E36" s="25" t="s">
        <v>770</v>
      </c>
      <c r="F36" s="25">
        <v>14.5</v>
      </c>
      <c r="G36" s="25" t="s">
        <v>717</v>
      </c>
      <c r="H36" s="47">
        <v>1</v>
      </c>
      <c r="I36" s="25" t="s">
        <v>718</v>
      </c>
      <c r="J36" s="47">
        <v>1</v>
      </c>
      <c r="K36" s="25" t="s">
        <v>719</v>
      </c>
      <c r="L36" s="47">
        <v>1</v>
      </c>
      <c r="M36" s="25" t="s">
        <v>720</v>
      </c>
      <c r="N36" s="25">
        <v>1</v>
      </c>
      <c r="P36" s="25">
        <v>1</v>
      </c>
      <c r="R36" s="25">
        <v>1</v>
      </c>
      <c r="T36" s="25">
        <v>1</v>
      </c>
      <c r="V36" s="25">
        <v>1</v>
      </c>
      <c r="X36" s="25">
        <v>1</v>
      </c>
      <c r="Z36" s="25">
        <v>1</v>
      </c>
      <c r="AB36" s="25">
        <v>1</v>
      </c>
      <c r="AD36" s="25">
        <v>1</v>
      </c>
      <c r="AF36" s="25">
        <v>1</v>
      </c>
      <c r="AH36" s="25">
        <v>1</v>
      </c>
      <c r="AJ36" s="25">
        <v>1</v>
      </c>
      <c r="AL36" s="25">
        <v>1</v>
      </c>
      <c r="AN36" s="25">
        <v>1</v>
      </c>
      <c r="AP36" s="25">
        <v>1</v>
      </c>
      <c r="AR36" s="25">
        <v>1</v>
      </c>
      <c r="AT36" s="25">
        <v>1</v>
      </c>
      <c r="AV36" s="25">
        <v>1</v>
      </c>
      <c r="AX36" s="25">
        <v>1</v>
      </c>
      <c r="AZ36" s="25">
        <v>1</v>
      </c>
      <c r="BB36" s="25">
        <v>1</v>
      </c>
      <c r="BD36" s="25">
        <v>1</v>
      </c>
      <c r="BF36" s="25">
        <v>1</v>
      </c>
      <c r="BH36" s="25">
        <v>1</v>
      </c>
      <c r="BJ36" s="25">
        <v>1</v>
      </c>
      <c r="BL36" s="25">
        <v>1</v>
      </c>
      <c r="BN36" s="25">
        <v>1</v>
      </c>
      <c r="BP36" s="25">
        <v>1</v>
      </c>
    </row>
    <row r="37" spans="1:68 1026:1027" x14ac:dyDescent="0.25">
      <c r="A37" s="25" t="s">
        <v>769</v>
      </c>
      <c r="B37" s="25" t="s">
        <v>831</v>
      </c>
      <c r="C37" s="115">
        <v>1420</v>
      </c>
      <c r="D37" s="116">
        <v>1.9</v>
      </c>
      <c r="E37" s="25" t="s">
        <v>712</v>
      </c>
      <c r="F37" s="25">
        <v>37.6</v>
      </c>
      <c r="G37" s="25" t="s">
        <v>713</v>
      </c>
      <c r="H37" s="47">
        <v>1</v>
      </c>
      <c r="I37" s="25" t="s">
        <v>714</v>
      </c>
      <c r="J37" s="47">
        <v>1</v>
      </c>
      <c r="K37" s="25" t="s">
        <v>715</v>
      </c>
      <c r="L37" s="47">
        <v>1</v>
      </c>
      <c r="M37" s="25" t="s">
        <v>714</v>
      </c>
      <c r="N37" s="25">
        <v>1</v>
      </c>
      <c r="P37" s="25">
        <v>1</v>
      </c>
      <c r="R37" s="25">
        <v>1</v>
      </c>
      <c r="T37" s="25">
        <v>1</v>
      </c>
      <c r="V37" s="25">
        <v>1</v>
      </c>
      <c r="X37" s="25">
        <v>1</v>
      </c>
      <c r="Z37" s="25">
        <v>1</v>
      </c>
      <c r="AB37" s="25">
        <v>1</v>
      </c>
      <c r="AD37" s="25">
        <v>1</v>
      </c>
      <c r="AF37" s="25">
        <v>1</v>
      </c>
      <c r="AH37" s="25">
        <v>1</v>
      </c>
      <c r="AJ37" s="25">
        <v>1</v>
      </c>
      <c r="AL37" s="25">
        <v>1</v>
      </c>
      <c r="AN37" s="25">
        <v>1</v>
      </c>
      <c r="AP37" s="25">
        <v>1</v>
      </c>
      <c r="AR37" s="25">
        <v>1</v>
      </c>
      <c r="AT37" s="25">
        <v>1</v>
      </c>
      <c r="AV37" s="25">
        <v>1</v>
      </c>
      <c r="AX37" s="25">
        <v>1</v>
      </c>
      <c r="AZ37" s="25">
        <v>1</v>
      </c>
      <c r="BB37" s="25">
        <v>1</v>
      </c>
      <c r="BD37" s="25">
        <v>1</v>
      </c>
      <c r="BF37" s="25">
        <v>1</v>
      </c>
      <c r="BH37" s="25">
        <v>1</v>
      </c>
      <c r="BJ37" s="25">
        <v>1</v>
      </c>
      <c r="BL37" s="25">
        <v>1</v>
      </c>
      <c r="BN37" s="25">
        <v>1</v>
      </c>
      <c r="BP37" s="25">
        <v>1</v>
      </c>
    </row>
    <row r="38" spans="1:68 1026:1027" x14ac:dyDescent="0.25">
      <c r="A38" s="25" t="s">
        <v>769</v>
      </c>
      <c r="B38" s="25" t="s">
        <v>831</v>
      </c>
      <c r="C38" s="115">
        <v>1420</v>
      </c>
      <c r="D38" s="116">
        <v>1.9</v>
      </c>
      <c r="E38" s="25" t="s">
        <v>770</v>
      </c>
      <c r="F38" s="25">
        <v>37.6</v>
      </c>
      <c r="G38" s="25" t="s">
        <v>717</v>
      </c>
      <c r="H38" s="47">
        <v>1</v>
      </c>
      <c r="I38" s="25" t="s">
        <v>718</v>
      </c>
      <c r="J38" s="47">
        <v>1</v>
      </c>
      <c r="K38" s="25" t="s">
        <v>719</v>
      </c>
      <c r="L38" s="47">
        <v>1</v>
      </c>
      <c r="M38" s="25" t="s">
        <v>720</v>
      </c>
      <c r="N38" s="25">
        <v>1</v>
      </c>
      <c r="P38" s="25">
        <v>1</v>
      </c>
      <c r="R38" s="25">
        <v>1</v>
      </c>
      <c r="T38" s="25">
        <v>1</v>
      </c>
      <c r="V38" s="25">
        <v>1</v>
      </c>
      <c r="X38" s="25">
        <v>1</v>
      </c>
      <c r="Z38" s="25">
        <v>1</v>
      </c>
      <c r="AB38" s="25">
        <v>1</v>
      </c>
      <c r="AD38" s="25">
        <v>1</v>
      </c>
      <c r="AF38" s="25">
        <v>1</v>
      </c>
      <c r="AH38" s="25">
        <v>1</v>
      </c>
      <c r="AJ38" s="25">
        <v>1</v>
      </c>
      <c r="AL38" s="25">
        <v>1</v>
      </c>
      <c r="AN38" s="25">
        <v>1</v>
      </c>
      <c r="AP38" s="25">
        <v>1</v>
      </c>
      <c r="AR38" s="25">
        <v>1</v>
      </c>
      <c r="AT38" s="25">
        <v>1</v>
      </c>
      <c r="AV38" s="25">
        <v>1</v>
      </c>
      <c r="AX38" s="25">
        <v>1</v>
      </c>
      <c r="AZ38" s="25">
        <v>1</v>
      </c>
      <c r="BB38" s="25">
        <v>1</v>
      </c>
      <c r="BD38" s="25">
        <v>1</v>
      </c>
      <c r="BF38" s="25">
        <v>1</v>
      </c>
      <c r="BH38" s="25">
        <v>1</v>
      </c>
      <c r="BJ38" s="25">
        <v>1</v>
      </c>
      <c r="BL38" s="25">
        <v>1</v>
      </c>
      <c r="BN38" s="25">
        <v>1</v>
      </c>
      <c r="BP38" s="25">
        <v>1</v>
      </c>
    </row>
    <row r="39" spans="1:68 1026:1027" x14ac:dyDescent="0.25">
      <c r="A39" s="25" t="s">
        <v>769</v>
      </c>
      <c r="B39" s="25" t="s">
        <v>831</v>
      </c>
      <c r="C39" s="115">
        <v>1420</v>
      </c>
      <c r="D39" s="116">
        <v>1.9</v>
      </c>
      <c r="E39" s="25" t="s">
        <v>771</v>
      </c>
      <c r="F39" s="25">
        <v>37.6</v>
      </c>
      <c r="G39" s="46" t="s">
        <v>772</v>
      </c>
      <c r="H39" s="25">
        <v>10</v>
      </c>
      <c r="I39" s="46" t="s">
        <v>773</v>
      </c>
      <c r="J39" s="25">
        <v>10</v>
      </c>
      <c r="K39" s="46" t="s">
        <v>774</v>
      </c>
      <c r="L39" s="25">
        <v>10</v>
      </c>
      <c r="M39" s="46" t="s">
        <v>775</v>
      </c>
      <c r="N39" s="25">
        <v>10</v>
      </c>
      <c r="P39" s="25" t="s">
        <v>869</v>
      </c>
      <c r="R39" s="25">
        <v>15</v>
      </c>
      <c r="T39" s="25">
        <v>15</v>
      </c>
      <c r="V39" s="25">
        <v>15</v>
      </c>
      <c r="X39" s="25">
        <v>15</v>
      </c>
      <c r="Z39" s="25">
        <v>15</v>
      </c>
      <c r="AB39" s="25">
        <v>15</v>
      </c>
      <c r="AD39" s="25">
        <v>15</v>
      </c>
      <c r="AF39" s="25">
        <v>12</v>
      </c>
      <c r="AH39" s="25">
        <v>15</v>
      </c>
      <c r="AJ39" s="25">
        <v>15</v>
      </c>
      <c r="AL39" s="25">
        <v>15</v>
      </c>
      <c r="AN39" s="25" t="s">
        <v>852</v>
      </c>
      <c r="AP39" s="25">
        <v>12</v>
      </c>
      <c r="AR39" s="25">
        <v>12</v>
      </c>
      <c r="AT39" s="25">
        <v>12</v>
      </c>
      <c r="AV39" s="25">
        <v>12</v>
      </c>
      <c r="AX39" s="25">
        <v>12</v>
      </c>
      <c r="AZ39" s="25" t="s">
        <v>872</v>
      </c>
      <c r="BB39" s="25" t="s">
        <v>857</v>
      </c>
      <c r="BD39" s="25" t="s">
        <v>860</v>
      </c>
      <c r="BF39" s="25" t="s">
        <v>862</v>
      </c>
      <c r="BH39" s="25" t="s">
        <v>863</v>
      </c>
      <c r="BJ39" s="25" t="s">
        <v>864</v>
      </c>
      <c r="BL39" s="25">
        <v>10</v>
      </c>
      <c r="BN39" s="25">
        <v>10</v>
      </c>
      <c r="BP39" s="25">
        <v>10</v>
      </c>
    </row>
    <row r="40" spans="1:68 1026:1027" x14ac:dyDescent="0.25">
      <c r="A40" s="25" t="s">
        <v>769</v>
      </c>
      <c r="B40" s="25" t="s">
        <v>831</v>
      </c>
      <c r="C40" s="115">
        <v>1310</v>
      </c>
      <c r="D40" s="116">
        <v>1.4</v>
      </c>
      <c r="E40" s="25" t="s">
        <v>712</v>
      </c>
      <c r="F40" s="25">
        <v>53.3</v>
      </c>
      <c r="G40" s="25" t="s">
        <v>713</v>
      </c>
      <c r="H40" s="47">
        <v>1</v>
      </c>
      <c r="I40" s="25" t="s">
        <v>714</v>
      </c>
      <c r="J40" s="47">
        <v>1</v>
      </c>
      <c r="K40" s="25" t="s">
        <v>715</v>
      </c>
      <c r="L40" s="47">
        <v>1</v>
      </c>
      <c r="M40" s="25" t="s">
        <v>714</v>
      </c>
      <c r="N40" s="25">
        <v>1</v>
      </c>
      <c r="P40" s="25">
        <v>1</v>
      </c>
      <c r="R40" s="25">
        <v>1</v>
      </c>
      <c r="T40" s="25">
        <v>1</v>
      </c>
      <c r="V40" s="25">
        <v>1</v>
      </c>
      <c r="X40" s="25">
        <v>1</v>
      </c>
      <c r="Z40" s="25">
        <v>1</v>
      </c>
      <c r="AB40" s="25">
        <v>1</v>
      </c>
      <c r="AD40" s="25">
        <v>1</v>
      </c>
      <c r="AH40" s="25">
        <v>1</v>
      </c>
      <c r="AJ40" s="25">
        <v>1</v>
      </c>
      <c r="AL40" s="25">
        <v>1</v>
      </c>
      <c r="AN40" s="25">
        <v>1</v>
      </c>
      <c r="AP40" s="25">
        <v>1</v>
      </c>
      <c r="AR40" s="25">
        <v>1</v>
      </c>
      <c r="AT40" s="25">
        <v>1</v>
      </c>
      <c r="AV40" s="25">
        <v>1</v>
      </c>
      <c r="AX40" s="25">
        <v>1</v>
      </c>
      <c r="AZ40" s="25">
        <v>1</v>
      </c>
      <c r="BB40" s="25">
        <v>1</v>
      </c>
      <c r="BD40" s="25">
        <v>1</v>
      </c>
      <c r="BF40" s="25">
        <v>1</v>
      </c>
      <c r="BH40" s="25">
        <v>1</v>
      </c>
      <c r="BJ40" s="25">
        <v>1</v>
      </c>
      <c r="BL40" s="25">
        <v>1</v>
      </c>
      <c r="BN40" s="25">
        <v>1</v>
      </c>
      <c r="BP40" s="25">
        <v>1</v>
      </c>
    </row>
    <row r="41" spans="1:68 1026:1027" x14ac:dyDescent="0.25">
      <c r="A41" s="25" t="s">
        <v>769</v>
      </c>
      <c r="B41" s="25" t="s">
        <v>831</v>
      </c>
      <c r="C41" s="115">
        <v>1310</v>
      </c>
      <c r="D41" s="116">
        <v>1.4</v>
      </c>
      <c r="E41" s="25" t="s">
        <v>770</v>
      </c>
      <c r="F41" s="25">
        <v>53.3</v>
      </c>
      <c r="G41" s="25" t="s">
        <v>717</v>
      </c>
      <c r="H41" s="47">
        <v>1</v>
      </c>
      <c r="I41" s="25" t="s">
        <v>718</v>
      </c>
      <c r="J41" s="47">
        <v>1</v>
      </c>
      <c r="K41" s="25" t="s">
        <v>719</v>
      </c>
      <c r="L41" s="47">
        <v>1</v>
      </c>
      <c r="M41" s="25" t="s">
        <v>720</v>
      </c>
      <c r="N41" s="25">
        <v>1</v>
      </c>
      <c r="P41" s="25">
        <v>1</v>
      </c>
      <c r="R41" s="25">
        <v>1</v>
      </c>
      <c r="T41" s="25">
        <v>1</v>
      </c>
      <c r="V41" s="25">
        <v>1</v>
      </c>
      <c r="X41" s="25">
        <v>1</v>
      </c>
      <c r="Z41" s="25">
        <v>1</v>
      </c>
      <c r="AB41" s="25">
        <v>1</v>
      </c>
      <c r="AD41" s="25">
        <v>1</v>
      </c>
      <c r="AH41" s="25">
        <v>1</v>
      </c>
      <c r="AJ41" s="25">
        <v>1</v>
      </c>
      <c r="AL41" s="25">
        <v>1</v>
      </c>
      <c r="AN41" s="25">
        <v>1</v>
      </c>
      <c r="AP41" s="25">
        <v>1</v>
      </c>
      <c r="AR41" s="25">
        <v>1</v>
      </c>
      <c r="AT41" s="25">
        <v>1</v>
      </c>
      <c r="AV41" s="25">
        <v>1</v>
      </c>
      <c r="AX41" s="25">
        <v>1</v>
      </c>
      <c r="AZ41" s="25">
        <v>1</v>
      </c>
      <c r="BB41" s="25">
        <v>1</v>
      </c>
      <c r="BD41" s="25">
        <v>1</v>
      </c>
      <c r="BF41" s="25">
        <v>1</v>
      </c>
      <c r="BH41" s="25">
        <v>1</v>
      </c>
      <c r="BJ41" s="25">
        <v>1</v>
      </c>
      <c r="BL41" s="25">
        <v>1</v>
      </c>
      <c r="BN41" s="25">
        <v>1</v>
      </c>
      <c r="BP41" s="25">
        <v>1</v>
      </c>
    </row>
    <row r="42" spans="1:68 1026:1027" x14ac:dyDescent="0.25">
      <c r="A42" s="25" t="s">
        <v>769</v>
      </c>
      <c r="B42" s="25" t="s">
        <v>831</v>
      </c>
      <c r="C42" s="115">
        <v>1310</v>
      </c>
      <c r="D42" s="116">
        <v>1.4</v>
      </c>
      <c r="E42" s="25" t="s">
        <v>771</v>
      </c>
      <c r="F42" s="25">
        <v>53.3</v>
      </c>
      <c r="G42" s="46" t="s">
        <v>772</v>
      </c>
      <c r="H42" s="25">
        <v>10</v>
      </c>
      <c r="I42" s="46" t="s">
        <v>773</v>
      </c>
      <c r="J42" s="25">
        <v>10</v>
      </c>
      <c r="K42" s="46" t="s">
        <v>774</v>
      </c>
      <c r="L42" s="25">
        <v>10</v>
      </c>
      <c r="M42" s="46" t="s">
        <v>775</v>
      </c>
      <c r="N42" s="25">
        <v>10</v>
      </c>
      <c r="P42" s="25" t="s">
        <v>842</v>
      </c>
      <c r="R42" s="25">
        <v>15</v>
      </c>
      <c r="T42" s="25">
        <v>15</v>
      </c>
      <c r="V42" s="25">
        <v>15</v>
      </c>
      <c r="X42" s="25">
        <v>15</v>
      </c>
      <c r="Z42" s="25">
        <v>15</v>
      </c>
      <c r="AB42" s="25">
        <v>15</v>
      </c>
      <c r="AD42" s="25">
        <v>15</v>
      </c>
      <c r="AF42" s="25">
        <v>12</v>
      </c>
      <c r="AH42" s="25">
        <v>15</v>
      </c>
      <c r="AJ42" s="25">
        <v>15</v>
      </c>
      <c r="AL42" s="25">
        <v>15</v>
      </c>
      <c r="AN42" s="25" t="s">
        <v>852</v>
      </c>
      <c r="AP42" s="25">
        <v>12</v>
      </c>
      <c r="AR42" s="25">
        <v>12</v>
      </c>
      <c r="AT42" s="25">
        <v>12</v>
      </c>
      <c r="AV42" s="25">
        <v>12</v>
      </c>
      <c r="AX42" s="25">
        <v>12</v>
      </c>
      <c r="AZ42" s="25" t="s">
        <v>855</v>
      </c>
      <c r="BB42" s="25" t="s">
        <v>857</v>
      </c>
      <c r="BD42" s="25" t="s">
        <v>860</v>
      </c>
      <c r="BF42" s="25" t="s">
        <v>862</v>
      </c>
      <c r="BH42" s="25" t="s">
        <v>863</v>
      </c>
      <c r="BJ42" s="25" t="s">
        <v>864</v>
      </c>
      <c r="BL42" s="25">
        <v>10</v>
      </c>
      <c r="BN42" s="25">
        <v>10</v>
      </c>
      <c r="BP42" s="25">
        <v>10</v>
      </c>
    </row>
    <row r="43" spans="1:68 1026:1027" x14ac:dyDescent="0.25">
      <c r="A43" s="25" t="s">
        <v>769</v>
      </c>
      <c r="B43" s="25" t="s">
        <v>831</v>
      </c>
      <c r="C43" s="115">
        <v>1230</v>
      </c>
      <c r="D43" s="116">
        <v>1</v>
      </c>
      <c r="E43" s="25" t="s">
        <v>712</v>
      </c>
      <c r="F43" s="25">
        <v>61.4</v>
      </c>
      <c r="G43" s="46" t="s">
        <v>713</v>
      </c>
      <c r="H43" s="47">
        <v>3</v>
      </c>
      <c r="I43" s="46" t="s">
        <v>743</v>
      </c>
      <c r="J43" s="47" t="s">
        <v>732</v>
      </c>
      <c r="K43" s="46" t="s">
        <v>744</v>
      </c>
      <c r="L43" s="47" t="s">
        <v>732</v>
      </c>
      <c r="M43" s="46" t="s">
        <v>745</v>
      </c>
      <c r="N43" s="118" t="s">
        <v>732</v>
      </c>
      <c r="P43" s="25">
        <v>3</v>
      </c>
      <c r="R43" s="25">
        <v>3</v>
      </c>
      <c r="T43" s="25">
        <v>3</v>
      </c>
      <c r="V43" s="25">
        <v>3</v>
      </c>
      <c r="X43" s="25">
        <v>3</v>
      </c>
      <c r="Z43" s="25">
        <v>3</v>
      </c>
      <c r="AB43" s="25">
        <v>3</v>
      </c>
      <c r="AD43" s="25">
        <v>3</v>
      </c>
      <c r="AH43" s="25">
        <v>3</v>
      </c>
      <c r="AJ43" s="25">
        <v>3</v>
      </c>
      <c r="AL43" s="25">
        <v>3</v>
      </c>
      <c r="AN43" s="25">
        <v>3</v>
      </c>
      <c r="AP43" s="25">
        <v>3</v>
      </c>
      <c r="AR43" s="25">
        <v>3</v>
      </c>
      <c r="AT43" s="25">
        <v>3</v>
      </c>
      <c r="AV43" s="25">
        <v>3</v>
      </c>
      <c r="AX43" s="25">
        <v>3</v>
      </c>
      <c r="AZ43" s="25">
        <v>3</v>
      </c>
      <c r="BB43" s="25">
        <v>3</v>
      </c>
      <c r="BD43" s="25">
        <v>3</v>
      </c>
      <c r="BF43" s="25">
        <v>3</v>
      </c>
      <c r="BH43" s="25">
        <v>3</v>
      </c>
      <c r="BJ43" s="25">
        <v>3</v>
      </c>
      <c r="BL43" s="25">
        <v>3</v>
      </c>
      <c r="BN43" s="25">
        <v>3</v>
      </c>
      <c r="BP43" s="25">
        <v>3</v>
      </c>
    </row>
    <row r="44" spans="1:68 1026:1027" x14ac:dyDescent="0.25">
      <c r="A44" s="25" t="s">
        <v>769</v>
      </c>
      <c r="B44" s="25" t="s">
        <v>831</v>
      </c>
      <c r="C44" s="115">
        <v>1230</v>
      </c>
      <c r="D44" s="116">
        <v>1</v>
      </c>
      <c r="E44" s="25" t="s">
        <v>733</v>
      </c>
      <c r="F44" s="25">
        <v>61.4</v>
      </c>
      <c r="G44" s="25" t="s">
        <v>734</v>
      </c>
      <c r="H44" s="25">
        <v>11</v>
      </c>
      <c r="I44" s="25" t="s">
        <v>735</v>
      </c>
      <c r="J44" s="25">
        <v>11</v>
      </c>
      <c r="K44" s="25" t="s">
        <v>736</v>
      </c>
      <c r="L44" s="47">
        <v>11</v>
      </c>
      <c r="M44" s="25" t="s">
        <v>737</v>
      </c>
      <c r="N44" s="25">
        <v>11</v>
      </c>
      <c r="P44" s="25">
        <v>11</v>
      </c>
      <c r="R44" s="25">
        <v>11</v>
      </c>
      <c r="T44" s="25">
        <v>11</v>
      </c>
      <c r="V44" s="25">
        <v>11</v>
      </c>
      <c r="X44" s="25">
        <v>11</v>
      </c>
      <c r="Z44" s="25">
        <v>11</v>
      </c>
      <c r="AB44" s="25">
        <v>11</v>
      </c>
      <c r="AD44" s="25">
        <v>11</v>
      </c>
      <c r="AH44" s="25">
        <v>11</v>
      </c>
      <c r="AJ44" s="25">
        <v>11</v>
      </c>
      <c r="AL44" s="25">
        <v>11</v>
      </c>
      <c r="AN44" s="25">
        <v>11</v>
      </c>
      <c r="AP44" s="25">
        <v>11</v>
      </c>
      <c r="AR44" s="25">
        <v>11</v>
      </c>
      <c r="AT44" s="25">
        <v>11</v>
      </c>
      <c r="AV44" s="25">
        <v>11</v>
      </c>
      <c r="AX44" s="25">
        <v>11</v>
      </c>
      <c r="AZ44" s="25">
        <v>11</v>
      </c>
      <c r="BB44" s="25">
        <v>11</v>
      </c>
      <c r="BD44" s="25">
        <v>11</v>
      </c>
      <c r="BF44" s="25">
        <v>11</v>
      </c>
      <c r="BH44" s="25">
        <v>11</v>
      </c>
      <c r="BJ44" s="25">
        <v>11</v>
      </c>
      <c r="BL44" s="25">
        <v>11</v>
      </c>
      <c r="BN44" s="25">
        <v>11</v>
      </c>
      <c r="BP44" s="25">
        <v>11</v>
      </c>
    </row>
    <row r="45" spans="1:68 1026:1027" x14ac:dyDescent="0.25">
      <c r="A45" s="25" t="s">
        <v>769</v>
      </c>
      <c r="B45" s="25" t="s">
        <v>831</v>
      </c>
      <c r="C45" s="115">
        <v>1230</v>
      </c>
      <c r="D45" s="116">
        <v>1</v>
      </c>
      <c r="E45" s="120" t="s">
        <v>771</v>
      </c>
      <c r="F45" s="25">
        <v>61.4</v>
      </c>
      <c r="G45" s="46" t="s">
        <v>772</v>
      </c>
      <c r="H45" s="25">
        <v>10</v>
      </c>
      <c r="I45" s="46" t="s">
        <v>773</v>
      </c>
      <c r="J45" s="25">
        <v>10</v>
      </c>
      <c r="K45" s="46" t="s">
        <v>774</v>
      </c>
      <c r="L45" s="25">
        <v>10</v>
      </c>
      <c r="M45" s="46" t="s">
        <v>775</v>
      </c>
      <c r="N45" s="25">
        <v>10</v>
      </c>
      <c r="P45" s="25" t="s">
        <v>842</v>
      </c>
      <c r="R45" s="25">
        <v>15</v>
      </c>
      <c r="T45" s="25">
        <v>15</v>
      </c>
      <c r="V45" s="25">
        <v>15</v>
      </c>
      <c r="X45" s="25">
        <v>15</v>
      </c>
      <c r="Z45" s="25">
        <v>15</v>
      </c>
      <c r="AB45" s="25">
        <v>15</v>
      </c>
      <c r="AD45" s="25">
        <v>15</v>
      </c>
      <c r="AF45" s="25">
        <v>12</v>
      </c>
      <c r="AH45" s="25">
        <v>15</v>
      </c>
      <c r="AJ45" s="25">
        <v>15</v>
      </c>
      <c r="AL45" s="25">
        <v>15</v>
      </c>
      <c r="AN45" s="25" t="s">
        <v>852</v>
      </c>
      <c r="AP45" s="25">
        <v>12</v>
      </c>
      <c r="AR45" s="25">
        <v>12</v>
      </c>
      <c r="AT45" s="25">
        <v>12</v>
      </c>
      <c r="AV45" s="25">
        <v>12</v>
      </c>
      <c r="AX45" s="25">
        <v>12</v>
      </c>
      <c r="AZ45" s="25" t="s">
        <v>855</v>
      </c>
      <c r="BB45" s="25" t="s">
        <v>857</v>
      </c>
      <c r="BD45" s="25" t="s">
        <v>860</v>
      </c>
      <c r="BF45" s="25" t="s">
        <v>862</v>
      </c>
      <c r="BH45" s="25" t="s">
        <v>863</v>
      </c>
      <c r="BJ45" s="25" t="s">
        <v>864</v>
      </c>
      <c r="BL45" s="25">
        <v>10</v>
      </c>
      <c r="BN45" s="25">
        <v>10</v>
      </c>
      <c r="BP45" s="25">
        <v>10</v>
      </c>
    </row>
    <row r="46" spans="1:68 1026:1027" x14ac:dyDescent="0.25">
      <c r="A46" s="25" t="s">
        <v>769</v>
      </c>
      <c r="B46" s="25" t="s">
        <v>831</v>
      </c>
      <c r="C46" s="25">
        <v>1210</v>
      </c>
      <c r="D46" s="25">
        <v>0.8</v>
      </c>
      <c r="E46" s="25" t="s">
        <v>712</v>
      </c>
      <c r="F46" s="25">
        <v>69.900000000000006</v>
      </c>
      <c r="G46" s="46" t="s">
        <v>713</v>
      </c>
      <c r="H46" s="47">
        <v>3</v>
      </c>
      <c r="I46" s="46" t="s">
        <v>743</v>
      </c>
      <c r="J46" s="47" t="s">
        <v>732</v>
      </c>
      <c r="K46" s="46" t="s">
        <v>744</v>
      </c>
      <c r="L46" s="47" t="s">
        <v>732</v>
      </c>
      <c r="M46" s="46" t="s">
        <v>745</v>
      </c>
      <c r="N46" s="118" t="s">
        <v>732</v>
      </c>
      <c r="P46" s="25">
        <v>3</v>
      </c>
      <c r="R46" s="25">
        <v>3</v>
      </c>
      <c r="T46" s="25">
        <v>3</v>
      </c>
      <c r="V46" s="25">
        <v>3</v>
      </c>
      <c r="X46" s="25">
        <v>3</v>
      </c>
      <c r="Z46" s="25">
        <v>3</v>
      </c>
      <c r="AB46" s="25">
        <v>3</v>
      </c>
      <c r="AD46" s="25">
        <v>3</v>
      </c>
      <c r="AH46" s="25">
        <v>3</v>
      </c>
      <c r="AJ46" s="25">
        <v>3</v>
      </c>
      <c r="AL46" s="25">
        <v>3</v>
      </c>
      <c r="AN46" s="25">
        <v>3</v>
      </c>
      <c r="AP46" s="25">
        <v>3</v>
      </c>
      <c r="AR46" s="25">
        <v>3</v>
      </c>
      <c r="AT46" s="25">
        <v>3</v>
      </c>
      <c r="AV46" s="25">
        <v>3</v>
      </c>
      <c r="AX46" s="25">
        <v>3</v>
      </c>
      <c r="AZ46" s="25">
        <v>3</v>
      </c>
      <c r="BB46" s="25">
        <v>3</v>
      </c>
      <c r="BD46" s="25">
        <v>3</v>
      </c>
      <c r="BF46" s="25">
        <v>3</v>
      </c>
      <c r="BH46" s="25">
        <v>3</v>
      </c>
      <c r="BJ46" s="25">
        <v>3</v>
      </c>
      <c r="BL46" s="25">
        <v>3</v>
      </c>
      <c r="BN46" s="25">
        <v>3</v>
      </c>
      <c r="BP46" s="25">
        <v>3</v>
      </c>
    </row>
    <row r="47" spans="1:68 1026:1027" x14ac:dyDescent="0.25">
      <c r="A47" s="25" t="s">
        <v>769</v>
      </c>
      <c r="B47" s="25" t="s">
        <v>831</v>
      </c>
      <c r="C47" s="25">
        <v>1210</v>
      </c>
      <c r="D47" s="25">
        <v>0.8</v>
      </c>
      <c r="E47" s="25" t="s">
        <v>733</v>
      </c>
      <c r="F47" s="25">
        <v>69.900000000000006</v>
      </c>
      <c r="G47" s="25" t="s">
        <v>734</v>
      </c>
      <c r="H47" s="25">
        <v>11</v>
      </c>
      <c r="I47" s="25" t="s">
        <v>735</v>
      </c>
      <c r="J47" s="25">
        <v>11</v>
      </c>
      <c r="K47" s="25" t="s">
        <v>736</v>
      </c>
      <c r="L47" s="25">
        <v>11</v>
      </c>
      <c r="M47" s="25" t="s">
        <v>737</v>
      </c>
      <c r="N47" s="25">
        <v>11</v>
      </c>
      <c r="P47" s="25">
        <v>11</v>
      </c>
      <c r="R47" s="25">
        <v>11</v>
      </c>
      <c r="T47" s="25">
        <v>11</v>
      </c>
      <c r="V47" s="25">
        <v>11</v>
      </c>
      <c r="X47" s="25">
        <v>11</v>
      </c>
      <c r="Z47" s="25">
        <v>11</v>
      </c>
      <c r="AB47" s="25">
        <v>11</v>
      </c>
      <c r="AD47" s="25">
        <v>11</v>
      </c>
      <c r="AH47" s="25">
        <v>11</v>
      </c>
      <c r="AJ47" s="25">
        <v>11</v>
      </c>
      <c r="AL47" s="25">
        <v>11</v>
      </c>
      <c r="AN47" s="25">
        <v>11</v>
      </c>
      <c r="AP47" s="25">
        <v>11</v>
      </c>
      <c r="AR47" s="25">
        <v>11</v>
      </c>
      <c r="AT47" s="25">
        <v>11</v>
      </c>
      <c r="AV47" s="25">
        <v>11</v>
      </c>
      <c r="AX47" s="25">
        <v>11</v>
      </c>
      <c r="AZ47" s="25">
        <v>11</v>
      </c>
      <c r="BB47" s="25">
        <v>11</v>
      </c>
      <c r="BD47" s="25">
        <v>11</v>
      </c>
      <c r="BF47" s="25">
        <v>11</v>
      </c>
      <c r="BH47" s="25">
        <v>11</v>
      </c>
      <c r="BJ47" s="25">
        <v>11</v>
      </c>
      <c r="BL47" s="25">
        <v>11</v>
      </c>
      <c r="BN47" s="25">
        <v>11</v>
      </c>
      <c r="BP47" s="25">
        <v>11</v>
      </c>
    </row>
    <row r="48" spans="1:68 1026:1027" x14ac:dyDescent="0.25">
      <c r="A48" s="25" t="s">
        <v>769</v>
      </c>
      <c r="B48" s="25" t="s">
        <v>831</v>
      </c>
      <c r="C48" s="25">
        <v>1210</v>
      </c>
      <c r="D48" s="25">
        <v>0.8</v>
      </c>
      <c r="E48" s="25" t="s">
        <v>97</v>
      </c>
      <c r="F48" s="25">
        <v>69.900000000000006</v>
      </c>
      <c r="G48" s="25" t="s">
        <v>722</v>
      </c>
      <c r="H48" s="25">
        <v>2</v>
      </c>
      <c r="I48" s="25" t="s">
        <v>723</v>
      </c>
      <c r="J48" s="25">
        <v>2</v>
      </c>
      <c r="K48" s="25" t="s">
        <v>724</v>
      </c>
      <c r="L48" s="25">
        <v>2</v>
      </c>
      <c r="M48" s="25" t="s">
        <v>725</v>
      </c>
      <c r="N48" s="25" t="s">
        <v>726</v>
      </c>
      <c r="P48" s="25">
        <v>2</v>
      </c>
      <c r="R48" s="25">
        <v>2</v>
      </c>
      <c r="T48" s="25">
        <v>2</v>
      </c>
      <c r="V48" s="25">
        <v>2</v>
      </c>
      <c r="X48" s="25">
        <v>2</v>
      </c>
      <c r="Z48" s="25">
        <v>2</v>
      </c>
      <c r="AB48" s="25">
        <v>2</v>
      </c>
      <c r="AD48" s="25">
        <v>2</v>
      </c>
      <c r="AH48" s="25">
        <v>2</v>
      </c>
      <c r="AJ48" s="25">
        <v>2</v>
      </c>
      <c r="AL48" s="25">
        <v>2</v>
      </c>
      <c r="AN48" s="25">
        <v>2</v>
      </c>
      <c r="AP48" s="25">
        <v>2</v>
      </c>
      <c r="AR48" s="25">
        <v>2</v>
      </c>
      <c r="AT48" s="25">
        <v>2</v>
      </c>
      <c r="AV48" s="25">
        <v>2</v>
      </c>
      <c r="AX48" s="25">
        <v>2</v>
      </c>
      <c r="AZ48" s="25">
        <v>2</v>
      </c>
      <c r="BB48" s="25">
        <v>2</v>
      </c>
      <c r="BD48" s="25">
        <v>2</v>
      </c>
      <c r="BF48" s="25">
        <v>2</v>
      </c>
      <c r="BH48" s="25">
        <v>2</v>
      </c>
      <c r="BJ48" s="25">
        <v>2</v>
      </c>
      <c r="BL48" s="25">
        <v>2</v>
      </c>
      <c r="BN48" s="25">
        <v>2</v>
      </c>
      <c r="BP48" s="25">
        <v>2</v>
      </c>
    </row>
    <row r="49" spans="1:1025" x14ac:dyDescent="0.25">
      <c r="A49" s="25" t="s">
        <v>769</v>
      </c>
      <c r="B49" s="25" t="s">
        <v>831</v>
      </c>
      <c r="C49" s="25">
        <v>1210</v>
      </c>
      <c r="D49" s="25">
        <v>0.8</v>
      </c>
      <c r="E49" s="25" t="s">
        <v>776</v>
      </c>
      <c r="F49" s="25">
        <v>69.900000000000006</v>
      </c>
      <c r="G49" s="46" t="s">
        <v>772</v>
      </c>
      <c r="H49" s="25">
        <v>10</v>
      </c>
      <c r="I49" s="46" t="s">
        <v>773</v>
      </c>
      <c r="J49" s="25">
        <v>10</v>
      </c>
      <c r="K49" s="46" t="s">
        <v>774</v>
      </c>
      <c r="L49" s="25">
        <v>10</v>
      </c>
      <c r="M49" s="46" t="s">
        <v>775</v>
      </c>
      <c r="N49" s="25">
        <v>10</v>
      </c>
      <c r="P49" s="25" t="s">
        <v>842</v>
      </c>
      <c r="R49" s="25">
        <v>15</v>
      </c>
      <c r="T49" s="25">
        <v>15</v>
      </c>
      <c r="V49" s="25">
        <v>15</v>
      </c>
      <c r="X49" s="25">
        <v>15</v>
      </c>
      <c r="Z49" s="25">
        <v>15</v>
      </c>
      <c r="AB49" s="25">
        <v>15</v>
      </c>
      <c r="AD49" s="25">
        <v>15</v>
      </c>
      <c r="AF49" s="25">
        <v>12</v>
      </c>
      <c r="AH49" s="25">
        <v>15</v>
      </c>
      <c r="AJ49" s="25">
        <v>15</v>
      </c>
      <c r="AL49" s="25">
        <v>15</v>
      </c>
      <c r="AN49" s="25" t="s">
        <v>852</v>
      </c>
      <c r="AP49" s="25">
        <v>12</v>
      </c>
      <c r="AR49" s="25">
        <v>12</v>
      </c>
      <c r="AT49" s="25">
        <v>12</v>
      </c>
      <c r="AV49" s="25">
        <v>12</v>
      </c>
      <c r="AX49" s="25">
        <v>12</v>
      </c>
      <c r="AZ49" s="25" t="s">
        <v>855</v>
      </c>
      <c r="BB49" s="25" t="s">
        <v>857</v>
      </c>
      <c r="BD49" s="25" t="s">
        <v>860</v>
      </c>
      <c r="BF49" s="25" t="s">
        <v>862</v>
      </c>
      <c r="BH49" s="25" t="s">
        <v>863</v>
      </c>
      <c r="BJ49" s="25" t="s">
        <v>864</v>
      </c>
      <c r="BL49" s="25">
        <v>10</v>
      </c>
      <c r="BN49" s="25">
        <v>10</v>
      </c>
      <c r="BP49" s="25">
        <v>10</v>
      </c>
    </row>
    <row r="50" spans="1:1025" x14ac:dyDescent="0.25">
      <c r="A50" s="25" t="s">
        <v>769</v>
      </c>
      <c r="B50" s="25" t="s">
        <v>831</v>
      </c>
      <c r="C50" s="25">
        <v>1160</v>
      </c>
      <c r="D50" s="25">
        <v>0.7</v>
      </c>
      <c r="E50" s="25" t="s">
        <v>712</v>
      </c>
      <c r="F50" s="25">
        <v>74.5</v>
      </c>
      <c r="G50" s="46" t="s">
        <v>713</v>
      </c>
      <c r="H50" s="47">
        <v>3</v>
      </c>
      <c r="I50" s="46" t="s">
        <v>743</v>
      </c>
      <c r="J50" s="47" t="s">
        <v>732</v>
      </c>
      <c r="K50" s="46" t="s">
        <v>744</v>
      </c>
      <c r="L50" s="47" t="s">
        <v>732</v>
      </c>
      <c r="M50" s="46" t="s">
        <v>745</v>
      </c>
      <c r="N50" s="118" t="s">
        <v>732</v>
      </c>
      <c r="P50" s="25">
        <v>3</v>
      </c>
      <c r="R50" s="25">
        <v>3</v>
      </c>
      <c r="T50" s="25">
        <v>3</v>
      </c>
      <c r="V50" s="25">
        <v>3</v>
      </c>
      <c r="X50" s="25">
        <v>3</v>
      </c>
      <c r="Z50" s="25">
        <v>3</v>
      </c>
      <c r="AB50" s="25">
        <v>3</v>
      </c>
      <c r="AD50" s="25">
        <v>3</v>
      </c>
      <c r="AH50" s="25">
        <v>3</v>
      </c>
      <c r="AJ50" s="25">
        <v>3</v>
      </c>
      <c r="AL50" s="25">
        <v>3</v>
      </c>
      <c r="AN50" s="25">
        <v>3</v>
      </c>
      <c r="AP50" s="25">
        <v>3</v>
      </c>
      <c r="AR50" s="25">
        <v>3</v>
      </c>
      <c r="AT50" s="25">
        <v>3</v>
      </c>
      <c r="AV50" s="25">
        <v>3</v>
      </c>
      <c r="AX50" s="25">
        <v>3</v>
      </c>
      <c r="AZ50" s="25">
        <v>3</v>
      </c>
      <c r="BB50" s="25">
        <v>3</v>
      </c>
      <c r="BD50" s="25">
        <v>3</v>
      </c>
      <c r="BF50" s="25">
        <v>3</v>
      </c>
      <c r="BH50" s="25">
        <v>3</v>
      </c>
      <c r="BJ50" s="25">
        <v>3</v>
      </c>
      <c r="BL50" s="25">
        <v>3</v>
      </c>
      <c r="BN50" s="25">
        <v>3</v>
      </c>
      <c r="BP50" s="25">
        <v>3</v>
      </c>
    </row>
    <row r="51" spans="1:1025" x14ac:dyDescent="0.25">
      <c r="A51" s="25" t="s">
        <v>769</v>
      </c>
      <c r="B51" s="25" t="s">
        <v>831</v>
      </c>
      <c r="C51" s="25">
        <v>1160</v>
      </c>
      <c r="D51" s="25">
        <v>0.7</v>
      </c>
      <c r="E51" s="25" t="s">
        <v>733</v>
      </c>
      <c r="F51" s="25">
        <v>74.5</v>
      </c>
      <c r="G51" s="25" t="s">
        <v>738</v>
      </c>
      <c r="H51" s="25">
        <v>5</v>
      </c>
      <c r="I51" s="25" t="s">
        <v>739</v>
      </c>
      <c r="J51" s="25">
        <v>5</v>
      </c>
      <c r="K51" s="25" t="s">
        <v>740</v>
      </c>
      <c r="L51" s="25">
        <v>5</v>
      </c>
      <c r="M51" s="25" t="s">
        <v>741</v>
      </c>
      <c r="N51" s="25" t="s">
        <v>742</v>
      </c>
      <c r="P51" s="25">
        <v>5</v>
      </c>
      <c r="R51" s="25">
        <v>5</v>
      </c>
      <c r="T51" s="25">
        <v>5</v>
      </c>
      <c r="V51" s="25">
        <v>5</v>
      </c>
      <c r="X51" s="25">
        <v>5</v>
      </c>
      <c r="Z51" s="25">
        <v>5</v>
      </c>
      <c r="AB51" s="25">
        <v>5</v>
      </c>
      <c r="AD51" s="25">
        <v>5</v>
      </c>
      <c r="AH51" s="25">
        <v>5</v>
      </c>
      <c r="AJ51" s="25">
        <v>5</v>
      </c>
      <c r="AL51" s="25">
        <v>5</v>
      </c>
      <c r="AN51" s="25">
        <v>5</v>
      </c>
      <c r="AP51" s="25">
        <v>5</v>
      </c>
      <c r="AR51" s="25">
        <v>5</v>
      </c>
      <c r="AT51" s="25">
        <v>5</v>
      </c>
      <c r="AV51" s="25">
        <v>5</v>
      </c>
      <c r="AX51" s="25">
        <v>5</v>
      </c>
      <c r="AZ51" s="25">
        <v>5</v>
      </c>
      <c r="BB51" s="25">
        <v>5</v>
      </c>
      <c r="BD51" s="25">
        <v>5</v>
      </c>
      <c r="BF51" s="25">
        <v>5</v>
      </c>
      <c r="BH51" s="25">
        <v>5</v>
      </c>
      <c r="BJ51" s="25">
        <v>5</v>
      </c>
      <c r="BL51" s="25">
        <v>5</v>
      </c>
      <c r="BN51" s="25">
        <v>5</v>
      </c>
      <c r="BP51" s="25">
        <v>5</v>
      </c>
    </row>
    <row r="52" spans="1:1025" x14ac:dyDescent="0.25">
      <c r="A52" s="25" t="s">
        <v>769</v>
      </c>
      <c r="B52" s="25" t="s">
        <v>831</v>
      </c>
      <c r="C52" s="25">
        <v>1160</v>
      </c>
      <c r="D52" s="25">
        <v>0.7</v>
      </c>
      <c r="E52" s="121" t="s">
        <v>97</v>
      </c>
      <c r="F52" s="25">
        <v>74.5</v>
      </c>
      <c r="G52" s="25" t="s">
        <v>722</v>
      </c>
      <c r="H52" s="25">
        <v>2</v>
      </c>
      <c r="I52" s="25" t="s">
        <v>723</v>
      </c>
      <c r="J52" s="25">
        <v>2</v>
      </c>
      <c r="K52" s="25" t="s">
        <v>724</v>
      </c>
      <c r="L52" s="25">
        <v>2</v>
      </c>
      <c r="M52" s="25" t="s">
        <v>725</v>
      </c>
      <c r="N52" s="25" t="s">
        <v>726</v>
      </c>
      <c r="P52" s="25">
        <v>2</v>
      </c>
      <c r="R52" s="25">
        <v>2</v>
      </c>
      <c r="T52" s="25">
        <v>2</v>
      </c>
      <c r="V52" s="25">
        <v>2</v>
      </c>
      <c r="X52" s="25">
        <v>2</v>
      </c>
      <c r="Z52" s="25">
        <v>2</v>
      </c>
      <c r="AB52" s="25">
        <v>2</v>
      </c>
      <c r="AD52" s="25">
        <v>2</v>
      </c>
      <c r="AH52" s="25">
        <v>2</v>
      </c>
      <c r="AJ52" s="25">
        <v>2</v>
      </c>
      <c r="AL52" s="25">
        <v>2</v>
      </c>
      <c r="AN52" s="25">
        <v>2</v>
      </c>
      <c r="AP52" s="25">
        <v>2</v>
      </c>
      <c r="AR52" s="25">
        <v>2</v>
      </c>
      <c r="AT52" s="25">
        <v>2</v>
      </c>
      <c r="AV52" s="25">
        <v>2</v>
      </c>
      <c r="AX52" s="25">
        <v>2</v>
      </c>
      <c r="AZ52" s="25">
        <v>2</v>
      </c>
      <c r="BB52" s="25">
        <v>2</v>
      </c>
      <c r="BD52" s="25">
        <v>2</v>
      </c>
      <c r="BF52" s="25">
        <v>2</v>
      </c>
      <c r="BH52" s="25">
        <v>2</v>
      </c>
      <c r="BJ52" s="25">
        <v>2</v>
      </c>
      <c r="BL52" s="25">
        <v>2</v>
      </c>
      <c r="BN52" s="25">
        <v>2</v>
      </c>
      <c r="BP52" s="25">
        <v>2</v>
      </c>
    </row>
    <row r="53" spans="1:1025" x14ac:dyDescent="0.25">
      <c r="A53" s="25" t="s">
        <v>769</v>
      </c>
      <c r="B53" s="25" t="s">
        <v>831</v>
      </c>
      <c r="C53" s="25">
        <v>1160</v>
      </c>
      <c r="D53" s="25">
        <v>0.7</v>
      </c>
      <c r="E53" s="25" t="s">
        <v>776</v>
      </c>
      <c r="F53" s="25">
        <v>74.5</v>
      </c>
      <c r="G53" s="46" t="s">
        <v>772</v>
      </c>
      <c r="H53" s="25">
        <v>10</v>
      </c>
      <c r="I53" s="46" t="s">
        <v>773</v>
      </c>
      <c r="J53" s="25">
        <v>10</v>
      </c>
      <c r="K53" s="46" t="s">
        <v>774</v>
      </c>
      <c r="L53" s="25">
        <v>10</v>
      </c>
      <c r="M53" s="46" t="s">
        <v>775</v>
      </c>
      <c r="N53" s="25">
        <v>10</v>
      </c>
      <c r="P53" s="25" t="s">
        <v>842</v>
      </c>
      <c r="R53" s="25">
        <v>15</v>
      </c>
      <c r="T53" s="25">
        <v>15</v>
      </c>
      <c r="V53" s="25">
        <v>15</v>
      </c>
      <c r="X53" s="25">
        <v>15</v>
      </c>
      <c r="Z53" s="25">
        <v>15</v>
      </c>
      <c r="AB53" s="25">
        <v>15</v>
      </c>
      <c r="AD53" s="25">
        <v>15</v>
      </c>
      <c r="AF53" s="25">
        <v>12</v>
      </c>
      <c r="AH53" s="25">
        <v>15</v>
      </c>
      <c r="AJ53" s="25">
        <v>15</v>
      </c>
      <c r="AL53" s="25">
        <v>15</v>
      </c>
      <c r="AN53" s="25" t="s">
        <v>852</v>
      </c>
      <c r="AP53" s="25">
        <v>12</v>
      </c>
      <c r="AR53" s="25">
        <v>12</v>
      </c>
      <c r="AT53" s="25">
        <v>12</v>
      </c>
      <c r="AV53" s="25">
        <v>12</v>
      </c>
      <c r="AX53" s="25">
        <v>12</v>
      </c>
      <c r="AZ53" s="25" t="s">
        <v>855</v>
      </c>
      <c r="BB53" s="25" t="s">
        <v>857</v>
      </c>
      <c r="BD53" s="25" t="s">
        <v>860</v>
      </c>
      <c r="BF53" s="25" t="s">
        <v>862</v>
      </c>
      <c r="BH53" s="25" t="s">
        <v>863</v>
      </c>
      <c r="BJ53" s="25" t="s">
        <v>864</v>
      </c>
      <c r="BL53" s="25">
        <v>10</v>
      </c>
      <c r="BN53" s="25">
        <v>10</v>
      </c>
      <c r="BP53" s="25">
        <v>10</v>
      </c>
    </row>
    <row r="54" spans="1:1025" x14ac:dyDescent="0.25">
      <c r="A54" s="25" t="s">
        <v>769</v>
      </c>
      <c r="B54" s="25" t="s">
        <v>831</v>
      </c>
      <c r="C54" s="25">
        <v>1120</v>
      </c>
      <c r="D54" s="25">
        <v>0.5</v>
      </c>
      <c r="E54" s="25" t="s">
        <v>733</v>
      </c>
      <c r="F54" s="25">
        <v>89.5</v>
      </c>
      <c r="G54" s="25" t="s">
        <v>738</v>
      </c>
      <c r="H54" s="25">
        <v>5</v>
      </c>
      <c r="I54" s="25" t="s">
        <v>739</v>
      </c>
      <c r="J54" s="25">
        <v>5</v>
      </c>
      <c r="K54" s="25" t="s">
        <v>740</v>
      </c>
      <c r="L54" s="25">
        <v>5</v>
      </c>
      <c r="M54" s="25" t="s">
        <v>741</v>
      </c>
      <c r="N54" s="25" t="s">
        <v>742</v>
      </c>
      <c r="P54" s="25">
        <v>5</v>
      </c>
      <c r="R54" s="25">
        <v>5</v>
      </c>
      <c r="T54" s="25">
        <v>5</v>
      </c>
      <c r="V54" s="25">
        <v>5</v>
      </c>
      <c r="X54" s="25">
        <v>5</v>
      </c>
      <c r="Z54" s="25">
        <v>5</v>
      </c>
      <c r="AB54" s="25">
        <v>5</v>
      </c>
      <c r="AD54" s="25">
        <v>5</v>
      </c>
      <c r="AH54" s="25">
        <v>5</v>
      </c>
      <c r="AJ54" s="25">
        <v>5</v>
      </c>
      <c r="AL54" s="25">
        <v>5</v>
      </c>
      <c r="AN54" s="25">
        <v>5</v>
      </c>
      <c r="AP54" s="25">
        <v>5</v>
      </c>
      <c r="AR54" s="25">
        <v>5</v>
      </c>
      <c r="AT54" s="25">
        <v>5</v>
      </c>
      <c r="AV54" s="25">
        <v>5</v>
      </c>
      <c r="AX54" s="25">
        <v>5</v>
      </c>
      <c r="AZ54" s="25">
        <v>5</v>
      </c>
      <c r="BB54" s="25">
        <v>5</v>
      </c>
      <c r="BD54" s="25">
        <v>5</v>
      </c>
      <c r="BF54" s="25">
        <v>5</v>
      </c>
      <c r="BH54" s="25">
        <v>5</v>
      </c>
      <c r="BJ54" s="25">
        <v>5</v>
      </c>
      <c r="BL54" s="25">
        <v>5</v>
      </c>
      <c r="BN54" s="25">
        <v>5</v>
      </c>
      <c r="BP54" s="25">
        <v>5</v>
      </c>
    </row>
    <row r="55" spans="1:1025" s="110" customFormat="1" x14ac:dyDescent="0.25">
      <c r="A55" s="25" t="s">
        <v>769</v>
      </c>
      <c r="B55" s="25" t="s">
        <v>831</v>
      </c>
      <c r="C55" s="25">
        <v>1120</v>
      </c>
      <c r="D55" s="25">
        <v>0.5</v>
      </c>
      <c r="E55" s="25" t="s">
        <v>712</v>
      </c>
      <c r="F55" s="25">
        <v>89.5</v>
      </c>
      <c r="G55" s="46" t="s">
        <v>713</v>
      </c>
      <c r="H55" s="47">
        <v>3</v>
      </c>
      <c r="I55" s="46" t="s">
        <v>743</v>
      </c>
      <c r="J55" s="47" t="s">
        <v>732</v>
      </c>
      <c r="K55" s="46" t="s">
        <v>744</v>
      </c>
      <c r="L55" s="47" t="s">
        <v>732</v>
      </c>
      <c r="M55" s="46" t="s">
        <v>745</v>
      </c>
      <c r="N55" s="118" t="s">
        <v>732</v>
      </c>
      <c r="O55" s="25"/>
      <c r="P55" s="25">
        <v>3</v>
      </c>
      <c r="R55" s="25">
        <v>3</v>
      </c>
      <c r="S55" s="25"/>
      <c r="T55" s="25">
        <v>3</v>
      </c>
      <c r="U55" s="25"/>
      <c r="V55" s="25">
        <v>3</v>
      </c>
      <c r="W55" s="25"/>
      <c r="X55" s="25">
        <v>3</v>
      </c>
      <c r="Y55" s="25"/>
      <c r="Z55" s="25">
        <v>3</v>
      </c>
      <c r="AA55" s="25"/>
      <c r="AB55" s="25">
        <v>3</v>
      </c>
      <c r="AC55" s="25"/>
      <c r="AD55" s="25">
        <v>3</v>
      </c>
      <c r="AE55" s="25"/>
      <c r="AF55" s="25"/>
      <c r="AG55" s="25"/>
      <c r="AH55" s="25">
        <v>3</v>
      </c>
      <c r="AI55" s="25"/>
      <c r="AJ55" s="25">
        <v>3</v>
      </c>
      <c r="AK55" s="25"/>
      <c r="AL55" s="25">
        <v>3</v>
      </c>
      <c r="AM55" s="25"/>
      <c r="AN55" s="25">
        <v>3</v>
      </c>
      <c r="AO55" s="25"/>
      <c r="AP55" s="25">
        <v>3</v>
      </c>
      <c r="AQ55" s="25"/>
      <c r="AR55" s="25">
        <v>3</v>
      </c>
      <c r="AS55" s="25"/>
      <c r="AT55" s="25">
        <v>3</v>
      </c>
      <c r="AU55" s="25"/>
      <c r="AV55" s="25">
        <v>3</v>
      </c>
      <c r="AW55" s="25"/>
      <c r="AX55" s="25">
        <v>3</v>
      </c>
      <c r="AY55" s="25"/>
      <c r="AZ55" s="25">
        <v>3</v>
      </c>
      <c r="BA55" s="25"/>
      <c r="BB55" s="25">
        <v>3</v>
      </c>
      <c r="BC55" s="25"/>
      <c r="BD55" s="25">
        <v>3</v>
      </c>
      <c r="BE55" s="25"/>
      <c r="BF55" s="25">
        <v>3</v>
      </c>
      <c r="BG55" s="25"/>
      <c r="BH55" s="25">
        <v>3</v>
      </c>
      <c r="BI55" s="25"/>
      <c r="BJ55" s="25">
        <v>3</v>
      </c>
      <c r="BK55" s="25"/>
      <c r="BL55" s="25">
        <v>3</v>
      </c>
      <c r="BM55" s="25"/>
      <c r="BN55" s="25">
        <v>3</v>
      </c>
      <c r="BO55" s="25"/>
      <c r="BP55" s="25">
        <v>3</v>
      </c>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c r="IW55" s="25"/>
      <c r="IX55" s="25"/>
      <c r="IY55" s="25"/>
      <c r="IZ55" s="25"/>
      <c r="JA55" s="25"/>
      <c r="JB55" s="25"/>
      <c r="JC55" s="25"/>
      <c r="JD55" s="25"/>
      <c r="JE55" s="25"/>
      <c r="JF55" s="25"/>
      <c r="JG55" s="25"/>
      <c r="JH55" s="25"/>
      <c r="JI55" s="25"/>
      <c r="JJ55" s="25"/>
      <c r="JK55" s="25"/>
      <c r="JL55" s="25"/>
      <c r="JM55" s="25"/>
      <c r="JN55" s="25"/>
      <c r="JO55" s="25"/>
      <c r="JP55" s="25"/>
      <c r="JQ55" s="25"/>
      <c r="JR55" s="25"/>
      <c r="JS55" s="25"/>
      <c r="JT55" s="25"/>
      <c r="JU55" s="25"/>
      <c r="JV55" s="25"/>
      <c r="JW55" s="25"/>
      <c r="JX55" s="25"/>
      <c r="JY55" s="25"/>
      <c r="JZ55" s="25"/>
      <c r="KA55" s="25"/>
      <c r="KB55" s="25"/>
      <c r="KC55" s="25"/>
      <c r="KD55" s="25"/>
      <c r="KE55" s="25"/>
      <c r="KF55" s="25"/>
      <c r="KG55" s="25"/>
      <c r="KH55" s="25"/>
      <c r="KI55" s="25"/>
      <c r="KJ55" s="25"/>
      <c r="KK55" s="25"/>
      <c r="KL55" s="25"/>
      <c r="KM55" s="25"/>
      <c r="KN55" s="25"/>
      <c r="KO55" s="25"/>
      <c r="KP55" s="25"/>
      <c r="KQ55" s="25"/>
      <c r="KR55" s="25"/>
      <c r="KS55" s="25"/>
      <c r="KT55" s="25"/>
      <c r="KU55" s="25"/>
      <c r="KV55" s="25"/>
      <c r="KW55" s="25"/>
      <c r="KX55" s="25"/>
      <c r="KY55" s="25"/>
      <c r="KZ55" s="25"/>
      <c r="LA55" s="25"/>
      <c r="LB55" s="25"/>
      <c r="LC55" s="25"/>
      <c r="LD55" s="25"/>
      <c r="LE55" s="25"/>
      <c r="LF55" s="25"/>
      <c r="LG55" s="25"/>
      <c r="LH55" s="25"/>
      <c r="LI55" s="25"/>
      <c r="LJ55" s="25"/>
      <c r="LK55" s="25"/>
      <c r="LL55" s="25"/>
      <c r="LM55" s="25"/>
      <c r="LN55" s="25"/>
      <c r="LO55" s="25"/>
      <c r="LP55" s="25"/>
      <c r="LQ55" s="25"/>
      <c r="LR55" s="25"/>
      <c r="LS55" s="25"/>
      <c r="LT55" s="25"/>
      <c r="LU55" s="25"/>
      <c r="LV55" s="25"/>
      <c r="LW55" s="25"/>
      <c r="LX55" s="25"/>
      <c r="LY55" s="25"/>
      <c r="LZ55" s="25"/>
      <c r="MA55" s="25"/>
      <c r="MB55" s="25"/>
      <c r="MC55" s="25"/>
      <c r="MD55" s="25"/>
      <c r="ME55" s="25"/>
      <c r="MF55" s="25"/>
      <c r="MG55" s="25"/>
      <c r="MH55" s="25"/>
      <c r="MI55" s="25"/>
      <c r="MJ55" s="25"/>
      <c r="MK55" s="25"/>
      <c r="ML55" s="25"/>
      <c r="MM55" s="25"/>
      <c r="MN55" s="25"/>
      <c r="MO55" s="25"/>
      <c r="MP55" s="25"/>
      <c r="MQ55" s="25"/>
      <c r="MR55" s="25"/>
      <c r="MS55" s="25"/>
      <c r="MT55" s="25"/>
      <c r="MU55" s="25"/>
      <c r="MV55" s="25"/>
      <c r="MW55" s="25"/>
      <c r="MX55" s="25"/>
      <c r="MY55" s="25"/>
      <c r="MZ55" s="25"/>
      <c r="NA55" s="25"/>
      <c r="NB55" s="25"/>
      <c r="NC55" s="25"/>
      <c r="ND55" s="25"/>
      <c r="NE55" s="25"/>
      <c r="NF55" s="25"/>
      <c r="NG55" s="25"/>
      <c r="NH55" s="25"/>
      <c r="NI55" s="25"/>
      <c r="NJ55" s="25"/>
      <c r="NK55" s="25"/>
      <c r="NL55" s="25"/>
      <c r="NM55" s="25"/>
      <c r="NN55" s="25"/>
      <c r="NO55" s="25"/>
      <c r="NP55" s="25"/>
      <c r="NQ55" s="25"/>
      <c r="NR55" s="25"/>
      <c r="NS55" s="25"/>
      <c r="NT55" s="25"/>
      <c r="NU55" s="25"/>
      <c r="NV55" s="25"/>
      <c r="NW55" s="25"/>
      <c r="NX55" s="25"/>
      <c r="NY55" s="25"/>
      <c r="NZ55" s="25"/>
      <c r="OA55" s="25"/>
      <c r="OB55" s="25"/>
      <c r="OC55" s="25"/>
      <c r="OD55" s="25"/>
      <c r="OE55" s="25"/>
      <c r="OF55" s="25"/>
      <c r="OG55" s="25"/>
      <c r="OH55" s="25"/>
      <c r="OI55" s="25"/>
      <c r="OJ55" s="25"/>
      <c r="OK55" s="25"/>
      <c r="OL55" s="25"/>
      <c r="OM55" s="25"/>
      <c r="ON55" s="25"/>
      <c r="OO55" s="25"/>
      <c r="OP55" s="25"/>
      <c r="OQ55" s="25"/>
      <c r="OR55" s="25"/>
      <c r="OS55" s="25"/>
      <c r="OT55" s="25"/>
      <c r="OU55" s="25"/>
      <c r="OV55" s="25"/>
      <c r="OW55" s="25"/>
      <c r="OX55" s="25"/>
      <c r="OY55" s="25"/>
      <c r="OZ55" s="25"/>
      <c r="PA55" s="25"/>
      <c r="PB55" s="25"/>
      <c r="PC55" s="25"/>
      <c r="PD55" s="25"/>
      <c r="PE55" s="25"/>
      <c r="PF55" s="25"/>
      <c r="PG55" s="25"/>
      <c r="PH55" s="25"/>
      <c r="PI55" s="25"/>
      <c r="PJ55" s="25"/>
      <c r="PK55" s="25"/>
      <c r="PL55" s="25"/>
      <c r="PM55" s="25"/>
      <c r="PN55" s="25"/>
      <c r="PO55" s="25"/>
      <c r="PP55" s="25"/>
      <c r="PQ55" s="25"/>
      <c r="PR55" s="25"/>
      <c r="PS55" s="25"/>
      <c r="PT55" s="25"/>
      <c r="PU55" s="25"/>
      <c r="PV55" s="25"/>
      <c r="PW55" s="25"/>
      <c r="PX55" s="25"/>
      <c r="PY55" s="25"/>
      <c r="PZ55" s="25"/>
      <c r="QA55" s="25"/>
      <c r="QB55" s="25"/>
      <c r="QC55" s="25"/>
      <c r="QD55" s="25"/>
      <c r="QE55" s="25"/>
      <c r="QF55" s="25"/>
      <c r="QG55" s="25"/>
      <c r="QH55" s="25"/>
      <c r="QI55" s="25"/>
      <c r="QJ55" s="25"/>
      <c r="QK55" s="25"/>
      <c r="QL55" s="25"/>
      <c r="QM55" s="25"/>
      <c r="QN55" s="25"/>
      <c r="QO55" s="25"/>
      <c r="QP55" s="25"/>
      <c r="QQ55" s="25"/>
      <c r="QR55" s="25"/>
      <c r="QS55" s="25"/>
      <c r="QT55" s="25"/>
      <c r="QU55" s="25"/>
      <c r="QV55" s="25"/>
      <c r="QW55" s="25"/>
      <c r="QX55" s="25"/>
      <c r="QY55" s="25"/>
      <c r="QZ55" s="25"/>
      <c r="RA55" s="25"/>
      <c r="RB55" s="25"/>
      <c r="RC55" s="25"/>
      <c r="RD55" s="25"/>
      <c r="RE55" s="25"/>
      <c r="RF55" s="25"/>
      <c r="RG55" s="25"/>
      <c r="RH55" s="25"/>
      <c r="RI55" s="25"/>
      <c r="RJ55" s="25"/>
      <c r="RK55" s="25"/>
      <c r="RL55" s="25"/>
      <c r="RM55" s="25"/>
      <c r="RN55" s="25"/>
      <c r="RO55" s="25"/>
      <c r="RP55" s="25"/>
      <c r="RQ55" s="25"/>
      <c r="RR55" s="25"/>
      <c r="RS55" s="25"/>
      <c r="RT55" s="25"/>
      <c r="RU55" s="25"/>
      <c r="RV55" s="25"/>
      <c r="RW55" s="25"/>
      <c r="RX55" s="25"/>
      <c r="RY55" s="25"/>
      <c r="RZ55" s="25"/>
      <c r="SA55" s="25"/>
      <c r="SB55" s="25"/>
      <c r="SC55" s="25"/>
      <c r="SD55" s="25"/>
      <c r="SE55" s="25"/>
      <c r="SF55" s="25"/>
      <c r="SG55" s="25"/>
      <c r="SH55" s="25"/>
      <c r="SI55" s="25"/>
      <c r="SJ55" s="25"/>
      <c r="SK55" s="25"/>
      <c r="SL55" s="25"/>
      <c r="SM55" s="25"/>
      <c r="SN55" s="25"/>
      <c r="SO55" s="25"/>
      <c r="SP55" s="25"/>
      <c r="SQ55" s="25"/>
      <c r="SR55" s="25"/>
      <c r="SS55" s="25"/>
      <c r="ST55" s="25"/>
      <c r="SU55" s="25"/>
      <c r="SV55" s="25"/>
      <c r="SW55" s="25"/>
      <c r="SX55" s="25"/>
      <c r="SY55" s="25"/>
      <c r="SZ55" s="25"/>
      <c r="TA55" s="25"/>
      <c r="TB55" s="25"/>
      <c r="TC55" s="25"/>
      <c r="TD55" s="25"/>
      <c r="TE55" s="25"/>
      <c r="TF55" s="25"/>
      <c r="TG55" s="25"/>
      <c r="TH55" s="25"/>
      <c r="TI55" s="25"/>
      <c r="TJ55" s="25"/>
      <c r="TK55" s="25"/>
      <c r="TL55" s="25"/>
      <c r="TM55" s="25"/>
      <c r="TN55" s="25"/>
      <c r="TO55" s="25"/>
      <c r="TP55" s="25"/>
      <c r="TQ55" s="25"/>
      <c r="TR55" s="25"/>
      <c r="TS55" s="25"/>
      <c r="TT55" s="25"/>
      <c r="TU55" s="25"/>
      <c r="TV55" s="25"/>
      <c r="TW55" s="25"/>
      <c r="TX55" s="25"/>
      <c r="TY55" s="25"/>
      <c r="TZ55" s="25"/>
      <c r="UA55" s="25"/>
      <c r="UB55" s="25"/>
      <c r="UC55" s="25"/>
      <c r="UD55" s="25"/>
      <c r="UE55" s="25"/>
      <c r="UF55" s="25"/>
      <c r="UG55" s="25"/>
      <c r="UH55" s="25"/>
      <c r="UI55" s="25"/>
      <c r="UJ55" s="25"/>
      <c r="UK55" s="25"/>
      <c r="UL55" s="25"/>
      <c r="UM55" s="25"/>
      <c r="UN55" s="25"/>
      <c r="UO55" s="25"/>
      <c r="UP55" s="25"/>
      <c r="UQ55" s="25"/>
      <c r="UR55" s="25"/>
      <c r="US55" s="25"/>
      <c r="UT55" s="25"/>
      <c r="UU55" s="25"/>
      <c r="UV55" s="25"/>
      <c r="UW55" s="25"/>
      <c r="UX55" s="25"/>
      <c r="UY55" s="25"/>
      <c r="UZ55" s="25"/>
      <c r="VA55" s="25"/>
      <c r="VB55" s="25"/>
      <c r="VC55" s="25"/>
      <c r="VD55" s="25"/>
      <c r="VE55" s="25"/>
      <c r="VF55" s="25"/>
      <c r="VG55" s="25"/>
      <c r="VH55" s="25"/>
      <c r="VI55" s="25"/>
      <c r="VJ55" s="25"/>
      <c r="VK55" s="25"/>
      <c r="VL55" s="25"/>
      <c r="VM55" s="25"/>
      <c r="VN55" s="25"/>
      <c r="VO55" s="25"/>
      <c r="VP55" s="25"/>
      <c r="VQ55" s="25"/>
      <c r="VR55" s="25"/>
      <c r="VS55" s="25"/>
      <c r="VT55" s="25"/>
      <c r="VU55" s="25"/>
      <c r="VV55" s="25"/>
      <c r="VW55" s="25"/>
      <c r="VX55" s="25"/>
      <c r="VY55" s="25"/>
      <c r="VZ55" s="25"/>
      <c r="WA55" s="25"/>
      <c r="WB55" s="25"/>
      <c r="WC55" s="25"/>
      <c r="WD55" s="25"/>
      <c r="WE55" s="25"/>
      <c r="WF55" s="25"/>
      <c r="WG55" s="25"/>
      <c r="WH55" s="25"/>
      <c r="WI55" s="25"/>
      <c r="WJ55" s="25"/>
      <c r="WK55" s="25"/>
      <c r="WL55" s="25"/>
      <c r="WM55" s="25"/>
      <c r="WN55" s="25"/>
      <c r="WO55" s="25"/>
      <c r="WP55" s="25"/>
      <c r="WQ55" s="25"/>
      <c r="WR55" s="25"/>
      <c r="WS55" s="25"/>
      <c r="WT55" s="25"/>
      <c r="WU55" s="25"/>
      <c r="WV55" s="25"/>
      <c r="WW55" s="25"/>
      <c r="WX55" s="25"/>
      <c r="WY55" s="25"/>
      <c r="WZ55" s="25"/>
      <c r="XA55" s="25"/>
      <c r="XB55" s="25"/>
      <c r="XC55" s="25"/>
      <c r="XD55" s="25"/>
      <c r="XE55" s="25"/>
      <c r="XF55" s="25"/>
      <c r="XG55" s="25"/>
      <c r="XH55" s="25"/>
      <c r="XI55" s="25"/>
      <c r="XJ55" s="25"/>
      <c r="XK55" s="25"/>
      <c r="XL55" s="25"/>
      <c r="XM55" s="25"/>
      <c r="XN55" s="25"/>
      <c r="XO55" s="25"/>
      <c r="XP55" s="25"/>
      <c r="XQ55" s="25"/>
      <c r="XR55" s="25"/>
      <c r="XS55" s="25"/>
      <c r="XT55" s="25"/>
      <c r="XU55" s="25"/>
      <c r="XV55" s="25"/>
      <c r="XW55" s="25"/>
      <c r="XX55" s="25"/>
      <c r="XY55" s="25"/>
      <c r="XZ55" s="25"/>
      <c r="YA55" s="25"/>
      <c r="YB55" s="25"/>
      <c r="YC55" s="25"/>
      <c r="YD55" s="25"/>
      <c r="YE55" s="25"/>
      <c r="YF55" s="25"/>
      <c r="YG55" s="25"/>
      <c r="YH55" s="25"/>
      <c r="YI55" s="25"/>
      <c r="YJ55" s="25"/>
      <c r="YK55" s="25"/>
      <c r="YL55" s="25"/>
      <c r="YM55" s="25"/>
      <c r="YN55" s="25"/>
      <c r="YO55" s="25"/>
      <c r="YP55" s="25"/>
      <c r="YQ55" s="25"/>
      <c r="YR55" s="25"/>
      <c r="YS55" s="25"/>
      <c r="YT55" s="25"/>
      <c r="YU55" s="25"/>
      <c r="YV55" s="25"/>
      <c r="YW55" s="25"/>
      <c r="YX55" s="25"/>
      <c r="YY55" s="25"/>
      <c r="YZ55" s="25"/>
      <c r="ZA55" s="25"/>
      <c r="ZB55" s="25"/>
      <c r="ZC55" s="25"/>
      <c r="ZD55" s="25"/>
      <c r="ZE55" s="25"/>
      <c r="ZF55" s="25"/>
      <c r="ZG55" s="25"/>
      <c r="ZH55" s="25"/>
      <c r="ZI55" s="25"/>
      <c r="ZJ55" s="25"/>
      <c r="ZK55" s="25"/>
      <c r="ZL55" s="25"/>
      <c r="ZM55" s="25"/>
      <c r="ZN55" s="25"/>
      <c r="ZO55" s="25"/>
      <c r="ZP55" s="25"/>
      <c r="ZQ55" s="25"/>
      <c r="ZR55" s="25"/>
      <c r="ZS55" s="25"/>
      <c r="ZT55" s="25"/>
      <c r="ZU55" s="25"/>
      <c r="ZV55" s="25"/>
      <c r="ZW55" s="25"/>
      <c r="ZX55" s="25"/>
      <c r="ZY55" s="25"/>
      <c r="ZZ55" s="25"/>
      <c r="AAA55" s="25"/>
      <c r="AAB55" s="25"/>
      <c r="AAC55" s="25"/>
      <c r="AAD55" s="25"/>
      <c r="AAE55" s="25"/>
      <c r="AAF55" s="25"/>
      <c r="AAG55" s="25"/>
      <c r="AAH55" s="25"/>
      <c r="AAI55" s="25"/>
      <c r="AAJ55" s="25"/>
      <c r="AAK55" s="25"/>
      <c r="AAL55" s="25"/>
      <c r="AAM55" s="25"/>
      <c r="AAN55" s="25"/>
      <c r="AAO55" s="25"/>
      <c r="AAP55" s="25"/>
      <c r="AAQ55" s="25"/>
      <c r="AAR55" s="25"/>
      <c r="AAS55" s="25"/>
      <c r="AAT55" s="25"/>
      <c r="AAU55" s="25"/>
      <c r="AAV55" s="25"/>
      <c r="AAW55" s="25"/>
      <c r="AAX55" s="25"/>
      <c r="AAY55" s="25"/>
      <c r="AAZ55" s="25"/>
      <c r="ABA55" s="25"/>
      <c r="ABB55" s="25"/>
      <c r="ABC55" s="25"/>
      <c r="ABD55" s="25"/>
      <c r="ABE55" s="25"/>
      <c r="ABF55" s="25"/>
      <c r="ABG55" s="25"/>
      <c r="ABH55" s="25"/>
      <c r="ABI55" s="25"/>
      <c r="ABJ55" s="25"/>
      <c r="ABK55" s="25"/>
      <c r="ABL55" s="25"/>
      <c r="ABM55" s="25"/>
      <c r="ABN55" s="25"/>
      <c r="ABO55" s="25"/>
      <c r="ABP55" s="25"/>
      <c r="ABQ55" s="25"/>
      <c r="ABR55" s="25"/>
      <c r="ABS55" s="25"/>
      <c r="ABT55" s="25"/>
      <c r="ABU55" s="25"/>
      <c r="ABV55" s="25"/>
      <c r="ABW55" s="25"/>
      <c r="ABX55" s="25"/>
      <c r="ABY55" s="25"/>
      <c r="ABZ55" s="25"/>
      <c r="ACA55" s="25"/>
      <c r="ACB55" s="25"/>
      <c r="ACC55" s="25"/>
      <c r="ACD55" s="25"/>
      <c r="ACE55" s="25"/>
      <c r="ACF55" s="25"/>
      <c r="ACG55" s="25"/>
      <c r="ACH55" s="25"/>
      <c r="ACI55" s="25"/>
      <c r="ACJ55" s="25"/>
      <c r="ACK55" s="25"/>
      <c r="ACL55" s="25"/>
      <c r="ACM55" s="25"/>
      <c r="ACN55" s="25"/>
      <c r="ACO55" s="25"/>
      <c r="ACP55" s="25"/>
      <c r="ACQ55" s="25"/>
      <c r="ACR55" s="25"/>
      <c r="ACS55" s="25"/>
      <c r="ACT55" s="25"/>
      <c r="ACU55" s="25"/>
      <c r="ACV55" s="25"/>
      <c r="ACW55" s="25"/>
      <c r="ACX55" s="25"/>
      <c r="ACY55" s="25"/>
      <c r="ACZ55" s="25"/>
      <c r="ADA55" s="25"/>
      <c r="ADB55" s="25"/>
      <c r="ADC55" s="25"/>
      <c r="ADD55" s="25"/>
      <c r="ADE55" s="25"/>
      <c r="ADF55" s="25"/>
      <c r="ADG55" s="25"/>
      <c r="ADH55" s="25"/>
      <c r="ADI55" s="25"/>
      <c r="ADJ55" s="25"/>
      <c r="ADK55" s="25"/>
      <c r="ADL55" s="25"/>
      <c r="ADM55" s="25"/>
      <c r="ADN55" s="25"/>
      <c r="ADO55" s="25"/>
      <c r="ADP55" s="25"/>
      <c r="ADQ55" s="25"/>
      <c r="ADR55" s="25"/>
      <c r="ADS55" s="25"/>
      <c r="ADT55" s="25"/>
      <c r="ADU55" s="25"/>
      <c r="ADV55" s="25"/>
      <c r="ADW55" s="25"/>
      <c r="ADX55" s="25"/>
      <c r="ADY55" s="25"/>
      <c r="ADZ55" s="25"/>
      <c r="AEA55" s="25"/>
      <c r="AEB55" s="25"/>
      <c r="AEC55" s="25"/>
      <c r="AED55" s="25"/>
      <c r="AEE55" s="25"/>
      <c r="AEF55" s="25"/>
      <c r="AEG55" s="25"/>
      <c r="AEH55" s="25"/>
      <c r="AEI55" s="25"/>
      <c r="AEJ55" s="25"/>
      <c r="AEK55" s="25"/>
      <c r="AEL55" s="25"/>
      <c r="AEM55" s="25"/>
      <c r="AEN55" s="25"/>
      <c r="AEO55" s="25"/>
      <c r="AEP55" s="25"/>
      <c r="AEQ55" s="25"/>
      <c r="AER55" s="25"/>
      <c r="AES55" s="25"/>
      <c r="AET55" s="25"/>
      <c r="AEU55" s="25"/>
      <c r="AEV55" s="25"/>
      <c r="AEW55" s="25"/>
      <c r="AEX55" s="25"/>
      <c r="AEY55" s="25"/>
      <c r="AEZ55" s="25"/>
      <c r="AFA55" s="25"/>
      <c r="AFB55" s="25"/>
      <c r="AFC55" s="25"/>
      <c r="AFD55" s="25"/>
      <c r="AFE55" s="25"/>
      <c r="AFF55" s="25"/>
      <c r="AFG55" s="25"/>
      <c r="AFH55" s="25"/>
      <c r="AFI55" s="25"/>
      <c r="AFJ55" s="25"/>
      <c r="AFK55" s="25"/>
      <c r="AFL55" s="25"/>
      <c r="AFM55" s="25"/>
      <c r="AFN55" s="25"/>
      <c r="AFO55" s="25"/>
      <c r="AFP55" s="25"/>
      <c r="AFQ55" s="25"/>
      <c r="AFR55" s="25"/>
      <c r="AFS55" s="25"/>
      <c r="AFT55" s="25"/>
      <c r="AFU55" s="25"/>
      <c r="AFV55" s="25"/>
      <c r="AFW55" s="25"/>
      <c r="AFX55" s="25"/>
      <c r="AFY55" s="25"/>
      <c r="AFZ55" s="25"/>
      <c r="AGA55" s="25"/>
      <c r="AGB55" s="25"/>
      <c r="AGC55" s="25"/>
      <c r="AGD55" s="25"/>
      <c r="AGE55" s="25"/>
      <c r="AGF55" s="25"/>
      <c r="AGG55" s="25"/>
      <c r="AGH55" s="25"/>
      <c r="AGI55" s="25"/>
      <c r="AGJ55" s="25"/>
      <c r="AGK55" s="25"/>
      <c r="AGL55" s="25"/>
      <c r="AGM55" s="25"/>
      <c r="AGN55" s="25"/>
      <c r="AGO55" s="25"/>
      <c r="AGP55" s="25"/>
      <c r="AGQ55" s="25"/>
      <c r="AGR55" s="25"/>
      <c r="AGS55" s="25"/>
      <c r="AGT55" s="25"/>
      <c r="AGU55" s="25"/>
      <c r="AGV55" s="25"/>
      <c r="AGW55" s="25"/>
      <c r="AGX55" s="25"/>
      <c r="AGY55" s="25"/>
      <c r="AGZ55" s="25"/>
      <c r="AHA55" s="25"/>
      <c r="AHB55" s="25"/>
      <c r="AHC55" s="25"/>
      <c r="AHD55" s="25"/>
      <c r="AHE55" s="25"/>
      <c r="AHF55" s="25"/>
      <c r="AHG55" s="25"/>
      <c r="AHH55" s="25"/>
      <c r="AHI55" s="25"/>
      <c r="AHJ55" s="25"/>
      <c r="AHK55" s="25"/>
      <c r="AHL55" s="25"/>
      <c r="AHM55" s="25"/>
      <c r="AHN55" s="25"/>
      <c r="AHO55" s="25"/>
      <c r="AHP55" s="25"/>
      <c r="AHQ55" s="25"/>
      <c r="AHR55" s="25"/>
      <c r="AHS55" s="25"/>
      <c r="AHT55" s="25"/>
      <c r="AHU55" s="25"/>
      <c r="AHV55" s="25"/>
      <c r="AHW55" s="25"/>
      <c r="AHX55" s="25"/>
      <c r="AHY55" s="25"/>
      <c r="AHZ55" s="25"/>
      <c r="AIA55" s="25"/>
      <c r="AIB55" s="25"/>
      <c r="AIC55" s="25"/>
      <c r="AID55" s="25"/>
      <c r="AIE55" s="25"/>
      <c r="AIF55" s="25"/>
      <c r="AIG55" s="25"/>
      <c r="AIH55" s="25"/>
      <c r="AII55" s="25"/>
      <c r="AIJ55" s="25"/>
      <c r="AIK55" s="25"/>
      <c r="AIL55" s="25"/>
      <c r="AIM55" s="25"/>
      <c r="AIN55" s="25"/>
      <c r="AIO55" s="25"/>
      <c r="AIP55" s="25"/>
      <c r="AIQ55" s="25"/>
      <c r="AIR55" s="25"/>
      <c r="AIS55" s="25"/>
      <c r="AIT55" s="25"/>
      <c r="AIU55" s="25"/>
      <c r="AIV55" s="25"/>
      <c r="AIW55" s="25"/>
      <c r="AIX55" s="25"/>
      <c r="AIY55" s="25"/>
      <c r="AIZ55" s="25"/>
      <c r="AJA55" s="25"/>
      <c r="AJB55" s="25"/>
      <c r="AJC55" s="25"/>
      <c r="AJD55" s="25"/>
      <c r="AJE55" s="25"/>
      <c r="AJF55" s="25"/>
      <c r="AJG55" s="25"/>
      <c r="AJH55" s="25"/>
      <c r="AJI55" s="25"/>
      <c r="AJJ55" s="25"/>
      <c r="AJK55" s="25"/>
      <c r="AJL55" s="25"/>
      <c r="AJM55" s="25"/>
      <c r="AJN55" s="25"/>
      <c r="AJO55" s="25"/>
      <c r="AJP55" s="25"/>
      <c r="AJQ55" s="25"/>
      <c r="AJR55" s="25"/>
      <c r="AJS55" s="25"/>
      <c r="AJT55" s="25"/>
      <c r="AJU55" s="25"/>
      <c r="AJV55" s="25"/>
      <c r="AJW55" s="25"/>
      <c r="AJX55" s="25"/>
      <c r="AJY55" s="25"/>
      <c r="AJZ55" s="25"/>
      <c r="AKA55" s="25"/>
      <c r="AKB55" s="25"/>
      <c r="AKC55" s="25"/>
      <c r="AKD55" s="25"/>
      <c r="AKE55" s="25"/>
      <c r="AKF55" s="25"/>
      <c r="AKG55" s="25"/>
      <c r="AKH55" s="25"/>
      <c r="AKI55" s="25"/>
      <c r="AKJ55" s="25"/>
      <c r="AKK55" s="25"/>
      <c r="AKL55" s="25"/>
      <c r="AKM55" s="25"/>
      <c r="AKN55" s="25"/>
      <c r="AKO55" s="25"/>
      <c r="AKP55" s="25"/>
      <c r="AKQ55" s="25"/>
      <c r="AKR55" s="25"/>
      <c r="AKS55" s="25"/>
      <c r="AKT55" s="25"/>
      <c r="AKU55" s="25"/>
      <c r="AKV55" s="25"/>
      <c r="AKW55" s="25"/>
      <c r="AKX55" s="25"/>
      <c r="AKY55" s="25"/>
      <c r="AKZ55" s="25"/>
      <c r="ALA55" s="25"/>
      <c r="ALB55" s="25"/>
      <c r="ALC55" s="25"/>
      <c r="ALD55" s="25"/>
      <c r="ALE55" s="25"/>
      <c r="ALF55" s="25"/>
      <c r="ALG55" s="25"/>
      <c r="ALH55" s="25"/>
      <c r="ALI55" s="25"/>
      <c r="ALJ55" s="25"/>
      <c r="ALK55" s="25"/>
      <c r="ALL55" s="25"/>
      <c r="ALM55" s="25"/>
      <c r="ALN55" s="25"/>
      <c r="ALO55" s="25"/>
      <c r="ALP55" s="25"/>
      <c r="ALQ55" s="25"/>
      <c r="ALR55" s="25"/>
      <c r="ALS55" s="25"/>
      <c r="ALT55" s="25"/>
      <c r="ALU55" s="25"/>
      <c r="ALV55" s="25"/>
      <c r="ALW55" s="25"/>
      <c r="ALX55" s="25"/>
      <c r="ALY55" s="25"/>
      <c r="ALZ55" s="25"/>
      <c r="AMA55" s="25"/>
      <c r="AMB55" s="25"/>
      <c r="AMC55" s="25"/>
      <c r="AMD55" s="25"/>
      <c r="AME55" s="25"/>
      <c r="AMF55" s="25"/>
      <c r="AMG55" s="25"/>
      <c r="AMH55" s="25"/>
      <c r="AMI55" s="25"/>
      <c r="AMJ55" s="25"/>
      <c r="AMK55" s="25"/>
    </row>
    <row r="56" spans="1:1025" x14ac:dyDescent="0.25">
      <c r="A56" s="25" t="s">
        <v>769</v>
      </c>
      <c r="B56" s="25" t="s">
        <v>831</v>
      </c>
      <c r="C56" s="25">
        <v>1120</v>
      </c>
      <c r="D56" s="25">
        <v>0.5</v>
      </c>
      <c r="E56" s="121" t="s">
        <v>97</v>
      </c>
      <c r="F56" s="25">
        <v>89.5</v>
      </c>
      <c r="G56" s="25" t="s">
        <v>722</v>
      </c>
      <c r="H56" s="25">
        <v>2</v>
      </c>
      <c r="I56" s="25" t="s">
        <v>723</v>
      </c>
      <c r="J56" s="25">
        <v>2</v>
      </c>
      <c r="K56" s="25" t="s">
        <v>724</v>
      </c>
      <c r="L56" s="25">
        <v>2</v>
      </c>
      <c r="M56" s="25" t="s">
        <v>725</v>
      </c>
      <c r="N56" s="25" t="s">
        <v>726</v>
      </c>
      <c r="P56" s="25">
        <v>2</v>
      </c>
      <c r="R56" s="25">
        <v>2</v>
      </c>
      <c r="T56" s="25">
        <v>2</v>
      </c>
      <c r="V56" s="25">
        <v>2</v>
      </c>
      <c r="X56" s="25">
        <v>2</v>
      </c>
      <c r="Z56" s="25">
        <v>2</v>
      </c>
      <c r="AB56" s="25">
        <v>2</v>
      </c>
      <c r="AD56" s="25">
        <v>2</v>
      </c>
      <c r="AH56" s="25">
        <v>2</v>
      </c>
      <c r="AJ56" s="25">
        <v>2</v>
      </c>
      <c r="AL56" s="25">
        <v>2</v>
      </c>
      <c r="AN56" s="25">
        <v>2</v>
      </c>
      <c r="AP56" s="25">
        <v>2</v>
      </c>
      <c r="AR56" s="25">
        <v>2</v>
      </c>
      <c r="AT56" s="25">
        <v>2</v>
      </c>
      <c r="AV56" s="25">
        <v>2</v>
      </c>
      <c r="AX56" s="25">
        <v>2</v>
      </c>
      <c r="AZ56" s="25">
        <v>2</v>
      </c>
      <c r="BB56" s="25">
        <v>2</v>
      </c>
      <c r="BD56" s="25">
        <v>2</v>
      </c>
      <c r="BF56" s="25">
        <v>2</v>
      </c>
      <c r="BH56" s="25">
        <v>2</v>
      </c>
      <c r="BJ56" s="25">
        <v>2</v>
      </c>
      <c r="BL56" s="25">
        <v>2</v>
      </c>
      <c r="BN56" s="25">
        <v>2</v>
      </c>
      <c r="BP56" s="25">
        <v>2</v>
      </c>
    </row>
    <row r="57" spans="1:1025" x14ac:dyDescent="0.25">
      <c r="A57" s="25" t="s">
        <v>769</v>
      </c>
      <c r="B57" s="25" t="s">
        <v>831</v>
      </c>
      <c r="C57" s="25">
        <v>1120</v>
      </c>
      <c r="D57" s="25">
        <v>0.5</v>
      </c>
      <c r="E57" s="25" t="s">
        <v>777</v>
      </c>
      <c r="F57" s="25">
        <v>89.5</v>
      </c>
      <c r="G57" s="46" t="s">
        <v>778</v>
      </c>
      <c r="H57" s="25">
        <v>12</v>
      </c>
      <c r="I57" s="46">
        <v>4.0000000000000001E-3</v>
      </c>
      <c r="J57" s="25">
        <v>12</v>
      </c>
      <c r="K57" s="46" t="s">
        <v>779</v>
      </c>
      <c r="L57" s="25">
        <v>12</v>
      </c>
      <c r="M57" s="46" t="s">
        <v>780</v>
      </c>
      <c r="N57" s="25">
        <v>12</v>
      </c>
      <c r="P57" s="25" t="s">
        <v>842</v>
      </c>
      <c r="R57" s="25">
        <v>15</v>
      </c>
      <c r="T57" s="25">
        <v>15</v>
      </c>
      <c r="V57" s="25">
        <v>15</v>
      </c>
      <c r="X57" s="25">
        <v>12</v>
      </c>
      <c r="Z57" s="25">
        <v>15</v>
      </c>
      <c r="AB57" s="25">
        <v>12</v>
      </c>
      <c r="AD57" s="25">
        <v>15</v>
      </c>
      <c r="AF57" s="25">
        <v>12</v>
      </c>
      <c r="AH57" s="25">
        <v>12</v>
      </c>
      <c r="AJ57" s="25">
        <v>12</v>
      </c>
      <c r="AL57" s="25">
        <v>12</v>
      </c>
      <c r="AN57" s="25" t="s">
        <v>852</v>
      </c>
      <c r="AP57" s="25">
        <v>12</v>
      </c>
      <c r="AR57" s="25">
        <v>12</v>
      </c>
      <c r="AT57" s="25">
        <v>12</v>
      </c>
      <c r="AV57" s="25">
        <v>12</v>
      </c>
      <c r="AX57" s="25">
        <v>12</v>
      </c>
      <c r="AZ57" s="25" t="s">
        <v>855</v>
      </c>
      <c r="BB57" s="25" t="s">
        <v>857</v>
      </c>
      <c r="BD57" s="25" t="s">
        <v>860</v>
      </c>
      <c r="BF57" s="25" t="s">
        <v>862</v>
      </c>
      <c r="BH57" s="25" t="s">
        <v>863</v>
      </c>
      <c r="BJ57" s="25" t="s">
        <v>864</v>
      </c>
      <c r="BL57" s="25">
        <v>12</v>
      </c>
      <c r="BN57" s="25">
        <v>12</v>
      </c>
      <c r="BP57" s="25">
        <v>12</v>
      </c>
    </row>
    <row r="58" spans="1:1025" x14ac:dyDescent="0.25">
      <c r="A58" s="25" t="s">
        <v>769</v>
      </c>
      <c r="B58" s="25" t="s">
        <v>833</v>
      </c>
      <c r="C58" s="25">
        <v>1100</v>
      </c>
      <c r="D58" s="25">
        <v>0.5</v>
      </c>
      <c r="E58" s="25" t="s">
        <v>733</v>
      </c>
      <c r="F58" s="25">
        <v>92.5</v>
      </c>
      <c r="G58" s="25" t="s">
        <v>738</v>
      </c>
      <c r="H58" s="25">
        <v>5</v>
      </c>
      <c r="I58" s="25" t="s">
        <v>739</v>
      </c>
      <c r="J58" s="25">
        <v>5</v>
      </c>
      <c r="K58" s="25" t="s">
        <v>740</v>
      </c>
      <c r="L58" s="25">
        <v>5</v>
      </c>
      <c r="M58" s="25" t="s">
        <v>741</v>
      </c>
      <c r="N58" s="25" t="s">
        <v>742</v>
      </c>
      <c r="P58" s="25" t="s">
        <v>843</v>
      </c>
      <c r="R58" s="25" t="s">
        <v>843</v>
      </c>
      <c r="T58" s="25" t="s">
        <v>843</v>
      </c>
      <c r="V58" s="25" t="s">
        <v>843</v>
      </c>
      <c r="X58" s="25" t="s">
        <v>843</v>
      </c>
      <c r="Z58" s="25" t="s">
        <v>843</v>
      </c>
      <c r="AB58" s="25" t="s">
        <v>843</v>
      </c>
      <c r="AD58" s="25" t="s">
        <v>843</v>
      </c>
      <c r="AH58" s="25" t="s">
        <v>843</v>
      </c>
      <c r="AJ58" s="25" t="s">
        <v>843</v>
      </c>
      <c r="AL58" s="25" t="s">
        <v>843</v>
      </c>
      <c r="AN58" s="25" t="s">
        <v>843</v>
      </c>
      <c r="AP58" s="25" t="s">
        <v>843</v>
      </c>
      <c r="AR58" s="25" t="s">
        <v>843</v>
      </c>
      <c r="AT58" s="25" t="s">
        <v>843</v>
      </c>
      <c r="AV58" s="25" t="s">
        <v>843</v>
      </c>
      <c r="AX58" s="25" t="s">
        <v>843</v>
      </c>
      <c r="AZ58" s="25" t="s">
        <v>843</v>
      </c>
      <c r="BB58" s="25" t="s">
        <v>843</v>
      </c>
      <c r="BD58" s="25" t="s">
        <v>843</v>
      </c>
      <c r="BF58" s="25" t="s">
        <v>843</v>
      </c>
      <c r="BH58" s="25" t="s">
        <v>843</v>
      </c>
      <c r="BJ58" s="25" t="s">
        <v>843</v>
      </c>
      <c r="BL58" s="25" t="s">
        <v>843</v>
      </c>
      <c r="BN58" s="25" t="s">
        <v>843</v>
      </c>
      <c r="BP58" s="25" t="s">
        <v>843</v>
      </c>
    </row>
    <row r="59" spans="1:1025" s="110" customFormat="1" x14ac:dyDescent="0.25">
      <c r="A59" s="25" t="s">
        <v>769</v>
      </c>
      <c r="B59" s="25" t="s">
        <v>830</v>
      </c>
      <c r="C59" s="25">
        <v>1100</v>
      </c>
      <c r="D59" s="25">
        <v>0.5</v>
      </c>
      <c r="E59" s="25" t="s">
        <v>733</v>
      </c>
      <c r="F59" s="25">
        <v>92.5</v>
      </c>
      <c r="G59" s="1" t="s">
        <v>835</v>
      </c>
      <c r="H59" s="25">
        <v>13</v>
      </c>
      <c r="I59" s="25" t="s">
        <v>836</v>
      </c>
      <c r="J59" s="25">
        <v>13</v>
      </c>
      <c r="K59" s="25" t="s">
        <v>834</v>
      </c>
      <c r="L59" s="25">
        <v>13</v>
      </c>
      <c r="M59" s="25" t="s">
        <v>837</v>
      </c>
      <c r="N59" s="25">
        <v>13</v>
      </c>
      <c r="O59" s="25"/>
      <c r="P59" s="25">
        <v>13</v>
      </c>
      <c r="R59" s="25">
        <v>13</v>
      </c>
      <c r="S59" s="25"/>
      <c r="T59" s="25">
        <v>13</v>
      </c>
      <c r="U59" s="25"/>
      <c r="V59" s="25">
        <v>13</v>
      </c>
      <c r="W59" s="25"/>
      <c r="X59" s="25">
        <v>13</v>
      </c>
      <c r="Y59" s="25"/>
      <c r="Z59" s="25">
        <v>13</v>
      </c>
      <c r="AA59" s="25"/>
      <c r="AB59" s="160">
        <v>13</v>
      </c>
      <c r="AC59" s="25"/>
      <c r="AD59" s="25">
        <v>13</v>
      </c>
      <c r="AE59" s="25"/>
      <c r="AF59" s="25"/>
      <c r="AG59" s="25"/>
      <c r="AH59" s="160">
        <v>13</v>
      </c>
      <c r="AI59" s="25"/>
      <c r="AJ59" s="160">
        <v>13</v>
      </c>
      <c r="AK59" s="25"/>
      <c r="AL59" s="160">
        <v>13</v>
      </c>
      <c r="AM59" s="25"/>
      <c r="AN59" s="160">
        <v>13</v>
      </c>
      <c r="AO59" s="25"/>
      <c r="AP59" s="160">
        <v>13</v>
      </c>
      <c r="AQ59" s="25"/>
      <c r="AR59" s="160">
        <v>13</v>
      </c>
      <c r="AS59" s="25"/>
      <c r="AT59" s="160">
        <v>13</v>
      </c>
      <c r="AU59" s="25"/>
      <c r="AV59" s="160">
        <v>13</v>
      </c>
      <c r="AW59" s="25"/>
      <c r="AX59" s="160">
        <v>13</v>
      </c>
      <c r="AY59" s="25"/>
      <c r="AZ59" s="160">
        <v>13</v>
      </c>
      <c r="BA59" s="25"/>
      <c r="BB59" s="160">
        <v>13</v>
      </c>
      <c r="BC59" s="25"/>
      <c r="BD59" s="160">
        <v>13</v>
      </c>
      <c r="BE59" s="25"/>
      <c r="BF59" s="160">
        <v>13</v>
      </c>
      <c r="BG59" s="25"/>
      <c r="BH59" s="160">
        <v>13</v>
      </c>
      <c r="BI59" s="25"/>
      <c r="BJ59" s="160">
        <v>13</v>
      </c>
      <c r="BK59" s="25"/>
      <c r="BL59" s="160">
        <v>13</v>
      </c>
      <c r="BM59" s="25"/>
      <c r="BN59" s="160">
        <v>13</v>
      </c>
      <c r="BO59" s="25"/>
      <c r="BP59" s="160">
        <v>13</v>
      </c>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c r="DA59" s="25"/>
      <c r="DB59" s="25"/>
      <c r="DC59" s="25"/>
      <c r="DD59" s="25"/>
      <c r="DE59" s="25"/>
      <c r="DF59" s="25"/>
      <c r="DG59" s="25"/>
      <c r="DH59" s="25"/>
      <c r="DI59" s="25"/>
      <c r="DJ59" s="25"/>
      <c r="DK59" s="25"/>
      <c r="DL59" s="25"/>
      <c r="DM59" s="25"/>
      <c r="DN59" s="25"/>
      <c r="DO59" s="25"/>
      <c r="DP59" s="25"/>
      <c r="DQ59" s="25"/>
      <c r="DR59" s="25"/>
      <c r="DS59" s="25"/>
      <c r="DT59" s="25"/>
      <c r="DU59" s="25"/>
      <c r="DV59" s="25"/>
      <c r="DW59" s="25"/>
      <c r="DX59" s="25"/>
      <c r="DY59" s="25"/>
      <c r="DZ59" s="25"/>
      <c r="EA59" s="25"/>
      <c r="EB59" s="25"/>
      <c r="EC59" s="25"/>
      <c r="ED59" s="25"/>
      <c r="EE59" s="25"/>
      <c r="EF59" s="25"/>
      <c r="EG59" s="25"/>
      <c r="EH59" s="25"/>
      <c r="EI59" s="25"/>
      <c r="EJ59" s="25"/>
      <c r="EK59" s="25"/>
      <c r="EL59" s="25"/>
      <c r="EM59" s="25"/>
      <c r="EN59" s="25"/>
      <c r="EO59" s="25"/>
      <c r="EP59" s="25"/>
      <c r="EQ59" s="25"/>
      <c r="ER59" s="25"/>
      <c r="ES59" s="25"/>
      <c r="ET59" s="25"/>
      <c r="EU59" s="25"/>
      <c r="EV59" s="25"/>
      <c r="EW59" s="25"/>
      <c r="EX59" s="25"/>
      <c r="EY59" s="25"/>
      <c r="EZ59" s="25"/>
      <c r="FA59" s="25"/>
      <c r="FB59" s="25"/>
      <c r="FC59" s="25"/>
      <c r="FD59" s="25"/>
      <c r="FE59" s="25"/>
      <c r="FF59" s="25"/>
      <c r="FG59" s="25"/>
      <c r="FH59" s="25"/>
      <c r="FI59" s="25"/>
      <c r="FJ59" s="25"/>
      <c r="FK59" s="25"/>
      <c r="FL59" s="25"/>
      <c r="FM59" s="25"/>
      <c r="FN59" s="25"/>
      <c r="FO59" s="25"/>
      <c r="FP59" s="25"/>
      <c r="FQ59" s="25"/>
      <c r="FR59" s="25"/>
      <c r="FS59" s="25"/>
      <c r="FT59" s="25"/>
      <c r="FU59" s="25"/>
      <c r="FV59" s="25"/>
      <c r="FW59" s="25"/>
      <c r="FX59" s="25"/>
      <c r="FY59" s="25"/>
      <c r="FZ59" s="25"/>
      <c r="GA59" s="25"/>
      <c r="GB59" s="25"/>
      <c r="GC59" s="25"/>
      <c r="GD59" s="25"/>
      <c r="GE59" s="25"/>
      <c r="GF59" s="25"/>
      <c r="GG59" s="25"/>
      <c r="GH59" s="25"/>
      <c r="GI59" s="25"/>
      <c r="GJ59" s="25"/>
      <c r="GK59" s="25"/>
      <c r="GL59" s="25"/>
      <c r="GM59" s="25"/>
      <c r="GN59" s="25"/>
      <c r="GO59" s="25"/>
      <c r="GP59" s="25"/>
      <c r="GQ59" s="25"/>
      <c r="GR59" s="25"/>
      <c r="GS59" s="25"/>
      <c r="GT59" s="25"/>
      <c r="GU59" s="25"/>
      <c r="GV59" s="25"/>
      <c r="GW59" s="25"/>
      <c r="GX59" s="25"/>
      <c r="GY59" s="25"/>
      <c r="GZ59" s="25"/>
      <c r="HA59" s="25"/>
      <c r="HB59" s="25"/>
      <c r="HC59" s="25"/>
      <c r="HD59" s="25"/>
      <c r="HE59" s="25"/>
      <c r="HF59" s="25"/>
      <c r="HG59" s="25"/>
      <c r="HH59" s="25"/>
      <c r="HI59" s="25"/>
      <c r="HJ59" s="25"/>
      <c r="HK59" s="25"/>
      <c r="HL59" s="25"/>
      <c r="HM59" s="25"/>
      <c r="HN59" s="25"/>
      <c r="HO59" s="25"/>
      <c r="HP59" s="25"/>
      <c r="HQ59" s="25"/>
      <c r="HR59" s="25"/>
      <c r="HS59" s="25"/>
      <c r="HT59" s="25"/>
      <c r="HU59" s="25"/>
      <c r="HV59" s="25"/>
      <c r="HW59" s="25"/>
      <c r="HX59" s="25"/>
      <c r="HY59" s="25"/>
      <c r="HZ59" s="25"/>
      <c r="IA59" s="25"/>
      <c r="IB59" s="25"/>
      <c r="IC59" s="25"/>
      <c r="ID59" s="25"/>
      <c r="IE59" s="25"/>
      <c r="IF59" s="25"/>
      <c r="IG59" s="25"/>
      <c r="IH59" s="25"/>
      <c r="II59" s="25"/>
      <c r="IJ59" s="25"/>
      <c r="IK59" s="25"/>
      <c r="IL59" s="25"/>
      <c r="IM59" s="25"/>
      <c r="IN59" s="25"/>
      <c r="IO59" s="25"/>
      <c r="IP59" s="25"/>
      <c r="IQ59" s="25"/>
      <c r="IR59" s="25"/>
      <c r="IS59" s="25"/>
      <c r="IT59" s="25"/>
      <c r="IU59" s="25"/>
      <c r="IV59" s="25"/>
      <c r="IW59" s="25"/>
      <c r="IX59" s="25"/>
      <c r="IY59" s="25"/>
      <c r="IZ59" s="25"/>
      <c r="JA59" s="25"/>
      <c r="JB59" s="25"/>
      <c r="JC59" s="25"/>
      <c r="JD59" s="25"/>
      <c r="JE59" s="25"/>
      <c r="JF59" s="25"/>
      <c r="JG59" s="25"/>
      <c r="JH59" s="25"/>
      <c r="JI59" s="25"/>
      <c r="JJ59" s="25"/>
      <c r="JK59" s="25"/>
      <c r="JL59" s="25"/>
      <c r="JM59" s="25"/>
      <c r="JN59" s="25"/>
      <c r="JO59" s="25"/>
      <c r="JP59" s="25"/>
      <c r="JQ59" s="25"/>
      <c r="JR59" s="25"/>
      <c r="JS59" s="25"/>
      <c r="JT59" s="25"/>
      <c r="JU59" s="25"/>
      <c r="JV59" s="25"/>
      <c r="JW59" s="25"/>
      <c r="JX59" s="25"/>
      <c r="JY59" s="25"/>
      <c r="JZ59" s="25"/>
      <c r="KA59" s="25"/>
      <c r="KB59" s="25"/>
      <c r="KC59" s="25"/>
      <c r="KD59" s="25"/>
      <c r="KE59" s="25"/>
      <c r="KF59" s="25"/>
      <c r="KG59" s="25"/>
      <c r="KH59" s="25"/>
      <c r="KI59" s="25"/>
      <c r="KJ59" s="25"/>
      <c r="KK59" s="25"/>
      <c r="KL59" s="25"/>
      <c r="KM59" s="25"/>
      <c r="KN59" s="25"/>
      <c r="KO59" s="25"/>
      <c r="KP59" s="25"/>
      <c r="KQ59" s="25"/>
      <c r="KR59" s="25"/>
      <c r="KS59" s="25"/>
      <c r="KT59" s="25"/>
      <c r="KU59" s="25"/>
      <c r="KV59" s="25"/>
      <c r="KW59" s="25"/>
      <c r="KX59" s="25"/>
      <c r="KY59" s="25"/>
      <c r="KZ59" s="25"/>
      <c r="LA59" s="25"/>
      <c r="LB59" s="25"/>
      <c r="LC59" s="25"/>
      <c r="LD59" s="25"/>
      <c r="LE59" s="25"/>
      <c r="LF59" s="25"/>
      <c r="LG59" s="25"/>
      <c r="LH59" s="25"/>
      <c r="LI59" s="25"/>
      <c r="LJ59" s="25"/>
      <c r="LK59" s="25"/>
      <c r="LL59" s="25"/>
      <c r="LM59" s="25"/>
      <c r="LN59" s="25"/>
      <c r="LO59" s="25"/>
      <c r="LP59" s="25"/>
      <c r="LQ59" s="25"/>
      <c r="LR59" s="25"/>
      <c r="LS59" s="25"/>
      <c r="LT59" s="25"/>
      <c r="LU59" s="25"/>
      <c r="LV59" s="25"/>
      <c r="LW59" s="25"/>
      <c r="LX59" s="25"/>
      <c r="LY59" s="25"/>
      <c r="LZ59" s="25"/>
      <c r="MA59" s="25"/>
      <c r="MB59" s="25"/>
      <c r="MC59" s="25"/>
      <c r="MD59" s="25"/>
      <c r="ME59" s="25"/>
      <c r="MF59" s="25"/>
      <c r="MG59" s="25"/>
      <c r="MH59" s="25"/>
      <c r="MI59" s="25"/>
      <c r="MJ59" s="25"/>
      <c r="MK59" s="25"/>
      <c r="ML59" s="25"/>
      <c r="MM59" s="25"/>
      <c r="MN59" s="25"/>
      <c r="MO59" s="25"/>
      <c r="MP59" s="25"/>
      <c r="MQ59" s="25"/>
      <c r="MR59" s="25"/>
      <c r="MS59" s="25"/>
      <c r="MT59" s="25"/>
      <c r="MU59" s="25"/>
      <c r="MV59" s="25"/>
      <c r="MW59" s="25"/>
      <c r="MX59" s="25"/>
      <c r="MY59" s="25"/>
      <c r="MZ59" s="25"/>
      <c r="NA59" s="25"/>
      <c r="NB59" s="25"/>
      <c r="NC59" s="25"/>
      <c r="ND59" s="25"/>
      <c r="NE59" s="25"/>
      <c r="NF59" s="25"/>
      <c r="NG59" s="25"/>
      <c r="NH59" s="25"/>
      <c r="NI59" s="25"/>
      <c r="NJ59" s="25"/>
      <c r="NK59" s="25"/>
      <c r="NL59" s="25"/>
      <c r="NM59" s="25"/>
      <c r="NN59" s="25"/>
      <c r="NO59" s="25"/>
      <c r="NP59" s="25"/>
      <c r="NQ59" s="25"/>
      <c r="NR59" s="25"/>
      <c r="NS59" s="25"/>
      <c r="NT59" s="25"/>
      <c r="NU59" s="25"/>
      <c r="NV59" s="25"/>
      <c r="NW59" s="25"/>
      <c r="NX59" s="25"/>
      <c r="NY59" s="25"/>
      <c r="NZ59" s="25"/>
      <c r="OA59" s="25"/>
      <c r="OB59" s="25"/>
      <c r="OC59" s="25"/>
      <c r="OD59" s="25"/>
      <c r="OE59" s="25"/>
      <c r="OF59" s="25"/>
      <c r="OG59" s="25"/>
      <c r="OH59" s="25"/>
      <c r="OI59" s="25"/>
      <c r="OJ59" s="25"/>
      <c r="OK59" s="25"/>
      <c r="OL59" s="25"/>
      <c r="OM59" s="25"/>
      <c r="ON59" s="25"/>
      <c r="OO59" s="25"/>
      <c r="OP59" s="25"/>
      <c r="OQ59" s="25"/>
      <c r="OR59" s="25"/>
      <c r="OS59" s="25"/>
      <c r="OT59" s="25"/>
      <c r="OU59" s="25"/>
      <c r="OV59" s="25"/>
      <c r="OW59" s="25"/>
      <c r="OX59" s="25"/>
      <c r="OY59" s="25"/>
      <c r="OZ59" s="25"/>
      <c r="PA59" s="25"/>
      <c r="PB59" s="25"/>
      <c r="PC59" s="25"/>
      <c r="PD59" s="25"/>
      <c r="PE59" s="25"/>
      <c r="PF59" s="25"/>
      <c r="PG59" s="25"/>
      <c r="PH59" s="25"/>
      <c r="PI59" s="25"/>
      <c r="PJ59" s="25"/>
      <c r="PK59" s="25"/>
      <c r="PL59" s="25"/>
      <c r="PM59" s="25"/>
      <c r="PN59" s="25"/>
      <c r="PO59" s="25"/>
      <c r="PP59" s="25"/>
      <c r="PQ59" s="25"/>
      <c r="PR59" s="25"/>
      <c r="PS59" s="25"/>
      <c r="PT59" s="25"/>
      <c r="PU59" s="25"/>
      <c r="PV59" s="25"/>
      <c r="PW59" s="25"/>
      <c r="PX59" s="25"/>
      <c r="PY59" s="25"/>
      <c r="PZ59" s="25"/>
      <c r="QA59" s="25"/>
      <c r="QB59" s="25"/>
      <c r="QC59" s="25"/>
      <c r="QD59" s="25"/>
      <c r="QE59" s="25"/>
      <c r="QF59" s="25"/>
      <c r="QG59" s="25"/>
      <c r="QH59" s="25"/>
      <c r="QI59" s="25"/>
      <c r="QJ59" s="25"/>
      <c r="QK59" s="25"/>
      <c r="QL59" s="25"/>
      <c r="QM59" s="25"/>
      <c r="QN59" s="25"/>
      <c r="QO59" s="25"/>
      <c r="QP59" s="25"/>
      <c r="QQ59" s="25"/>
      <c r="QR59" s="25"/>
      <c r="QS59" s="25"/>
      <c r="QT59" s="25"/>
      <c r="QU59" s="25"/>
      <c r="QV59" s="25"/>
      <c r="QW59" s="25"/>
      <c r="QX59" s="25"/>
      <c r="QY59" s="25"/>
      <c r="QZ59" s="25"/>
      <c r="RA59" s="25"/>
      <c r="RB59" s="25"/>
      <c r="RC59" s="25"/>
      <c r="RD59" s="25"/>
      <c r="RE59" s="25"/>
      <c r="RF59" s="25"/>
      <c r="RG59" s="25"/>
      <c r="RH59" s="25"/>
      <c r="RI59" s="25"/>
      <c r="RJ59" s="25"/>
      <c r="RK59" s="25"/>
      <c r="RL59" s="25"/>
      <c r="RM59" s="25"/>
      <c r="RN59" s="25"/>
      <c r="RO59" s="25"/>
      <c r="RP59" s="25"/>
      <c r="RQ59" s="25"/>
      <c r="RR59" s="25"/>
      <c r="RS59" s="25"/>
      <c r="RT59" s="25"/>
      <c r="RU59" s="25"/>
      <c r="RV59" s="25"/>
      <c r="RW59" s="25"/>
      <c r="RX59" s="25"/>
      <c r="RY59" s="25"/>
      <c r="RZ59" s="25"/>
      <c r="SA59" s="25"/>
      <c r="SB59" s="25"/>
      <c r="SC59" s="25"/>
      <c r="SD59" s="25"/>
      <c r="SE59" s="25"/>
      <c r="SF59" s="25"/>
      <c r="SG59" s="25"/>
      <c r="SH59" s="25"/>
      <c r="SI59" s="25"/>
      <c r="SJ59" s="25"/>
      <c r="SK59" s="25"/>
      <c r="SL59" s="25"/>
      <c r="SM59" s="25"/>
      <c r="SN59" s="25"/>
      <c r="SO59" s="25"/>
      <c r="SP59" s="25"/>
      <c r="SQ59" s="25"/>
      <c r="SR59" s="25"/>
      <c r="SS59" s="25"/>
      <c r="ST59" s="25"/>
      <c r="SU59" s="25"/>
      <c r="SV59" s="25"/>
      <c r="SW59" s="25"/>
      <c r="SX59" s="25"/>
      <c r="SY59" s="25"/>
      <c r="SZ59" s="25"/>
      <c r="TA59" s="25"/>
      <c r="TB59" s="25"/>
      <c r="TC59" s="25"/>
      <c r="TD59" s="25"/>
      <c r="TE59" s="25"/>
      <c r="TF59" s="25"/>
      <c r="TG59" s="25"/>
      <c r="TH59" s="25"/>
      <c r="TI59" s="25"/>
      <c r="TJ59" s="25"/>
      <c r="TK59" s="25"/>
      <c r="TL59" s="25"/>
      <c r="TM59" s="25"/>
      <c r="TN59" s="25"/>
      <c r="TO59" s="25"/>
      <c r="TP59" s="25"/>
      <c r="TQ59" s="25"/>
      <c r="TR59" s="25"/>
      <c r="TS59" s="25"/>
      <c r="TT59" s="25"/>
      <c r="TU59" s="25"/>
      <c r="TV59" s="25"/>
      <c r="TW59" s="25"/>
      <c r="TX59" s="25"/>
      <c r="TY59" s="25"/>
      <c r="TZ59" s="25"/>
      <c r="UA59" s="25"/>
      <c r="UB59" s="25"/>
      <c r="UC59" s="25"/>
      <c r="UD59" s="25"/>
      <c r="UE59" s="25"/>
      <c r="UF59" s="25"/>
      <c r="UG59" s="25"/>
      <c r="UH59" s="25"/>
      <c r="UI59" s="25"/>
      <c r="UJ59" s="25"/>
      <c r="UK59" s="25"/>
      <c r="UL59" s="25"/>
      <c r="UM59" s="25"/>
      <c r="UN59" s="25"/>
      <c r="UO59" s="25"/>
      <c r="UP59" s="25"/>
      <c r="UQ59" s="25"/>
      <c r="UR59" s="25"/>
      <c r="US59" s="25"/>
      <c r="UT59" s="25"/>
      <c r="UU59" s="25"/>
      <c r="UV59" s="25"/>
      <c r="UW59" s="25"/>
      <c r="UX59" s="25"/>
      <c r="UY59" s="25"/>
      <c r="UZ59" s="25"/>
      <c r="VA59" s="25"/>
      <c r="VB59" s="25"/>
      <c r="VC59" s="25"/>
      <c r="VD59" s="25"/>
      <c r="VE59" s="25"/>
      <c r="VF59" s="25"/>
      <c r="VG59" s="25"/>
      <c r="VH59" s="25"/>
      <c r="VI59" s="25"/>
      <c r="VJ59" s="25"/>
      <c r="VK59" s="25"/>
      <c r="VL59" s="25"/>
      <c r="VM59" s="25"/>
      <c r="VN59" s="25"/>
      <c r="VO59" s="25"/>
      <c r="VP59" s="25"/>
      <c r="VQ59" s="25"/>
      <c r="VR59" s="25"/>
      <c r="VS59" s="25"/>
      <c r="VT59" s="25"/>
      <c r="VU59" s="25"/>
      <c r="VV59" s="25"/>
      <c r="VW59" s="25"/>
      <c r="VX59" s="25"/>
      <c r="VY59" s="25"/>
      <c r="VZ59" s="25"/>
      <c r="WA59" s="25"/>
      <c r="WB59" s="25"/>
      <c r="WC59" s="25"/>
      <c r="WD59" s="25"/>
      <c r="WE59" s="25"/>
      <c r="WF59" s="25"/>
      <c r="WG59" s="25"/>
      <c r="WH59" s="25"/>
      <c r="WI59" s="25"/>
      <c r="WJ59" s="25"/>
      <c r="WK59" s="25"/>
      <c r="WL59" s="25"/>
      <c r="WM59" s="25"/>
      <c r="WN59" s="25"/>
      <c r="WO59" s="25"/>
      <c r="WP59" s="25"/>
      <c r="WQ59" s="25"/>
      <c r="WR59" s="25"/>
      <c r="WS59" s="25"/>
      <c r="WT59" s="25"/>
      <c r="WU59" s="25"/>
      <c r="WV59" s="25"/>
      <c r="WW59" s="25"/>
      <c r="WX59" s="25"/>
      <c r="WY59" s="25"/>
      <c r="WZ59" s="25"/>
      <c r="XA59" s="25"/>
      <c r="XB59" s="25"/>
      <c r="XC59" s="25"/>
      <c r="XD59" s="25"/>
      <c r="XE59" s="25"/>
      <c r="XF59" s="25"/>
      <c r="XG59" s="25"/>
      <c r="XH59" s="25"/>
      <c r="XI59" s="25"/>
      <c r="XJ59" s="25"/>
      <c r="XK59" s="25"/>
      <c r="XL59" s="25"/>
      <c r="XM59" s="25"/>
      <c r="XN59" s="25"/>
      <c r="XO59" s="25"/>
      <c r="XP59" s="25"/>
      <c r="XQ59" s="25"/>
      <c r="XR59" s="25"/>
      <c r="XS59" s="25"/>
      <c r="XT59" s="25"/>
      <c r="XU59" s="25"/>
      <c r="XV59" s="25"/>
      <c r="XW59" s="25"/>
      <c r="XX59" s="25"/>
      <c r="XY59" s="25"/>
      <c r="XZ59" s="25"/>
      <c r="YA59" s="25"/>
      <c r="YB59" s="25"/>
      <c r="YC59" s="25"/>
      <c r="YD59" s="25"/>
      <c r="YE59" s="25"/>
      <c r="YF59" s="25"/>
      <c r="YG59" s="25"/>
      <c r="YH59" s="25"/>
      <c r="YI59" s="25"/>
      <c r="YJ59" s="25"/>
      <c r="YK59" s="25"/>
      <c r="YL59" s="25"/>
      <c r="YM59" s="25"/>
      <c r="YN59" s="25"/>
      <c r="YO59" s="25"/>
      <c r="YP59" s="25"/>
      <c r="YQ59" s="25"/>
      <c r="YR59" s="25"/>
      <c r="YS59" s="25"/>
      <c r="YT59" s="25"/>
      <c r="YU59" s="25"/>
      <c r="YV59" s="25"/>
      <c r="YW59" s="25"/>
      <c r="YX59" s="25"/>
      <c r="YY59" s="25"/>
      <c r="YZ59" s="25"/>
      <c r="ZA59" s="25"/>
      <c r="ZB59" s="25"/>
      <c r="ZC59" s="25"/>
      <c r="ZD59" s="25"/>
      <c r="ZE59" s="25"/>
      <c r="ZF59" s="25"/>
      <c r="ZG59" s="25"/>
      <c r="ZH59" s="25"/>
      <c r="ZI59" s="25"/>
      <c r="ZJ59" s="25"/>
      <c r="ZK59" s="25"/>
      <c r="ZL59" s="25"/>
      <c r="ZM59" s="25"/>
      <c r="ZN59" s="25"/>
      <c r="ZO59" s="25"/>
      <c r="ZP59" s="25"/>
      <c r="ZQ59" s="25"/>
      <c r="ZR59" s="25"/>
      <c r="ZS59" s="25"/>
      <c r="ZT59" s="25"/>
      <c r="ZU59" s="25"/>
      <c r="ZV59" s="25"/>
      <c r="ZW59" s="25"/>
      <c r="ZX59" s="25"/>
      <c r="ZY59" s="25"/>
      <c r="ZZ59" s="25"/>
      <c r="AAA59" s="25"/>
      <c r="AAB59" s="25"/>
      <c r="AAC59" s="25"/>
      <c r="AAD59" s="25"/>
      <c r="AAE59" s="25"/>
      <c r="AAF59" s="25"/>
      <c r="AAG59" s="25"/>
      <c r="AAH59" s="25"/>
      <c r="AAI59" s="25"/>
      <c r="AAJ59" s="25"/>
      <c r="AAK59" s="25"/>
      <c r="AAL59" s="25"/>
      <c r="AAM59" s="25"/>
      <c r="AAN59" s="25"/>
      <c r="AAO59" s="25"/>
      <c r="AAP59" s="25"/>
      <c r="AAQ59" s="25"/>
      <c r="AAR59" s="25"/>
      <c r="AAS59" s="25"/>
      <c r="AAT59" s="25"/>
      <c r="AAU59" s="25"/>
      <c r="AAV59" s="25"/>
      <c r="AAW59" s="25"/>
      <c r="AAX59" s="25"/>
      <c r="AAY59" s="25"/>
      <c r="AAZ59" s="25"/>
      <c r="ABA59" s="25"/>
      <c r="ABB59" s="25"/>
      <c r="ABC59" s="25"/>
      <c r="ABD59" s="25"/>
      <c r="ABE59" s="25"/>
      <c r="ABF59" s="25"/>
      <c r="ABG59" s="25"/>
      <c r="ABH59" s="25"/>
      <c r="ABI59" s="25"/>
      <c r="ABJ59" s="25"/>
      <c r="ABK59" s="25"/>
      <c r="ABL59" s="25"/>
      <c r="ABM59" s="25"/>
      <c r="ABN59" s="25"/>
      <c r="ABO59" s="25"/>
      <c r="ABP59" s="25"/>
      <c r="ABQ59" s="25"/>
      <c r="ABR59" s="25"/>
      <c r="ABS59" s="25"/>
      <c r="ABT59" s="25"/>
      <c r="ABU59" s="25"/>
      <c r="ABV59" s="25"/>
      <c r="ABW59" s="25"/>
      <c r="ABX59" s="25"/>
      <c r="ABY59" s="25"/>
      <c r="ABZ59" s="25"/>
      <c r="ACA59" s="25"/>
      <c r="ACB59" s="25"/>
      <c r="ACC59" s="25"/>
      <c r="ACD59" s="25"/>
      <c r="ACE59" s="25"/>
      <c r="ACF59" s="25"/>
      <c r="ACG59" s="25"/>
      <c r="ACH59" s="25"/>
      <c r="ACI59" s="25"/>
      <c r="ACJ59" s="25"/>
      <c r="ACK59" s="25"/>
      <c r="ACL59" s="25"/>
      <c r="ACM59" s="25"/>
      <c r="ACN59" s="25"/>
      <c r="ACO59" s="25"/>
      <c r="ACP59" s="25"/>
      <c r="ACQ59" s="25"/>
      <c r="ACR59" s="25"/>
      <c r="ACS59" s="25"/>
      <c r="ACT59" s="25"/>
      <c r="ACU59" s="25"/>
      <c r="ACV59" s="25"/>
      <c r="ACW59" s="25"/>
      <c r="ACX59" s="25"/>
      <c r="ACY59" s="25"/>
      <c r="ACZ59" s="25"/>
      <c r="ADA59" s="25"/>
      <c r="ADB59" s="25"/>
      <c r="ADC59" s="25"/>
      <c r="ADD59" s="25"/>
      <c r="ADE59" s="25"/>
      <c r="ADF59" s="25"/>
      <c r="ADG59" s="25"/>
      <c r="ADH59" s="25"/>
      <c r="ADI59" s="25"/>
      <c r="ADJ59" s="25"/>
      <c r="ADK59" s="25"/>
      <c r="ADL59" s="25"/>
      <c r="ADM59" s="25"/>
      <c r="ADN59" s="25"/>
      <c r="ADO59" s="25"/>
      <c r="ADP59" s="25"/>
      <c r="ADQ59" s="25"/>
      <c r="ADR59" s="25"/>
      <c r="ADS59" s="25"/>
      <c r="ADT59" s="25"/>
      <c r="ADU59" s="25"/>
      <c r="ADV59" s="25"/>
      <c r="ADW59" s="25"/>
      <c r="ADX59" s="25"/>
      <c r="ADY59" s="25"/>
      <c r="ADZ59" s="25"/>
      <c r="AEA59" s="25"/>
      <c r="AEB59" s="25"/>
      <c r="AEC59" s="25"/>
      <c r="AED59" s="25"/>
      <c r="AEE59" s="25"/>
      <c r="AEF59" s="25"/>
      <c r="AEG59" s="25"/>
      <c r="AEH59" s="25"/>
      <c r="AEI59" s="25"/>
      <c r="AEJ59" s="25"/>
      <c r="AEK59" s="25"/>
      <c r="AEL59" s="25"/>
      <c r="AEM59" s="25"/>
      <c r="AEN59" s="25"/>
      <c r="AEO59" s="25"/>
      <c r="AEP59" s="25"/>
      <c r="AEQ59" s="25"/>
      <c r="AER59" s="25"/>
      <c r="AES59" s="25"/>
      <c r="AET59" s="25"/>
      <c r="AEU59" s="25"/>
      <c r="AEV59" s="25"/>
      <c r="AEW59" s="25"/>
      <c r="AEX59" s="25"/>
      <c r="AEY59" s="25"/>
      <c r="AEZ59" s="25"/>
      <c r="AFA59" s="25"/>
      <c r="AFB59" s="25"/>
      <c r="AFC59" s="25"/>
      <c r="AFD59" s="25"/>
      <c r="AFE59" s="25"/>
      <c r="AFF59" s="25"/>
      <c r="AFG59" s="25"/>
      <c r="AFH59" s="25"/>
      <c r="AFI59" s="25"/>
      <c r="AFJ59" s="25"/>
      <c r="AFK59" s="25"/>
      <c r="AFL59" s="25"/>
      <c r="AFM59" s="25"/>
      <c r="AFN59" s="25"/>
      <c r="AFO59" s="25"/>
      <c r="AFP59" s="25"/>
      <c r="AFQ59" s="25"/>
      <c r="AFR59" s="25"/>
      <c r="AFS59" s="25"/>
      <c r="AFT59" s="25"/>
      <c r="AFU59" s="25"/>
      <c r="AFV59" s="25"/>
      <c r="AFW59" s="25"/>
      <c r="AFX59" s="25"/>
      <c r="AFY59" s="25"/>
      <c r="AFZ59" s="25"/>
      <c r="AGA59" s="25"/>
      <c r="AGB59" s="25"/>
      <c r="AGC59" s="25"/>
      <c r="AGD59" s="25"/>
      <c r="AGE59" s="25"/>
      <c r="AGF59" s="25"/>
      <c r="AGG59" s="25"/>
      <c r="AGH59" s="25"/>
      <c r="AGI59" s="25"/>
      <c r="AGJ59" s="25"/>
      <c r="AGK59" s="25"/>
      <c r="AGL59" s="25"/>
      <c r="AGM59" s="25"/>
      <c r="AGN59" s="25"/>
      <c r="AGO59" s="25"/>
      <c r="AGP59" s="25"/>
      <c r="AGQ59" s="25"/>
      <c r="AGR59" s="25"/>
      <c r="AGS59" s="25"/>
      <c r="AGT59" s="25"/>
      <c r="AGU59" s="25"/>
      <c r="AGV59" s="25"/>
      <c r="AGW59" s="25"/>
      <c r="AGX59" s="25"/>
      <c r="AGY59" s="25"/>
      <c r="AGZ59" s="25"/>
      <c r="AHA59" s="25"/>
      <c r="AHB59" s="25"/>
      <c r="AHC59" s="25"/>
      <c r="AHD59" s="25"/>
      <c r="AHE59" s="25"/>
      <c r="AHF59" s="25"/>
      <c r="AHG59" s="25"/>
      <c r="AHH59" s="25"/>
      <c r="AHI59" s="25"/>
      <c r="AHJ59" s="25"/>
      <c r="AHK59" s="25"/>
      <c r="AHL59" s="25"/>
      <c r="AHM59" s="25"/>
      <c r="AHN59" s="25"/>
      <c r="AHO59" s="25"/>
      <c r="AHP59" s="25"/>
      <c r="AHQ59" s="25"/>
      <c r="AHR59" s="25"/>
      <c r="AHS59" s="25"/>
      <c r="AHT59" s="25"/>
      <c r="AHU59" s="25"/>
      <c r="AHV59" s="25"/>
      <c r="AHW59" s="25"/>
      <c r="AHX59" s="25"/>
      <c r="AHY59" s="25"/>
      <c r="AHZ59" s="25"/>
      <c r="AIA59" s="25"/>
      <c r="AIB59" s="25"/>
      <c r="AIC59" s="25"/>
      <c r="AID59" s="25"/>
      <c r="AIE59" s="25"/>
      <c r="AIF59" s="25"/>
      <c r="AIG59" s="25"/>
      <c r="AIH59" s="25"/>
      <c r="AII59" s="25"/>
      <c r="AIJ59" s="25"/>
      <c r="AIK59" s="25"/>
      <c r="AIL59" s="25"/>
      <c r="AIM59" s="25"/>
      <c r="AIN59" s="25"/>
      <c r="AIO59" s="25"/>
      <c r="AIP59" s="25"/>
      <c r="AIQ59" s="25"/>
      <c r="AIR59" s="25"/>
      <c r="AIS59" s="25"/>
      <c r="AIT59" s="25"/>
      <c r="AIU59" s="25"/>
      <c r="AIV59" s="25"/>
      <c r="AIW59" s="25"/>
      <c r="AIX59" s="25"/>
      <c r="AIY59" s="25"/>
      <c r="AIZ59" s="25"/>
      <c r="AJA59" s="25"/>
      <c r="AJB59" s="25"/>
      <c r="AJC59" s="25"/>
      <c r="AJD59" s="25"/>
      <c r="AJE59" s="25"/>
      <c r="AJF59" s="25"/>
      <c r="AJG59" s="25"/>
      <c r="AJH59" s="25"/>
      <c r="AJI59" s="25"/>
      <c r="AJJ59" s="25"/>
      <c r="AJK59" s="25"/>
      <c r="AJL59" s="25"/>
      <c r="AJM59" s="25"/>
      <c r="AJN59" s="25"/>
      <c r="AJO59" s="25"/>
      <c r="AJP59" s="25"/>
      <c r="AJQ59" s="25"/>
      <c r="AJR59" s="25"/>
      <c r="AJS59" s="25"/>
      <c r="AJT59" s="25"/>
      <c r="AJU59" s="25"/>
      <c r="AJV59" s="25"/>
      <c r="AJW59" s="25"/>
      <c r="AJX59" s="25"/>
      <c r="AJY59" s="25"/>
      <c r="AJZ59" s="25"/>
      <c r="AKA59" s="25"/>
      <c r="AKB59" s="25"/>
      <c r="AKC59" s="25"/>
      <c r="AKD59" s="25"/>
      <c r="AKE59" s="25"/>
      <c r="AKF59" s="25"/>
      <c r="AKG59" s="25"/>
      <c r="AKH59" s="25"/>
      <c r="AKI59" s="25"/>
      <c r="AKJ59" s="25"/>
      <c r="AKK59" s="25"/>
      <c r="AKL59" s="25"/>
      <c r="AKM59" s="25"/>
      <c r="AKN59" s="25"/>
      <c r="AKO59" s="25"/>
      <c r="AKP59" s="25"/>
      <c r="AKQ59" s="25"/>
      <c r="AKR59" s="25"/>
      <c r="AKS59" s="25"/>
      <c r="AKT59" s="25"/>
      <c r="AKU59" s="25"/>
      <c r="AKV59" s="25"/>
      <c r="AKW59" s="25"/>
      <c r="AKX59" s="25"/>
      <c r="AKY59" s="25"/>
      <c r="AKZ59" s="25"/>
      <c r="ALA59" s="25"/>
      <c r="ALB59" s="25"/>
      <c r="ALC59" s="25"/>
      <c r="ALD59" s="25"/>
      <c r="ALE59" s="25"/>
      <c r="ALF59" s="25"/>
      <c r="ALG59" s="25"/>
      <c r="ALH59" s="25"/>
      <c r="ALI59" s="25"/>
      <c r="ALJ59" s="25"/>
      <c r="ALK59" s="25"/>
      <c r="ALL59" s="25"/>
      <c r="ALM59" s="25"/>
      <c r="ALN59" s="25"/>
      <c r="ALO59" s="25"/>
      <c r="ALP59" s="25"/>
      <c r="ALQ59" s="25"/>
      <c r="ALR59" s="25"/>
      <c r="ALS59" s="25"/>
      <c r="ALT59" s="25"/>
      <c r="ALU59" s="25"/>
      <c r="ALV59" s="25"/>
      <c r="ALW59" s="25"/>
      <c r="ALX59" s="25"/>
      <c r="ALY59" s="25"/>
      <c r="ALZ59" s="25"/>
      <c r="AMA59" s="25"/>
      <c r="AMB59" s="25"/>
      <c r="AMC59" s="25"/>
      <c r="AMD59" s="25"/>
      <c r="AME59" s="25"/>
      <c r="AMF59" s="25"/>
      <c r="AMG59" s="25"/>
      <c r="AMH59" s="25"/>
      <c r="AMI59" s="25"/>
      <c r="AMJ59" s="25"/>
      <c r="AMK59" s="25"/>
    </row>
    <row r="60" spans="1:1025" x14ac:dyDescent="0.25">
      <c r="A60" s="25" t="s">
        <v>769</v>
      </c>
      <c r="B60" s="25" t="s">
        <v>831</v>
      </c>
      <c r="C60" s="25">
        <v>1100</v>
      </c>
      <c r="D60" s="25">
        <v>0.5</v>
      </c>
      <c r="E60" s="25" t="s">
        <v>97</v>
      </c>
      <c r="F60" s="25">
        <v>92.5</v>
      </c>
      <c r="G60" s="25" t="s">
        <v>722</v>
      </c>
      <c r="H60" s="25">
        <v>2</v>
      </c>
      <c r="I60" s="25" t="s">
        <v>723</v>
      </c>
      <c r="J60" s="25">
        <v>2</v>
      </c>
      <c r="K60" s="25" t="s">
        <v>724</v>
      </c>
      <c r="L60" s="25">
        <v>2</v>
      </c>
      <c r="M60" s="25" t="s">
        <v>725</v>
      </c>
      <c r="N60" s="25" t="s">
        <v>726</v>
      </c>
      <c r="P60" s="25">
        <v>2</v>
      </c>
      <c r="R60" s="25">
        <v>2</v>
      </c>
      <c r="T60" s="25">
        <v>2</v>
      </c>
      <c r="V60" s="25">
        <v>2</v>
      </c>
      <c r="X60" s="25">
        <v>2</v>
      </c>
      <c r="Z60" s="25">
        <v>2</v>
      </c>
      <c r="AB60" s="160">
        <v>2</v>
      </c>
      <c r="AD60" s="25">
        <v>2</v>
      </c>
      <c r="AH60" s="160">
        <v>2</v>
      </c>
      <c r="AJ60" s="160">
        <v>2</v>
      </c>
      <c r="AL60" s="160">
        <v>2</v>
      </c>
      <c r="AN60" s="160">
        <v>2</v>
      </c>
      <c r="AP60" s="160">
        <v>2</v>
      </c>
      <c r="AR60" s="160">
        <v>2</v>
      </c>
      <c r="AT60" s="160">
        <v>2</v>
      </c>
      <c r="AV60" s="160">
        <v>2</v>
      </c>
      <c r="AX60" s="160">
        <v>2</v>
      </c>
      <c r="AZ60" s="160">
        <v>2</v>
      </c>
      <c r="BB60" s="160">
        <v>2</v>
      </c>
      <c r="BD60" s="160">
        <v>2</v>
      </c>
      <c r="BF60" s="160">
        <v>2</v>
      </c>
      <c r="BH60" s="160">
        <v>2</v>
      </c>
      <c r="BJ60" s="160">
        <v>2</v>
      </c>
      <c r="BL60" s="160">
        <v>2</v>
      </c>
      <c r="BN60" s="160">
        <v>2</v>
      </c>
      <c r="BP60" s="160">
        <v>2</v>
      </c>
    </row>
    <row r="61" spans="1:1025" x14ac:dyDescent="0.25">
      <c r="A61" s="25" t="s">
        <v>769</v>
      </c>
      <c r="B61" s="25" t="s">
        <v>831</v>
      </c>
      <c r="C61" s="25">
        <v>1100</v>
      </c>
      <c r="D61" s="25">
        <v>0.5</v>
      </c>
      <c r="E61" s="25" t="s">
        <v>777</v>
      </c>
      <c r="F61" s="25">
        <v>92.5</v>
      </c>
      <c r="G61" s="46" t="s">
        <v>778</v>
      </c>
      <c r="H61" s="25">
        <v>12</v>
      </c>
      <c r="I61" s="46">
        <v>4.0000000000000001E-3</v>
      </c>
      <c r="J61" s="25">
        <v>12</v>
      </c>
      <c r="K61" s="46" t="s">
        <v>779</v>
      </c>
      <c r="L61" s="25">
        <v>12</v>
      </c>
      <c r="M61" s="46" t="s">
        <v>780</v>
      </c>
      <c r="N61" s="25">
        <v>12</v>
      </c>
      <c r="P61" s="25" t="s">
        <v>842</v>
      </c>
      <c r="R61" s="25">
        <v>15</v>
      </c>
      <c r="T61" s="25">
        <v>15</v>
      </c>
      <c r="V61" s="25">
        <v>15</v>
      </c>
      <c r="X61" s="25">
        <v>12</v>
      </c>
      <c r="Z61" s="25">
        <v>15</v>
      </c>
      <c r="AB61" s="25">
        <v>12</v>
      </c>
      <c r="AD61" s="25">
        <v>15</v>
      </c>
      <c r="AF61" s="25">
        <v>12</v>
      </c>
      <c r="AH61" s="25">
        <v>12</v>
      </c>
      <c r="AJ61" s="25">
        <v>12</v>
      </c>
      <c r="AL61" s="25">
        <v>12</v>
      </c>
      <c r="AN61" s="25" t="s">
        <v>852</v>
      </c>
      <c r="AP61" s="25">
        <v>12</v>
      </c>
      <c r="AR61" s="25">
        <v>12</v>
      </c>
      <c r="AT61" s="25">
        <v>12</v>
      </c>
      <c r="AV61" s="25">
        <v>12</v>
      </c>
      <c r="AX61" s="25">
        <v>12</v>
      </c>
      <c r="AZ61" s="25" t="s">
        <v>855</v>
      </c>
      <c r="BB61" s="25" t="s">
        <v>857</v>
      </c>
      <c r="BD61" s="25" t="s">
        <v>860</v>
      </c>
      <c r="BF61" s="25" t="s">
        <v>862</v>
      </c>
      <c r="BH61" s="25" t="s">
        <v>863</v>
      </c>
      <c r="BJ61" s="25" t="s">
        <v>864</v>
      </c>
      <c r="BL61" s="25">
        <v>12</v>
      </c>
      <c r="BN61" s="25">
        <v>12</v>
      </c>
      <c r="BP61" s="25">
        <v>12</v>
      </c>
    </row>
    <row r="62" spans="1:1025" x14ac:dyDescent="0.25">
      <c r="A62" s="25" t="s">
        <v>769</v>
      </c>
      <c r="B62" s="25" t="s">
        <v>833</v>
      </c>
      <c r="C62" s="25">
        <v>1060</v>
      </c>
      <c r="D62" s="25">
        <v>0.5</v>
      </c>
      <c r="E62" s="25" t="s">
        <v>733</v>
      </c>
      <c r="F62" s="25">
        <v>94.9</v>
      </c>
      <c r="G62" s="25" t="s">
        <v>738</v>
      </c>
      <c r="H62" s="25">
        <v>5</v>
      </c>
      <c r="I62" s="25" t="s">
        <v>739</v>
      </c>
      <c r="J62" s="25">
        <v>5</v>
      </c>
      <c r="K62" s="25" t="s">
        <v>740</v>
      </c>
      <c r="L62" s="25">
        <v>5</v>
      </c>
      <c r="M62" s="25" t="s">
        <v>741</v>
      </c>
      <c r="N62" s="25" t="s">
        <v>742</v>
      </c>
      <c r="P62" s="25" t="s">
        <v>843</v>
      </c>
      <c r="R62" s="25" t="s">
        <v>843</v>
      </c>
      <c r="T62" s="25" t="s">
        <v>843</v>
      </c>
      <c r="V62" s="25" t="s">
        <v>843</v>
      </c>
      <c r="X62" s="25" t="s">
        <v>843</v>
      </c>
      <c r="Z62" s="25" t="s">
        <v>843</v>
      </c>
      <c r="AB62" s="25" t="s">
        <v>843</v>
      </c>
      <c r="AD62" s="25" t="s">
        <v>843</v>
      </c>
      <c r="AH62" s="25" t="s">
        <v>843</v>
      </c>
      <c r="AJ62" s="25" t="s">
        <v>843</v>
      </c>
      <c r="AL62" s="25" t="s">
        <v>843</v>
      </c>
      <c r="AN62" s="25" t="s">
        <v>843</v>
      </c>
      <c r="AP62" s="25" t="s">
        <v>843</v>
      </c>
      <c r="AR62" s="25" t="s">
        <v>843</v>
      </c>
      <c r="AT62" s="25" t="s">
        <v>843</v>
      </c>
      <c r="AV62" s="25" t="s">
        <v>843</v>
      </c>
      <c r="AX62" s="25" t="s">
        <v>843</v>
      </c>
      <c r="AZ62" s="25" t="s">
        <v>843</v>
      </c>
      <c r="BB62" s="25" t="s">
        <v>843</v>
      </c>
      <c r="BD62" s="25" t="s">
        <v>843</v>
      </c>
      <c r="BF62" s="25" t="s">
        <v>843</v>
      </c>
      <c r="BH62" s="25" t="s">
        <v>843</v>
      </c>
      <c r="BJ62" s="25" t="s">
        <v>843</v>
      </c>
      <c r="BL62" s="25" t="s">
        <v>843</v>
      </c>
      <c r="BN62" s="25" t="s">
        <v>843</v>
      </c>
      <c r="BP62" s="25" t="s">
        <v>843</v>
      </c>
    </row>
    <row r="63" spans="1:1025" s="162" customFormat="1" x14ac:dyDescent="0.25">
      <c r="A63" s="160" t="s">
        <v>769</v>
      </c>
      <c r="B63" s="160" t="s">
        <v>830</v>
      </c>
      <c r="C63" s="160">
        <v>1060</v>
      </c>
      <c r="D63" s="160">
        <v>0.5</v>
      </c>
      <c r="E63" s="160" t="s">
        <v>733</v>
      </c>
      <c r="F63" s="25">
        <v>94.9</v>
      </c>
      <c r="G63" s="161" t="s">
        <v>835</v>
      </c>
      <c r="H63" s="160">
        <v>13</v>
      </c>
      <c r="I63" s="160" t="s">
        <v>836</v>
      </c>
      <c r="J63" s="160">
        <v>13</v>
      </c>
      <c r="K63" s="160" t="s">
        <v>834</v>
      </c>
      <c r="L63" s="160">
        <v>13</v>
      </c>
      <c r="M63" s="160" t="s">
        <v>837</v>
      </c>
      <c r="N63" s="160">
        <v>13</v>
      </c>
      <c r="O63" s="160"/>
      <c r="P63" s="160">
        <v>13</v>
      </c>
      <c r="R63" s="25">
        <v>13</v>
      </c>
      <c r="S63" s="160"/>
      <c r="T63" s="25">
        <v>13</v>
      </c>
      <c r="U63" s="160"/>
      <c r="V63" s="25">
        <v>13</v>
      </c>
      <c r="W63" s="160"/>
      <c r="X63" s="160">
        <v>13</v>
      </c>
      <c r="Y63" s="160"/>
      <c r="Z63" s="160">
        <v>13</v>
      </c>
      <c r="AA63" s="160"/>
      <c r="AB63" s="160">
        <v>13</v>
      </c>
      <c r="AC63" s="160"/>
      <c r="AD63" s="160">
        <v>13</v>
      </c>
      <c r="AE63" s="160"/>
      <c r="AF63" s="160"/>
      <c r="AG63" s="160"/>
      <c r="AH63" s="160">
        <v>13</v>
      </c>
      <c r="AI63" s="160"/>
      <c r="AJ63" s="160">
        <v>13</v>
      </c>
      <c r="AK63" s="160"/>
      <c r="AL63" s="160">
        <v>13</v>
      </c>
      <c r="AM63" s="160"/>
      <c r="AN63" s="160">
        <v>13</v>
      </c>
      <c r="AO63" s="160"/>
      <c r="AP63" s="160">
        <v>13</v>
      </c>
      <c r="AQ63" s="160"/>
      <c r="AR63" s="160">
        <v>13</v>
      </c>
      <c r="AS63" s="160"/>
      <c r="AT63" s="160">
        <v>13</v>
      </c>
      <c r="AU63" s="160"/>
      <c r="AV63" s="160">
        <v>13</v>
      </c>
      <c r="AW63" s="160"/>
      <c r="AX63" s="160">
        <v>13</v>
      </c>
      <c r="AY63" s="160"/>
      <c r="AZ63" s="160">
        <v>13</v>
      </c>
      <c r="BA63" s="160"/>
      <c r="BB63" s="160">
        <v>13</v>
      </c>
      <c r="BC63" s="160"/>
      <c r="BD63" s="160">
        <v>13</v>
      </c>
      <c r="BE63" s="160"/>
      <c r="BF63" s="160">
        <v>13</v>
      </c>
      <c r="BG63" s="160"/>
      <c r="BH63" s="160">
        <v>13</v>
      </c>
      <c r="BI63" s="160"/>
      <c r="BJ63" s="160">
        <v>13</v>
      </c>
      <c r="BK63" s="160"/>
      <c r="BL63" s="160">
        <v>13</v>
      </c>
      <c r="BM63" s="160"/>
      <c r="BN63" s="160">
        <v>13</v>
      </c>
      <c r="BO63" s="160"/>
      <c r="BP63" s="160">
        <v>13</v>
      </c>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60"/>
      <c r="EQ63" s="160"/>
      <c r="ER63" s="160"/>
      <c r="ES63" s="160"/>
      <c r="ET63" s="160"/>
      <c r="EU63" s="160"/>
      <c r="EV63" s="160"/>
      <c r="EW63" s="160"/>
      <c r="EX63" s="160"/>
      <c r="EY63" s="160"/>
      <c r="EZ63" s="160"/>
      <c r="FA63" s="160"/>
      <c r="FB63" s="160"/>
      <c r="FC63" s="160"/>
      <c r="FD63" s="160"/>
      <c r="FE63" s="160"/>
      <c r="FF63" s="160"/>
      <c r="FG63" s="160"/>
      <c r="FH63" s="160"/>
      <c r="FI63" s="160"/>
      <c r="FJ63" s="160"/>
      <c r="FK63" s="160"/>
      <c r="FL63" s="160"/>
      <c r="FM63" s="160"/>
      <c r="FN63" s="160"/>
      <c r="FO63" s="160"/>
      <c r="FP63" s="160"/>
      <c r="FQ63" s="160"/>
      <c r="FR63" s="160"/>
      <c r="FS63" s="160"/>
      <c r="FT63" s="160"/>
      <c r="FU63" s="160"/>
      <c r="FV63" s="160"/>
      <c r="FW63" s="160"/>
      <c r="FX63" s="160"/>
      <c r="FY63" s="160"/>
      <c r="FZ63" s="160"/>
      <c r="GA63" s="160"/>
      <c r="GB63" s="160"/>
      <c r="GC63" s="160"/>
      <c r="GD63" s="160"/>
      <c r="GE63" s="160"/>
      <c r="GF63" s="160"/>
      <c r="GG63" s="160"/>
      <c r="GH63" s="160"/>
      <c r="GI63" s="160"/>
      <c r="GJ63" s="160"/>
      <c r="GK63" s="160"/>
      <c r="GL63" s="160"/>
      <c r="GM63" s="160"/>
      <c r="GN63" s="160"/>
      <c r="GO63" s="160"/>
      <c r="GP63" s="160"/>
      <c r="GQ63" s="160"/>
      <c r="GR63" s="160"/>
      <c r="GS63" s="160"/>
      <c r="GT63" s="160"/>
      <c r="GU63" s="160"/>
      <c r="GV63" s="160"/>
      <c r="GW63" s="160"/>
      <c r="GX63" s="160"/>
      <c r="GY63" s="160"/>
      <c r="GZ63" s="160"/>
      <c r="HA63" s="160"/>
      <c r="HB63" s="160"/>
      <c r="HC63" s="160"/>
      <c r="HD63" s="160"/>
      <c r="HE63" s="160"/>
      <c r="HF63" s="160"/>
      <c r="HG63" s="160"/>
      <c r="HH63" s="160"/>
      <c r="HI63" s="160"/>
      <c r="HJ63" s="160"/>
      <c r="HK63" s="160"/>
      <c r="HL63" s="160"/>
      <c r="HM63" s="160"/>
      <c r="HN63" s="160"/>
      <c r="HO63" s="160"/>
      <c r="HP63" s="160"/>
      <c r="HQ63" s="160"/>
      <c r="HR63" s="160"/>
      <c r="HS63" s="160"/>
      <c r="HT63" s="160"/>
      <c r="HU63" s="160"/>
      <c r="HV63" s="160"/>
      <c r="HW63" s="160"/>
      <c r="HX63" s="160"/>
      <c r="HY63" s="160"/>
      <c r="HZ63" s="160"/>
      <c r="IA63" s="160"/>
      <c r="IB63" s="160"/>
      <c r="IC63" s="160"/>
      <c r="ID63" s="160"/>
      <c r="IE63" s="160"/>
      <c r="IF63" s="160"/>
      <c r="IG63" s="160"/>
      <c r="IH63" s="160"/>
      <c r="II63" s="160"/>
      <c r="IJ63" s="160"/>
      <c r="IK63" s="160"/>
      <c r="IL63" s="160"/>
      <c r="IM63" s="160"/>
      <c r="IN63" s="160"/>
      <c r="IO63" s="160"/>
      <c r="IP63" s="160"/>
      <c r="IQ63" s="160"/>
      <c r="IR63" s="160"/>
      <c r="IS63" s="160"/>
      <c r="IT63" s="160"/>
      <c r="IU63" s="160"/>
      <c r="IV63" s="160"/>
      <c r="IW63" s="160"/>
      <c r="IX63" s="160"/>
      <c r="IY63" s="160"/>
      <c r="IZ63" s="160"/>
      <c r="JA63" s="160"/>
      <c r="JB63" s="160"/>
      <c r="JC63" s="160"/>
      <c r="JD63" s="160"/>
      <c r="JE63" s="160"/>
      <c r="JF63" s="160"/>
      <c r="JG63" s="160"/>
      <c r="JH63" s="160"/>
      <c r="JI63" s="160"/>
      <c r="JJ63" s="160"/>
      <c r="JK63" s="160"/>
      <c r="JL63" s="160"/>
      <c r="JM63" s="160"/>
      <c r="JN63" s="160"/>
      <c r="JO63" s="160"/>
      <c r="JP63" s="160"/>
      <c r="JQ63" s="160"/>
      <c r="JR63" s="160"/>
      <c r="JS63" s="160"/>
      <c r="JT63" s="160"/>
      <c r="JU63" s="160"/>
      <c r="JV63" s="160"/>
      <c r="JW63" s="160"/>
      <c r="JX63" s="160"/>
      <c r="JY63" s="160"/>
      <c r="JZ63" s="160"/>
      <c r="KA63" s="160"/>
      <c r="KB63" s="160"/>
      <c r="KC63" s="160"/>
      <c r="KD63" s="160"/>
      <c r="KE63" s="160"/>
      <c r="KF63" s="160"/>
      <c r="KG63" s="160"/>
      <c r="KH63" s="160"/>
      <c r="KI63" s="160"/>
      <c r="KJ63" s="160"/>
      <c r="KK63" s="160"/>
      <c r="KL63" s="160"/>
      <c r="KM63" s="160"/>
      <c r="KN63" s="160"/>
      <c r="KO63" s="160"/>
      <c r="KP63" s="160"/>
      <c r="KQ63" s="160"/>
      <c r="KR63" s="160"/>
      <c r="KS63" s="160"/>
      <c r="KT63" s="160"/>
      <c r="KU63" s="160"/>
      <c r="KV63" s="160"/>
      <c r="KW63" s="160"/>
      <c r="KX63" s="160"/>
      <c r="KY63" s="160"/>
      <c r="KZ63" s="160"/>
      <c r="LA63" s="160"/>
      <c r="LB63" s="160"/>
      <c r="LC63" s="160"/>
      <c r="LD63" s="160"/>
      <c r="LE63" s="160"/>
      <c r="LF63" s="160"/>
      <c r="LG63" s="160"/>
      <c r="LH63" s="160"/>
      <c r="LI63" s="160"/>
      <c r="LJ63" s="160"/>
      <c r="LK63" s="160"/>
      <c r="LL63" s="160"/>
      <c r="LM63" s="160"/>
      <c r="LN63" s="160"/>
      <c r="LO63" s="160"/>
      <c r="LP63" s="160"/>
      <c r="LQ63" s="160"/>
      <c r="LR63" s="160"/>
      <c r="LS63" s="160"/>
      <c r="LT63" s="160"/>
      <c r="LU63" s="160"/>
      <c r="LV63" s="160"/>
      <c r="LW63" s="160"/>
      <c r="LX63" s="160"/>
      <c r="LY63" s="160"/>
      <c r="LZ63" s="160"/>
      <c r="MA63" s="160"/>
      <c r="MB63" s="160"/>
      <c r="MC63" s="160"/>
      <c r="MD63" s="160"/>
      <c r="ME63" s="160"/>
      <c r="MF63" s="160"/>
      <c r="MG63" s="160"/>
      <c r="MH63" s="160"/>
      <c r="MI63" s="160"/>
      <c r="MJ63" s="160"/>
      <c r="MK63" s="160"/>
      <c r="ML63" s="160"/>
      <c r="MM63" s="160"/>
      <c r="MN63" s="160"/>
      <c r="MO63" s="160"/>
      <c r="MP63" s="160"/>
      <c r="MQ63" s="160"/>
      <c r="MR63" s="160"/>
      <c r="MS63" s="160"/>
      <c r="MT63" s="160"/>
      <c r="MU63" s="160"/>
      <c r="MV63" s="160"/>
      <c r="MW63" s="160"/>
      <c r="MX63" s="160"/>
      <c r="MY63" s="160"/>
      <c r="MZ63" s="160"/>
      <c r="NA63" s="160"/>
      <c r="NB63" s="160"/>
      <c r="NC63" s="160"/>
      <c r="ND63" s="160"/>
      <c r="NE63" s="160"/>
      <c r="NF63" s="160"/>
      <c r="NG63" s="160"/>
      <c r="NH63" s="160"/>
      <c r="NI63" s="160"/>
      <c r="NJ63" s="160"/>
      <c r="NK63" s="160"/>
      <c r="NL63" s="160"/>
      <c r="NM63" s="160"/>
      <c r="NN63" s="160"/>
      <c r="NO63" s="160"/>
      <c r="NP63" s="160"/>
      <c r="NQ63" s="160"/>
      <c r="NR63" s="160"/>
      <c r="NS63" s="160"/>
      <c r="NT63" s="160"/>
      <c r="NU63" s="160"/>
      <c r="NV63" s="160"/>
      <c r="NW63" s="160"/>
      <c r="NX63" s="160"/>
      <c r="NY63" s="160"/>
      <c r="NZ63" s="160"/>
      <c r="OA63" s="160"/>
      <c r="OB63" s="160"/>
      <c r="OC63" s="160"/>
      <c r="OD63" s="160"/>
      <c r="OE63" s="160"/>
      <c r="OF63" s="160"/>
      <c r="OG63" s="160"/>
      <c r="OH63" s="160"/>
      <c r="OI63" s="160"/>
      <c r="OJ63" s="160"/>
      <c r="OK63" s="160"/>
      <c r="OL63" s="160"/>
      <c r="OM63" s="160"/>
      <c r="ON63" s="160"/>
      <c r="OO63" s="160"/>
      <c r="OP63" s="160"/>
      <c r="OQ63" s="160"/>
      <c r="OR63" s="160"/>
      <c r="OS63" s="160"/>
      <c r="OT63" s="160"/>
      <c r="OU63" s="160"/>
      <c r="OV63" s="160"/>
      <c r="OW63" s="160"/>
      <c r="OX63" s="160"/>
      <c r="OY63" s="160"/>
      <c r="OZ63" s="160"/>
      <c r="PA63" s="160"/>
      <c r="PB63" s="160"/>
      <c r="PC63" s="160"/>
      <c r="PD63" s="160"/>
      <c r="PE63" s="160"/>
      <c r="PF63" s="160"/>
      <c r="PG63" s="160"/>
      <c r="PH63" s="160"/>
      <c r="PI63" s="160"/>
      <c r="PJ63" s="160"/>
      <c r="PK63" s="160"/>
      <c r="PL63" s="160"/>
      <c r="PM63" s="160"/>
      <c r="PN63" s="160"/>
      <c r="PO63" s="160"/>
      <c r="PP63" s="160"/>
      <c r="PQ63" s="160"/>
      <c r="PR63" s="160"/>
      <c r="PS63" s="160"/>
      <c r="PT63" s="160"/>
      <c r="PU63" s="160"/>
      <c r="PV63" s="160"/>
      <c r="PW63" s="160"/>
      <c r="PX63" s="160"/>
      <c r="PY63" s="160"/>
      <c r="PZ63" s="160"/>
      <c r="QA63" s="160"/>
      <c r="QB63" s="160"/>
      <c r="QC63" s="160"/>
      <c r="QD63" s="160"/>
      <c r="QE63" s="160"/>
      <c r="QF63" s="160"/>
      <c r="QG63" s="160"/>
      <c r="QH63" s="160"/>
      <c r="QI63" s="160"/>
      <c r="QJ63" s="160"/>
      <c r="QK63" s="160"/>
      <c r="QL63" s="160"/>
      <c r="QM63" s="160"/>
      <c r="QN63" s="160"/>
      <c r="QO63" s="160"/>
      <c r="QP63" s="160"/>
      <c r="QQ63" s="160"/>
      <c r="QR63" s="160"/>
      <c r="QS63" s="160"/>
      <c r="QT63" s="160"/>
      <c r="QU63" s="160"/>
      <c r="QV63" s="160"/>
      <c r="QW63" s="160"/>
      <c r="QX63" s="160"/>
      <c r="QY63" s="160"/>
      <c r="QZ63" s="160"/>
      <c r="RA63" s="160"/>
      <c r="RB63" s="160"/>
      <c r="RC63" s="160"/>
      <c r="RD63" s="160"/>
      <c r="RE63" s="160"/>
      <c r="RF63" s="160"/>
      <c r="RG63" s="160"/>
      <c r="RH63" s="160"/>
      <c r="RI63" s="160"/>
      <c r="RJ63" s="160"/>
      <c r="RK63" s="160"/>
      <c r="RL63" s="160"/>
      <c r="RM63" s="160"/>
      <c r="RN63" s="160"/>
      <c r="RO63" s="160"/>
      <c r="RP63" s="160"/>
      <c r="RQ63" s="160"/>
      <c r="RR63" s="160"/>
      <c r="RS63" s="160"/>
      <c r="RT63" s="160"/>
      <c r="RU63" s="160"/>
      <c r="RV63" s="160"/>
      <c r="RW63" s="160"/>
      <c r="RX63" s="160"/>
      <c r="RY63" s="160"/>
      <c r="RZ63" s="160"/>
      <c r="SA63" s="160"/>
      <c r="SB63" s="160"/>
      <c r="SC63" s="160"/>
      <c r="SD63" s="160"/>
      <c r="SE63" s="160"/>
      <c r="SF63" s="160"/>
      <c r="SG63" s="160"/>
      <c r="SH63" s="160"/>
      <c r="SI63" s="160"/>
      <c r="SJ63" s="160"/>
      <c r="SK63" s="160"/>
      <c r="SL63" s="160"/>
      <c r="SM63" s="160"/>
      <c r="SN63" s="160"/>
      <c r="SO63" s="160"/>
      <c r="SP63" s="160"/>
      <c r="SQ63" s="160"/>
      <c r="SR63" s="160"/>
      <c r="SS63" s="160"/>
      <c r="ST63" s="160"/>
      <c r="SU63" s="160"/>
      <c r="SV63" s="160"/>
      <c r="SW63" s="160"/>
      <c r="SX63" s="160"/>
      <c r="SY63" s="160"/>
      <c r="SZ63" s="160"/>
      <c r="TA63" s="160"/>
      <c r="TB63" s="160"/>
      <c r="TC63" s="160"/>
      <c r="TD63" s="160"/>
      <c r="TE63" s="160"/>
      <c r="TF63" s="160"/>
      <c r="TG63" s="160"/>
      <c r="TH63" s="160"/>
      <c r="TI63" s="160"/>
      <c r="TJ63" s="160"/>
      <c r="TK63" s="160"/>
      <c r="TL63" s="160"/>
      <c r="TM63" s="160"/>
      <c r="TN63" s="160"/>
      <c r="TO63" s="160"/>
      <c r="TP63" s="160"/>
      <c r="TQ63" s="160"/>
      <c r="TR63" s="160"/>
      <c r="TS63" s="160"/>
      <c r="TT63" s="160"/>
      <c r="TU63" s="160"/>
      <c r="TV63" s="160"/>
      <c r="TW63" s="160"/>
      <c r="TX63" s="160"/>
      <c r="TY63" s="160"/>
      <c r="TZ63" s="160"/>
      <c r="UA63" s="160"/>
      <c r="UB63" s="160"/>
      <c r="UC63" s="160"/>
      <c r="UD63" s="160"/>
      <c r="UE63" s="160"/>
      <c r="UF63" s="160"/>
      <c r="UG63" s="160"/>
      <c r="UH63" s="160"/>
      <c r="UI63" s="160"/>
      <c r="UJ63" s="160"/>
      <c r="UK63" s="160"/>
      <c r="UL63" s="160"/>
      <c r="UM63" s="160"/>
      <c r="UN63" s="160"/>
      <c r="UO63" s="160"/>
      <c r="UP63" s="160"/>
      <c r="UQ63" s="160"/>
      <c r="UR63" s="160"/>
      <c r="US63" s="160"/>
      <c r="UT63" s="160"/>
      <c r="UU63" s="160"/>
      <c r="UV63" s="160"/>
      <c r="UW63" s="160"/>
      <c r="UX63" s="160"/>
      <c r="UY63" s="160"/>
      <c r="UZ63" s="160"/>
      <c r="VA63" s="160"/>
      <c r="VB63" s="160"/>
      <c r="VC63" s="160"/>
      <c r="VD63" s="160"/>
      <c r="VE63" s="160"/>
      <c r="VF63" s="160"/>
      <c r="VG63" s="160"/>
      <c r="VH63" s="160"/>
      <c r="VI63" s="160"/>
      <c r="VJ63" s="160"/>
      <c r="VK63" s="160"/>
      <c r="VL63" s="160"/>
      <c r="VM63" s="160"/>
      <c r="VN63" s="160"/>
      <c r="VO63" s="160"/>
      <c r="VP63" s="160"/>
      <c r="VQ63" s="160"/>
      <c r="VR63" s="160"/>
      <c r="VS63" s="160"/>
      <c r="VT63" s="160"/>
      <c r="VU63" s="160"/>
      <c r="VV63" s="160"/>
      <c r="VW63" s="160"/>
      <c r="VX63" s="160"/>
      <c r="VY63" s="160"/>
      <c r="VZ63" s="160"/>
      <c r="WA63" s="160"/>
      <c r="WB63" s="160"/>
      <c r="WC63" s="160"/>
      <c r="WD63" s="160"/>
      <c r="WE63" s="160"/>
      <c r="WF63" s="160"/>
      <c r="WG63" s="160"/>
      <c r="WH63" s="160"/>
      <c r="WI63" s="160"/>
      <c r="WJ63" s="160"/>
      <c r="WK63" s="160"/>
      <c r="WL63" s="160"/>
      <c r="WM63" s="160"/>
      <c r="WN63" s="160"/>
      <c r="WO63" s="160"/>
      <c r="WP63" s="160"/>
      <c r="WQ63" s="160"/>
      <c r="WR63" s="160"/>
      <c r="WS63" s="160"/>
      <c r="WT63" s="160"/>
      <c r="WU63" s="160"/>
      <c r="WV63" s="160"/>
      <c r="WW63" s="160"/>
      <c r="WX63" s="160"/>
      <c r="WY63" s="160"/>
      <c r="WZ63" s="160"/>
      <c r="XA63" s="160"/>
      <c r="XB63" s="160"/>
      <c r="XC63" s="160"/>
      <c r="XD63" s="160"/>
      <c r="XE63" s="160"/>
      <c r="XF63" s="160"/>
      <c r="XG63" s="160"/>
      <c r="XH63" s="160"/>
      <c r="XI63" s="160"/>
      <c r="XJ63" s="160"/>
      <c r="XK63" s="160"/>
      <c r="XL63" s="160"/>
      <c r="XM63" s="160"/>
      <c r="XN63" s="160"/>
      <c r="XO63" s="160"/>
      <c r="XP63" s="160"/>
      <c r="XQ63" s="160"/>
      <c r="XR63" s="160"/>
      <c r="XS63" s="160"/>
      <c r="XT63" s="160"/>
      <c r="XU63" s="160"/>
      <c r="XV63" s="160"/>
      <c r="XW63" s="160"/>
      <c r="XX63" s="160"/>
      <c r="XY63" s="160"/>
      <c r="XZ63" s="160"/>
      <c r="YA63" s="160"/>
      <c r="YB63" s="160"/>
      <c r="YC63" s="160"/>
      <c r="YD63" s="160"/>
      <c r="YE63" s="160"/>
      <c r="YF63" s="160"/>
      <c r="YG63" s="160"/>
      <c r="YH63" s="160"/>
      <c r="YI63" s="160"/>
      <c r="YJ63" s="160"/>
      <c r="YK63" s="160"/>
      <c r="YL63" s="160"/>
      <c r="YM63" s="160"/>
      <c r="YN63" s="160"/>
      <c r="YO63" s="160"/>
      <c r="YP63" s="160"/>
      <c r="YQ63" s="160"/>
      <c r="YR63" s="160"/>
      <c r="YS63" s="160"/>
      <c r="YT63" s="160"/>
      <c r="YU63" s="160"/>
      <c r="YV63" s="160"/>
      <c r="YW63" s="160"/>
      <c r="YX63" s="160"/>
      <c r="YY63" s="160"/>
      <c r="YZ63" s="160"/>
      <c r="ZA63" s="160"/>
      <c r="ZB63" s="160"/>
      <c r="ZC63" s="160"/>
      <c r="ZD63" s="160"/>
      <c r="ZE63" s="160"/>
      <c r="ZF63" s="160"/>
      <c r="ZG63" s="160"/>
      <c r="ZH63" s="160"/>
      <c r="ZI63" s="160"/>
      <c r="ZJ63" s="160"/>
      <c r="ZK63" s="160"/>
      <c r="ZL63" s="160"/>
      <c r="ZM63" s="160"/>
      <c r="ZN63" s="160"/>
      <c r="ZO63" s="160"/>
      <c r="ZP63" s="160"/>
      <c r="ZQ63" s="160"/>
      <c r="ZR63" s="160"/>
      <c r="ZS63" s="160"/>
      <c r="ZT63" s="160"/>
      <c r="ZU63" s="160"/>
      <c r="ZV63" s="160"/>
      <c r="ZW63" s="160"/>
      <c r="ZX63" s="160"/>
      <c r="ZY63" s="160"/>
      <c r="ZZ63" s="160"/>
      <c r="AAA63" s="160"/>
      <c r="AAB63" s="160"/>
      <c r="AAC63" s="160"/>
      <c r="AAD63" s="160"/>
      <c r="AAE63" s="160"/>
      <c r="AAF63" s="160"/>
      <c r="AAG63" s="160"/>
      <c r="AAH63" s="160"/>
      <c r="AAI63" s="160"/>
      <c r="AAJ63" s="160"/>
      <c r="AAK63" s="160"/>
      <c r="AAL63" s="160"/>
      <c r="AAM63" s="160"/>
      <c r="AAN63" s="160"/>
      <c r="AAO63" s="160"/>
      <c r="AAP63" s="160"/>
      <c r="AAQ63" s="160"/>
      <c r="AAR63" s="160"/>
      <c r="AAS63" s="160"/>
      <c r="AAT63" s="160"/>
      <c r="AAU63" s="160"/>
      <c r="AAV63" s="160"/>
      <c r="AAW63" s="160"/>
      <c r="AAX63" s="160"/>
      <c r="AAY63" s="160"/>
      <c r="AAZ63" s="160"/>
      <c r="ABA63" s="160"/>
      <c r="ABB63" s="160"/>
      <c r="ABC63" s="160"/>
      <c r="ABD63" s="160"/>
      <c r="ABE63" s="160"/>
      <c r="ABF63" s="160"/>
      <c r="ABG63" s="160"/>
      <c r="ABH63" s="160"/>
      <c r="ABI63" s="160"/>
      <c r="ABJ63" s="160"/>
      <c r="ABK63" s="160"/>
      <c r="ABL63" s="160"/>
      <c r="ABM63" s="160"/>
      <c r="ABN63" s="160"/>
      <c r="ABO63" s="160"/>
      <c r="ABP63" s="160"/>
      <c r="ABQ63" s="160"/>
      <c r="ABR63" s="160"/>
      <c r="ABS63" s="160"/>
      <c r="ABT63" s="160"/>
      <c r="ABU63" s="160"/>
      <c r="ABV63" s="160"/>
      <c r="ABW63" s="160"/>
      <c r="ABX63" s="160"/>
      <c r="ABY63" s="160"/>
      <c r="ABZ63" s="160"/>
      <c r="ACA63" s="160"/>
      <c r="ACB63" s="160"/>
      <c r="ACC63" s="160"/>
      <c r="ACD63" s="160"/>
      <c r="ACE63" s="160"/>
      <c r="ACF63" s="160"/>
      <c r="ACG63" s="160"/>
      <c r="ACH63" s="160"/>
      <c r="ACI63" s="160"/>
      <c r="ACJ63" s="160"/>
      <c r="ACK63" s="160"/>
      <c r="ACL63" s="160"/>
      <c r="ACM63" s="160"/>
      <c r="ACN63" s="160"/>
      <c r="ACO63" s="160"/>
      <c r="ACP63" s="160"/>
      <c r="ACQ63" s="160"/>
      <c r="ACR63" s="160"/>
      <c r="ACS63" s="160"/>
      <c r="ACT63" s="160"/>
      <c r="ACU63" s="160"/>
      <c r="ACV63" s="160"/>
      <c r="ACW63" s="160"/>
      <c r="ACX63" s="160"/>
      <c r="ACY63" s="160"/>
      <c r="ACZ63" s="160"/>
      <c r="ADA63" s="160"/>
      <c r="ADB63" s="160"/>
      <c r="ADC63" s="160"/>
      <c r="ADD63" s="160"/>
      <c r="ADE63" s="160"/>
      <c r="ADF63" s="160"/>
      <c r="ADG63" s="160"/>
      <c r="ADH63" s="160"/>
      <c r="ADI63" s="160"/>
      <c r="ADJ63" s="160"/>
      <c r="ADK63" s="160"/>
      <c r="ADL63" s="160"/>
      <c r="ADM63" s="160"/>
      <c r="ADN63" s="160"/>
      <c r="ADO63" s="160"/>
      <c r="ADP63" s="160"/>
      <c r="ADQ63" s="160"/>
      <c r="ADR63" s="160"/>
      <c r="ADS63" s="160"/>
      <c r="ADT63" s="160"/>
      <c r="ADU63" s="160"/>
      <c r="ADV63" s="160"/>
      <c r="ADW63" s="160"/>
      <c r="ADX63" s="160"/>
      <c r="ADY63" s="160"/>
      <c r="ADZ63" s="160"/>
      <c r="AEA63" s="160"/>
      <c r="AEB63" s="160"/>
      <c r="AEC63" s="160"/>
      <c r="AED63" s="160"/>
      <c r="AEE63" s="160"/>
      <c r="AEF63" s="160"/>
      <c r="AEG63" s="160"/>
      <c r="AEH63" s="160"/>
      <c r="AEI63" s="160"/>
      <c r="AEJ63" s="160"/>
      <c r="AEK63" s="160"/>
      <c r="AEL63" s="160"/>
      <c r="AEM63" s="160"/>
      <c r="AEN63" s="160"/>
      <c r="AEO63" s="160"/>
      <c r="AEP63" s="160"/>
      <c r="AEQ63" s="160"/>
      <c r="AER63" s="160"/>
      <c r="AES63" s="160"/>
      <c r="AET63" s="160"/>
      <c r="AEU63" s="160"/>
      <c r="AEV63" s="160"/>
      <c r="AEW63" s="160"/>
      <c r="AEX63" s="160"/>
      <c r="AEY63" s="160"/>
      <c r="AEZ63" s="160"/>
      <c r="AFA63" s="160"/>
      <c r="AFB63" s="160"/>
      <c r="AFC63" s="160"/>
      <c r="AFD63" s="160"/>
      <c r="AFE63" s="160"/>
      <c r="AFF63" s="160"/>
      <c r="AFG63" s="160"/>
      <c r="AFH63" s="160"/>
      <c r="AFI63" s="160"/>
      <c r="AFJ63" s="160"/>
      <c r="AFK63" s="160"/>
      <c r="AFL63" s="160"/>
      <c r="AFM63" s="160"/>
      <c r="AFN63" s="160"/>
      <c r="AFO63" s="160"/>
      <c r="AFP63" s="160"/>
      <c r="AFQ63" s="160"/>
      <c r="AFR63" s="160"/>
      <c r="AFS63" s="160"/>
      <c r="AFT63" s="160"/>
      <c r="AFU63" s="160"/>
      <c r="AFV63" s="160"/>
      <c r="AFW63" s="160"/>
      <c r="AFX63" s="160"/>
      <c r="AFY63" s="160"/>
      <c r="AFZ63" s="160"/>
      <c r="AGA63" s="160"/>
      <c r="AGB63" s="160"/>
      <c r="AGC63" s="160"/>
      <c r="AGD63" s="160"/>
      <c r="AGE63" s="160"/>
      <c r="AGF63" s="160"/>
      <c r="AGG63" s="160"/>
      <c r="AGH63" s="160"/>
      <c r="AGI63" s="160"/>
      <c r="AGJ63" s="160"/>
      <c r="AGK63" s="160"/>
      <c r="AGL63" s="160"/>
      <c r="AGM63" s="160"/>
      <c r="AGN63" s="160"/>
      <c r="AGO63" s="160"/>
      <c r="AGP63" s="160"/>
      <c r="AGQ63" s="160"/>
      <c r="AGR63" s="160"/>
      <c r="AGS63" s="160"/>
      <c r="AGT63" s="160"/>
      <c r="AGU63" s="160"/>
      <c r="AGV63" s="160"/>
      <c r="AGW63" s="160"/>
      <c r="AGX63" s="160"/>
      <c r="AGY63" s="160"/>
      <c r="AGZ63" s="160"/>
      <c r="AHA63" s="160"/>
      <c r="AHB63" s="160"/>
      <c r="AHC63" s="160"/>
      <c r="AHD63" s="160"/>
      <c r="AHE63" s="160"/>
      <c r="AHF63" s="160"/>
      <c r="AHG63" s="160"/>
      <c r="AHH63" s="160"/>
      <c r="AHI63" s="160"/>
      <c r="AHJ63" s="160"/>
      <c r="AHK63" s="160"/>
      <c r="AHL63" s="160"/>
      <c r="AHM63" s="160"/>
      <c r="AHN63" s="160"/>
      <c r="AHO63" s="160"/>
      <c r="AHP63" s="160"/>
      <c r="AHQ63" s="160"/>
      <c r="AHR63" s="160"/>
      <c r="AHS63" s="160"/>
      <c r="AHT63" s="160"/>
      <c r="AHU63" s="160"/>
      <c r="AHV63" s="160"/>
      <c r="AHW63" s="160"/>
      <c r="AHX63" s="160"/>
      <c r="AHY63" s="160"/>
      <c r="AHZ63" s="160"/>
      <c r="AIA63" s="160"/>
      <c r="AIB63" s="160"/>
      <c r="AIC63" s="160"/>
      <c r="AID63" s="160"/>
      <c r="AIE63" s="160"/>
      <c r="AIF63" s="160"/>
      <c r="AIG63" s="160"/>
      <c r="AIH63" s="160"/>
      <c r="AII63" s="160"/>
      <c r="AIJ63" s="160"/>
      <c r="AIK63" s="160"/>
      <c r="AIL63" s="160"/>
      <c r="AIM63" s="160"/>
      <c r="AIN63" s="160"/>
      <c r="AIO63" s="160"/>
      <c r="AIP63" s="160"/>
      <c r="AIQ63" s="160"/>
      <c r="AIR63" s="160"/>
      <c r="AIS63" s="160"/>
      <c r="AIT63" s="160"/>
      <c r="AIU63" s="160"/>
      <c r="AIV63" s="160"/>
      <c r="AIW63" s="160"/>
      <c r="AIX63" s="160"/>
      <c r="AIY63" s="160"/>
      <c r="AIZ63" s="160"/>
      <c r="AJA63" s="160"/>
      <c r="AJB63" s="160"/>
      <c r="AJC63" s="160"/>
      <c r="AJD63" s="160"/>
      <c r="AJE63" s="160"/>
      <c r="AJF63" s="160"/>
      <c r="AJG63" s="160"/>
      <c r="AJH63" s="160"/>
      <c r="AJI63" s="160"/>
      <c r="AJJ63" s="160"/>
      <c r="AJK63" s="160"/>
      <c r="AJL63" s="160"/>
      <c r="AJM63" s="160"/>
      <c r="AJN63" s="160"/>
      <c r="AJO63" s="160"/>
      <c r="AJP63" s="160"/>
      <c r="AJQ63" s="160"/>
      <c r="AJR63" s="160"/>
      <c r="AJS63" s="160"/>
      <c r="AJT63" s="160"/>
      <c r="AJU63" s="160"/>
      <c r="AJV63" s="160"/>
      <c r="AJW63" s="160"/>
      <c r="AJX63" s="160"/>
      <c r="AJY63" s="160"/>
      <c r="AJZ63" s="160"/>
      <c r="AKA63" s="160"/>
      <c r="AKB63" s="160"/>
      <c r="AKC63" s="160"/>
      <c r="AKD63" s="160"/>
      <c r="AKE63" s="160"/>
      <c r="AKF63" s="160"/>
      <c r="AKG63" s="160"/>
      <c r="AKH63" s="160"/>
      <c r="AKI63" s="160"/>
      <c r="AKJ63" s="160"/>
      <c r="AKK63" s="160"/>
      <c r="AKL63" s="160"/>
      <c r="AKM63" s="160"/>
      <c r="AKN63" s="160"/>
      <c r="AKO63" s="160"/>
      <c r="AKP63" s="160"/>
      <c r="AKQ63" s="160"/>
      <c r="AKR63" s="160"/>
      <c r="AKS63" s="160"/>
      <c r="AKT63" s="160"/>
      <c r="AKU63" s="160"/>
      <c r="AKV63" s="160"/>
      <c r="AKW63" s="160"/>
      <c r="AKX63" s="160"/>
      <c r="AKY63" s="160"/>
      <c r="AKZ63" s="160"/>
      <c r="ALA63" s="160"/>
      <c r="ALB63" s="160"/>
      <c r="ALC63" s="160"/>
      <c r="ALD63" s="160"/>
      <c r="ALE63" s="160"/>
      <c r="ALF63" s="160"/>
      <c r="ALG63" s="160"/>
      <c r="ALH63" s="160"/>
      <c r="ALI63" s="160"/>
      <c r="ALJ63" s="160"/>
      <c r="ALK63" s="160"/>
      <c r="ALL63" s="160"/>
      <c r="ALM63" s="160"/>
      <c r="ALN63" s="160"/>
      <c r="ALO63" s="160"/>
      <c r="ALP63" s="160"/>
      <c r="ALQ63" s="160"/>
      <c r="ALR63" s="160"/>
      <c r="ALS63" s="160"/>
      <c r="ALT63" s="160"/>
      <c r="ALU63" s="160"/>
      <c r="ALV63" s="160"/>
      <c r="ALW63" s="160"/>
      <c r="ALX63" s="160"/>
      <c r="ALY63" s="160"/>
      <c r="ALZ63" s="160"/>
      <c r="AMA63" s="160"/>
      <c r="AMB63" s="160"/>
      <c r="AMC63" s="160"/>
      <c r="AMD63" s="160"/>
      <c r="AME63" s="160"/>
      <c r="AMF63" s="160"/>
      <c r="AMG63" s="160"/>
      <c r="AMH63" s="160"/>
      <c r="AMI63" s="160"/>
      <c r="AMJ63" s="160"/>
      <c r="AMK63" s="160"/>
    </row>
    <row r="64" spans="1:1025" s="162" customFormat="1" x14ac:dyDescent="0.25">
      <c r="A64" s="160" t="s">
        <v>769</v>
      </c>
      <c r="B64" s="160" t="s">
        <v>831</v>
      </c>
      <c r="C64" s="160">
        <v>1060</v>
      </c>
      <c r="D64" s="160">
        <v>0.5</v>
      </c>
      <c r="E64" s="160" t="s">
        <v>97</v>
      </c>
      <c r="F64" s="25">
        <v>94.9</v>
      </c>
      <c r="G64" s="160" t="s">
        <v>722</v>
      </c>
      <c r="H64" s="160">
        <v>2</v>
      </c>
      <c r="I64" s="160" t="s">
        <v>723</v>
      </c>
      <c r="J64" s="160">
        <v>2</v>
      </c>
      <c r="K64" s="160" t="s">
        <v>724</v>
      </c>
      <c r="L64" s="160">
        <v>2</v>
      </c>
      <c r="M64" s="160" t="s">
        <v>725</v>
      </c>
      <c r="N64" s="160" t="s">
        <v>726</v>
      </c>
      <c r="O64" s="160"/>
      <c r="P64" s="160">
        <v>2</v>
      </c>
      <c r="R64" s="25">
        <v>2</v>
      </c>
      <c r="S64" s="160"/>
      <c r="T64" s="25">
        <v>2</v>
      </c>
      <c r="U64" s="160"/>
      <c r="V64" s="25">
        <v>2</v>
      </c>
      <c r="W64" s="160"/>
      <c r="X64" s="160">
        <v>2</v>
      </c>
      <c r="Y64" s="160"/>
      <c r="Z64" s="160">
        <v>2</v>
      </c>
      <c r="AA64" s="160"/>
      <c r="AB64" s="160">
        <v>2</v>
      </c>
      <c r="AC64" s="160"/>
      <c r="AD64" s="160">
        <v>2</v>
      </c>
      <c r="AE64" s="160"/>
      <c r="AF64" s="160"/>
      <c r="AG64" s="160"/>
      <c r="AH64" s="160">
        <v>2</v>
      </c>
      <c r="AI64" s="160"/>
      <c r="AJ64" s="160">
        <v>2</v>
      </c>
      <c r="AK64" s="160"/>
      <c r="AL64" s="160">
        <v>2</v>
      </c>
      <c r="AM64" s="160"/>
      <c r="AN64" s="160">
        <v>2</v>
      </c>
      <c r="AO64" s="160"/>
      <c r="AP64" s="160">
        <v>2</v>
      </c>
      <c r="AQ64" s="160"/>
      <c r="AR64" s="160">
        <v>2</v>
      </c>
      <c r="AS64" s="160"/>
      <c r="AT64" s="160">
        <v>2</v>
      </c>
      <c r="AU64" s="160"/>
      <c r="AV64" s="160">
        <v>2</v>
      </c>
      <c r="AW64" s="160"/>
      <c r="AX64" s="160">
        <v>2</v>
      </c>
      <c r="AY64" s="160"/>
      <c r="AZ64" s="160">
        <v>2</v>
      </c>
      <c r="BA64" s="160"/>
      <c r="BB64" s="160">
        <v>2</v>
      </c>
      <c r="BC64" s="160"/>
      <c r="BD64" s="160">
        <v>2</v>
      </c>
      <c r="BE64" s="160"/>
      <c r="BF64" s="160">
        <v>2</v>
      </c>
      <c r="BG64" s="160"/>
      <c r="BH64" s="160">
        <v>2</v>
      </c>
      <c r="BI64" s="160"/>
      <c r="BJ64" s="160">
        <v>2</v>
      </c>
      <c r="BK64" s="160"/>
      <c r="BL64" s="160">
        <v>2</v>
      </c>
      <c r="BM64" s="160"/>
      <c r="BN64" s="160">
        <v>2</v>
      </c>
      <c r="BO64" s="160"/>
      <c r="BP64" s="160">
        <v>2</v>
      </c>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0"/>
      <c r="DO64" s="160"/>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60"/>
      <c r="EQ64" s="160"/>
      <c r="ER64" s="160"/>
      <c r="ES64" s="160"/>
      <c r="ET64" s="160"/>
      <c r="EU64" s="160"/>
      <c r="EV64" s="160"/>
      <c r="EW64" s="160"/>
      <c r="EX64" s="160"/>
      <c r="EY64" s="160"/>
      <c r="EZ64" s="160"/>
      <c r="FA64" s="160"/>
      <c r="FB64" s="160"/>
      <c r="FC64" s="160"/>
      <c r="FD64" s="160"/>
      <c r="FE64" s="160"/>
      <c r="FF64" s="160"/>
      <c r="FG64" s="160"/>
      <c r="FH64" s="160"/>
      <c r="FI64" s="160"/>
      <c r="FJ64" s="160"/>
      <c r="FK64" s="160"/>
      <c r="FL64" s="160"/>
      <c r="FM64" s="160"/>
      <c r="FN64" s="160"/>
      <c r="FO64" s="160"/>
      <c r="FP64" s="160"/>
      <c r="FQ64" s="160"/>
      <c r="FR64" s="160"/>
      <c r="FS64" s="160"/>
      <c r="FT64" s="160"/>
      <c r="FU64" s="160"/>
      <c r="FV64" s="160"/>
      <c r="FW64" s="160"/>
      <c r="FX64" s="160"/>
      <c r="FY64" s="160"/>
      <c r="FZ64" s="160"/>
      <c r="GA64" s="160"/>
      <c r="GB64" s="160"/>
      <c r="GC64" s="160"/>
      <c r="GD64" s="160"/>
      <c r="GE64" s="160"/>
      <c r="GF64" s="160"/>
      <c r="GG64" s="160"/>
      <c r="GH64" s="160"/>
      <c r="GI64" s="160"/>
      <c r="GJ64" s="160"/>
      <c r="GK64" s="160"/>
      <c r="GL64" s="160"/>
      <c r="GM64" s="160"/>
      <c r="GN64" s="160"/>
      <c r="GO64" s="160"/>
      <c r="GP64" s="160"/>
      <c r="GQ64" s="160"/>
      <c r="GR64" s="160"/>
      <c r="GS64" s="160"/>
      <c r="GT64" s="160"/>
      <c r="GU64" s="160"/>
      <c r="GV64" s="160"/>
      <c r="GW64" s="160"/>
      <c r="GX64" s="160"/>
      <c r="GY64" s="160"/>
      <c r="GZ64" s="160"/>
      <c r="HA64" s="160"/>
      <c r="HB64" s="160"/>
      <c r="HC64" s="160"/>
      <c r="HD64" s="160"/>
      <c r="HE64" s="160"/>
      <c r="HF64" s="160"/>
      <c r="HG64" s="160"/>
      <c r="HH64" s="160"/>
      <c r="HI64" s="160"/>
      <c r="HJ64" s="160"/>
      <c r="HK64" s="160"/>
      <c r="HL64" s="160"/>
      <c r="HM64" s="160"/>
      <c r="HN64" s="160"/>
      <c r="HO64" s="160"/>
      <c r="HP64" s="160"/>
      <c r="HQ64" s="160"/>
      <c r="HR64" s="160"/>
      <c r="HS64" s="160"/>
      <c r="HT64" s="160"/>
      <c r="HU64" s="160"/>
      <c r="HV64" s="160"/>
      <c r="HW64" s="160"/>
      <c r="HX64" s="160"/>
      <c r="HY64" s="160"/>
      <c r="HZ64" s="160"/>
      <c r="IA64" s="160"/>
      <c r="IB64" s="160"/>
      <c r="IC64" s="160"/>
      <c r="ID64" s="160"/>
      <c r="IE64" s="160"/>
      <c r="IF64" s="160"/>
      <c r="IG64" s="160"/>
      <c r="IH64" s="160"/>
      <c r="II64" s="160"/>
      <c r="IJ64" s="160"/>
      <c r="IK64" s="160"/>
      <c r="IL64" s="160"/>
      <c r="IM64" s="160"/>
      <c r="IN64" s="160"/>
      <c r="IO64" s="160"/>
      <c r="IP64" s="160"/>
      <c r="IQ64" s="160"/>
      <c r="IR64" s="160"/>
      <c r="IS64" s="160"/>
      <c r="IT64" s="160"/>
      <c r="IU64" s="160"/>
      <c r="IV64" s="160"/>
      <c r="IW64" s="160"/>
      <c r="IX64" s="160"/>
      <c r="IY64" s="160"/>
      <c r="IZ64" s="160"/>
      <c r="JA64" s="160"/>
      <c r="JB64" s="160"/>
      <c r="JC64" s="160"/>
      <c r="JD64" s="160"/>
      <c r="JE64" s="160"/>
      <c r="JF64" s="160"/>
      <c r="JG64" s="160"/>
      <c r="JH64" s="160"/>
      <c r="JI64" s="160"/>
      <c r="JJ64" s="160"/>
      <c r="JK64" s="160"/>
      <c r="JL64" s="160"/>
      <c r="JM64" s="160"/>
      <c r="JN64" s="160"/>
      <c r="JO64" s="160"/>
      <c r="JP64" s="160"/>
      <c r="JQ64" s="160"/>
      <c r="JR64" s="160"/>
      <c r="JS64" s="160"/>
      <c r="JT64" s="160"/>
      <c r="JU64" s="160"/>
      <c r="JV64" s="160"/>
      <c r="JW64" s="160"/>
      <c r="JX64" s="160"/>
      <c r="JY64" s="160"/>
      <c r="JZ64" s="160"/>
      <c r="KA64" s="160"/>
      <c r="KB64" s="160"/>
      <c r="KC64" s="160"/>
      <c r="KD64" s="160"/>
      <c r="KE64" s="160"/>
      <c r="KF64" s="160"/>
      <c r="KG64" s="160"/>
      <c r="KH64" s="160"/>
      <c r="KI64" s="160"/>
      <c r="KJ64" s="160"/>
      <c r="KK64" s="160"/>
      <c r="KL64" s="160"/>
      <c r="KM64" s="160"/>
      <c r="KN64" s="160"/>
      <c r="KO64" s="160"/>
      <c r="KP64" s="160"/>
      <c r="KQ64" s="160"/>
      <c r="KR64" s="160"/>
      <c r="KS64" s="160"/>
      <c r="KT64" s="160"/>
      <c r="KU64" s="160"/>
      <c r="KV64" s="160"/>
      <c r="KW64" s="160"/>
      <c r="KX64" s="160"/>
      <c r="KY64" s="160"/>
      <c r="KZ64" s="160"/>
      <c r="LA64" s="160"/>
      <c r="LB64" s="160"/>
      <c r="LC64" s="160"/>
      <c r="LD64" s="160"/>
      <c r="LE64" s="160"/>
      <c r="LF64" s="160"/>
      <c r="LG64" s="160"/>
      <c r="LH64" s="160"/>
      <c r="LI64" s="160"/>
      <c r="LJ64" s="160"/>
      <c r="LK64" s="160"/>
      <c r="LL64" s="160"/>
      <c r="LM64" s="160"/>
      <c r="LN64" s="160"/>
      <c r="LO64" s="160"/>
      <c r="LP64" s="160"/>
      <c r="LQ64" s="160"/>
      <c r="LR64" s="160"/>
      <c r="LS64" s="160"/>
      <c r="LT64" s="160"/>
      <c r="LU64" s="160"/>
      <c r="LV64" s="160"/>
      <c r="LW64" s="160"/>
      <c r="LX64" s="160"/>
      <c r="LY64" s="160"/>
      <c r="LZ64" s="160"/>
      <c r="MA64" s="160"/>
      <c r="MB64" s="160"/>
      <c r="MC64" s="160"/>
      <c r="MD64" s="160"/>
      <c r="ME64" s="160"/>
      <c r="MF64" s="160"/>
      <c r="MG64" s="160"/>
      <c r="MH64" s="160"/>
      <c r="MI64" s="160"/>
      <c r="MJ64" s="160"/>
      <c r="MK64" s="160"/>
      <c r="ML64" s="160"/>
      <c r="MM64" s="160"/>
      <c r="MN64" s="160"/>
      <c r="MO64" s="160"/>
      <c r="MP64" s="160"/>
      <c r="MQ64" s="160"/>
      <c r="MR64" s="160"/>
      <c r="MS64" s="160"/>
      <c r="MT64" s="160"/>
      <c r="MU64" s="160"/>
      <c r="MV64" s="160"/>
      <c r="MW64" s="160"/>
      <c r="MX64" s="160"/>
      <c r="MY64" s="160"/>
      <c r="MZ64" s="160"/>
      <c r="NA64" s="160"/>
      <c r="NB64" s="160"/>
      <c r="NC64" s="160"/>
      <c r="ND64" s="160"/>
      <c r="NE64" s="160"/>
      <c r="NF64" s="160"/>
      <c r="NG64" s="160"/>
      <c r="NH64" s="160"/>
      <c r="NI64" s="160"/>
      <c r="NJ64" s="160"/>
      <c r="NK64" s="160"/>
      <c r="NL64" s="160"/>
      <c r="NM64" s="160"/>
      <c r="NN64" s="160"/>
      <c r="NO64" s="160"/>
      <c r="NP64" s="160"/>
      <c r="NQ64" s="160"/>
      <c r="NR64" s="160"/>
      <c r="NS64" s="160"/>
      <c r="NT64" s="160"/>
      <c r="NU64" s="160"/>
      <c r="NV64" s="160"/>
      <c r="NW64" s="160"/>
      <c r="NX64" s="160"/>
      <c r="NY64" s="160"/>
      <c r="NZ64" s="160"/>
      <c r="OA64" s="160"/>
      <c r="OB64" s="160"/>
      <c r="OC64" s="160"/>
      <c r="OD64" s="160"/>
      <c r="OE64" s="160"/>
      <c r="OF64" s="160"/>
      <c r="OG64" s="160"/>
      <c r="OH64" s="160"/>
      <c r="OI64" s="160"/>
      <c r="OJ64" s="160"/>
      <c r="OK64" s="160"/>
      <c r="OL64" s="160"/>
      <c r="OM64" s="160"/>
      <c r="ON64" s="160"/>
      <c r="OO64" s="160"/>
      <c r="OP64" s="160"/>
      <c r="OQ64" s="160"/>
      <c r="OR64" s="160"/>
      <c r="OS64" s="160"/>
      <c r="OT64" s="160"/>
      <c r="OU64" s="160"/>
      <c r="OV64" s="160"/>
      <c r="OW64" s="160"/>
      <c r="OX64" s="160"/>
      <c r="OY64" s="160"/>
      <c r="OZ64" s="160"/>
      <c r="PA64" s="160"/>
      <c r="PB64" s="160"/>
      <c r="PC64" s="160"/>
      <c r="PD64" s="160"/>
      <c r="PE64" s="160"/>
      <c r="PF64" s="160"/>
      <c r="PG64" s="160"/>
      <c r="PH64" s="160"/>
      <c r="PI64" s="160"/>
      <c r="PJ64" s="160"/>
      <c r="PK64" s="160"/>
      <c r="PL64" s="160"/>
      <c r="PM64" s="160"/>
      <c r="PN64" s="160"/>
      <c r="PO64" s="160"/>
      <c r="PP64" s="160"/>
      <c r="PQ64" s="160"/>
      <c r="PR64" s="160"/>
      <c r="PS64" s="160"/>
      <c r="PT64" s="160"/>
      <c r="PU64" s="160"/>
      <c r="PV64" s="160"/>
      <c r="PW64" s="160"/>
      <c r="PX64" s="160"/>
      <c r="PY64" s="160"/>
      <c r="PZ64" s="160"/>
      <c r="QA64" s="160"/>
      <c r="QB64" s="160"/>
      <c r="QC64" s="160"/>
      <c r="QD64" s="160"/>
      <c r="QE64" s="160"/>
      <c r="QF64" s="160"/>
      <c r="QG64" s="160"/>
      <c r="QH64" s="160"/>
      <c r="QI64" s="160"/>
      <c r="QJ64" s="160"/>
      <c r="QK64" s="160"/>
      <c r="QL64" s="160"/>
      <c r="QM64" s="160"/>
      <c r="QN64" s="160"/>
      <c r="QO64" s="160"/>
      <c r="QP64" s="160"/>
      <c r="QQ64" s="160"/>
      <c r="QR64" s="160"/>
      <c r="QS64" s="160"/>
      <c r="QT64" s="160"/>
      <c r="QU64" s="160"/>
      <c r="QV64" s="160"/>
      <c r="QW64" s="160"/>
      <c r="QX64" s="160"/>
      <c r="QY64" s="160"/>
      <c r="QZ64" s="160"/>
      <c r="RA64" s="160"/>
      <c r="RB64" s="160"/>
      <c r="RC64" s="160"/>
      <c r="RD64" s="160"/>
      <c r="RE64" s="160"/>
      <c r="RF64" s="160"/>
      <c r="RG64" s="160"/>
      <c r="RH64" s="160"/>
      <c r="RI64" s="160"/>
      <c r="RJ64" s="160"/>
      <c r="RK64" s="160"/>
      <c r="RL64" s="160"/>
      <c r="RM64" s="160"/>
      <c r="RN64" s="160"/>
      <c r="RO64" s="160"/>
      <c r="RP64" s="160"/>
      <c r="RQ64" s="160"/>
      <c r="RR64" s="160"/>
      <c r="RS64" s="160"/>
      <c r="RT64" s="160"/>
      <c r="RU64" s="160"/>
      <c r="RV64" s="160"/>
      <c r="RW64" s="160"/>
      <c r="RX64" s="160"/>
      <c r="RY64" s="160"/>
      <c r="RZ64" s="160"/>
      <c r="SA64" s="160"/>
      <c r="SB64" s="160"/>
      <c r="SC64" s="160"/>
      <c r="SD64" s="160"/>
      <c r="SE64" s="160"/>
      <c r="SF64" s="160"/>
      <c r="SG64" s="160"/>
      <c r="SH64" s="160"/>
      <c r="SI64" s="160"/>
      <c r="SJ64" s="160"/>
      <c r="SK64" s="160"/>
      <c r="SL64" s="160"/>
      <c r="SM64" s="160"/>
      <c r="SN64" s="160"/>
      <c r="SO64" s="160"/>
      <c r="SP64" s="160"/>
      <c r="SQ64" s="160"/>
      <c r="SR64" s="160"/>
      <c r="SS64" s="160"/>
      <c r="ST64" s="160"/>
      <c r="SU64" s="160"/>
      <c r="SV64" s="160"/>
      <c r="SW64" s="160"/>
      <c r="SX64" s="160"/>
      <c r="SY64" s="160"/>
      <c r="SZ64" s="160"/>
      <c r="TA64" s="160"/>
      <c r="TB64" s="160"/>
      <c r="TC64" s="160"/>
      <c r="TD64" s="160"/>
      <c r="TE64" s="160"/>
      <c r="TF64" s="160"/>
      <c r="TG64" s="160"/>
      <c r="TH64" s="160"/>
      <c r="TI64" s="160"/>
      <c r="TJ64" s="160"/>
      <c r="TK64" s="160"/>
      <c r="TL64" s="160"/>
      <c r="TM64" s="160"/>
      <c r="TN64" s="160"/>
      <c r="TO64" s="160"/>
      <c r="TP64" s="160"/>
      <c r="TQ64" s="160"/>
      <c r="TR64" s="160"/>
      <c r="TS64" s="160"/>
      <c r="TT64" s="160"/>
      <c r="TU64" s="160"/>
      <c r="TV64" s="160"/>
      <c r="TW64" s="160"/>
      <c r="TX64" s="160"/>
      <c r="TY64" s="160"/>
      <c r="TZ64" s="160"/>
      <c r="UA64" s="160"/>
      <c r="UB64" s="160"/>
      <c r="UC64" s="160"/>
      <c r="UD64" s="160"/>
      <c r="UE64" s="160"/>
      <c r="UF64" s="160"/>
      <c r="UG64" s="160"/>
      <c r="UH64" s="160"/>
      <c r="UI64" s="160"/>
      <c r="UJ64" s="160"/>
      <c r="UK64" s="160"/>
      <c r="UL64" s="160"/>
      <c r="UM64" s="160"/>
      <c r="UN64" s="160"/>
      <c r="UO64" s="160"/>
      <c r="UP64" s="160"/>
      <c r="UQ64" s="160"/>
      <c r="UR64" s="160"/>
      <c r="US64" s="160"/>
      <c r="UT64" s="160"/>
      <c r="UU64" s="160"/>
      <c r="UV64" s="160"/>
      <c r="UW64" s="160"/>
      <c r="UX64" s="160"/>
      <c r="UY64" s="160"/>
      <c r="UZ64" s="160"/>
      <c r="VA64" s="160"/>
      <c r="VB64" s="160"/>
      <c r="VC64" s="160"/>
      <c r="VD64" s="160"/>
      <c r="VE64" s="160"/>
      <c r="VF64" s="160"/>
      <c r="VG64" s="160"/>
      <c r="VH64" s="160"/>
      <c r="VI64" s="160"/>
      <c r="VJ64" s="160"/>
      <c r="VK64" s="160"/>
      <c r="VL64" s="160"/>
      <c r="VM64" s="160"/>
      <c r="VN64" s="160"/>
      <c r="VO64" s="160"/>
      <c r="VP64" s="160"/>
      <c r="VQ64" s="160"/>
      <c r="VR64" s="160"/>
      <c r="VS64" s="160"/>
      <c r="VT64" s="160"/>
      <c r="VU64" s="160"/>
      <c r="VV64" s="160"/>
      <c r="VW64" s="160"/>
      <c r="VX64" s="160"/>
      <c r="VY64" s="160"/>
      <c r="VZ64" s="160"/>
      <c r="WA64" s="160"/>
      <c r="WB64" s="160"/>
      <c r="WC64" s="160"/>
      <c r="WD64" s="160"/>
      <c r="WE64" s="160"/>
      <c r="WF64" s="160"/>
      <c r="WG64" s="160"/>
      <c r="WH64" s="160"/>
      <c r="WI64" s="160"/>
      <c r="WJ64" s="160"/>
      <c r="WK64" s="160"/>
      <c r="WL64" s="160"/>
      <c r="WM64" s="160"/>
      <c r="WN64" s="160"/>
      <c r="WO64" s="160"/>
      <c r="WP64" s="160"/>
      <c r="WQ64" s="160"/>
      <c r="WR64" s="160"/>
      <c r="WS64" s="160"/>
      <c r="WT64" s="160"/>
      <c r="WU64" s="160"/>
      <c r="WV64" s="160"/>
      <c r="WW64" s="160"/>
      <c r="WX64" s="160"/>
      <c r="WY64" s="160"/>
      <c r="WZ64" s="160"/>
      <c r="XA64" s="160"/>
      <c r="XB64" s="160"/>
      <c r="XC64" s="160"/>
      <c r="XD64" s="160"/>
      <c r="XE64" s="160"/>
      <c r="XF64" s="160"/>
      <c r="XG64" s="160"/>
      <c r="XH64" s="160"/>
      <c r="XI64" s="160"/>
      <c r="XJ64" s="160"/>
      <c r="XK64" s="160"/>
      <c r="XL64" s="160"/>
      <c r="XM64" s="160"/>
      <c r="XN64" s="160"/>
      <c r="XO64" s="160"/>
      <c r="XP64" s="160"/>
      <c r="XQ64" s="160"/>
      <c r="XR64" s="160"/>
      <c r="XS64" s="160"/>
      <c r="XT64" s="160"/>
      <c r="XU64" s="160"/>
      <c r="XV64" s="160"/>
      <c r="XW64" s="160"/>
      <c r="XX64" s="160"/>
      <c r="XY64" s="160"/>
      <c r="XZ64" s="160"/>
      <c r="YA64" s="160"/>
      <c r="YB64" s="160"/>
      <c r="YC64" s="160"/>
      <c r="YD64" s="160"/>
      <c r="YE64" s="160"/>
      <c r="YF64" s="160"/>
      <c r="YG64" s="160"/>
      <c r="YH64" s="160"/>
      <c r="YI64" s="160"/>
      <c r="YJ64" s="160"/>
      <c r="YK64" s="160"/>
      <c r="YL64" s="160"/>
      <c r="YM64" s="160"/>
      <c r="YN64" s="160"/>
      <c r="YO64" s="160"/>
      <c r="YP64" s="160"/>
      <c r="YQ64" s="160"/>
      <c r="YR64" s="160"/>
      <c r="YS64" s="160"/>
      <c r="YT64" s="160"/>
      <c r="YU64" s="160"/>
      <c r="YV64" s="160"/>
      <c r="YW64" s="160"/>
      <c r="YX64" s="160"/>
      <c r="YY64" s="160"/>
      <c r="YZ64" s="160"/>
      <c r="ZA64" s="160"/>
      <c r="ZB64" s="160"/>
      <c r="ZC64" s="160"/>
      <c r="ZD64" s="160"/>
      <c r="ZE64" s="160"/>
      <c r="ZF64" s="160"/>
      <c r="ZG64" s="160"/>
      <c r="ZH64" s="160"/>
      <c r="ZI64" s="160"/>
      <c r="ZJ64" s="160"/>
      <c r="ZK64" s="160"/>
      <c r="ZL64" s="160"/>
      <c r="ZM64" s="160"/>
      <c r="ZN64" s="160"/>
      <c r="ZO64" s="160"/>
      <c r="ZP64" s="160"/>
      <c r="ZQ64" s="160"/>
      <c r="ZR64" s="160"/>
      <c r="ZS64" s="160"/>
      <c r="ZT64" s="160"/>
      <c r="ZU64" s="160"/>
      <c r="ZV64" s="160"/>
      <c r="ZW64" s="160"/>
      <c r="ZX64" s="160"/>
      <c r="ZY64" s="160"/>
      <c r="ZZ64" s="160"/>
      <c r="AAA64" s="160"/>
      <c r="AAB64" s="160"/>
      <c r="AAC64" s="160"/>
      <c r="AAD64" s="160"/>
      <c r="AAE64" s="160"/>
      <c r="AAF64" s="160"/>
      <c r="AAG64" s="160"/>
      <c r="AAH64" s="160"/>
      <c r="AAI64" s="160"/>
      <c r="AAJ64" s="160"/>
      <c r="AAK64" s="160"/>
      <c r="AAL64" s="160"/>
      <c r="AAM64" s="160"/>
      <c r="AAN64" s="160"/>
      <c r="AAO64" s="160"/>
      <c r="AAP64" s="160"/>
      <c r="AAQ64" s="160"/>
      <c r="AAR64" s="160"/>
      <c r="AAS64" s="160"/>
      <c r="AAT64" s="160"/>
      <c r="AAU64" s="160"/>
      <c r="AAV64" s="160"/>
      <c r="AAW64" s="160"/>
      <c r="AAX64" s="160"/>
      <c r="AAY64" s="160"/>
      <c r="AAZ64" s="160"/>
      <c r="ABA64" s="160"/>
      <c r="ABB64" s="160"/>
      <c r="ABC64" s="160"/>
      <c r="ABD64" s="160"/>
      <c r="ABE64" s="160"/>
      <c r="ABF64" s="160"/>
      <c r="ABG64" s="160"/>
      <c r="ABH64" s="160"/>
      <c r="ABI64" s="160"/>
      <c r="ABJ64" s="160"/>
      <c r="ABK64" s="160"/>
      <c r="ABL64" s="160"/>
      <c r="ABM64" s="160"/>
      <c r="ABN64" s="160"/>
      <c r="ABO64" s="160"/>
      <c r="ABP64" s="160"/>
      <c r="ABQ64" s="160"/>
      <c r="ABR64" s="160"/>
      <c r="ABS64" s="160"/>
      <c r="ABT64" s="160"/>
      <c r="ABU64" s="160"/>
      <c r="ABV64" s="160"/>
      <c r="ABW64" s="160"/>
      <c r="ABX64" s="160"/>
      <c r="ABY64" s="160"/>
      <c r="ABZ64" s="160"/>
      <c r="ACA64" s="160"/>
      <c r="ACB64" s="160"/>
      <c r="ACC64" s="160"/>
      <c r="ACD64" s="160"/>
      <c r="ACE64" s="160"/>
      <c r="ACF64" s="160"/>
      <c r="ACG64" s="160"/>
      <c r="ACH64" s="160"/>
      <c r="ACI64" s="160"/>
      <c r="ACJ64" s="160"/>
      <c r="ACK64" s="160"/>
      <c r="ACL64" s="160"/>
      <c r="ACM64" s="160"/>
      <c r="ACN64" s="160"/>
      <c r="ACO64" s="160"/>
      <c r="ACP64" s="160"/>
      <c r="ACQ64" s="160"/>
      <c r="ACR64" s="160"/>
      <c r="ACS64" s="160"/>
      <c r="ACT64" s="160"/>
      <c r="ACU64" s="160"/>
      <c r="ACV64" s="160"/>
      <c r="ACW64" s="160"/>
      <c r="ACX64" s="160"/>
      <c r="ACY64" s="160"/>
      <c r="ACZ64" s="160"/>
      <c r="ADA64" s="160"/>
      <c r="ADB64" s="160"/>
      <c r="ADC64" s="160"/>
      <c r="ADD64" s="160"/>
      <c r="ADE64" s="160"/>
      <c r="ADF64" s="160"/>
      <c r="ADG64" s="160"/>
      <c r="ADH64" s="160"/>
      <c r="ADI64" s="160"/>
      <c r="ADJ64" s="160"/>
      <c r="ADK64" s="160"/>
      <c r="ADL64" s="160"/>
      <c r="ADM64" s="160"/>
      <c r="ADN64" s="160"/>
      <c r="ADO64" s="160"/>
      <c r="ADP64" s="160"/>
      <c r="ADQ64" s="160"/>
      <c r="ADR64" s="160"/>
      <c r="ADS64" s="160"/>
      <c r="ADT64" s="160"/>
      <c r="ADU64" s="160"/>
      <c r="ADV64" s="160"/>
      <c r="ADW64" s="160"/>
      <c r="ADX64" s="160"/>
      <c r="ADY64" s="160"/>
      <c r="ADZ64" s="160"/>
      <c r="AEA64" s="160"/>
      <c r="AEB64" s="160"/>
      <c r="AEC64" s="160"/>
      <c r="AED64" s="160"/>
      <c r="AEE64" s="160"/>
      <c r="AEF64" s="160"/>
      <c r="AEG64" s="160"/>
      <c r="AEH64" s="160"/>
      <c r="AEI64" s="160"/>
      <c r="AEJ64" s="160"/>
      <c r="AEK64" s="160"/>
      <c r="AEL64" s="160"/>
      <c r="AEM64" s="160"/>
      <c r="AEN64" s="160"/>
      <c r="AEO64" s="160"/>
      <c r="AEP64" s="160"/>
      <c r="AEQ64" s="160"/>
      <c r="AER64" s="160"/>
      <c r="AES64" s="160"/>
      <c r="AET64" s="160"/>
      <c r="AEU64" s="160"/>
      <c r="AEV64" s="160"/>
      <c r="AEW64" s="160"/>
      <c r="AEX64" s="160"/>
      <c r="AEY64" s="160"/>
      <c r="AEZ64" s="160"/>
      <c r="AFA64" s="160"/>
      <c r="AFB64" s="160"/>
      <c r="AFC64" s="160"/>
      <c r="AFD64" s="160"/>
      <c r="AFE64" s="160"/>
      <c r="AFF64" s="160"/>
      <c r="AFG64" s="160"/>
      <c r="AFH64" s="160"/>
      <c r="AFI64" s="160"/>
      <c r="AFJ64" s="160"/>
      <c r="AFK64" s="160"/>
      <c r="AFL64" s="160"/>
      <c r="AFM64" s="160"/>
      <c r="AFN64" s="160"/>
      <c r="AFO64" s="160"/>
      <c r="AFP64" s="160"/>
      <c r="AFQ64" s="160"/>
      <c r="AFR64" s="160"/>
      <c r="AFS64" s="160"/>
      <c r="AFT64" s="160"/>
      <c r="AFU64" s="160"/>
      <c r="AFV64" s="160"/>
      <c r="AFW64" s="160"/>
      <c r="AFX64" s="160"/>
      <c r="AFY64" s="160"/>
      <c r="AFZ64" s="160"/>
      <c r="AGA64" s="160"/>
      <c r="AGB64" s="160"/>
      <c r="AGC64" s="160"/>
      <c r="AGD64" s="160"/>
      <c r="AGE64" s="160"/>
      <c r="AGF64" s="160"/>
      <c r="AGG64" s="160"/>
      <c r="AGH64" s="160"/>
      <c r="AGI64" s="160"/>
      <c r="AGJ64" s="160"/>
      <c r="AGK64" s="160"/>
      <c r="AGL64" s="160"/>
      <c r="AGM64" s="160"/>
      <c r="AGN64" s="160"/>
      <c r="AGO64" s="160"/>
      <c r="AGP64" s="160"/>
      <c r="AGQ64" s="160"/>
      <c r="AGR64" s="160"/>
      <c r="AGS64" s="160"/>
      <c r="AGT64" s="160"/>
      <c r="AGU64" s="160"/>
      <c r="AGV64" s="160"/>
      <c r="AGW64" s="160"/>
      <c r="AGX64" s="160"/>
      <c r="AGY64" s="160"/>
      <c r="AGZ64" s="160"/>
      <c r="AHA64" s="160"/>
      <c r="AHB64" s="160"/>
      <c r="AHC64" s="160"/>
      <c r="AHD64" s="160"/>
      <c r="AHE64" s="160"/>
      <c r="AHF64" s="160"/>
      <c r="AHG64" s="160"/>
      <c r="AHH64" s="160"/>
      <c r="AHI64" s="160"/>
      <c r="AHJ64" s="160"/>
      <c r="AHK64" s="160"/>
      <c r="AHL64" s="160"/>
      <c r="AHM64" s="160"/>
      <c r="AHN64" s="160"/>
      <c r="AHO64" s="160"/>
      <c r="AHP64" s="160"/>
      <c r="AHQ64" s="160"/>
      <c r="AHR64" s="160"/>
      <c r="AHS64" s="160"/>
      <c r="AHT64" s="160"/>
      <c r="AHU64" s="160"/>
      <c r="AHV64" s="160"/>
      <c r="AHW64" s="160"/>
      <c r="AHX64" s="160"/>
      <c r="AHY64" s="160"/>
      <c r="AHZ64" s="160"/>
      <c r="AIA64" s="160"/>
      <c r="AIB64" s="160"/>
      <c r="AIC64" s="160"/>
      <c r="AID64" s="160"/>
      <c r="AIE64" s="160"/>
      <c r="AIF64" s="160"/>
      <c r="AIG64" s="160"/>
      <c r="AIH64" s="160"/>
      <c r="AII64" s="160"/>
      <c r="AIJ64" s="160"/>
      <c r="AIK64" s="160"/>
      <c r="AIL64" s="160"/>
      <c r="AIM64" s="160"/>
      <c r="AIN64" s="160"/>
      <c r="AIO64" s="160"/>
      <c r="AIP64" s="160"/>
      <c r="AIQ64" s="160"/>
      <c r="AIR64" s="160"/>
      <c r="AIS64" s="160"/>
      <c r="AIT64" s="160"/>
      <c r="AIU64" s="160"/>
      <c r="AIV64" s="160"/>
      <c r="AIW64" s="160"/>
      <c r="AIX64" s="160"/>
      <c r="AIY64" s="160"/>
      <c r="AIZ64" s="160"/>
      <c r="AJA64" s="160"/>
      <c r="AJB64" s="160"/>
      <c r="AJC64" s="160"/>
      <c r="AJD64" s="160"/>
      <c r="AJE64" s="160"/>
      <c r="AJF64" s="160"/>
      <c r="AJG64" s="160"/>
      <c r="AJH64" s="160"/>
      <c r="AJI64" s="160"/>
      <c r="AJJ64" s="160"/>
      <c r="AJK64" s="160"/>
      <c r="AJL64" s="160"/>
      <c r="AJM64" s="160"/>
      <c r="AJN64" s="160"/>
      <c r="AJO64" s="160"/>
      <c r="AJP64" s="160"/>
      <c r="AJQ64" s="160"/>
      <c r="AJR64" s="160"/>
      <c r="AJS64" s="160"/>
      <c r="AJT64" s="160"/>
      <c r="AJU64" s="160"/>
      <c r="AJV64" s="160"/>
      <c r="AJW64" s="160"/>
      <c r="AJX64" s="160"/>
      <c r="AJY64" s="160"/>
      <c r="AJZ64" s="160"/>
      <c r="AKA64" s="160"/>
      <c r="AKB64" s="160"/>
      <c r="AKC64" s="160"/>
      <c r="AKD64" s="160"/>
      <c r="AKE64" s="160"/>
      <c r="AKF64" s="160"/>
      <c r="AKG64" s="160"/>
      <c r="AKH64" s="160"/>
      <c r="AKI64" s="160"/>
      <c r="AKJ64" s="160"/>
      <c r="AKK64" s="160"/>
      <c r="AKL64" s="160"/>
      <c r="AKM64" s="160"/>
      <c r="AKN64" s="160"/>
      <c r="AKO64" s="160"/>
      <c r="AKP64" s="160"/>
      <c r="AKQ64" s="160"/>
      <c r="AKR64" s="160"/>
      <c r="AKS64" s="160"/>
      <c r="AKT64" s="160"/>
      <c r="AKU64" s="160"/>
      <c r="AKV64" s="160"/>
      <c r="AKW64" s="160"/>
      <c r="AKX64" s="160"/>
      <c r="AKY64" s="160"/>
      <c r="AKZ64" s="160"/>
      <c r="ALA64" s="160"/>
      <c r="ALB64" s="160"/>
      <c r="ALC64" s="160"/>
      <c r="ALD64" s="160"/>
      <c r="ALE64" s="160"/>
      <c r="ALF64" s="160"/>
      <c r="ALG64" s="160"/>
      <c r="ALH64" s="160"/>
      <c r="ALI64" s="160"/>
      <c r="ALJ64" s="160"/>
      <c r="ALK64" s="160"/>
      <c r="ALL64" s="160"/>
      <c r="ALM64" s="160"/>
      <c r="ALN64" s="160"/>
      <c r="ALO64" s="160"/>
      <c r="ALP64" s="160"/>
      <c r="ALQ64" s="160"/>
      <c r="ALR64" s="160"/>
      <c r="ALS64" s="160"/>
      <c r="ALT64" s="160"/>
      <c r="ALU64" s="160"/>
      <c r="ALV64" s="160"/>
      <c r="ALW64" s="160"/>
      <c r="ALX64" s="160"/>
      <c r="ALY64" s="160"/>
      <c r="ALZ64" s="160"/>
      <c r="AMA64" s="160"/>
      <c r="AMB64" s="160"/>
      <c r="AMC64" s="160"/>
      <c r="AMD64" s="160"/>
      <c r="AME64" s="160"/>
      <c r="AMF64" s="160"/>
      <c r="AMG64" s="160"/>
      <c r="AMH64" s="160"/>
      <c r="AMI64" s="160"/>
      <c r="AMJ64" s="160"/>
      <c r="AMK64" s="160"/>
    </row>
    <row r="65" spans="1:1025" s="162" customFormat="1" x14ac:dyDescent="0.25">
      <c r="A65" s="160" t="s">
        <v>769</v>
      </c>
      <c r="B65" s="160" t="s">
        <v>831</v>
      </c>
      <c r="C65" s="160">
        <v>1060</v>
      </c>
      <c r="D65" s="160">
        <v>0.5</v>
      </c>
      <c r="E65" s="160" t="s">
        <v>777</v>
      </c>
      <c r="F65" s="25">
        <v>94.9</v>
      </c>
      <c r="G65" s="163" t="s">
        <v>778</v>
      </c>
      <c r="H65" s="160">
        <v>12</v>
      </c>
      <c r="I65" s="163">
        <v>4.0000000000000001E-3</v>
      </c>
      <c r="J65" s="160">
        <v>12</v>
      </c>
      <c r="K65" s="163" t="s">
        <v>779</v>
      </c>
      <c r="L65" s="160">
        <v>12</v>
      </c>
      <c r="M65" s="163" t="s">
        <v>780</v>
      </c>
      <c r="N65" s="160">
        <v>12</v>
      </c>
      <c r="O65" s="160"/>
      <c r="P65" s="25" t="s">
        <v>842</v>
      </c>
      <c r="R65" s="25">
        <v>15</v>
      </c>
      <c r="S65" s="160"/>
      <c r="T65" s="160">
        <v>15</v>
      </c>
      <c r="U65" s="160"/>
      <c r="V65" s="160">
        <v>15</v>
      </c>
      <c r="W65" s="160"/>
      <c r="X65" s="160">
        <v>12</v>
      </c>
      <c r="Y65" s="160"/>
      <c r="Z65" s="160">
        <v>15</v>
      </c>
      <c r="AA65" s="160"/>
      <c r="AB65" s="160">
        <v>12</v>
      </c>
      <c r="AC65" s="160"/>
      <c r="AD65" s="160">
        <v>15</v>
      </c>
      <c r="AE65" s="160"/>
      <c r="AF65" s="160">
        <v>12</v>
      </c>
      <c r="AG65" s="160"/>
      <c r="AH65" s="160">
        <v>12</v>
      </c>
      <c r="AI65" s="160"/>
      <c r="AJ65" s="160">
        <v>12</v>
      </c>
      <c r="AK65" s="160"/>
      <c r="AL65" s="160">
        <v>12</v>
      </c>
      <c r="AM65" s="160"/>
      <c r="AN65" s="25" t="s">
        <v>852</v>
      </c>
      <c r="AO65" s="160"/>
      <c r="AP65" s="160">
        <v>12</v>
      </c>
      <c r="AQ65" s="160"/>
      <c r="AR65" s="160">
        <v>12</v>
      </c>
      <c r="AS65" s="160"/>
      <c r="AT65" s="160">
        <v>12</v>
      </c>
      <c r="AU65" s="160"/>
      <c r="AV65" s="160">
        <v>12</v>
      </c>
      <c r="AW65" s="160"/>
      <c r="AX65" s="160">
        <v>12</v>
      </c>
      <c r="AY65" s="160"/>
      <c r="AZ65" s="25" t="s">
        <v>855</v>
      </c>
      <c r="BA65" s="160"/>
      <c r="BB65" s="25" t="s">
        <v>857</v>
      </c>
      <c r="BC65" s="160"/>
      <c r="BD65" s="25" t="s">
        <v>860</v>
      </c>
      <c r="BE65" s="160"/>
      <c r="BF65" s="25" t="s">
        <v>862</v>
      </c>
      <c r="BG65" s="25"/>
      <c r="BH65" s="25" t="s">
        <v>863</v>
      </c>
      <c r="BI65" s="25"/>
      <c r="BJ65" s="25" t="s">
        <v>864</v>
      </c>
      <c r="BK65" s="160"/>
      <c r="BL65" s="160">
        <v>12</v>
      </c>
      <c r="BM65" s="160"/>
      <c r="BN65" s="160">
        <v>12</v>
      </c>
      <c r="BO65" s="160"/>
      <c r="BP65" s="160">
        <v>12</v>
      </c>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0"/>
      <c r="DO65" s="160"/>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60"/>
      <c r="EQ65" s="160"/>
      <c r="ER65" s="160"/>
      <c r="ES65" s="160"/>
      <c r="ET65" s="160"/>
      <c r="EU65" s="160"/>
      <c r="EV65" s="160"/>
      <c r="EW65" s="160"/>
      <c r="EX65" s="160"/>
      <c r="EY65" s="160"/>
      <c r="EZ65" s="160"/>
      <c r="FA65" s="160"/>
      <c r="FB65" s="160"/>
      <c r="FC65" s="160"/>
      <c r="FD65" s="160"/>
      <c r="FE65" s="160"/>
      <c r="FF65" s="160"/>
      <c r="FG65" s="160"/>
      <c r="FH65" s="160"/>
      <c r="FI65" s="160"/>
      <c r="FJ65" s="160"/>
      <c r="FK65" s="160"/>
      <c r="FL65" s="160"/>
      <c r="FM65" s="160"/>
      <c r="FN65" s="160"/>
      <c r="FO65" s="160"/>
      <c r="FP65" s="160"/>
      <c r="FQ65" s="160"/>
      <c r="FR65" s="160"/>
      <c r="FS65" s="160"/>
      <c r="FT65" s="160"/>
      <c r="FU65" s="160"/>
      <c r="FV65" s="160"/>
      <c r="FW65" s="160"/>
      <c r="FX65" s="160"/>
      <c r="FY65" s="160"/>
      <c r="FZ65" s="160"/>
      <c r="GA65" s="160"/>
      <c r="GB65" s="160"/>
      <c r="GC65" s="160"/>
      <c r="GD65" s="160"/>
      <c r="GE65" s="160"/>
      <c r="GF65" s="160"/>
      <c r="GG65" s="160"/>
      <c r="GH65" s="160"/>
      <c r="GI65" s="160"/>
      <c r="GJ65" s="160"/>
      <c r="GK65" s="160"/>
      <c r="GL65" s="160"/>
      <c r="GM65" s="160"/>
      <c r="GN65" s="160"/>
      <c r="GO65" s="160"/>
      <c r="GP65" s="160"/>
      <c r="GQ65" s="160"/>
      <c r="GR65" s="160"/>
      <c r="GS65" s="160"/>
      <c r="GT65" s="160"/>
      <c r="GU65" s="160"/>
      <c r="GV65" s="160"/>
      <c r="GW65" s="160"/>
      <c r="GX65" s="160"/>
      <c r="GY65" s="160"/>
      <c r="GZ65" s="160"/>
      <c r="HA65" s="160"/>
      <c r="HB65" s="160"/>
      <c r="HC65" s="160"/>
      <c r="HD65" s="160"/>
      <c r="HE65" s="160"/>
      <c r="HF65" s="160"/>
      <c r="HG65" s="160"/>
      <c r="HH65" s="160"/>
      <c r="HI65" s="160"/>
      <c r="HJ65" s="160"/>
      <c r="HK65" s="160"/>
      <c r="HL65" s="160"/>
      <c r="HM65" s="160"/>
      <c r="HN65" s="160"/>
      <c r="HO65" s="160"/>
      <c r="HP65" s="160"/>
      <c r="HQ65" s="160"/>
      <c r="HR65" s="160"/>
      <c r="HS65" s="160"/>
      <c r="HT65" s="160"/>
      <c r="HU65" s="160"/>
      <c r="HV65" s="160"/>
      <c r="HW65" s="160"/>
      <c r="HX65" s="160"/>
      <c r="HY65" s="160"/>
      <c r="HZ65" s="160"/>
      <c r="IA65" s="160"/>
      <c r="IB65" s="160"/>
      <c r="IC65" s="160"/>
      <c r="ID65" s="160"/>
      <c r="IE65" s="160"/>
      <c r="IF65" s="160"/>
      <c r="IG65" s="160"/>
      <c r="IH65" s="160"/>
      <c r="II65" s="160"/>
      <c r="IJ65" s="160"/>
      <c r="IK65" s="160"/>
      <c r="IL65" s="160"/>
      <c r="IM65" s="160"/>
      <c r="IN65" s="160"/>
      <c r="IO65" s="160"/>
      <c r="IP65" s="160"/>
      <c r="IQ65" s="160"/>
      <c r="IR65" s="160"/>
      <c r="IS65" s="160"/>
      <c r="IT65" s="160"/>
      <c r="IU65" s="160"/>
      <c r="IV65" s="160"/>
      <c r="IW65" s="160"/>
      <c r="IX65" s="160"/>
      <c r="IY65" s="160"/>
      <c r="IZ65" s="160"/>
      <c r="JA65" s="160"/>
      <c r="JB65" s="160"/>
      <c r="JC65" s="160"/>
      <c r="JD65" s="160"/>
      <c r="JE65" s="160"/>
      <c r="JF65" s="160"/>
      <c r="JG65" s="160"/>
      <c r="JH65" s="160"/>
      <c r="JI65" s="160"/>
      <c r="JJ65" s="160"/>
      <c r="JK65" s="160"/>
      <c r="JL65" s="160"/>
      <c r="JM65" s="160"/>
      <c r="JN65" s="160"/>
      <c r="JO65" s="160"/>
      <c r="JP65" s="160"/>
      <c r="JQ65" s="160"/>
      <c r="JR65" s="160"/>
      <c r="JS65" s="160"/>
      <c r="JT65" s="160"/>
      <c r="JU65" s="160"/>
      <c r="JV65" s="160"/>
      <c r="JW65" s="160"/>
      <c r="JX65" s="160"/>
      <c r="JY65" s="160"/>
      <c r="JZ65" s="160"/>
      <c r="KA65" s="160"/>
      <c r="KB65" s="160"/>
      <c r="KC65" s="160"/>
      <c r="KD65" s="160"/>
      <c r="KE65" s="160"/>
      <c r="KF65" s="160"/>
      <c r="KG65" s="160"/>
      <c r="KH65" s="160"/>
      <c r="KI65" s="160"/>
      <c r="KJ65" s="160"/>
      <c r="KK65" s="160"/>
      <c r="KL65" s="160"/>
      <c r="KM65" s="160"/>
      <c r="KN65" s="160"/>
      <c r="KO65" s="160"/>
      <c r="KP65" s="160"/>
      <c r="KQ65" s="160"/>
      <c r="KR65" s="160"/>
      <c r="KS65" s="160"/>
      <c r="KT65" s="160"/>
      <c r="KU65" s="160"/>
      <c r="KV65" s="160"/>
      <c r="KW65" s="160"/>
      <c r="KX65" s="160"/>
      <c r="KY65" s="160"/>
      <c r="KZ65" s="160"/>
      <c r="LA65" s="160"/>
      <c r="LB65" s="160"/>
      <c r="LC65" s="160"/>
      <c r="LD65" s="160"/>
      <c r="LE65" s="160"/>
      <c r="LF65" s="160"/>
      <c r="LG65" s="160"/>
      <c r="LH65" s="160"/>
      <c r="LI65" s="160"/>
      <c r="LJ65" s="160"/>
      <c r="LK65" s="160"/>
      <c r="LL65" s="160"/>
      <c r="LM65" s="160"/>
      <c r="LN65" s="160"/>
      <c r="LO65" s="160"/>
      <c r="LP65" s="160"/>
      <c r="LQ65" s="160"/>
      <c r="LR65" s="160"/>
      <c r="LS65" s="160"/>
      <c r="LT65" s="160"/>
      <c r="LU65" s="160"/>
      <c r="LV65" s="160"/>
      <c r="LW65" s="160"/>
      <c r="LX65" s="160"/>
      <c r="LY65" s="160"/>
      <c r="LZ65" s="160"/>
      <c r="MA65" s="160"/>
      <c r="MB65" s="160"/>
      <c r="MC65" s="160"/>
      <c r="MD65" s="160"/>
      <c r="ME65" s="160"/>
      <c r="MF65" s="160"/>
      <c r="MG65" s="160"/>
      <c r="MH65" s="160"/>
      <c r="MI65" s="160"/>
      <c r="MJ65" s="160"/>
      <c r="MK65" s="160"/>
      <c r="ML65" s="160"/>
      <c r="MM65" s="160"/>
      <c r="MN65" s="160"/>
      <c r="MO65" s="160"/>
      <c r="MP65" s="160"/>
      <c r="MQ65" s="160"/>
      <c r="MR65" s="160"/>
      <c r="MS65" s="160"/>
      <c r="MT65" s="160"/>
      <c r="MU65" s="160"/>
      <c r="MV65" s="160"/>
      <c r="MW65" s="160"/>
      <c r="MX65" s="160"/>
      <c r="MY65" s="160"/>
      <c r="MZ65" s="160"/>
      <c r="NA65" s="160"/>
      <c r="NB65" s="160"/>
      <c r="NC65" s="160"/>
      <c r="ND65" s="160"/>
      <c r="NE65" s="160"/>
      <c r="NF65" s="160"/>
      <c r="NG65" s="160"/>
      <c r="NH65" s="160"/>
      <c r="NI65" s="160"/>
      <c r="NJ65" s="160"/>
      <c r="NK65" s="160"/>
      <c r="NL65" s="160"/>
      <c r="NM65" s="160"/>
      <c r="NN65" s="160"/>
      <c r="NO65" s="160"/>
      <c r="NP65" s="160"/>
      <c r="NQ65" s="160"/>
      <c r="NR65" s="160"/>
      <c r="NS65" s="160"/>
      <c r="NT65" s="160"/>
      <c r="NU65" s="160"/>
      <c r="NV65" s="160"/>
      <c r="NW65" s="160"/>
      <c r="NX65" s="160"/>
      <c r="NY65" s="160"/>
      <c r="NZ65" s="160"/>
      <c r="OA65" s="160"/>
      <c r="OB65" s="160"/>
      <c r="OC65" s="160"/>
      <c r="OD65" s="160"/>
      <c r="OE65" s="160"/>
      <c r="OF65" s="160"/>
      <c r="OG65" s="160"/>
      <c r="OH65" s="160"/>
      <c r="OI65" s="160"/>
      <c r="OJ65" s="160"/>
      <c r="OK65" s="160"/>
      <c r="OL65" s="160"/>
      <c r="OM65" s="160"/>
      <c r="ON65" s="160"/>
      <c r="OO65" s="160"/>
      <c r="OP65" s="160"/>
      <c r="OQ65" s="160"/>
      <c r="OR65" s="160"/>
      <c r="OS65" s="160"/>
      <c r="OT65" s="160"/>
      <c r="OU65" s="160"/>
      <c r="OV65" s="160"/>
      <c r="OW65" s="160"/>
      <c r="OX65" s="160"/>
      <c r="OY65" s="160"/>
      <c r="OZ65" s="160"/>
      <c r="PA65" s="160"/>
      <c r="PB65" s="160"/>
      <c r="PC65" s="160"/>
      <c r="PD65" s="160"/>
      <c r="PE65" s="160"/>
      <c r="PF65" s="160"/>
      <c r="PG65" s="160"/>
      <c r="PH65" s="160"/>
      <c r="PI65" s="160"/>
      <c r="PJ65" s="160"/>
      <c r="PK65" s="160"/>
      <c r="PL65" s="160"/>
      <c r="PM65" s="160"/>
      <c r="PN65" s="160"/>
      <c r="PO65" s="160"/>
      <c r="PP65" s="160"/>
      <c r="PQ65" s="160"/>
      <c r="PR65" s="160"/>
      <c r="PS65" s="160"/>
      <c r="PT65" s="160"/>
      <c r="PU65" s="160"/>
      <c r="PV65" s="160"/>
      <c r="PW65" s="160"/>
      <c r="PX65" s="160"/>
      <c r="PY65" s="160"/>
      <c r="PZ65" s="160"/>
      <c r="QA65" s="160"/>
      <c r="QB65" s="160"/>
      <c r="QC65" s="160"/>
      <c r="QD65" s="160"/>
      <c r="QE65" s="160"/>
      <c r="QF65" s="160"/>
      <c r="QG65" s="160"/>
      <c r="QH65" s="160"/>
      <c r="QI65" s="160"/>
      <c r="QJ65" s="160"/>
      <c r="QK65" s="160"/>
      <c r="QL65" s="160"/>
      <c r="QM65" s="160"/>
      <c r="QN65" s="160"/>
      <c r="QO65" s="160"/>
      <c r="QP65" s="160"/>
      <c r="QQ65" s="160"/>
      <c r="QR65" s="160"/>
      <c r="QS65" s="160"/>
      <c r="QT65" s="160"/>
      <c r="QU65" s="160"/>
      <c r="QV65" s="160"/>
      <c r="QW65" s="160"/>
      <c r="QX65" s="160"/>
      <c r="QY65" s="160"/>
      <c r="QZ65" s="160"/>
      <c r="RA65" s="160"/>
      <c r="RB65" s="160"/>
      <c r="RC65" s="160"/>
      <c r="RD65" s="160"/>
      <c r="RE65" s="160"/>
      <c r="RF65" s="160"/>
      <c r="RG65" s="160"/>
      <c r="RH65" s="160"/>
      <c r="RI65" s="160"/>
      <c r="RJ65" s="160"/>
      <c r="RK65" s="160"/>
      <c r="RL65" s="160"/>
      <c r="RM65" s="160"/>
      <c r="RN65" s="160"/>
      <c r="RO65" s="160"/>
      <c r="RP65" s="160"/>
      <c r="RQ65" s="160"/>
      <c r="RR65" s="160"/>
      <c r="RS65" s="160"/>
      <c r="RT65" s="160"/>
      <c r="RU65" s="160"/>
      <c r="RV65" s="160"/>
      <c r="RW65" s="160"/>
      <c r="RX65" s="160"/>
      <c r="RY65" s="160"/>
      <c r="RZ65" s="160"/>
      <c r="SA65" s="160"/>
      <c r="SB65" s="160"/>
      <c r="SC65" s="160"/>
      <c r="SD65" s="160"/>
      <c r="SE65" s="160"/>
      <c r="SF65" s="160"/>
      <c r="SG65" s="160"/>
      <c r="SH65" s="160"/>
      <c r="SI65" s="160"/>
      <c r="SJ65" s="160"/>
      <c r="SK65" s="160"/>
      <c r="SL65" s="160"/>
      <c r="SM65" s="160"/>
      <c r="SN65" s="160"/>
      <c r="SO65" s="160"/>
      <c r="SP65" s="160"/>
      <c r="SQ65" s="160"/>
      <c r="SR65" s="160"/>
      <c r="SS65" s="160"/>
      <c r="ST65" s="160"/>
      <c r="SU65" s="160"/>
      <c r="SV65" s="160"/>
      <c r="SW65" s="160"/>
      <c r="SX65" s="160"/>
      <c r="SY65" s="160"/>
      <c r="SZ65" s="160"/>
      <c r="TA65" s="160"/>
      <c r="TB65" s="160"/>
      <c r="TC65" s="160"/>
      <c r="TD65" s="160"/>
      <c r="TE65" s="160"/>
      <c r="TF65" s="160"/>
      <c r="TG65" s="160"/>
      <c r="TH65" s="160"/>
      <c r="TI65" s="160"/>
      <c r="TJ65" s="160"/>
      <c r="TK65" s="160"/>
      <c r="TL65" s="160"/>
      <c r="TM65" s="160"/>
      <c r="TN65" s="160"/>
      <c r="TO65" s="160"/>
      <c r="TP65" s="160"/>
      <c r="TQ65" s="160"/>
      <c r="TR65" s="160"/>
      <c r="TS65" s="160"/>
      <c r="TT65" s="160"/>
      <c r="TU65" s="160"/>
      <c r="TV65" s="160"/>
      <c r="TW65" s="160"/>
      <c r="TX65" s="160"/>
      <c r="TY65" s="160"/>
      <c r="TZ65" s="160"/>
      <c r="UA65" s="160"/>
      <c r="UB65" s="160"/>
      <c r="UC65" s="160"/>
      <c r="UD65" s="160"/>
      <c r="UE65" s="160"/>
      <c r="UF65" s="160"/>
      <c r="UG65" s="160"/>
      <c r="UH65" s="160"/>
      <c r="UI65" s="160"/>
      <c r="UJ65" s="160"/>
      <c r="UK65" s="160"/>
      <c r="UL65" s="160"/>
      <c r="UM65" s="160"/>
      <c r="UN65" s="160"/>
      <c r="UO65" s="160"/>
      <c r="UP65" s="160"/>
      <c r="UQ65" s="160"/>
      <c r="UR65" s="160"/>
      <c r="US65" s="160"/>
      <c r="UT65" s="160"/>
      <c r="UU65" s="160"/>
      <c r="UV65" s="160"/>
      <c r="UW65" s="160"/>
      <c r="UX65" s="160"/>
      <c r="UY65" s="160"/>
      <c r="UZ65" s="160"/>
      <c r="VA65" s="160"/>
      <c r="VB65" s="160"/>
      <c r="VC65" s="160"/>
      <c r="VD65" s="160"/>
      <c r="VE65" s="160"/>
      <c r="VF65" s="160"/>
      <c r="VG65" s="160"/>
      <c r="VH65" s="160"/>
      <c r="VI65" s="160"/>
      <c r="VJ65" s="160"/>
      <c r="VK65" s="160"/>
      <c r="VL65" s="160"/>
      <c r="VM65" s="160"/>
      <c r="VN65" s="160"/>
      <c r="VO65" s="160"/>
      <c r="VP65" s="160"/>
      <c r="VQ65" s="160"/>
      <c r="VR65" s="160"/>
      <c r="VS65" s="160"/>
      <c r="VT65" s="160"/>
      <c r="VU65" s="160"/>
      <c r="VV65" s="160"/>
      <c r="VW65" s="160"/>
      <c r="VX65" s="160"/>
      <c r="VY65" s="160"/>
      <c r="VZ65" s="160"/>
      <c r="WA65" s="160"/>
      <c r="WB65" s="160"/>
      <c r="WC65" s="160"/>
      <c r="WD65" s="160"/>
      <c r="WE65" s="160"/>
      <c r="WF65" s="160"/>
      <c r="WG65" s="160"/>
      <c r="WH65" s="160"/>
      <c r="WI65" s="160"/>
      <c r="WJ65" s="160"/>
      <c r="WK65" s="160"/>
      <c r="WL65" s="160"/>
      <c r="WM65" s="160"/>
      <c r="WN65" s="160"/>
      <c r="WO65" s="160"/>
      <c r="WP65" s="160"/>
      <c r="WQ65" s="160"/>
      <c r="WR65" s="160"/>
      <c r="WS65" s="160"/>
      <c r="WT65" s="160"/>
      <c r="WU65" s="160"/>
      <c r="WV65" s="160"/>
      <c r="WW65" s="160"/>
      <c r="WX65" s="160"/>
      <c r="WY65" s="160"/>
      <c r="WZ65" s="160"/>
      <c r="XA65" s="160"/>
      <c r="XB65" s="160"/>
      <c r="XC65" s="160"/>
      <c r="XD65" s="160"/>
      <c r="XE65" s="160"/>
      <c r="XF65" s="160"/>
      <c r="XG65" s="160"/>
      <c r="XH65" s="160"/>
      <c r="XI65" s="160"/>
      <c r="XJ65" s="160"/>
      <c r="XK65" s="160"/>
      <c r="XL65" s="160"/>
      <c r="XM65" s="160"/>
      <c r="XN65" s="160"/>
      <c r="XO65" s="160"/>
      <c r="XP65" s="160"/>
      <c r="XQ65" s="160"/>
      <c r="XR65" s="160"/>
      <c r="XS65" s="160"/>
      <c r="XT65" s="160"/>
      <c r="XU65" s="160"/>
      <c r="XV65" s="160"/>
      <c r="XW65" s="160"/>
      <c r="XX65" s="160"/>
      <c r="XY65" s="160"/>
      <c r="XZ65" s="160"/>
      <c r="YA65" s="160"/>
      <c r="YB65" s="160"/>
      <c r="YC65" s="160"/>
      <c r="YD65" s="160"/>
      <c r="YE65" s="160"/>
      <c r="YF65" s="160"/>
      <c r="YG65" s="160"/>
      <c r="YH65" s="160"/>
      <c r="YI65" s="160"/>
      <c r="YJ65" s="160"/>
      <c r="YK65" s="160"/>
      <c r="YL65" s="160"/>
      <c r="YM65" s="160"/>
      <c r="YN65" s="160"/>
      <c r="YO65" s="160"/>
      <c r="YP65" s="160"/>
      <c r="YQ65" s="160"/>
      <c r="YR65" s="160"/>
      <c r="YS65" s="160"/>
      <c r="YT65" s="160"/>
      <c r="YU65" s="160"/>
      <c r="YV65" s="160"/>
      <c r="YW65" s="160"/>
      <c r="YX65" s="160"/>
      <c r="YY65" s="160"/>
      <c r="YZ65" s="160"/>
      <c r="ZA65" s="160"/>
      <c r="ZB65" s="160"/>
      <c r="ZC65" s="160"/>
      <c r="ZD65" s="160"/>
      <c r="ZE65" s="160"/>
      <c r="ZF65" s="160"/>
      <c r="ZG65" s="160"/>
      <c r="ZH65" s="160"/>
      <c r="ZI65" s="160"/>
      <c r="ZJ65" s="160"/>
      <c r="ZK65" s="160"/>
      <c r="ZL65" s="160"/>
      <c r="ZM65" s="160"/>
      <c r="ZN65" s="160"/>
      <c r="ZO65" s="160"/>
      <c r="ZP65" s="160"/>
      <c r="ZQ65" s="160"/>
      <c r="ZR65" s="160"/>
      <c r="ZS65" s="160"/>
      <c r="ZT65" s="160"/>
      <c r="ZU65" s="160"/>
      <c r="ZV65" s="160"/>
      <c r="ZW65" s="160"/>
      <c r="ZX65" s="160"/>
      <c r="ZY65" s="160"/>
      <c r="ZZ65" s="160"/>
      <c r="AAA65" s="160"/>
      <c r="AAB65" s="160"/>
      <c r="AAC65" s="160"/>
      <c r="AAD65" s="160"/>
      <c r="AAE65" s="160"/>
      <c r="AAF65" s="160"/>
      <c r="AAG65" s="160"/>
      <c r="AAH65" s="160"/>
      <c r="AAI65" s="160"/>
      <c r="AAJ65" s="160"/>
      <c r="AAK65" s="160"/>
      <c r="AAL65" s="160"/>
      <c r="AAM65" s="160"/>
      <c r="AAN65" s="160"/>
      <c r="AAO65" s="160"/>
      <c r="AAP65" s="160"/>
      <c r="AAQ65" s="160"/>
      <c r="AAR65" s="160"/>
      <c r="AAS65" s="160"/>
      <c r="AAT65" s="160"/>
      <c r="AAU65" s="160"/>
      <c r="AAV65" s="160"/>
      <c r="AAW65" s="160"/>
      <c r="AAX65" s="160"/>
      <c r="AAY65" s="160"/>
      <c r="AAZ65" s="160"/>
      <c r="ABA65" s="160"/>
      <c r="ABB65" s="160"/>
      <c r="ABC65" s="160"/>
      <c r="ABD65" s="160"/>
      <c r="ABE65" s="160"/>
      <c r="ABF65" s="160"/>
      <c r="ABG65" s="160"/>
      <c r="ABH65" s="160"/>
      <c r="ABI65" s="160"/>
      <c r="ABJ65" s="160"/>
      <c r="ABK65" s="160"/>
      <c r="ABL65" s="160"/>
      <c r="ABM65" s="160"/>
      <c r="ABN65" s="160"/>
      <c r="ABO65" s="160"/>
      <c r="ABP65" s="160"/>
      <c r="ABQ65" s="160"/>
      <c r="ABR65" s="160"/>
      <c r="ABS65" s="160"/>
      <c r="ABT65" s="160"/>
      <c r="ABU65" s="160"/>
      <c r="ABV65" s="160"/>
      <c r="ABW65" s="160"/>
      <c r="ABX65" s="160"/>
      <c r="ABY65" s="160"/>
      <c r="ABZ65" s="160"/>
      <c r="ACA65" s="160"/>
      <c r="ACB65" s="160"/>
      <c r="ACC65" s="160"/>
      <c r="ACD65" s="160"/>
      <c r="ACE65" s="160"/>
      <c r="ACF65" s="160"/>
      <c r="ACG65" s="160"/>
      <c r="ACH65" s="160"/>
      <c r="ACI65" s="160"/>
      <c r="ACJ65" s="160"/>
      <c r="ACK65" s="160"/>
      <c r="ACL65" s="160"/>
      <c r="ACM65" s="160"/>
      <c r="ACN65" s="160"/>
      <c r="ACO65" s="160"/>
      <c r="ACP65" s="160"/>
      <c r="ACQ65" s="160"/>
      <c r="ACR65" s="160"/>
      <c r="ACS65" s="160"/>
      <c r="ACT65" s="160"/>
      <c r="ACU65" s="160"/>
      <c r="ACV65" s="160"/>
      <c r="ACW65" s="160"/>
      <c r="ACX65" s="160"/>
      <c r="ACY65" s="160"/>
      <c r="ACZ65" s="160"/>
      <c r="ADA65" s="160"/>
      <c r="ADB65" s="160"/>
      <c r="ADC65" s="160"/>
      <c r="ADD65" s="160"/>
      <c r="ADE65" s="160"/>
      <c r="ADF65" s="160"/>
      <c r="ADG65" s="160"/>
      <c r="ADH65" s="160"/>
      <c r="ADI65" s="160"/>
      <c r="ADJ65" s="160"/>
      <c r="ADK65" s="160"/>
      <c r="ADL65" s="160"/>
      <c r="ADM65" s="160"/>
      <c r="ADN65" s="160"/>
      <c r="ADO65" s="160"/>
      <c r="ADP65" s="160"/>
      <c r="ADQ65" s="160"/>
      <c r="ADR65" s="160"/>
      <c r="ADS65" s="160"/>
      <c r="ADT65" s="160"/>
      <c r="ADU65" s="160"/>
      <c r="ADV65" s="160"/>
      <c r="ADW65" s="160"/>
      <c r="ADX65" s="160"/>
      <c r="ADY65" s="160"/>
      <c r="ADZ65" s="160"/>
      <c r="AEA65" s="160"/>
      <c r="AEB65" s="160"/>
      <c r="AEC65" s="160"/>
      <c r="AED65" s="160"/>
      <c r="AEE65" s="160"/>
      <c r="AEF65" s="160"/>
      <c r="AEG65" s="160"/>
      <c r="AEH65" s="160"/>
      <c r="AEI65" s="160"/>
      <c r="AEJ65" s="160"/>
      <c r="AEK65" s="160"/>
      <c r="AEL65" s="160"/>
      <c r="AEM65" s="160"/>
      <c r="AEN65" s="160"/>
      <c r="AEO65" s="160"/>
      <c r="AEP65" s="160"/>
      <c r="AEQ65" s="160"/>
      <c r="AER65" s="160"/>
      <c r="AES65" s="160"/>
      <c r="AET65" s="160"/>
      <c r="AEU65" s="160"/>
      <c r="AEV65" s="160"/>
      <c r="AEW65" s="160"/>
      <c r="AEX65" s="160"/>
      <c r="AEY65" s="160"/>
      <c r="AEZ65" s="160"/>
      <c r="AFA65" s="160"/>
      <c r="AFB65" s="160"/>
      <c r="AFC65" s="160"/>
      <c r="AFD65" s="160"/>
      <c r="AFE65" s="160"/>
      <c r="AFF65" s="160"/>
      <c r="AFG65" s="160"/>
      <c r="AFH65" s="160"/>
      <c r="AFI65" s="160"/>
      <c r="AFJ65" s="160"/>
      <c r="AFK65" s="160"/>
      <c r="AFL65" s="160"/>
      <c r="AFM65" s="160"/>
      <c r="AFN65" s="160"/>
      <c r="AFO65" s="160"/>
      <c r="AFP65" s="160"/>
      <c r="AFQ65" s="160"/>
      <c r="AFR65" s="160"/>
      <c r="AFS65" s="160"/>
      <c r="AFT65" s="160"/>
      <c r="AFU65" s="160"/>
      <c r="AFV65" s="160"/>
      <c r="AFW65" s="160"/>
      <c r="AFX65" s="160"/>
      <c r="AFY65" s="160"/>
      <c r="AFZ65" s="160"/>
      <c r="AGA65" s="160"/>
      <c r="AGB65" s="160"/>
      <c r="AGC65" s="160"/>
      <c r="AGD65" s="160"/>
      <c r="AGE65" s="160"/>
      <c r="AGF65" s="160"/>
      <c r="AGG65" s="160"/>
      <c r="AGH65" s="160"/>
      <c r="AGI65" s="160"/>
      <c r="AGJ65" s="160"/>
      <c r="AGK65" s="160"/>
      <c r="AGL65" s="160"/>
      <c r="AGM65" s="160"/>
      <c r="AGN65" s="160"/>
      <c r="AGO65" s="160"/>
      <c r="AGP65" s="160"/>
      <c r="AGQ65" s="160"/>
      <c r="AGR65" s="160"/>
      <c r="AGS65" s="160"/>
      <c r="AGT65" s="160"/>
      <c r="AGU65" s="160"/>
      <c r="AGV65" s="160"/>
      <c r="AGW65" s="160"/>
      <c r="AGX65" s="160"/>
      <c r="AGY65" s="160"/>
      <c r="AGZ65" s="160"/>
      <c r="AHA65" s="160"/>
      <c r="AHB65" s="160"/>
      <c r="AHC65" s="160"/>
      <c r="AHD65" s="160"/>
      <c r="AHE65" s="160"/>
      <c r="AHF65" s="160"/>
      <c r="AHG65" s="160"/>
      <c r="AHH65" s="160"/>
      <c r="AHI65" s="160"/>
      <c r="AHJ65" s="160"/>
      <c r="AHK65" s="160"/>
      <c r="AHL65" s="160"/>
      <c r="AHM65" s="160"/>
      <c r="AHN65" s="160"/>
      <c r="AHO65" s="160"/>
      <c r="AHP65" s="160"/>
      <c r="AHQ65" s="160"/>
      <c r="AHR65" s="160"/>
      <c r="AHS65" s="160"/>
      <c r="AHT65" s="160"/>
      <c r="AHU65" s="160"/>
      <c r="AHV65" s="160"/>
      <c r="AHW65" s="160"/>
      <c r="AHX65" s="160"/>
      <c r="AHY65" s="160"/>
      <c r="AHZ65" s="160"/>
      <c r="AIA65" s="160"/>
      <c r="AIB65" s="160"/>
      <c r="AIC65" s="160"/>
      <c r="AID65" s="160"/>
      <c r="AIE65" s="160"/>
      <c r="AIF65" s="160"/>
      <c r="AIG65" s="160"/>
      <c r="AIH65" s="160"/>
      <c r="AII65" s="160"/>
      <c r="AIJ65" s="160"/>
      <c r="AIK65" s="160"/>
      <c r="AIL65" s="160"/>
      <c r="AIM65" s="160"/>
      <c r="AIN65" s="160"/>
      <c r="AIO65" s="160"/>
      <c r="AIP65" s="160"/>
      <c r="AIQ65" s="160"/>
      <c r="AIR65" s="160"/>
      <c r="AIS65" s="160"/>
      <c r="AIT65" s="160"/>
      <c r="AIU65" s="160"/>
      <c r="AIV65" s="160"/>
      <c r="AIW65" s="160"/>
      <c r="AIX65" s="160"/>
      <c r="AIY65" s="160"/>
      <c r="AIZ65" s="160"/>
      <c r="AJA65" s="160"/>
      <c r="AJB65" s="160"/>
      <c r="AJC65" s="160"/>
      <c r="AJD65" s="160"/>
      <c r="AJE65" s="160"/>
      <c r="AJF65" s="160"/>
      <c r="AJG65" s="160"/>
      <c r="AJH65" s="160"/>
      <c r="AJI65" s="160"/>
      <c r="AJJ65" s="160"/>
      <c r="AJK65" s="160"/>
      <c r="AJL65" s="160"/>
      <c r="AJM65" s="160"/>
      <c r="AJN65" s="160"/>
      <c r="AJO65" s="160"/>
      <c r="AJP65" s="160"/>
      <c r="AJQ65" s="160"/>
      <c r="AJR65" s="160"/>
      <c r="AJS65" s="160"/>
      <c r="AJT65" s="160"/>
      <c r="AJU65" s="160"/>
      <c r="AJV65" s="160"/>
      <c r="AJW65" s="160"/>
      <c r="AJX65" s="160"/>
      <c r="AJY65" s="160"/>
      <c r="AJZ65" s="160"/>
      <c r="AKA65" s="160"/>
      <c r="AKB65" s="160"/>
      <c r="AKC65" s="160"/>
      <c r="AKD65" s="160"/>
      <c r="AKE65" s="160"/>
      <c r="AKF65" s="160"/>
      <c r="AKG65" s="160"/>
      <c r="AKH65" s="160"/>
      <c r="AKI65" s="160"/>
      <c r="AKJ65" s="160"/>
      <c r="AKK65" s="160"/>
      <c r="AKL65" s="160"/>
      <c r="AKM65" s="160"/>
      <c r="AKN65" s="160"/>
      <c r="AKO65" s="160"/>
      <c r="AKP65" s="160"/>
      <c r="AKQ65" s="160"/>
      <c r="AKR65" s="160"/>
      <c r="AKS65" s="160"/>
      <c r="AKT65" s="160"/>
      <c r="AKU65" s="160"/>
      <c r="AKV65" s="160"/>
      <c r="AKW65" s="160"/>
      <c r="AKX65" s="160"/>
      <c r="AKY65" s="160"/>
      <c r="AKZ65" s="160"/>
      <c r="ALA65" s="160"/>
      <c r="ALB65" s="160"/>
      <c r="ALC65" s="160"/>
      <c r="ALD65" s="160"/>
      <c r="ALE65" s="160"/>
      <c r="ALF65" s="160"/>
      <c r="ALG65" s="160"/>
      <c r="ALH65" s="160"/>
      <c r="ALI65" s="160"/>
      <c r="ALJ65" s="160"/>
      <c r="ALK65" s="160"/>
      <c r="ALL65" s="160"/>
      <c r="ALM65" s="160"/>
      <c r="ALN65" s="160"/>
      <c r="ALO65" s="160"/>
      <c r="ALP65" s="160"/>
      <c r="ALQ65" s="160"/>
      <c r="ALR65" s="160"/>
      <c r="ALS65" s="160"/>
      <c r="ALT65" s="160"/>
      <c r="ALU65" s="160"/>
      <c r="ALV65" s="160"/>
      <c r="ALW65" s="160"/>
      <c r="ALX65" s="160"/>
      <c r="ALY65" s="160"/>
      <c r="ALZ65" s="160"/>
      <c r="AMA65" s="160"/>
      <c r="AMB65" s="160"/>
      <c r="AMC65" s="160"/>
      <c r="AMD65" s="160"/>
      <c r="AME65" s="160"/>
      <c r="AMF65" s="160"/>
      <c r="AMG65" s="160"/>
      <c r="AMH65" s="160"/>
      <c r="AMI65" s="160"/>
      <c r="AMJ65" s="160"/>
      <c r="AMK65" s="160"/>
    </row>
    <row r="66" spans="1:1025" s="162" customFormat="1" x14ac:dyDescent="0.25">
      <c r="A66" s="160" t="s">
        <v>769</v>
      </c>
      <c r="B66" s="160" t="s">
        <v>831</v>
      </c>
      <c r="C66" s="160">
        <v>1060</v>
      </c>
      <c r="D66" s="160">
        <v>0.5</v>
      </c>
      <c r="E66" s="160" t="s">
        <v>746</v>
      </c>
      <c r="F66" s="25">
        <v>94.9</v>
      </c>
      <c r="G66" s="163" t="s">
        <v>747</v>
      </c>
      <c r="H66" s="164">
        <v>6</v>
      </c>
      <c r="I66" s="163" t="s">
        <v>748</v>
      </c>
      <c r="J66" s="164">
        <v>6</v>
      </c>
      <c r="K66" s="163" t="s">
        <v>749</v>
      </c>
      <c r="L66" s="164">
        <v>6</v>
      </c>
      <c r="M66" s="163" t="s">
        <v>750</v>
      </c>
      <c r="N66" s="165" t="s">
        <v>751</v>
      </c>
      <c r="O66" s="160"/>
      <c r="P66" s="25" t="s">
        <v>842</v>
      </c>
      <c r="R66" s="160">
        <v>6</v>
      </c>
      <c r="S66" s="160"/>
      <c r="T66" s="160">
        <v>6</v>
      </c>
      <c r="U66" s="160"/>
      <c r="V66" s="160">
        <v>6</v>
      </c>
      <c r="W66" s="160"/>
      <c r="X66" s="25" t="s">
        <v>842</v>
      </c>
      <c r="Y66" s="160"/>
      <c r="Z66" s="160">
        <v>6</v>
      </c>
      <c r="AA66" s="160"/>
      <c r="AB66" s="25" t="s">
        <v>842</v>
      </c>
      <c r="AC66" s="160"/>
      <c r="AD66" s="25" t="s">
        <v>842</v>
      </c>
      <c r="AE66" s="160"/>
      <c r="AF66" s="25" t="s">
        <v>842</v>
      </c>
      <c r="AG66" s="160"/>
      <c r="AH66" s="160" t="s">
        <v>850</v>
      </c>
      <c r="AI66" s="160"/>
      <c r="AJ66" s="160">
        <v>6</v>
      </c>
      <c r="AK66" s="160"/>
      <c r="AL66" s="160">
        <v>6</v>
      </c>
      <c r="AM66" s="160"/>
      <c r="AN66" s="160">
        <v>6</v>
      </c>
      <c r="AO66" s="160"/>
      <c r="AP66" s="160">
        <v>6</v>
      </c>
      <c r="AQ66" s="160"/>
      <c r="AR66" s="160">
        <v>6</v>
      </c>
      <c r="AS66" s="160"/>
      <c r="AT66" s="25" t="s">
        <v>853</v>
      </c>
      <c r="AU66" s="160"/>
      <c r="AV66" s="160">
        <v>6</v>
      </c>
      <c r="AW66" s="160"/>
      <c r="AX66" s="160">
        <v>6</v>
      </c>
      <c r="AY66" s="160"/>
      <c r="AZ66" s="160">
        <v>6</v>
      </c>
      <c r="BA66" s="160"/>
      <c r="BB66" s="160">
        <v>6</v>
      </c>
      <c r="BD66" s="25" t="s">
        <v>859</v>
      </c>
      <c r="BE66" s="160"/>
      <c r="BF66" s="25" t="s">
        <v>859</v>
      </c>
      <c r="BG66" s="160"/>
      <c r="BH66" s="25" t="s">
        <v>859</v>
      </c>
      <c r="BI66" s="160"/>
      <c r="BJ66" s="25" t="s">
        <v>859</v>
      </c>
      <c r="BK66" s="160"/>
      <c r="BL66" s="160">
        <v>6</v>
      </c>
      <c r="BM66" s="160"/>
      <c r="BN66" s="160">
        <v>6</v>
      </c>
      <c r="BO66" s="160"/>
      <c r="BP66" s="160">
        <v>6</v>
      </c>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0"/>
      <c r="DO66" s="160"/>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60"/>
      <c r="EQ66" s="160"/>
      <c r="ER66" s="160"/>
      <c r="ES66" s="160"/>
      <c r="ET66" s="160"/>
      <c r="EU66" s="160"/>
      <c r="EV66" s="160"/>
      <c r="EW66" s="160"/>
      <c r="EX66" s="160"/>
      <c r="EY66" s="160"/>
      <c r="EZ66" s="160"/>
      <c r="FA66" s="160"/>
      <c r="FB66" s="160"/>
      <c r="FC66" s="160"/>
      <c r="FD66" s="160"/>
      <c r="FE66" s="160"/>
      <c r="FF66" s="160"/>
      <c r="FG66" s="160"/>
      <c r="FH66" s="160"/>
      <c r="FI66" s="160"/>
      <c r="FJ66" s="160"/>
      <c r="FK66" s="160"/>
      <c r="FL66" s="160"/>
      <c r="FM66" s="160"/>
      <c r="FN66" s="160"/>
      <c r="FO66" s="160"/>
      <c r="FP66" s="160"/>
      <c r="FQ66" s="160"/>
      <c r="FR66" s="160"/>
      <c r="FS66" s="160"/>
      <c r="FT66" s="160"/>
      <c r="FU66" s="160"/>
      <c r="FV66" s="160"/>
      <c r="FW66" s="160"/>
      <c r="FX66" s="160"/>
      <c r="FY66" s="160"/>
      <c r="FZ66" s="160"/>
      <c r="GA66" s="160"/>
      <c r="GB66" s="160"/>
      <c r="GC66" s="160"/>
      <c r="GD66" s="160"/>
      <c r="GE66" s="160"/>
      <c r="GF66" s="160"/>
      <c r="GG66" s="160"/>
      <c r="GH66" s="160"/>
      <c r="GI66" s="160"/>
      <c r="GJ66" s="160"/>
      <c r="GK66" s="160"/>
      <c r="GL66" s="160"/>
      <c r="GM66" s="160"/>
      <c r="GN66" s="160"/>
      <c r="GO66" s="160"/>
      <c r="GP66" s="160"/>
      <c r="GQ66" s="160"/>
      <c r="GR66" s="160"/>
      <c r="GS66" s="160"/>
      <c r="GT66" s="160"/>
      <c r="GU66" s="160"/>
      <c r="GV66" s="160"/>
      <c r="GW66" s="160"/>
      <c r="GX66" s="160"/>
      <c r="GY66" s="160"/>
      <c r="GZ66" s="160"/>
      <c r="HA66" s="160"/>
      <c r="HB66" s="160"/>
      <c r="HC66" s="160"/>
      <c r="HD66" s="160"/>
      <c r="HE66" s="160"/>
      <c r="HF66" s="160"/>
      <c r="HG66" s="160"/>
      <c r="HH66" s="160"/>
      <c r="HI66" s="160"/>
      <c r="HJ66" s="160"/>
      <c r="HK66" s="160"/>
      <c r="HL66" s="160"/>
      <c r="HM66" s="160"/>
      <c r="HN66" s="160"/>
      <c r="HO66" s="160"/>
      <c r="HP66" s="160"/>
      <c r="HQ66" s="160"/>
      <c r="HR66" s="160"/>
      <c r="HS66" s="160"/>
      <c r="HT66" s="160"/>
      <c r="HU66" s="160"/>
      <c r="HV66" s="160"/>
      <c r="HW66" s="160"/>
      <c r="HX66" s="160"/>
      <c r="HY66" s="160"/>
      <c r="HZ66" s="160"/>
      <c r="IA66" s="160"/>
      <c r="IB66" s="160"/>
      <c r="IC66" s="160"/>
      <c r="ID66" s="160"/>
      <c r="IE66" s="160"/>
      <c r="IF66" s="160"/>
      <c r="IG66" s="160"/>
      <c r="IH66" s="160"/>
      <c r="II66" s="160"/>
      <c r="IJ66" s="160"/>
      <c r="IK66" s="160"/>
      <c r="IL66" s="160"/>
      <c r="IM66" s="160"/>
      <c r="IN66" s="160"/>
      <c r="IO66" s="160"/>
      <c r="IP66" s="160"/>
      <c r="IQ66" s="160"/>
      <c r="IR66" s="160"/>
      <c r="IS66" s="160"/>
      <c r="IT66" s="160"/>
      <c r="IU66" s="160"/>
      <c r="IV66" s="160"/>
      <c r="IW66" s="160"/>
      <c r="IX66" s="160"/>
      <c r="IY66" s="160"/>
      <c r="IZ66" s="160"/>
      <c r="JA66" s="160"/>
      <c r="JB66" s="160"/>
      <c r="JC66" s="160"/>
      <c r="JD66" s="160"/>
      <c r="JE66" s="160"/>
      <c r="JF66" s="160"/>
      <c r="JG66" s="160"/>
      <c r="JH66" s="160"/>
      <c r="JI66" s="160"/>
      <c r="JJ66" s="160"/>
      <c r="JK66" s="160"/>
      <c r="JL66" s="160"/>
      <c r="JM66" s="160"/>
      <c r="JN66" s="160"/>
      <c r="JO66" s="160"/>
      <c r="JP66" s="160"/>
      <c r="JQ66" s="160"/>
      <c r="JR66" s="160"/>
      <c r="JS66" s="160"/>
      <c r="JT66" s="160"/>
      <c r="JU66" s="160"/>
      <c r="JV66" s="160"/>
      <c r="JW66" s="160"/>
      <c r="JX66" s="160"/>
      <c r="JY66" s="160"/>
      <c r="JZ66" s="160"/>
      <c r="KA66" s="160"/>
      <c r="KB66" s="160"/>
      <c r="KC66" s="160"/>
      <c r="KD66" s="160"/>
      <c r="KE66" s="160"/>
      <c r="KF66" s="160"/>
      <c r="KG66" s="160"/>
      <c r="KH66" s="160"/>
      <c r="KI66" s="160"/>
      <c r="KJ66" s="160"/>
      <c r="KK66" s="160"/>
      <c r="KL66" s="160"/>
      <c r="KM66" s="160"/>
      <c r="KN66" s="160"/>
      <c r="KO66" s="160"/>
      <c r="KP66" s="160"/>
      <c r="KQ66" s="160"/>
      <c r="KR66" s="160"/>
      <c r="KS66" s="160"/>
      <c r="KT66" s="160"/>
      <c r="KU66" s="160"/>
      <c r="KV66" s="160"/>
      <c r="KW66" s="160"/>
      <c r="KX66" s="160"/>
      <c r="KY66" s="160"/>
      <c r="KZ66" s="160"/>
      <c r="LA66" s="160"/>
      <c r="LB66" s="160"/>
      <c r="LC66" s="160"/>
      <c r="LD66" s="160"/>
      <c r="LE66" s="160"/>
      <c r="LF66" s="160"/>
      <c r="LG66" s="160"/>
      <c r="LH66" s="160"/>
      <c r="LI66" s="160"/>
      <c r="LJ66" s="160"/>
      <c r="LK66" s="160"/>
      <c r="LL66" s="160"/>
      <c r="LM66" s="160"/>
      <c r="LN66" s="160"/>
      <c r="LO66" s="160"/>
      <c r="LP66" s="160"/>
      <c r="LQ66" s="160"/>
      <c r="LR66" s="160"/>
      <c r="LS66" s="160"/>
      <c r="LT66" s="160"/>
      <c r="LU66" s="160"/>
      <c r="LV66" s="160"/>
      <c r="LW66" s="160"/>
      <c r="LX66" s="160"/>
      <c r="LY66" s="160"/>
      <c r="LZ66" s="160"/>
      <c r="MA66" s="160"/>
      <c r="MB66" s="160"/>
      <c r="MC66" s="160"/>
      <c r="MD66" s="160"/>
      <c r="ME66" s="160"/>
      <c r="MF66" s="160"/>
      <c r="MG66" s="160"/>
      <c r="MH66" s="160"/>
      <c r="MI66" s="160"/>
      <c r="MJ66" s="160"/>
      <c r="MK66" s="160"/>
      <c r="ML66" s="160"/>
      <c r="MM66" s="160"/>
      <c r="MN66" s="160"/>
      <c r="MO66" s="160"/>
      <c r="MP66" s="160"/>
      <c r="MQ66" s="160"/>
      <c r="MR66" s="160"/>
      <c r="MS66" s="160"/>
      <c r="MT66" s="160"/>
      <c r="MU66" s="160"/>
      <c r="MV66" s="160"/>
      <c r="MW66" s="160"/>
      <c r="MX66" s="160"/>
      <c r="MY66" s="160"/>
      <c r="MZ66" s="160"/>
      <c r="NA66" s="160"/>
      <c r="NB66" s="160"/>
      <c r="NC66" s="160"/>
      <c r="ND66" s="160"/>
      <c r="NE66" s="160"/>
      <c r="NF66" s="160"/>
      <c r="NG66" s="160"/>
      <c r="NH66" s="160"/>
      <c r="NI66" s="160"/>
      <c r="NJ66" s="160"/>
      <c r="NK66" s="160"/>
      <c r="NL66" s="160"/>
      <c r="NM66" s="160"/>
      <c r="NN66" s="160"/>
      <c r="NO66" s="160"/>
      <c r="NP66" s="160"/>
      <c r="NQ66" s="160"/>
      <c r="NR66" s="160"/>
      <c r="NS66" s="160"/>
      <c r="NT66" s="160"/>
      <c r="NU66" s="160"/>
      <c r="NV66" s="160"/>
      <c r="NW66" s="160"/>
      <c r="NX66" s="160"/>
      <c r="NY66" s="160"/>
      <c r="NZ66" s="160"/>
      <c r="OA66" s="160"/>
      <c r="OB66" s="160"/>
      <c r="OC66" s="160"/>
      <c r="OD66" s="160"/>
      <c r="OE66" s="160"/>
      <c r="OF66" s="160"/>
      <c r="OG66" s="160"/>
      <c r="OH66" s="160"/>
      <c r="OI66" s="160"/>
      <c r="OJ66" s="160"/>
      <c r="OK66" s="160"/>
      <c r="OL66" s="160"/>
      <c r="OM66" s="160"/>
      <c r="ON66" s="160"/>
      <c r="OO66" s="160"/>
      <c r="OP66" s="160"/>
      <c r="OQ66" s="160"/>
      <c r="OR66" s="160"/>
      <c r="OS66" s="160"/>
      <c r="OT66" s="160"/>
      <c r="OU66" s="160"/>
      <c r="OV66" s="160"/>
      <c r="OW66" s="160"/>
      <c r="OX66" s="160"/>
      <c r="OY66" s="160"/>
      <c r="OZ66" s="160"/>
      <c r="PA66" s="160"/>
      <c r="PB66" s="160"/>
      <c r="PC66" s="160"/>
      <c r="PD66" s="160"/>
      <c r="PE66" s="160"/>
      <c r="PF66" s="160"/>
      <c r="PG66" s="160"/>
      <c r="PH66" s="160"/>
      <c r="PI66" s="160"/>
      <c r="PJ66" s="160"/>
      <c r="PK66" s="160"/>
      <c r="PL66" s="160"/>
      <c r="PM66" s="160"/>
      <c r="PN66" s="160"/>
      <c r="PO66" s="160"/>
      <c r="PP66" s="160"/>
      <c r="PQ66" s="160"/>
      <c r="PR66" s="160"/>
      <c r="PS66" s="160"/>
      <c r="PT66" s="160"/>
      <c r="PU66" s="160"/>
      <c r="PV66" s="160"/>
      <c r="PW66" s="160"/>
      <c r="PX66" s="160"/>
      <c r="PY66" s="160"/>
      <c r="PZ66" s="160"/>
      <c r="QA66" s="160"/>
      <c r="QB66" s="160"/>
      <c r="QC66" s="160"/>
      <c r="QD66" s="160"/>
      <c r="QE66" s="160"/>
      <c r="QF66" s="160"/>
      <c r="QG66" s="160"/>
      <c r="QH66" s="160"/>
      <c r="QI66" s="160"/>
      <c r="QJ66" s="160"/>
      <c r="QK66" s="160"/>
      <c r="QL66" s="160"/>
      <c r="QM66" s="160"/>
      <c r="QN66" s="160"/>
      <c r="QO66" s="160"/>
      <c r="QP66" s="160"/>
      <c r="QQ66" s="160"/>
      <c r="QR66" s="160"/>
      <c r="QS66" s="160"/>
      <c r="QT66" s="160"/>
      <c r="QU66" s="160"/>
      <c r="QV66" s="160"/>
      <c r="QW66" s="160"/>
      <c r="QX66" s="160"/>
      <c r="QY66" s="160"/>
      <c r="QZ66" s="160"/>
      <c r="RA66" s="160"/>
      <c r="RB66" s="160"/>
      <c r="RC66" s="160"/>
      <c r="RD66" s="160"/>
      <c r="RE66" s="160"/>
      <c r="RF66" s="160"/>
      <c r="RG66" s="160"/>
      <c r="RH66" s="160"/>
      <c r="RI66" s="160"/>
      <c r="RJ66" s="160"/>
      <c r="RK66" s="160"/>
      <c r="RL66" s="160"/>
      <c r="RM66" s="160"/>
      <c r="RN66" s="160"/>
      <c r="RO66" s="160"/>
      <c r="RP66" s="160"/>
      <c r="RQ66" s="160"/>
      <c r="RR66" s="160"/>
      <c r="RS66" s="160"/>
      <c r="RT66" s="160"/>
      <c r="RU66" s="160"/>
      <c r="RV66" s="160"/>
      <c r="RW66" s="160"/>
      <c r="RX66" s="160"/>
      <c r="RY66" s="160"/>
      <c r="RZ66" s="160"/>
      <c r="SA66" s="160"/>
      <c r="SB66" s="160"/>
      <c r="SC66" s="160"/>
      <c r="SD66" s="160"/>
      <c r="SE66" s="160"/>
      <c r="SF66" s="160"/>
      <c r="SG66" s="160"/>
      <c r="SH66" s="160"/>
      <c r="SI66" s="160"/>
      <c r="SJ66" s="160"/>
      <c r="SK66" s="160"/>
      <c r="SL66" s="160"/>
      <c r="SM66" s="160"/>
      <c r="SN66" s="160"/>
      <c r="SO66" s="160"/>
      <c r="SP66" s="160"/>
      <c r="SQ66" s="160"/>
      <c r="SR66" s="160"/>
      <c r="SS66" s="160"/>
      <c r="ST66" s="160"/>
      <c r="SU66" s="160"/>
      <c r="SV66" s="160"/>
      <c r="SW66" s="160"/>
      <c r="SX66" s="160"/>
      <c r="SY66" s="160"/>
      <c r="SZ66" s="160"/>
      <c r="TA66" s="160"/>
      <c r="TB66" s="160"/>
      <c r="TC66" s="160"/>
      <c r="TD66" s="160"/>
      <c r="TE66" s="160"/>
      <c r="TF66" s="160"/>
      <c r="TG66" s="160"/>
      <c r="TH66" s="160"/>
      <c r="TI66" s="160"/>
      <c r="TJ66" s="160"/>
      <c r="TK66" s="160"/>
      <c r="TL66" s="160"/>
      <c r="TM66" s="160"/>
      <c r="TN66" s="160"/>
      <c r="TO66" s="160"/>
      <c r="TP66" s="160"/>
      <c r="TQ66" s="160"/>
      <c r="TR66" s="160"/>
      <c r="TS66" s="160"/>
      <c r="TT66" s="160"/>
      <c r="TU66" s="160"/>
      <c r="TV66" s="160"/>
      <c r="TW66" s="160"/>
      <c r="TX66" s="160"/>
      <c r="TY66" s="160"/>
      <c r="TZ66" s="160"/>
      <c r="UA66" s="160"/>
      <c r="UB66" s="160"/>
      <c r="UC66" s="160"/>
      <c r="UD66" s="160"/>
      <c r="UE66" s="160"/>
      <c r="UF66" s="160"/>
      <c r="UG66" s="160"/>
      <c r="UH66" s="160"/>
      <c r="UI66" s="160"/>
      <c r="UJ66" s="160"/>
      <c r="UK66" s="160"/>
      <c r="UL66" s="160"/>
      <c r="UM66" s="160"/>
      <c r="UN66" s="160"/>
      <c r="UO66" s="160"/>
      <c r="UP66" s="160"/>
      <c r="UQ66" s="160"/>
      <c r="UR66" s="160"/>
      <c r="US66" s="160"/>
      <c r="UT66" s="160"/>
      <c r="UU66" s="160"/>
      <c r="UV66" s="160"/>
      <c r="UW66" s="160"/>
      <c r="UX66" s="160"/>
      <c r="UY66" s="160"/>
      <c r="UZ66" s="160"/>
      <c r="VA66" s="160"/>
      <c r="VB66" s="160"/>
      <c r="VC66" s="160"/>
      <c r="VD66" s="160"/>
      <c r="VE66" s="160"/>
      <c r="VF66" s="160"/>
      <c r="VG66" s="160"/>
      <c r="VH66" s="160"/>
      <c r="VI66" s="160"/>
      <c r="VJ66" s="160"/>
      <c r="VK66" s="160"/>
      <c r="VL66" s="160"/>
      <c r="VM66" s="160"/>
      <c r="VN66" s="160"/>
      <c r="VO66" s="160"/>
      <c r="VP66" s="160"/>
      <c r="VQ66" s="160"/>
      <c r="VR66" s="160"/>
      <c r="VS66" s="160"/>
      <c r="VT66" s="160"/>
      <c r="VU66" s="160"/>
      <c r="VV66" s="160"/>
      <c r="VW66" s="160"/>
      <c r="VX66" s="160"/>
      <c r="VY66" s="160"/>
      <c r="VZ66" s="160"/>
      <c r="WA66" s="160"/>
      <c r="WB66" s="160"/>
      <c r="WC66" s="160"/>
      <c r="WD66" s="160"/>
      <c r="WE66" s="160"/>
      <c r="WF66" s="160"/>
      <c r="WG66" s="160"/>
      <c r="WH66" s="160"/>
      <c r="WI66" s="160"/>
      <c r="WJ66" s="160"/>
      <c r="WK66" s="160"/>
      <c r="WL66" s="160"/>
      <c r="WM66" s="160"/>
      <c r="WN66" s="160"/>
      <c r="WO66" s="160"/>
      <c r="WP66" s="160"/>
      <c r="WQ66" s="160"/>
      <c r="WR66" s="160"/>
      <c r="WS66" s="160"/>
      <c r="WT66" s="160"/>
      <c r="WU66" s="160"/>
      <c r="WV66" s="160"/>
      <c r="WW66" s="160"/>
      <c r="WX66" s="160"/>
      <c r="WY66" s="160"/>
      <c r="WZ66" s="160"/>
      <c r="XA66" s="160"/>
      <c r="XB66" s="160"/>
      <c r="XC66" s="160"/>
      <c r="XD66" s="160"/>
      <c r="XE66" s="160"/>
      <c r="XF66" s="160"/>
      <c r="XG66" s="160"/>
      <c r="XH66" s="160"/>
      <c r="XI66" s="160"/>
      <c r="XJ66" s="160"/>
      <c r="XK66" s="160"/>
      <c r="XL66" s="160"/>
      <c r="XM66" s="160"/>
      <c r="XN66" s="160"/>
      <c r="XO66" s="160"/>
      <c r="XP66" s="160"/>
      <c r="XQ66" s="160"/>
      <c r="XR66" s="160"/>
      <c r="XS66" s="160"/>
      <c r="XT66" s="160"/>
      <c r="XU66" s="160"/>
      <c r="XV66" s="160"/>
      <c r="XW66" s="160"/>
      <c r="XX66" s="160"/>
      <c r="XY66" s="160"/>
      <c r="XZ66" s="160"/>
      <c r="YA66" s="160"/>
      <c r="YB66" s="160"/>
      <c r="YC66" s="160"/>
      <c r="YD66" s="160"/>
      <c r="YE66" s="160"/>
      <c r="YF66" s="160"/>
      <c r="YG66" s="160"/>
      <c r="YH66" s="160"/>
      <c r="YI66" s="160"/>
      <c r="YJ66" s="160"/>
      <c r="YK66" s="160"/>
      <c r="YL66" s="160"/>
      <c r="YM66" s="160"/>
      <c r="YN66" s="160"/>
      <c r="YO66" s="160"/>
      <c r="YP66" s="160"/>
      <c r="YQ66" s="160"/>
      <c r="YR66" s="160"/>
      <c r="YS66" s="160"/>
      <c r="YT66" s="160"/>
      <c r="YU66" s="160"/>
      <c r="YV66" s="160"/>
      <c r="YW66" s="160"/>
      <c r="YX66" s="160"/>
      <c r="YY66" s="160"/>
      <c r="YZ66" s="160"/>
      <c r="ZA66" s="160"/>
      <c r="ZB66" s="160"/>
      <c r="ZC66" s="160"/>
      <c r="ZD66" s="160"/>
      <c r="ZE66" s="160"/>
      <c r="ZF66" s="160"/>
      <c r="ZG66" s="160"/>
      <c r="ZH66" s="160"/>
      <c r="ZI66" s="160"/>
      <c r="ZJ66" s="160"/>
      <c r="ZK66" s="160"/>
      <c r="ZL66" s="160"/>
      <c r="ZM66" s="160"/>
      <c r="ZN66" s="160"/>
      <c r="ZO66" s="160"/>
      <c r="ZP66" s="160"/>
      <c r="ZQ66" s="160"/>
      <c r="ZR66" s="160"/>
      <c r="ZS66" s="160"/>
      <c r="ZT66" s="160"/>
      <c r="ZU66" s="160"/>
      <c r="ZV66" s="160"/>
      <c r="ZW66" s="160"/>
      <c r="ZX66" s="160"/>
      <c r="ZY66" s="160"/>
      <c r="ZZ66" s="160"/>
      <c r="AAA66" s="160"/>
      <c r="AAB66" s="160"/>
      <c r="AAC66" s="160"/>
      <c r="AAD66" s="160"/>
      <c r="AAE66" s="160"/>
      <c r="AAF66" s="160"/>
      <c r="AAG66" s="160"/>
      <c r="AAH66" s="160"/>
      <c r="AAI66" s="160"/>
      <c r="AAJ66" s="160"/>
      <c r="AAK66" s="160"/>
      <c r="AAL66" s="160"/>
      <c r="AAM66" s="160"/>
      <c r="AAN66" s="160"/>
      <c r="AAO66" s="160"/>
      <c r="AAP66" s="160"/>
      <c r="AAQ66" s="160"/>
      <c r="AAR66" s="160"/>
      <c r="AAS66" s="160"/>
      <c r="AAT66" s="160"/>
      <c r="AAU66" s="160"/>
      <c r="AAV66" s="160"/>
      <c r="AAW66" s="160"/>
      <c r="AAX66" s="160"/>
      <c r="AAY66" s="160"/>
      <c r="AAZ66" s="160"/>
      <c r="ABA66" s="160"/>
      <c r="ABB66" s="160"/>
      <c r="ABC66" s="160"/>
      <c r="ABD66" s="160"/>
      <c r="ABE66" s="160"/>
      <c r="ABF66" s="160"/>
      <c r="ABG66" s="160"/>
      <c r="ABH66" s="160"/>
      <c r="ABI66" s="160"/>
      <c r="ABJ66" s="160"/>
      <c r="ABK66" s="160"/>
      <c r="ABL66" s="160"/>
      <c r="ABM66" s="160"/>
      <c r="ABN66" s="160"/>
      <c r="ABO66" s="160"/>
      <c r="ABP66" s="160"/>
      <c r="ABQ66" s="160"/>
      <c r="ABR66" s="160"/>
      <c r="ABS66" s="160"/>
      <c r="ABT66" s="160"/>
      <c r="ABU66" s="160"/>
      <c r="ABV66" s="160"/>
      <c r="ABW66" s="160"/>
      <c r="ABX66" s="160"/>
      <c r="ABY66" s="160"/>
      <c r="ABZ66" s="160"/>
      <c r="ACA66" s="160"/>
      <c r="ACB66" s="160"/>
      <c r="ACC66" s="160"/>
      <c r="ACD66" s="160"/>
      <c r="ACE66" s="160"/>
      <c r="ACF66" s="160"/>
      <c r="ACG66" s="160"/>
      <c r="ACH66" s="160"/>
      <c r="ACI66" s="160"/>
      <c r="ACJ66" s="160"/>
      <c r="ACK66" s="160"/>
      <c r="ACL66" s="160"/>
      <c r="ACM66" s="160"/>
      <c r="ACN66" s="160"/>
      <c r="ACO66" s="160"/>
      <c r="ACP66" s="160"/>
      <c r="ACQ66" s="160"/>
      <c r="ACR66" s="160"/>
      <c r="ACS66" s="160"/>
      <c r="ACT66" s="160"/>
      <c r="ACU66" s="160"/>
      <c r="ACV66" s="160"/>
      <c r="ACW66" s="160"/>
      <c r="ACX66" s="160"/>
      <c r="ACY66" s="160"/>
      <c r="ACZ66" s="160"/>
      <c r="ADA66" s="160"/>
      <c r="ADB66" s="160"/>
      <c r="ADC66" s="160"/>
      <c r="ADD66" s="160"/>
      <c r="ADE66" s="160"/>
      <c r="ADF66" s="160"/>
      <c r="ADG66" s="160"/>
      <c r="ADH66" s="160"/>
      <c r="ADI66" s="160"/>
      <c r="ADJ66" s="160"/>
      <c r="ADK66" s="160"/>
      <c r="ADL66" s="160"/>
      <c r="ADM66" s="160"/>
      <c r="ADN66" s="160"/>
      <c r="ADO66" s="160"/>
      <c r="ADP66" s="160"/>
      <c r="ADQ66" s="160"/>
      <c r="ADR66" s="160"/>
      <c r="ADS66" s="160"/>
      <c r="ADT66" s="160"/>
      <c r="ADU66" s="160"/>
      <c r="ADV66" s="160"/>
      <c r="ADW66" s="160"/>
      <c r="ADX66" s="160"/>
      <c r="ADY66" s="160"/>
      <c r="ADZ66" s="160"/>
      <c r="AEA66" s="160"/>
      <c r="AEB66" s="160"/>
      <c r="AEC66" s="160"/>
      <c r="AED66" s="160"/>
      <c r="AEE66" s="160"/>
      <c r="AEF66" s="160"/>
      <c r="AEG66" s="160"/>
      <c r="AEH66" s="160"/>
      <c r="AEI66" s="160"/>
      <c r="AEJ66" s="160"/>
      <c r="AEK66" s="160"/>
      <c r="AEL66" s="160"/>
      <c r="AEM66" s="160"/>
      <c r="AEN66" s="160"/>
      <c r="AEO66" s="160"/>
      <c r="AEP66" s="160"/>
      <c r="AEQ66" s="160"/>
      <c r="AER66" s="160"/>
      <c r="AES66" s="160"/>
      <c r="AET66" s="160"/>
      <c r="AEU66" s="160"/>
      <c r="AEV66" s="160"/>
      <c r="AEW66" s="160"/>
      <c r="AEX66" s="160"/>
      <c r="AEY66" s="160"/>
      <c r="AEZ66" s="160"/>
      <c r="AFA66" s="160"/>
      <c r="AFB66" s="160"/>
      <c r="AFC66" s="160"/>
      <c r="AFD66" s="160"/>
      <c r="AFE66" s="160"/>
      <c r="AFF66" s="160"/>
      <c r="AFG66" s="160"/>
      <c r="AFH66" s="160"/>
      <c r="AFI66" s="160"/>
      <c r="AFJ66" s="160"/>
      <c r="AFK66" s="160"/>
      <c r="AFL66" s="160"/>
      <c r="AFM66" s="160"/>
      <c r="AFN66" s="160"/>
      <c r="AFO66" s="160"/>
      <c r="AFP66" s="160"/>
      <c r="AFQ66" s="160"/>
      <c r="AFR66" s="160"/>
      <c r="AFS66" s="160"/>
      <c r="AFT66" s="160"/>
      <c r="AFU66" s="160"/>
      <c r="AFV66" s="160"/>
      <c r="AFW66" s="160"/>
      <c r="AFX66" s="160"/>
      <c r="AFY66" s="160"/>
      <c r="AFZ66" s="160"/>
      <c r="AGA66" s="160"/>
      <c r="AGB66" s="160"/>
      <c r="AGC66" s="160"/>
      <c r="AGD66" s="160"/>
      <c r="AGE66" s="160"/>
      <c r="AGF66" s="160"/>
      <c r="AGG66" s="160"/>
      <c r="AGH66" s="160"/>
      <c r="AGI66" s="160"/>
      <c r="AGJ66" s="160"/>
      <c r="AGK66" s="160"/>
      <c r="AGL66" s="160"/>
      <c r="AGM66" s="160"/>
      <c r="AGN66" s="160"/>
      <c r="AGO66" s="160"/>
      <c r="AGP66" s="160"/>
      <c r="AGQ66" s="160"/>
      <c r="AGR66" s="160"/>
      <c r="AGS66" s="160"/>
      <c r="AGT66" s="160"/>
      <c r="AGU66" s="160"/>
      <c r="AGV66" s="160"/>
      <c r="AGW66" s="160"/>
      <c r="AGX66" s="160"/>
      <c r="AGY66" s="160"/>
      <c r="AGZ66" s="160"/>
      <c r="AHA66" s="160"/>
      <c r="AHB66" s="160"/>
      <c r="AHC66" s="160"/>
      <c r="AHD66" s="160"/>
      <c r="AHE66" s="160"/>
      <c r="AHF66" s="160"/>
      <c r="AHG66" s="160"/>
      <c r="AHH66" s="160"/>
      <c r="AHI66" s="160"/>
      <c r="AHJ66" s="160"/>
      <c r="AHK66" s="160"/>
      <c r="AHL66" s="160"/>
      <c r="AHM66" s="160"/>
      <c r="AHN66" s="160"/>
      <c r="AHO66" s="160"/>
      <c r="AHP66" s="160"/>
      <c r="AHQ66" s="160"/>
      <c r="AHR66" s="160"/>
      <c r="AHS66" s="160"/>
      <c r="AHT66" s="160"/>
      <c r="AHU66" s="160"/>
      <c r="AHV66" s="160"/>
      <c r="AHW66" s="160"/>
      <c r="AHX66" s="160"/>
      <c r="AHY66" s="160"/>
      <c r="AHZ66" s="160"/>
      <c r="AIA66" s="160"/>
      <c r="AIB66" s="160"/>
      <c r="AIC66" s="160"/>
      <c r="AID66" s="160"/>
      <c r="AIE66" s="160"/>
      <c r="AIF66" s="160"/>
      <c r="AIG66" s="160"/>
      <c r="AIH66" s="160"/>
      <c r="AII66" s="160"/>
      <c r="AIJ66" s="160"/>
      <c r="AIK66" s="160"/>
      <c r="AIL66" s="160"/>
      <c r="AIM66" s="160"/>
      <c r="AIN66" s="160"/>
      <c r="AIO66" s="160"/>
      <c r="AIP66" s="160"/>
      <c r="AIQ66" s="160"/>
      <c r="AIR66" s="160"/>
      <c r="AIS66" s="160"/>
      <c r="AIT66" s="160"/>
      <c r="AIU66" s="160"/>
      <c r="AIV66" s="160"/>
      <c r="AIW66" s="160"/>
      <c r="AIX66" s="160"/>
      <c r="AIY66" s="160"/>
      <c r="AIZ66" s="160"/>
      <c r="AJA66" s="160"/>
      <c r="AJB66" s="160"/>
      <c r="AJC66" s="160"/>
      <c r="AJD66" s="160"/>
      <c r="AJE66" s="160"/>
      <c r="AJF66" s="160"/>
      <c r="AJG66" s="160"/>
      <c r="AJH66" s="160"/>
      <c r="AJI66" s="160"/>
      <c r="AJJ66" s="160"/>
      <c r="AJK66" s="160"/>
      <c r="AJL66" s="160"/>
      <c r="AJM66" s="160"/>
      <c r="AJN66" s="160"/>
      <c r="AJO66" s="160"/>
      <c r="AJP66" s="160"/>
      <c r="AJQ66" s="160"/>
      <c r="AJR66" s="160"/>
      <c r="AJS66" s="160"/>
      <c r="AJT66" s="160"/>
      <c r="AJU66" s="160"/>
      <c r="AJV66" s="160"/>
      <c r="AJW66" s="160"/>
      <c r="AJX66" s="160"/>
      <c r="AJY66" s="160"/>
      <c r="AJZ66" s="160"/>
      <c r="AKA66" s="160"/>
      <c r="AKB66" s="160"/>
      <c r="AKC66" s="160"/>
      <c r="AKD66" s="160"/>
      <c r="AKE66" s="160"/>
      <c r="AKF66" s="160"/>
      <c r="AKG66" s="160"/>
      <c r="AKH66" s="160"/>
      <c r="AKI66" s="160"/>
      <c r="AKJ66" s="160"/>
      <c r="AKK66" s="160"/>
      <c r="AKL66" s="160"/>
      <c r="AKM66" s="160"/>
      <c r="AKN66" s="160"/>
      <c r="AKO66" s="160"/>
      <c r="AKP66" s="160"/>
      <c r="AKQ66" s="160"/>
      <c r="AKR66" s="160"/>
      <c r="AKS66" s="160"/>
      <c r="AKT66" s="160"/>
      <c r="AKU66" s="160"/>
      <c r="AKV66" s="160"/>
      <c r="AKW66" s="160"/>
      <c r="AKX66" s="160"/>
      <c r="AKY66" s="160"/>
      <c r="AKZ66" s="160"/>
      <c r="ALA66" s="160"/>
      <c r="ALB66" s="160"/>
      <c r="ALC66" s="160"/>
      <c r="ALD66" s="160"/>
      <c r="ALE66" s="160"/>
      <c r="ALF66" s="160"/>
      <c r="ALG66" s="160"/>
      <c r="ALH66" s="160"/>
      <c r="ALI66" s="160"/>
      <c r="ALJ66" s="160"/>
      <c r="ALK66" s="160"/>
      <c r="ALL66" s="160"/>
      <c r="ALM66" s="160"/>
      <c r="ALN66" s="160"/>
      <c r="ALO66" s="160"/>
      <c r="ALP66" s="160"/>
      <c r="ALQ66" s="160"/>
      <c r="ALR66" s="160"/>
      <c r="ALS66" s="160"/>
      <c r="ALT66" s="160"/>
      <c r="ALU66" s="160"/>
      <c r="ALV66" s="160"/>
      <c r="ALW66" s="160"/>
      <c r="ALX66" s="160"/>
      <c r="ALY66" s="160"/>
      <c r="ALZ66" s="160"/>
      <c r="AMA66" s="160"/>
      <c r="AMB66" s="160"/>
      <c r="AMC66" s="160"/>
      <c r="AMD66" s="160"/>
      <c r="AME66" s="160"/>
      <c r="AMF66" s="160"/>
      <c r="AMG66" s="160"/>
      <c r="AMH66" s="160"/>
      <c r="AMI66" s="160"/>
      <c r="AMJ66" s="160"/>
      <c r="AMK66" s="160"/>
    </row>
    <row r="67" spans="1:1025" s="162" customFormat="1" x14ac:dyDescent="0.25">
      <c r="A67" s="160" t="s">
        <v>769</v>
      </c>
      <c r="B67" s="160" t="s">
        <v>833</v>
      </c>
      <c r="C67" s="160">
        <v>1000</v>
      </c>
      <c r="D67" s="160">
        <v>0.5</v>
      </c>
      <c r="E67" s="160" t="s">
        <v>733</v>
      </c>
      <c r="F67" s="25">
        <v>98.3</v>
      </c>
      <c r="G67" s="160" t="s">
        <v>738</v>
      </c>
      <c r="H67" s="160">
        <v>5</v>
      </c>
      <c r="I67" s="160" t="s">
        <v>739</v>
      </c>
      <c r="J67" s="160">
        <v>5</v>
      </c>
      <c r="K67" s="160" t="s">
        <v>740</v>
      </c>
      <c r="L67" s="160">
        <v>5</v>
      </c>
      <c r="M67" s="160" t="s">
        <v>741</v>
      </c>
      <c r="N67" s="160" t="s">
        <v>742</v>
      </c>
      <c r="O67" s="160"/>
      <c r="P67" s="160" t="s">
        <v>843</v>
      </c>
      <c r="R67" s="25" t="s">
        <v>843</v>
      </c>
      <c r="S67" s="160"/>
      <c r="T67" s="160" t="s">
        <v>843</v>
      </c>
      <c r="U67" s="160"/>
      <c r="V67" s="160" t="s">
        <v>843</v>
      </c>
      <c r="W67" s="160"/>
      <c r="X67" s="160" t="s">
        <v>843</v>
      </c>
      <c r="Y67" s="160"/>
      <c r="Z67" s="160" t="s">
        <v>843</v>
      </c>
      <c r="AA67" s="160"/>
      <c r="AB67" s="160" t="s">
        <v>843</v>
      </c>
      <c r="AC67" s="160"/>
      <c r="AD67" s="160" t="s">
        <v>843</v>
      </c>
      <c r="AE67" s="160"/>
      <c r="AF67" s="160" t="s">
        <v>843</v>
      </c>
      <c r="AG67" s="160"/>
      <c r="AH67" s="160" t="s">
        <v>843</v>
      </c>
      <c r="AI67" s="160"/>
      <c r="AJ67" s="160" t="s">
        <v>843</v>
      </c>
      <c r="AK67" s="160"/>
      <c r="AL67" s="160" t="s">
        <v>843</v>
      </c>
      <c r="AM67" s="160"/>
      <c r="AN67" s="160" t="s">
        <v>843</v>
      </c>
      <c r="AO67" s="160"/>
      <c r="AP67" s="160" t="s">
        <v>843</v>
      </c>
      <c r="AQ67" s="160"/>
      <c r="AR67" s="160" t="s">
        <v>843</v>
      </c>
      <c r="AS67" s="160"/>
      <c r="AT67" s="160" t="s">
        <v>843</v>
      </c>
      <c r="AU67" s="160"/>
      <c r="AV67" s="160" t="s">
        <v>843</v>
      </c>
      <c r="AW67" s="160"/>
      <c r="AX67" s="160" t="s">
        <v>843</v>
      </c>
      <c r="AY67" s="160"/>
      <c r="AZ67" s="160" t="s">
        <v>843</v>
      </c>
      <c r="BA67" s="160"/>
      <c r="BB67" s="160" t="s">
        <v>843</v>
      </c>
      <c r="BC67" s="160"/>
      <c r="BD67" s="160" t="s">
        <v>843</v>
      </c>
      <c r="BE67" s="160"/>
      <c r="BF67" s="160" t="s">
        <v>843</v>
      </c>
      <c r="BG67" s="160"/>
      <c r="BH67" s="160" t="s">
        <v>843</v>
      </c>
      <c r="BI67" s="160"/>
      <c r="BJ67" s="160" t="s">
        <v>843</v>
      </c>
      <c r="BK67" s="160"/>
      <c r="BL67" s="160" t="s">
        <v>843</v>
      </c>
      <c r="BM67" s="160"/>
      <c r="BN67" s="160" t="s">
        <v>843</v>
      </c>
      <c r="BO67" s="160"/>
      <c r="BP67" s="160" t="s">
        <v>843</v>
      </c>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0"/>
      <c r="DO67" s="160"/>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60"/>
      <c r="EQ67" s="160"/>
      <c r="ER67" s="160"/>
      <c r="ES67" s="160"/>
      <c r="ET67" s="160"/>
      <c r="EU67" s="160"/>
      <c r="EV67" s="160"/>
      <c r="EW67" s="160"/>
      <c r="EX67" s="160"/>
      <c r="EY67" s="160"/>
      <c r="EZ67" s="160"/>
      <c r="FA67" s="160"/>
      <c r="FB67" s="160"/>
      <c r="FC67" s="160"/>
      <c r="FD67" s="160"/>
      <c r="FE67" s="160"/>
      <c r="FF67" s="160"/>
      <c r="FG67" s="160"/>
      <c r="FH67" s="160"/>
      <c r="FI67" s="160"/>
      <c r="FJ67" s="160"/>
      <c r="FK67" s="160"/>
      <c r="FL67" s="160"/>
      <c r="FM67" s="160"/>
      <c r="FN67" s="160"/>
      <c r="FO67" s="160"/>
      <c r="FP67" s="160"/>
      <c r="FQ67" s="160"/>
      <c r="FR67" s="160"/>
      <c r="FS67" s="160"/>
      <c r="FT67" s="160"/>
      <c r="FU67" s="160"/>
      <c r="FV67" s="160"/>
      <c r="FW67" s="160"/>
      <c r="FX67" s="160"/>
      <c r="FY67" s="160"/>
      <c r="FZ67" s="160"/>
      <c r="GA67" s="160"/>
      <c r="GB67" s="160"/>
      <c r="GC67" s="160"/>
      <c r="GD67" s="160"/>
      <c r="GE67" s="160"/>
      <c r="GF67" s="160"/>
      <c r="GG67" s="160"/>
      <c r="GH67" s="160"/>
      <c r="GI67" s="160"/>
      <c r="GJ67" s="160"/>
      <c r="GK67" s="160"/>
      <c r="GL67" s="160"/>
      <c r="GM67" s="160"/>
      <c r="GN67" s="160"/>
      <c r="GO67" s="160"/>
      <c r="GP67" s="160"/>
      <c r="GQ67" s="160"/>
      <c r="GR67" s="160"/>
      <c r="GS67" s="160"/>
      <c r="GT67" s="160"/>
      <c r="GU67" s="160"/>
      <c r="GV67" s="160"/>
      <c r="GW67" s="160"/>
      <c r="GX67" s="160"/>
      <c r="GY67" s="160"/>
      <c r="GZ67" s="160"/>
      <c r="HA67" s="160"/>
      <c r="HB67" s="160"/>
      <c r="HC67" s="160"/>
      <c r="HD67" s="160"/>
      <c r="HE67" s="160"/>
      <c r="HF67" s="160"/>
      <c r="HG67" s="160"/>
      <c r="HH67" s="160"/>
      <c r="HI67" s="160"/>
      <c r="HJ67" s="160"/>
      <c r="HK67" s="160"/>
      <c r="HL67" s="160"/>
      <c r="HM67" s="160"/>
      <c r="HN67" s="160"/>
      <c r="HO67" s="160"/>
      <c r="HP67" s="160"/>
      <c r="HQ67" s="160"/>
      <c r="HR67" s="160"/>
      <c r="HS67" s="160"/>
      <c r="HT67" s="160"/>
      <c r="HU67" s="160"/>
      <c r="HV67" s="160"/>
      <c r="HW67" s="160"/>
      <c r="HX67" s="160"/>
      <c r="HY67" s="160"/>
      <c r="HZ67" s="160"/>
      <c r="IA67" s="160"/>
      <c r="IB67" s="160"/>
      <c r="IC67" s="160"/>
      <c r="ID67" s="160"/>
      <c r="IE67" s="160"/>
      <c r="IF67" s="160"/>
      <c r="IG67" s="160"/>
      <c r="IH67" s="160"/>
      <c r="II67" s="160"/>
      <c r="IJ67" s="160"/>
      <c r="IK67" s="160"/>
      <c r="IL67" s="160"/>
      <c r="IM67" s="160"/>
      <c r="IN67" s="160"/>
      <c r="IO67" s="160"/>
      <c r="IP67" s="160"/>
      <c r="IQ67" s="160"/>
      <c r="IR67" s="160"/>
      <c r="IS67" s="160"/>
      <c r="IT67" s="160"/>
      <c r="IU67" s="160"/>
      <c r="IV67" s="160"/>
      <c r="IW67" s="160"/>
      <c r="IX67" s="160"/>
      <c r="IY67" s="160"/>
      <c r="IZ67" s="160"/>
      <c r="JA67" s="160"/>
      <c r="JB67" s="160"/>
      <c r="JC67" s="160"/>
      <c r="JD67" s="160"/>
      <c r="JE67" s="160"/>
      <c r="JF67" s="160"/>
      <c r="JG67" s="160"/>
      <c r="JH67" s="160"/>
      <c r="JI67" s="160"/>
      <c r="JJ67" s="160"/>
      <c r="JK67" s="160"/>
      <c r="JL67" s="160"/>
      <c r="JM67" s="160"/>
      <c r="JN67" s="160"/>
      <c r="JO67" s="160"/>
      <c r="JP67" s="160"/>
      <c r="JQ67" s="160"/>
      <c r="JR67" s="160"/>
      <c r="JS67" s="160"/>
      <c r="JT67" s="160"/>
      <c r="JU67" s="160"/>
      <c r="JV67" s="160"/>
      <c r="JW67" s="160"/>
      <c r="JX67" s="160"/>
      <c r="JY67" s="160"/>
      <c r="JZ67" s="160"/>
      <c r="KA67" s="160"/>
      <c r="KB67" s="160"/>
      <c r="KC67" s="160"/>
      <c r="KD67" s="160"/>
      <c r="KE67" s="160"/>
      <c r="KF67" s="160"/>
      <c r="KG67" s="160"/>
      <c r="KH67" s="160"/>
      <c r="KI67" s="160"/>
      <c r="KJ67" s="160"/>
      <c r="KK67" s="160"/>
      <c r="KL67" s="160"/>
      <c r="KM67" s="160"/>
      <c r="KN67" s="160"/>
      <c r="KO67" s="160"/>
      <c r="KP67" s="160"/>
      <c r="KQ67" s="160"/>
      <c r="KR67" s="160"/>
      <c r="KS67" s="160"/>
      <c r="KT67" s="160"/>
      <c r="KU67" s="160"/>
      <c r="KV67" s="160"/>
      <c r="KW67" s="160"/>
      <c r="KX67" s="160"/>
      <c r="KY67" s="160"/>
      <c r="KZ67" s="160"/>
      <c r="LA67" s="160"/>
      <c r="LB67" s="160"/>
      <c r="LC67" s="160"/>
      <c r="LD67" s="160"/>
      <c r="LE67" s="160"/>
      <c r="LF67" s="160"/>
      <c r="LG67" s="160"/>
      <c r="LH67" s="160"/>
      <c r="LI67" s="160"/>
      <c r="LJ67" s="160"/>
      <c r="LK67" s="160"/>
      <c r="LL67" s="160"/>
      <c r="LM67" s="160"/>
      <c r="LN67" s="160"/>
      <c r="LO67" s="160"/>
      <c r="LP67" s="160"/>
      <c r="LQ67" s="160"/>
      <c r="LR67" s="160"/>
      <c r="LS67" s="160"/>
      <c r="LT67" s="160"/>
      <c r="LU67" s="160"/>
      <c r="LV67" s="160"/>
      <c r="LW67" s="160"/>
      <c r="LX67" s="160"/>
      <c r="LY67" s="160"/>
      <c r="LZ67" s="160"/>
      <c r="MA67" s="160"/>
      <c r="MB67" s="160"/>
      <c r="MC67" s="160"/>
      <c r="MD67" s="160"/>
      <c r="ME67" s="160"/>
      <c r="MF67" s="160"/>
      <c r="MG67" s="160"/>
      <c r="MH67" s="160"/>
      <c r="MI67" s="160"/>
      <c r="MJ67" s="160"/>
      <c r="MK67" s="160"/>
      <c r="ML67" s="160"/>
      <c r="MM67" s="160"/>
      <c r="MN67" s="160"/>
      <c r="MO67" s="160"/>
      <c r="MP67" s="160"/>
      <c r="MQ67" s="160"/>
      <c r="MR67" s="160"/>
      <c r="MS67" s="160"/>
      <c r="MT67" s="160"/>
      <c r="MU67" s="160"/>
      <c r="MV67" s="160"/>
      <c r="MW67" s="160"/>
      <c r="MX67" s="160"/>
      <c r="MY67" s="160"/>
      <c r="MZ67" s="160"/>
      <c r="NA67" s="160"/>
      <c r="NB67" s="160"/>
      <c r="NC67" s="160"/>
      <c r="ND67" s="160"/>
      <c r="NE67" s="160"/>
      <c r="NF67" s="160"/>
      <c r="NG67" s="160"/>
      <c r="NH67" s="160"/>
      <c r="NI67" s="160"/>
      <c r="NJ67" s="160"/>
      <c r="NK67" s="160"/>
      <c r="NL67" s="160"/>
      <c r="NM67" s="160"/>
      <c r="NN67" s="160"/>
      <c r="NO67" s="160"/>
      <c r="NP67" s="160"/>
      <c r="NQ67" s="160"/>
      <c r="NR67" s="160"/>
      <c r="NS67" s="160"/>
      <c r="NT67" s="160"/>
      <c r="NU67" s="160"/>
      <c r="NV67" s="160"/>
      <c r="NW67" s="160"/>
      <c r="NX67" s="160"/>
      <c r="NY67" s="160"/>
      <c r="NZ67" s="160"/>
      <c r="OA67" s="160"/>
      <c r="OB67" s="160"/>
      <c r="OC67" s="160"/>
      <c r="OD67" s="160"/>
      <c r="OE67" s="160"/>
      <c r="OF67" s="160"/>
      <c r="OG67" s="160"/>
      <c r="OH67" s="160"/>
      <c r="OI67" s="160"/>
      <c r="OJ67" s="160"/>
      <c r="OK67" s="160"/>
      <c r="OL67" s="160"/>
      <c r="OM67" s="160"/>
      <c r="ON67" s="160"/>
      <c r="OO67" s="160"/>
      <c r="OP67" s="160"/>
      <c r="OQ67" s="160"/>
      <c r="OR67" s="160"/>
      <c r="OS67" s="160"/>
      <c r="OT67" s="160"/>
      <c r="OU67" s="160"/>
      <c r="OV67" s="160"/>
      <c r="OW67" s="160"/>
      <c r="OX67" s="160"/>
      <c r="OY67" s="160"/>
      <c r="OZ67" s="160"/>
      <c r="PA67" s="160"/>
      <c r="PB67" s="160"/>
      <c r="PC67" s="160"/>
      <c r="PD67" s="160"/>
      <c r="PE67" s="160"/>
      <c r="PF67" s="160"/>
      <c r="PG67" s="160"/>
      <c r="PH67" s="160"/>
      <c r="PI67" s="160"/>
      <c r="PJ67" s="160"/>
      <c r="PK67" s="160"/>
      <c r="PL67" s="160"/>
      <c r="PM67" s="160"/>
      <c r="PN67" s="160"/>
      <c r="PO67" s="160"/>
      <c r="PP67" s="160"/>
      <c r="PQ67" s="160"/>
      <c r="PR67" s="160"/>
      <c r="PS67" s="160"/>
      <c r="PT67" s="160"/>
      <c r="PU67" s="160"/>
      <c r="PV67" s="160"/>
      <c r="PW67" s="160"/>
      <c r="PX67" s="160"/>
      <c r="PY67" s="160"/>
      <c r="PZ67" s="160"/>
      <c r="QA67" s="160"/>
      <c r="QB67" s="160"/>
      <c r="QC67" s="160"/>
      <c r="QD67" s="160"/>
      <c r="QE67" s="160"/>
      <c r="QF67" s="160"/>
      <c r="QG67" s="160"/>
      <c r="QH67" s="160"/>
      <c r="QI67" s="160"/>
      <c r="QJ67" s="160"/>
      <c r="QK67" s="160"/>
      <c r="QL67" s="160"/>
      <c r="QM67" s="160"/>
      <c r="QN67" s="160"/>
      <c r="QO67" s="160"/>
      <c r="QP67" s="160"/>
      <c r="QQ67" s="160"/>
      <c r="QR67" s="160"/>
      <c r="QS67" s="160"/>
      <c r="QT67" s="160"/>
      <c r="QU67" s="160"/>
      <c r="QV67" s="160"/>
      <c r="QW67" s="160"/>
      <c r="QX67" s="160"/>
      <c r="QY67" s="160"/>
      <c r="QZ67" s="160"/>
      <c r="RA67" s="160"/>
      <c r="RB67" s="160"/>
      <c r="RC67" s="160"/>
      <c r="RD67" s="160"/>
      <c r="RE67" s="160"/>
      <c r="RF67" s="160"/>
      <c r="RG67" s="160"/>
      <c r="RH67" s="160"/>
      <c r="RI67" s="160"/>
      <c r="RJ67" s="160"/>
      <c r="RK67" s="160"/>
      <c r="RL67" s="160"/>
      <c r="RM67" s="160"/>
      <c r="RN67" s="160"/>
      <c r="RO67" s="160"/>
      <c r="RP67" s="160"/>
      <c r="RQ67" s="160"/>
      <c r="RR67" s="160"/>
      <c r="RS67" s="160"/>
      <c r="RT67" s="160"/>
      <c r="RU67" s="160"/>
      <c r="RV67" s="160"/>
      <c r="RW67" s="160"/>
      <c r="RX67" s="160"/>
      <c r="RY67" s="160"/>
      <c r="RZ67" s="160"/>
      <c r="SA67" s="160"/>
      <c r="SB67" s="160"/>
      <c r="SC67" s="160"/>
      <c r="SD67" s="160"/>
      <c r="SE67" s="160"/>
      <c r="SF67" s="160"/>
      <c r="SG67" s="160"/>
      <c r="SH67" s="160"/>
      <c r="SI67" s="160"/>
      <c r="SJ67" s="160"/>
      <c r="SK67" s="160"/>
      <c r="SL67" s="160"/>
      <c r="SM67" s="160"/>
      <c r="SN67" s="160"/>
      <c r="SO67" s="160"/>
      <c r="SP67" s="160"/>
      <c r="SQ67" s="160"/>
      <c r="SR67" s="160"/>
      <c r="SS67" s="160"/>
      <c r="ST67" s="160"/>
      <c r="SU67" s="160"/>
      <c r="SV67" s="160"/>
      <c r="SW67" s="160"/>
      <c r="SX67" s="160"/>
      <c r="SY67" s="160"/>
      <c r="SZ67" s="160"/>
      <c r="TA67" s="160"/>
      <c r="TB67" s="160"/>
      <c r="TC67" s="160"/>
      <c r="TD67" s="160"/>
      <c r="TE67" s="160"/>
      <c r="TF67" s="160"/>
      <c r="TG67" s="160"/>
      <c r="TH67" s="160"/>
      <c r="TI67" s="160"/>
      <c r="TJ67" s="160"/>
      <c r="TK67" s="160"/>
      <c r="TL67" s="160"/>
      <c r="TM67" s="160"/>
      <c r="TN67" s="160"/>
      <c r="TO67" s="160"/>
      <c r="TP67" s="160"/>
      <c r="TQ67" s="160"/>
      <c r="TR67" s="160"/>
      <c r="TS67" s="160"/>
      <c r="TT67" s="160"/>
      <c r="TU67" s="160"/>
      <c r="TV67" s="160"/>
      <c r="TW67" s="160"/>
      <c r="TX67" s="160"/>
      <c r="TY67" s="160"/>
      <c r="TZ67" s="160"/>
      <c r="UA67" s="160"/>
      <c r="UB67" s="160"/>
      <c r="UC67" s="160"/>
      <c r="UD67" s="160"/>
      <c r="UE67" s="160"/>
      <c r="UF67" s="160"/>
      <c r="UG67" s="160"/>
      <c r="UH67" s="160"/>
      <c r="UI67" s="160"/>
      <c r="UJ67" s="160"/>
      <c r="UK67" s="160"/>
      <c r="UL67" s="160"/>
      <c r="UM67" s="160"/>
      <c r="UN67" s="160"/>
      <c r="UO67" s="160"/>
      <c r="UP67" s="160"/>
      <c r="UQ67" s="160"/>
      <c r="UR67" s="160"/>
      <c r="US67" s="160"/>
      <c r="UT67" s="160"/>
      <c r="UU67" s="160"/>
      <c r="UV67" s="160"/>
      <c r="UW67" s="160"/>
      <c r="UX67" s="160"/>
      <c r="UY67" s="160"/>
      <c r="UZ67" s="160"/>
      <c r="VA67" s="160"/>
      <c r="VB67" s="160"/>
      <c r="VC67" s="160"/>
      <c r="VD67" s="160"/>
      <c r="VE67" s="160"/>
      <c r="VF67" s="160"/>
      <c r="VG67" s="160"/>
      <c r="VH67" s="160"/>
      <c r="VI67" s="160"/>
      <c r="VJ67" s="160"/>
      <c r="VK67" s="160"/>
      <c r="VL67" s="160"/>
      <c r="VM67" s="160"/>
      <c r="VN67" s="160"/>
      <c r="VO67" s="160"/>
      <c r="VP67" s="160"/>
      <c r="VQ67" s="160"/>
      <c r="VR67" s="160"/>
      <c r="VS67" s="160"/>
      <c r="VT67" s="160"/>
      <c r="VU67" s="160"/>
      <c r="VV67" s="160"/>
      <c r="VW67" s="160"/>
      <c r="VX67" s="160"/>
      <c r="VY67" s="160"/>
      <c r="VZ67" s="160"/>
      <c r="WA67" s="160"/>
      <c r="WB67" s="160"/>
      <c r="WC67" s="160"/>
      <c r="WD67" s="160"/>
      <c r="WE67" s="160"/>
      <c r="WF67" s="160"/>
      <c r="WG67" s="160"/>
      <c r="WH67" s="160"/>
      <c r="WI67" s="160"/>
      <c r="WJ67" s="160"/>
      <c r="WK67" s="160"/>
      <c r="WL67" s="160"/>
      <c r="WM67" s="160"/>
      <c r="WN67" s="160"/>
      <c r="WO67" s="160"/>
      <c r="WP67" s="160"/>
      <c r="WQ67" s="160"/>
      <c r="WR67" s="160"/>
      <c r="WS67" s="160"/>
      <c r="WT67" s="160"/>
      <c r="WU67" s="160"/>
      <c r="WV67" s="160"/>
      <c r="WW67" s="160"/>
      <c r="WX67" s="160"/>
      <c r="WY67" s="160"/>
      <c r="WZ67" s="160"/>
      <c r="XA67" s="160"/>
      <c r="XB67" s="160"/>
      <c r="XC67" s="160"/>
      <c r="XD67" s="160"/>
      <c r="XE67" s="160"/>
      <c r="XF67" s="160"/>
      <c r="XG67" s="160"/>
      <c r="XH67" s="160"/>
      <c r="XI67" s="160"/>
      <c r="XJ67" s="160"/>
      <c r="XK67" s="160"/>
      <c r="XL67" s="160"/>
      <c r="XM67" s="160"/>
      <c r="XN67" s="160"/>
      <c r="XO67" s="160"/>
      <c r="XP67" s="160"/>
      <c r="XQ67" s="160"/>
      <c r="XR67" s="160"/>
      <c r="XS67" s="160"/>
      <c r="XT67" s="160"/>
      <c r="XU67" s="160"/>
      <c r="XV67" s="160"/>
      <c r="XW67" s="160"/>
      <c r="XX67" s="160"/>
      <c r="XY67" s="160"/>
      <c r="XZ67" s="160"/>
      <c r="YA67" s="160"/>
      <c r="YB67" s="160"/>
      <c r="YC67" s="160"/>
      <c r="YD67" s="160"/>
      <c r="YE67" s="160"/>
      <c r="YF67" s="160"/>
      <c r="YG67" s="160"/>
      <c r="YH67" s="160"/>
      <c r="YI67" s="160"/>
      <c r="YJ67" s="160"/>
      <c r="YK67" s="160"/>
      <c r="YL67" s="160"/>
      <c r="YM67" s="160"/>
      <c r="YN67" s="160"/>
      <c r="YO67" s="160"/>
      <c r="YP67" s="160"/>
      <c r="YQ67" s="160"/>
      <c r="YR67" s="160"/>
      <c r="YS67" s="160"/>
      <c r="YT67" s="160"/>
      <c r="YU67" s="160"/>
      <c r="YV67" s="160"/>
      <c r="YW67" s="160"/>
      <c r="YX67" s="160"/>
      <c r="YY67" s="160"/>
      <c r="YZ67" s="160"/>
      <c r="ZA67" s="160"/>
      <c r="ZB67" s="160"/>
      <c r="ZC67" s="160"/>
      <c r="ZD67" s="160"/>
      <c r="ZE67" s="160"/>
      <c r="ZF67" s="160"/>
      <c r="ZG67" s="160"/>
      <c r="ZH67" s="160"/>
      <c r="ZI67" s="160"/>
      <c r="ZJ67" s="160"/>
      <c r="ZK67" s="160"/>
      <c r="ZL67" s="160"/>
      <c r="ZM67" s="160"/>
      <c r="ZN67" s="160"/>
      <c r="ZO67" s="160"/>
      <c r="ZP67" s="160"/>
      <c r="ZQ67" s="160"/>
      <c r="ZR67" s="160"/>
      <c r="ZS67" s="160"/>
      <c r="ZT67" s="160"/>
      <c r="ZU67" s="160"/>
      <c r="ZV67" s="160"/>
      <c r="ZW67" s="160"/>
      <c r="ZX67" s="160"/>
      <c r="ZY67" s="160"/>
      <c r="ZZ67" s="160"/>
      <c r="AAA67" s="160"/>
      <c r="AAB67" s="160"/>
      <c r="AAC67" s="160"/>
      <c r="AAD67" s="160"/>
      <c r="AAE67" s="160"/>
      <c r="AAF67" s="160"/>
      <c r="AAG67" s="160"/>
      <c r="AAH67" s="160"/>
      <c r="AAI67" s="160"/>
      <c r="AAJ67" s="160"/>
      <c r="AAK67" s="160"/>
      <c r="AAL67" s="160"/>
      <c r="AAM67" s="160"/>
      <c r="AAN67" s="160"/>
      <c r="AAO67" s="160"/>
      <c r="AAP67" s="160"/>
      <c r="AAQ67" s="160"/>
      <c r="AAR67" s="160"/>
      <c r="AAS67" s="160"/>
      <c r="AAT67" s="160"/>
      <c r="AAU67" s="160"/>
      <c r="AAV67" s="160"/>
      <c r="AAW67" s="160"/>
      <c r="AAX67" s="160"/>
      <c r="AAY67" s="160"/>
      <c r="AAZ67" s="160"/>
      <c r="ABA67" s="160"/>
      <c r="ABB67" s="160"/>
      <c r="ABC67" s="160"/>
      <c r="ABD67" s="160"/>
      <c r="ABE67" s="160"/>
      <c r="ABF67" s="160"/>
      <c r="ABG67" s="160"/>
      <c r="ABH67" s="160"/>
      <c r="ABI67" s="160"/>
      <c r="ABJ67" s="160"/>
      <c r="ABK67" s="160"/>
      <c r="ABL67" s="160"/>
      <c r="ABM67" s="160"/>
      <c r="ABN67" s="160"/>
      <c r="ABO67" s="160"/>
      <c r="ABP67" s="160"/>
      <c r="ABQ67" s="160"/>
      <c r="ABR67" s="160"/>
      <c r="ABS67" s="160"/>
      <c r="ABT67" s="160"/>
      <c r="ABU67" s="160"/>
      <c r="ABV67" s="160"/>
      <c r="ABW67" s="160"/>
      <c r="ABX67" s="160"/>
      <c r="ABY67" s="160"/>
      <c r="ABZ67" s="160"/>
      <c r="ACA67" s="160"/>
      <c r="ACB67" s="160"/>
      <c r="ACC67" s="160"/>
      <c r="ACD67" s="160"/>
      <c r="ACE67" s="160"/>
      <c r="ACF67" s="160"/>
      <c r="ACG67" s="160"/>
      <c r="ACH67" s="160"/>
      <c r="ACI67" s="160"/>
      <c r="ACJ67" s="160"/>
      <c r="ACK67" s="160"/>
      <c r="ACL67" s="160"/>
      <c r="ACM67" s="160"/>
      <c r="ACN67" s="160"/>
      <c r="ACO67" s="160"/>
      <c r="ACP67" s="160"/>
      <c r="ACQ67" s="160"/>
      <c r="ACR67" s="160"/>
      <c r="ACS67" s="160"/>
      <c r="ACT67" s="160"/>
      <c r="ACU67" s="160"/>
      <c r="ACV67" s="160"/>
      <c r="ACW67" s="160"/>
      <c r="ACX67" s="160"/>
      <c r="ACY67" s="160"/>
      <c r="ACZ67" s="160"/>
      <c r="ADA67" s="160"/>
      <c r="ADB67" s="160"/>
      <c r="ADC67" s="160"/>
      <c r="ADD67" s="160"/>
      <c r="ADE67" s="160"/>
      <c r="ADF67" s="160"/>
      <c r="ADG67" s="160"/>
      <c r="ADH67" s="160"/>
      <c r="ADI67" s="160"/>
      <c r="ADJ67" s="160"/>
      <c r="ADK67" s="160"/>
      <c r="ADL67" s="160"/>
      <c r="ADM67" s="160"/>
      <c r="ADN67" s="160"/>
      <c r="ADO67" s="160"/>
      <c r="ADP67" s="160"/>
      <c r="ADQ67" s="160"/>
      <c r="ADR67" s="160"/>
      <c r="ADS67" s="160"/>
      <c r="ADT67" s="160"/>
      <c r="ADU67" s="160"/>
      <c r="ADV67" s="160"/>
      <c r="ADW67" s="160"/>
      <c r="ADX67" s="160"/>
      <c r="ADY67" s="160"/>
      <c r="ADZ67" s="160"/>
      <c r="AEA67" s="160"/>
      <c r="AEB67" s="160"/>
      <c r="AEC67" s="160"/>
      <c r="AED67" s="160"/>
      <c r="AEE67" s="160"/>
      <c r="AEF67" s="160"/>
      <c r="AEG67" s="160"/>
      <c r="AEH67" s="160"/>
      <c r="AEI67" s="160"/>
      <c r="AEJ67" s="160"/>
      <c r="AEK67" s="160"/>
      <c r="AEL67" s="160"/>
      <c r="AEM67" s="160"/>
      <c r="AEN67" s="160"/>
      <c r="AEO67" s="160"/>
      <c r="AEP67" s="160"/>
      <c r="AEQ67" s="160"/>
      <c r="AER67" s="160"/>
      <c r="AES67" s="160"/>
      <c r="AET67" s="160"/>
      <c r="AEU67" s="160"/>
      <c r="AEV67" s="160"/>
      <c r="AEW67" s="160"/>
      <c r="AEX67" s="160"/>
      <c r="AEY67" s="160"/>
      <c r="AEZ67" s="160"/>
      <c r="AFA67" s="160"/>
      <c r="AFB67" s="160"/>
      <c r="AFC67" s="160"/>
      <c r="AFD67" s="160"/>
      <c r="AFE67" s="160"/>
      <c r="AFF67" s="160"/>
      <c r="AFG67" s="160"/>
      <c r="AFH67" s="160"/>
      <c r="AFI67" s="160"/>
      <c r="AFJ67" s="160"/>
      <c r="AFK67" s="160"/>
      <c r="AFL67" s="160"/>
      <c r="AFM67" s="160"/>
      <c r="AFN67" s="160"/>
      <c r="AFO67" s="160"/>
      <c r="AFP67" s="160"/>
      <c r="AFQ67" s="160"/>
      <c r="AFR67" s="160"/>
      <c r="AFS67" s="160"/>
      <c r="AFT67" s="160"/>
      <c r="AFU67" s="160"/>
      <c r="AFV67" s="160"/>
      <c r="AFW67" s="160"/>
      <c r="AFX67" s="160"/>
      <c r="AFY67" s="160"/>
      <c r="AFZ67" s="160"/>
      <c r="AGA67" s="160"/>
      <c r="AGB67" s="160"/>
      <c r="AGC67" s="160"/>
      <c r="AGD67" s="160"/>
      <c r="AGE67" s="160"/>
      <c r="AGF67" s="160"/>
      <c r="AGG67" s="160"/>
      <c r="AGH67" s="160"/>
      <c r="AGI67" s="160"/>
      <c r="AGJ67" s="160"/>
      <c r="AGK67" s="160"/>
      <c r="AGL67" s="160"/>
      <c r="AGM67" s="160"/>
      <c r="AGN67" s="160"/>
      <c r="AGO67" s="160"/>
      <c r="AGP67" s="160"/>
      <c r="AGQ67" s="160"/>
      <c r="AGR67" s="160"/>
      <c r="AGS67" s="160"/>
      <c r="AGT67" s="160"/>
      <c r="AGU67" s="160"/>
      <c r="AGV67" s="160"/>
      <c r="AGW67" s="160"/>
      <c r="AGX67" s="160"/>
      <c r="AGY67" s="160"/>
      <c r="AGZ67" s="160"/>
      <c r="AHA67" s="160"/>
      <c r="AHB67" s="160"/>
      <c r="AHC67" s="160"/>
      <c r="AHD67" s="160"/>
      <c r="AHE67" s="160"/>
      <c r="AHF67" s="160"/>
      <c r="AHG67" s="160"/>
      <c r="AHH67" s="160"/>
      <c r="AHI67" s="160"/>
      <c r="AHJ67" s="160"/>
      <c r="AHK67" s="160"/>
      <c r="AHL67" s="160"/>
      <c r="AHM67" s="160"/>
      <c r="AHN67" s="160"/>
      <c r="AHO67" s="160"/>
      <c r="AHP67" s="160"/>
      <c r="AHQ67" s="160"/>
      <c r="AHR67" s="160"/>
      <c r="AHS67" s="160"/>
      <c r="AHT67" s="160"/>
      <c r="AHU67" s="160"/>
      <c r="AHV67" s="160"/>
      <c r="AHW67" s="160"/>
      <c r="AHX67" s="160"/>
      <c r="AHY67" s="160"/>
      <c r="AHZ67" s="160"/>
      <c r="AIA67" s="160"/>
      <c r="AIB67" s="160"/>
      <c r="AIC67" s="160"/>
      <c r="AID67" s="160"/>
      <c r="AIE67" s="160"/>
      <c r="AIF67" s="160"/>
      <c r="AIG67" s="160"/>
      <c r="AIH67" s="160"/>
      <c r="AII67" s="160"/>
      <c r="AIJ67" s="160"/>
      <c r="AIK67" s="160"/>
      <c r="AIL67" s="160"/>
      <c r="AIM67" s="160"/>
      <c r="AIN67" s="160"/>
      <c r="AIO67" s="160"/>
      <c r="AIP67" s="160"/>
      <c r="AIQ67" s="160"/>
      <c r="AIR67" s="160"/>
      <c r="AIS67" s="160"/>
      <c r="AIT67" s="160"/>
      <c r="AIU67" s="160"/>
      <c r="AIV67" s="160"/>
      <c r="AIW67" s="160"/>
      <c r="AIX67" s="160"/>
      <c r="AIY67" s="160"/>
      <c r="AIZ67" s="160"/>
      <c r="AJA67" s="160"/>
      <c r="AJB67" s="160"/>
      <c r="AJC67" s="160"/>
      <c r="AJD67" s="160"/>
      <c r="AJE67" s="160"/>
      <c r="AJF67" s="160"/>
      <c r="AJG67" s="160"/>
      <c r="AJH67" s="160"/>
      <c r="AJI67" s="160"/>
      <c r="AJJ67" s="160"/>
      <c r="AJK67" s="160"/>
      <c r="AJL67" s="160"/>
      <c r="AJM67" s="160"/>
      <c r="AJN67" s="160"/>
      <c r="AJO67" s="160"/>
      <c r="AJP67" s="160"/>
      <c r="AJQ67" s="160"/>
      <c r="AJR67" s="160"/>
      <c r="AJS67" s="160"/>
      <c r="AJT67" s="160"/>
      <c r="AJU67" s="160"/>
      <c r="AJV67" s="160"/>
      <c r="AJW67" s="160"/>
      <c r="AJX67" s="160"/>
      <c r="AJY67" s="160"/>
      <c r="AJZ67" s="160"/>
      <c r="AKA67" s="160"/>
      <c r="AKB67" s="160"/>
      <c r="AKC67" s="160"/>
      <c r="AKD67" s="160"/>
      <c r="AKE67" s="160"/>
      <c r="AKF67" s="160"/>
      <c r="AKG67" s="160"/>
      <c r="AKH67" s="160"/>
      <c r="AKI67" s="160"/>
      <c r="AKJ67" s="160"/>
      <c r="AKK67" s="160"/>
      <c r="AKL67" s="160"/>
      <c r="AKM67" s="160"/>
      <c r="AKN67" s="160"/>
      <c r="AKO67" s="160"/>
      <c r="AKP67" s="160"/>
      <c r="AKQ67" s="160"/>
      <c r="AKR67" s="160"/>
      <c r="AKS67" s="160"/>
      <c r="AKT67" s="160"/>
      <c r="AKU67" s="160"/>
      <c r="AKV67" s="160"/>
      <c r="AKW67" s="160"/>
      <c r="AKX67" s="160"/>
      <c r="AKY67" s="160"/>
      <c r="AKZ67" s="160"/>
      <c r="ALA67" s="160"/>
      <c r="ALB67" s="160"/>
      <c r="ALC67" s="160"/>
      <c r="ALD67" s="160"/>
      <c r="ALE67" s="160"/>
      <c r="ALF67" s="160"/>
      <c r="ALG67" s="160"/>
      <c r="ALH67" s="160"/>
      <c r="ALI67" s="160"/>
      <c r="ALJ67" s="160"/>
      <c r="ALK67" s="160"/>
      <c r="ALL67" s="160"/>
      <c r="ALM67" s="160"/>
      <c r="ALN67" s="160"/>
      <c r="ALO67" s="160"/>
      <c r="ALP67" s="160"/>
      <c r="ALQ67" s="160"/>
      <c r="ALR67" s="160"/>
      <c r="ALS67" s="160"/>
      <c r="ALT67" s="160"/>
      <c r="ALU67" s="160"/>
      <c r="ALV67" s="160"/>
      <c r="ALW67" s="160"/>
      <c r="ALX67" s="160"/>
      <c r="ALY67" s="160"/>
      <c r="ALZ67" s="160"/>
      <c r="AMA67" s="160"/>
      <c r="AMB67" s="160"/>
      <c r="AMC67" s="160"/>
      <c r="AMD67" s="160"/>
      <c r="AME67" s="160"/>
      <c r="AMF67" s="160"/>
      <c r="AMG67" s="160"/>
      <c r="AMH67" s="160"/>
      <c r="AMI67" s="160"/>
      <c r="AMJ67" s="160"/>
      <c r="AMK67" s="160"/>
    </row>
    <row r="68" spans="1:1025" s="162" customFormat="1" x14ac:dyDescent="0.25">
      <c r="A68" s="160" t="s">
        <v>769</v>
      </c>
      <c r="B68" s="160" t="s">
        <v>830</v>
      </c>
      <c r="C68" s="160">
        <v>1000</v>
      </c>
      <c r="D68" s="160">
        <v>0.5</v>
      </c>
      <c r="E68" s="160" t="s">
        <v>733</v>
      </c>
      <c r="F68" s="160">
        <v>98.3</v>
      </c>
      <c r="G68" s="160" t="s">
        <v>835</v>
      </c>
      <c r="H68" s="160">
        <v>13</v>
      </c>
      <c r="I68" s="160" t="s">
        <v>836</v>
      </c>
      <c r="J68" s="160">
        <v>13</v>
      </c>
      <c r="K68" s="160" t="s">
        <v>834</v>
      </c>
      <c r="L68" s="160">
        <v>13</v>
      </c>
      <c r="M68" s="160" t="s">
        <v>837</v>
      </c>
      <c r="N68" s="160">
        <v>13</v>
      </c>
      <c r="O68" s="160"/>
      <c r="P68" s="160">
        <v>13</v>
      </c>
      <c r="R68" s="25">
        <v>13</v>
      </c>
      <c r="S68" s="160"/>
      <c r="T68" s="25">
        <v>13</v>
      </c>
      <c r="U68" s="160"/>
      <c r="V68" s="25">
        <v>13</v>
      </c>
      <c r="W68" s="160"/>
      <c r="X68" s="25">
        <v>13</v>
      </c>
      <c r="Y68" s="160"/>
      <c r="Z68" s="160">
        <v>13</v>
      </c>
      <c r="AA68" s="160"/>
      <c r="AB68" s="160">
        <v>13</v>
      </c>
      <c r="AC68" s="160"/>
      <c r="AD68" s="160">
        <v>13</v>
      </c>
      <c r="AE68" s="160"/>
      <c r="AF68" s="160">
        <v>13</v>
      </c>
      <c r="AG68" s="160"/>
      <c r="AH68" s="160">
        <v>13</v>
      </c>
      <c r="AI68" s="160"/>
      <c r="AJ68" s="160">
        <v>13</v>
      </c>
      <c r="AK68" s="160"/>
      <c r="AL68" s="160">
        <v>13</v>
      </c>
      <c r="AM68" s="160"/>
      <c r="AN68" s="160">
        <v>13</v>
      </c>
      <c r="AO68" s="160"/>
      <c r="AP68" s="160">
        <v>13</v>
      </c>
      <c r="AQ68" s="160"/>
      <c r="AR68" s="160">
        <v>13</v>
      </c>
      <c r="AS68" s="160"/>
      <c r="AT68" s="160">
        <v>13</v>
      </c>
      <c r="AU68" s="160"/>
      <c r="AV68" s="160">
        <v>13</v>
      </c>
      <c r="AW68" s="160"/>
      <c r="AX68" s="160">
        <v>13</v>
      </c>
      <c r="AY68" s="160"/>
      <c r="AZ68" s="160">
        <v>13</v>
      </c>
      <c r="BA68" s="160"/>
      <c r="BB68" s="160">
        <v>13</v>
      </c>
      <c r="BC68" s="160"/>
      <c r="BD68" s="160">
        <v>13</v>
      </c>
      <c r="BE68" s="160"/>
      <c r="BF68" s="160">
        <v>13</v>
      </c>
      <c r="BG68" s="160"/>
      <c r="BH68" s="160">
        <v>13</v>
      </c>
      <c r="BI68" s="160"/>
      <c r="BJ68" s="160">
        <v>13</v>
      </c>
      <c r="BK68" s="160"/>
      <c r="BL68" s="160">
        <v>13</v>
      </c>
      <c r="BM68" s="160"/>
      <c r="BN68" s="160">
        <v>13</v>
      </c>
      <c r="BO68" s="160"/>
      <c r="BP68" s="160">
        <v>13</v>
      </c>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c r="FS68" s="160"/>
      <c r="FT68" s="160"/>
      <c r="FU68" s="160"/>
      <c r="FV68" s="160"/>
      <c r="FW68" s="160"/>
      <c r="FX68" s="160"/>
      <c r="FY68" s="160"/>
      <c r="FZ68" s="160"/>
      <c r="GA68" s="160"/>
      <c r="GB68" s="160"/>
      <c r="GC68" s="160"/>
      <c r="GD68" s="160"/>
      <c r="GE68" s="160"/>
      <c r="GF68" s="160"/>
      <c r="GG68" s="160"/>
      <c r="GH68" s="160"/>
      <c r="GI68" s="160"/>
      <c r="GJ68" s="160"/>
      <c r="GK68" s="160"/>
      <c r="GL68" s="160"/>
      <c r="GM68" s="160"/>
      <c r="GN68" s="160"/>
      <c r="GO68" s="160"/>
      <c r="GP68" s="160"/>
      <c r="GQ68" s="160"/>
      <c r="GR68" s="160"/>
      <c r="GS68" s="160"/>
      <c r="GT68" s="160"/>
      <c r="GU68" s="160"/>
      <c r="GV68" s="160"/>
      <c r="GW68" s="160"/>
      <c r="GX68" s="160"/>
      <c r="GY68" s="160"/>
      <c r="GZ68" s="160"/>
      <c r="HA68" s="160"/>
      <c r="HB68" s="160"/>
      <c r="HC68" s="160"/>
      <c r="HD68" s="160"/>
      <c r="HE68" s="160"/>
      <c r="HF68" s="160"/>
      <c r="HG68" s="160"/>
      <c r="HH68" s="160"/>
      <c r="HI68" s="160"/>
      <c r="HJ68" s="160"/>
      <c r="HK68" s="160"/>
      <c r="HL68" s="160"/>
      <c r="HM68" s="160"/>
      <c r="HN68" s="160"/>
      <c r="HO68" s="160"/>
      <c r="HP68" s="160"/>
      <c r="HQ68" s="160"/>
      <c r="HR68" s="160"/>
      <c r="HS68" s="160"/>
      <c r="HT68" s="160"/>
      <c r="HU68" s="160"/>
      <c r="HV68" s="160"/>
      <c r="HW68" s="160"/>
      <c r="HX68" s="160"/>
      <c r="HY68" s="160"/>
      <c r="HZ68" s="160"/>
      <c r="IA68" s="160"/>
      <c r="IB68" s="160"/>
      <c r="IC68" s="160"/>
      <c r="ID68" s="160"/>
      <c r="IE68" s="160"/>
      <c r="IF68" s="160"/>
      <c r="IG68" s="160"/>
      <c r="IH68" s="160"/>
      <c r="II68" s="160"/>
      <c r="IJ68" s="160"/>
      <c r="IK68" s="160"/>
      <c r="IL68" s="160"/>
      <c r="IM68" s="160"/>
      <c r="IN68" s="160"/>
      <c r="IO68" s="160"/>
      <c r="IP68" s="160"/>
      <c r="IQ68" s="160"/>
      <c r="IR68" s="160"/>
      <c r="IS68" s="160"/>
      <c r="IT68" s="160"/>
      <c r="IU68" s="160"/>
      <c r="IV68" s="160"/>
      <c r="IW68" s="160"/>
      <c r="IX68" s="160"/>
      <c r="IY68" s="160"/>
      <c r="IZ68" s="160"/>
      <c r="JA68" s="160"/>
      <c r="JB68" s="160"/>
      <c r="JC68" s="160"/>
      <c r="JD68" s="160"/>
      <c r="JE68" s="160"/>
      <c r="JF68" s="160"/>
      <c r="JG68" s="160"/>
      <c r="JH68" s="160"/>
      <c r="JI68" s="160"/>
      <c r="JJ68" s="160"/>
      <c r="JK68" s="160"/>
      <c r="JL68" s="160"/>
      <c r="JM68" s="160"/>
      <c r="JN68" s="160"/>
      <c r="JO68" s="160"/>
      <c r="JP68" s="160"/>
      <c r="JQ68" s="160"/>
      <c r="JR68" s="160"/>
      <c r="JS68" s="160"/>
      <c r="JT68" s="160"/>
      <c r="JU68" s="160"/>
      <c r="JV68" s="160"/>
      <c r="JW68" s="160"/>
      <c r="JX68" s="160"/>
      <c r="JY68" s="160"/>
      <c r="JZ68" s="160"/>
      <c r="KA68" s="160"/>
      <c r="KB68" s="160"/>
      <c r="KC68" s="160"/>
      <c r="KD68" s="160"/>
      <c r="KE68" s="160"/>
      <c r="KF68" s="160"/>
      <c r="KG68" s="160"/>
      <c r="KH68" s="160"/>
      <c r="KI68" s="160"/>
      <c r="KJ68" s="160"/>
      <c r="KK68" s="160"/>
      <c r="KL68" s="160"/>
      <c r="KM68" s="160"/>
      <c r="KN68" s="160"/>
      <c r="KO68" s="160"/>
      <c r="KP68" s="160"/>
      <c r="KQ68" s="160"/>
      <c r="KR68" s="160"/>
      <c r="KS68" s="160"/>
      <c r="KT68" s="160"/>
      <c r="KU68" s="160"/>
      <c r="KV68" s="160"/>
      <c r="KW68" s="160"/>
      <c r="KX68" s="160"/>
      <c r="KY68" s="160"/>
      <c r="KZ68" s="160"/>
      <c r="LA68" s="160"/>
      <c r="LB68" s="160"/>
      <c r="LC68" s="160"/>
      <c r="LD68" s="160"/>
      <c r="LE68" s="160"/>
      <c r="LF68" s="160"/>
      <c r="LG68" s="160"/>
      <c r="LH68" s="160"/>
      <c r="LI68" s="160"/>
      <c r="LJ68" s="160"/>
      <c r="LK68" s="160"/>
      <c r="LL68" s="160"/>
      <c r="LM68" s="160"/>
      <c r="LN68" s="160"/>
      <c r="LO68" s="160"/>
      <c r="LP68" s="160"/>
      <c r="LQ68" s="160"/>
      <c r="LR68" s="160"/>
      <c r="LS68" s="160"/>
      <c r="LT68" s="160"/>
      <c r="LU68" s="160"/>
      <c r="LV68" s="160"/>
      <c r="LW68" s="160"/>
      <c r="LX68" s="160"/>
      <c r="LY68" s="160"/>
      <c r="LZ68" s="160"/>
      <c r="MA68" s="160"/>
      <c r="MB68" s="160"/>
      <c r="MC68" s="160"/>
      <c r="MD68" s="160"/>
      <c r="ME68" s="160"/>
      <c r="MF68" s="160"/>
      <c r="MG68" s="160"/>
      <c r="MH68" s="160"/>
      <c r="MI68" s="160"/>
      <c r="MJ68" s="160"/>
      <c r="MK68" s="160"/>
      <c r="ML68" s="160"/>
      <c r="MM68" s="160"/>
      <c r="MN68" s="160"/>
      <c r="MO68" s="160"/>
      <c r="MP68" s="160"/>
      <c r="MQ68" s="160"/>
      <c r="MR68" s="160"/>
      <c r="MS68" s="160"/>
      <c r="MT68" s="160"/>
      <c r="MU68" s="160"/>
      <c r="MV68" s="160"/>
      <c r="MW68" s="160"/>
      <c r="MX68" s="160"/>
      <c r="MY68" s="160"/>
      <c r="MZ68" s="160"/>
      <c r="NA68" s="160"/>
      <c r="NB68" s="160"/>
      <c r="NC68" s="160"/>
      <c r="ND68" s="160"/>
      <c r="NE68" s="160"/>
      <c r="NF68" s="160"/>
      <c r="NG68" s="160"/>
      <c r="NH68" s="160"/>
      <c r="NI68" s="160"/>
      <c r="NJ68" s="160"/>
      <c r="NK68" s="160"/>
      <c r="NL68" s="160"/>
      <c r="NM68" s="160"/>
      <c r="NN68" s="160"/>
      <c r="NO68" s="160"/>
      <c r="NP68" s="160"/>
      <c r="NQ68" s="160"/>
      <c r="NR68" s="160"/>
      <c r="NS68" s="160"/>
      <c r="NT68" s="160"/>
      <c r="NU68" s="160"/>
      <c r="NV68" s="160"/>
      <c r="NW68" s="160"/>
      <c r="NX68" s="160"/>
      <c r="NY68" s="160"/>
      <c r="NZ68" s="160"/>
      <c r="OA68" s="160"/>
      <c r="OB68" s="160"/>
      <c r="OC68" s="160"/>
      <c r="OD68" s="160"/>
      <c r="OE68" s="160"/>
      <c r="OF68" s="160"/>
      <c r="OG68" s="160"/>
      <c r="OH68" s="160"/>
      <c r="OI68" s="160"/>
      <c r="OJ68" s="160"/>
      <c r="OK68" s="160"/>
      <c r="OL68" s="160"/>
      <c r="OM68" s="160"/>
      <c r="ON68" s="160"/>
      <c r="OO68" s="160"/>
      <c r="OP68" s="160"/>
      <c r="OQ68" s="160"/>
      <c r="OR68" s="160"/>
      <c r="OS68" s="160"/>
      <c r="OT68" s="160"/>
      <c r="OU68" s="160"/>
      <c r="OV68" s="160"/>
      <c r="OW68" s="160"/>
      <c r="OX68" s="160"/>
      <c r="OY68" s="160"/>
      <c r="OZ68" s="160"/>
      <c r="PA68" s="160"/>
      <c r="PB68" s="160"/>
      <c r="PC68" s="160"/>
      <c r="PD68" s="160"/>
      <c r="PE68" s="160"/>
      <c r="PF68" s="160"/>
      <c r="PG68" s="160"/>
      <c r="PH68" s="160"/>
      <c r="PI68" s="160"/>
      <c r="PJ68" s="160"/>
      <c r="PK68" s="160"/>
      <c r="PL68" s="160"/>
      <c r="PM68" s="160"/>
      <c r="PN68" s="160"/>
      <c r="PO68" s="160"/>
      <c r="PP68" s="160"/>
      <c r="PQ68" s="160"/>
      <c r="PR68" s="160"/>
      <c r="PS68" s="160"/>
      <c r="PT68" s="160"/>
      <c r="PU68" s="160"/>
      <c r="PV68" s="160"/>
      <c r="PW68" s="160"/>
      <c r="PX68" s="160"/>
      <c r="PY68" s="160"/>
      <c r="PZ68" s="160"/>
      <c r="QA68" s="160"/>
      <c r="QB68" s="160"/>
      <c r="QC68" s="160"/>
      <c r="QD68" s="160"/>
      <c r="QE68" s="160"/>
      <c r="QF68" s="160"/>
      <c r="QG68" s="160"/>
      <c r="QH68" s="160"/>
      <c r="QI68" s="160"/>
      <c r="QJ68" s="160"/>
      <c r="QK68" s="160"/>
      <c r="QL68" s="160"/>
      <c r="QM68" s="160"/>
      <c r="QN68" s="160"/>
      <c r="QO68" s="160"/>
      <c r="QP68" s="160"/>
      <c r="QQ68" s="160"/>
      <c r="QR68" s="160"/>
      <c r="QS68" s="160"/>
      <c r="QT68" s="160"/>
      <c r="QU68" s="160"/>
      <c r="QV68" s="160"/>
      <c r="QW68" s="160"/>
      <c r="QX68" s="160"/>
      <c r="QY68" s="160"/>
      <c r="QZ68" s="160"/>
      <c r="RA68" s="160"/>
      <c r="RB68" s="160"/>
      <c r="RC68" s="160"/>
      <c r="RD68" s="160"/>
      <c r="RE68" s="160"/>
      <c r="RF68" s="160"/>
      <c r="RG68" s="160"/>
      <c r="RH68" s="160"/>
      <c r="RI68" s="160"/>
      <c r="RJ68" s="160"/>
      <c r="RK68" s="160"/>
      <c r="RL68" s="160"/>
      <c r="RM68" s="160"/>
      <c r="RN68" s="160"/>
      <c r="RO68" s="160"/>
      <c r="RP68" s="160"/>
      <c r="RQ68" s="160"/>
      <c r="RR68" s="160"/>
      <c r="RS68" s="160"/>
      <c r="RT68" s="160"/>
      <c r="RU68" s="160"/>
      <c r="RV68" s="160"/>
      <c r="RW68" s="160"/>
      <c r="RX68" s="160"/>
      <c r="RY68" s="160"/>
      <c r="RZ68" s="160"/>
      <c r="SA68" s="160"/>
      <c r="SB68" s="160"/>
      <c r="SC68" s="160"/>
      <c r="SD68" s="160"/>
      <c r="SE68" s="160"/>
      <c r="SF68" s="160"/>
      <c r="SG68" s="160"/>
      <c r="SH68" s="160"/>
      <c r="SI68" s="160"/>
      <c r="SJ68" s="160"/>
      <c r="SK68" s="160"/>
      <c r="SL68" s="160"/>
      <c r="SM68" s="160"/>
      <c r="SN68" s="160"/>
      <c r="SO68" s="160"/>
      <c r="SP68" s="160"/>
      <c r="SQ68" s="160"/>
      <c r="SR68" s="160"/>
      <c r="SS68" s="160"/>
      <c r="ST68" s="160"/>
      <c r="SU68" s="160"/>
      <c r="SV68" s="160"/>
      <c r="SW68" s="160"/>
      <c r="SX68" s="160"/>
      <c r="SY68" s="160"/>
      <c r="SZ68" s="160"/>
      <c r="TA68" s="160"/>
      <c r="TB68" s="160"/>
      <c r="TC68" s="160"/>
      <c r="TD68" s="160"/>
      <c r="TE68" s="160"/>
      <c r="TF68" s="160"/>
      <c r="TG68" s="160"/>
      <c r="TH68" s="160"/>
      <c r="TI68" s="160"/>
      <c r="TJ68" s="160"/>
      <c r="TK68" s="160"/>
      <c r="TL68" s="160"/>
      <c r="TM68" s="160"/>
      <c r="TN68" s="160"/>
      <c r="TO68" s="160"/>
      <c r="TP68" s="160"/>
      <c r="TQ68" s="160"/>
      <c r="TR68" s="160"/>
      <c r="TS68" s="160"/>
      <c r="TT68" s="160"/>
      <c r="TU68" s="160"/>
      <c r="TV68" s="160"/>
      <c r="TW68" s="160"/>
      <c r="TX68" s="160"/>
      <c r="TY68" s="160"/>
      <c r="TZ68" s="160"/>
      <c r="UA68" s="160"/>
      <c r="UB68" s="160"/>
      <c r="UC68" s="160"/>
      <c r="UD68" s="160"/>
      <c r="UE68" s="160"/>
      <c r="UF68" s="160"/>
      <c r="UG68" s="160"/>
      <c r="UH68" s="160"/>
      <c r="UI68" s="160"/>
      <c r="UJ68" s="160"/>
      <c r="UK68" s="160"/>
      <c r="UL68" s="160"/>
      <c r="UM68" s="160"/>
      <c r="UN68" s="160"/>
      <c r="UO68" s="160"/>
      <c r="UP68" s="160"/>
      <c r="UQ68" s="160"/>
      <c r="UR68" s="160"/>
      <c r="US68" s="160"/>
      <c r="UT68" s="160"/>
      <c r="UU68" s="160"/>
      <c r="UV68" s="160"/>
      <c r="UW68" s="160"/>
      <c r="UX68" s="160"/>
      <c r="UY68" s="160"/>
      <c r="UZ68" s="160"/>
      <c r="VA68" s="160"/>
      <c r="VB68" s="160"/>
      <c r="VC68" s="160"/>
      <c r="VD68" s="160"/>
      <c r="VE68" s="160"/>
      <c r="VF68" s="160"/>
      <c r="VG68" s="160"/>
      <c r="VH68" s="160"/>
      <c r="VI68" s="160"/>
      <c r="VJ68" s="160"/>
      <c r="VK68" s="160"/>
      <c r="VL68" s="160"/>
      <c r="VM68" s="160"/>
      <c r="VN68" s="160"/>
      <c r="VO68" s="160"/>
      <c r="VP68" s="160"/>
      <c r="VQ68" s="160"/>
      <c r="VR68" s="160"/>
      <c r="VS68" s="160"/>
      <c r="VT68" s="160"/>
      <c r="VU68" s="160"/>
      <c r="VV68" s="160"/>
      <c r="VW68" s="160"/>
      <c r="VX68" s="160"/>
      <c r="VY68" s="160"/>
      <c r="VZ68" s="160"/>
      <c r="WA68" s="160"/>
      <c r="WB68" s="160"/>
      <c r="WC68" s="160"/>
      <c r="WD68" s="160"/>
      <c r="WE68" s="160"/>
      <c r="WF68" s="160"/>
      <c r="WG68" s="160"/>
      <c r="WH68" s="160"/>
      <c r="WI68" s="160"/>
      <c r="WJ68" s="160"/>
      <c r="WK68" s="160"/>
      <c r="WL68" s="160"/>
      <c r="WM68" s="160"/>
      <c r="WN68" s="160"/>
      <c r="WO68" s="160"/>
      <c r="WP68" s="160"/>
      <c r="WQ68" s="160"/>
      <c r="WR68" s="160"/>
      <c r="WS68" s="160"/>
      <c r="WT68" s="160"/>
      <c r="WU68" s="160"/>
      <c r="WV68" s="160"/>
      <c r="WW68" s="160"/>
      <c r="WX68" s="160"/>
      <c r="WY68" s="160"/>
      <c r="WZ68" s="160"/>
      <c r="XA68" s="160"/>
      <c r="XB68" s="160"/>
      <c r="XC68" s="160"/>
      <c r="XD68" s="160"/>
      <c r="XE68" s="160"/>
      <c r="XF68" s="160"/>
      <c r="XG68" s="160"/>
      <c r="XH68" s="160"/>
      <c r="XI68" s="160"/>
      <c r="XJ68" s="160"/>
      <c r="XK68" s="160"/>
      <c r="XL68" s="160"/>
      <c r="XM68" s="160"/>
      <c r="XN68" s="160"/>
      <c r="XO68" s="160"/>
      <c r="XP68" s="160"/>
      <c r="XQ68" s="160"/>
      <c r="XR68" s="160"/>
      <c r="XS68" s="160"/>
      <c r="XT68" s="160"/>
      <c r="XU68" s="160"/>
      <c r="XV68" s="160"/>
      <c r="XW68" s="160"/>
      <c r="XX68" s="160"/>
      <c r="XY68" s="160"/>
      <c r="XZ68" s="160"/>
      <c r="YA68" s="160"/>
      <c r="YB68" s="160"/>
      <c r="YC68" s="160"/>
      <c r="YD68" s="160"/>
      <c r="YE68" s="160"/>
      <c r="YF68" s="160"/>
      <c r="YG68" s="160"/>
      <c r="YH68" s="160"/>
      <c r="YI68" s="160"/>
      <c r="YJ68" s="160"/>
      <c r="YK68" s="160"/>
      <c r="YL68" s="160"/>
      <c r="YM68" s="160"/>
      <c r="YN68" s="160"/>
      <c r="YO68" s="160"/>
      <c r="YP68" s="160"/>
      <c r="YQ68" s="160"/>
      <c r="YR68" s="160"/>
      <c r="YS68" s="160"/>
      <c r="YT68" s="160"/>
      <c r="YU68" s="160"/>
      <c r="YV68" s="160"/>
      <c r="YW68" s="160"/>
      <c r="YX68" s="160"/>
      <c r="YY68" s="160"/>
      <c r="YZ68" s="160"/>
      <c r="ZA68" s="160"/>
      <c r="ZB68" s="160"/>
      <c r="ZC68" s="160"/>
      <c r="ZD68" s="160"/>
      <c r="ZE68" s="160"/>
      <c r="ZF68" s="160"/>
      <c r="ZG68" s="160"/>
      <c r="ZH68" s="160"/>
      <c r="ZI68" s="160"/>
      <c r="ZJ68" s="160"/>
      <c r="ZK68" s="160"/>
      <c r="ZL68" s="160"/>
      <c r="ZM68" s="160"/>
      <c r="ZN68" s="160"/>
      <c r="ZO68" s="160"/>
      <c r="ZP68" s="160"/>
      <c r="ZQ68" s="160"/>
      <c r="ZR68" s="160"/>
      <c r="ZS68" s="160"/>
      <c r="ZT68" s="160"/>
      <c r="ZU68" s="160"/>
      <c r="ZV68" s="160"/>
      <c r="ZW68" s="160"/>
      <c r="ZX68" s="160"/>
      <c r="ZY68" s="160"/>
      <c r="ZZ68" s="160"/>
      <c r="AAA68" s="160"/>
      <c r="AAB68" s="160"/>
      <c r="AAC68" s="160"/>
      <c r="AAD68" s="160"/>
      <c r="AAE68" s="160"/>
      <c r="AAF68" s="160"/>
      <c r="AAG68" s="160"/>
      <c r="AAH68" s="160"/>
      <c r="AAI68" s="160"/>
      <c r="AAJ68" s="160"/>
      <c r="AAK68" s="160"/>
      <c r="AAL68" s="160"/>
      <c r="AAM68" s="160"/>
      <c r="AAN68" s="160"/>
      <c r="AAO68" s="160"/>
      <c r="AAP68" s="160"/>
      <c r="AAQ68" s="160"/>
      <c r="AAR68" s="160"/>
      <c r="AAS68" s="160"/>
      <c r="AAT68" s="160"/>
      <c r="AAU68" s="160"/>
      <c r="AAV68" s="160"/>
      <c r="AAW68" s="160"/>
      <c r="AAX68" s="160"/>
      <c r="AAY68" s="160"/>
      <c r="AAZ68" s="160"/>
      <c r="ABA68" s="160"/>
      <c r="ABB68" s="160"/>
      <c r="ABC68" s="160"/>
      <c r="ABD68" s="160"/>
      <c r="ABE68" s="160"/>
      <c r="ABF68" s="160"/>
      <c r="ABG68" s="160"/>
      <c r="ABH68" s="160"/>
      <c r="ABI68" s="160"/>
      <c r="ABJ68" s="160"/>
      <c r="ABK68" s="160"/>
      <c r="ABL68" s="160"/>
      <c r="ABM68" s="160"/>
      <c r="ABN68" s="160"/>
      <c r="ABO68" s="160"/>
      <c r="ABP68" s="160"/>
      <c r="ABQ68" s="160"/>
      <c r="ABR68" s="160"/>
      <c r="ABS68" s="160"/>
      <c r="ABT68" s="160"/>
      <c r="ABU68" s="160"/>
      <c r="ABV68" s="160"/>
      <c r="ABW68" s="160"/>
      <c r="ABX68" s="160"/>
      <c r="ABY68" s="160"/>
      <c r="ABZ68" s="160"/>
      <c r="ACA68" s="160"/>
      <c r="ACB68" s="160"/>
      <c r="ACC68" s="160"/>
      <c r="ACD68" s="160"/>
      <c r="ACE68" s="160"/>
      <c r="ACF68" s="160"/>
      <c r="ACG68" s="160"/>
      <c r="ACH68" s="160"/>
      <c r="ACI68" s="160"/>
      <c r="ACJ68" s="160"/>
      <c r="ACK68" s="160"/>
      <c r="ACL68" s="160"/>
      <c r="ACM68" s="160"/>
      <c r="ACN68" s="160"/>
      <c r="ACO68" s="160"/>
      <c r="ACP68" s="160"/>
      <c r="ACQ68" s="160"/>
      <c r="ACR68" s="160"/>
      <c r="ACS68" s="160"/>
      <c r="ACT68" s="160"/>
      <c r="ACU68" s="160"/>
      <c r="ACV68" s="160"/>
      <c r="ACW68" s="160"/>
      <c r="ACX68" s="160"/>
      <c r="ACY68" s="160"/>
      <c r="ACZ68" s="160"/>
      <c r="ADA68" s="160"/>
      <c r="ADB68" s="160"/>
      <c r="ADC68" s="160"/>
      <c r="ADD68" s="160"/>
      <c r="ADE68" s="160"/>
      <c r="ADF68" s="160"/>
      <c r="ADG68" s="160"/>
      <c r="ADH68" s="160"/>
      <c r="ADI68" s="160"/>
      <c r="ADJ68" s="160"/>
      <c r="ADK68" s="160"/>
      <c r="ADL68" s="160"/>
      <c r="ADM68" s="160"/>
      <c r="ADN68" s="160"/>
      <c r="ADO68" s="160"/>
      <c r="ADP68" s="160"/>
      <c r="ADQ68" s="160"/>
      <c r="ADR68" s="160"/>
      <c r="ADS68" s="160"/>
      <c r="ADT68" s="160"/>
      <c r="ADU68" s="160"/>
      <c r="ADV68" s="160"/>
      <c r="ADW68" s="160"/>
      <c r="ADX68" s="160"/>
      <c r="ADY68" s="160"/>
      <c r="ADZ68" s="160"/>
      <c r="AEA68" s="160"/>
      <c r="AEB68" s="160"/>
      <c r="AEC68" s="160"/>
      <c r="AED68" s="160"/>
      <c r="AEE68" s="160"/>
      <c r="AEF68" s="160"/>
      <c r="AEG68" s="160"/>
      <c r="AEH68" s="160"/>
      <c r="AEI68" s="160"/>
      <c r="AEJ68" s="160"/>
      <c r="AEK68" s="160"/>
      <c r="AEL68" s="160"/>
      <c r="AEM68" s="160"/>
      <c r="AEN68" s="160"/>
      <c r="AEO68" s="160"/>
      <c r="AEP68" s="160"/>
      <c r="AEQ68" s="160"/>
      <c r="AER68" s="160"/>
      <c r="AES68" s="160"/>
      <c r="AET68" s="160"/>
      <c r="AEU68" s="160"/>
      <c r="AEV68" s="160"/>
      <c r="AEW68" s="160"/>
      <c r="AEX68" s="160"/>
      <c r="AEY68" s="160"/>
      <c r="AEZ68" s="160"/>
      <c r="AFA68" s="160"/>
      <c r="AFB68" s="160"/>
      <c r="AFC68" s="160"/>
      <c r="AFD68" s="160"/>
      <c r="AFE68" s="160"/>
      <c r="AFF68" s="160"/>
      <c r="AFG68" s="160"/>
      <c r="AFH68" s="160"/>
      <c r="AFI68" s="160"/>
      <c r="AFJ68" s="160"/>
      <c r="AFK68" s="160"/>
      <c r="AFL68" s="160"/>
      <c r="AFM68" s="160"/>
      <c r="AFN68" s="160"/>
      <c r="AFO68" s="160"/>
      <c r="AFP68" s="160"/>
      <c r="AFQ68" s="160"/>
      <c r="AFR68" s="160"/>
      <c r="AFS68" s="160"/>
      <c r="AFT68" s="160"/>
      <c r="AFU68" s="160"/>
      <c r="AFV68" s="160"/>
      <c r="AFW68" s="160"/>
      <c r="AFX68" s="160"/>
      <c r="AFY68" s="160"/>
      <c r="AFZ68" s="160"/>
      <c r="AGA68" s="160"/>
      <c r="AGB68" s="160"/>
      <c r="AGC68" s="160"/>
      <c r="AGD68" s="160"/>
      <c r="AGE68" s="160"/>
      <c r="AGF68" s="160"/>
      <c r="AGG68" s="160"/>
      <c r="AGH68" s="160"/>
      <c r="AGI68" s="160"/>
      <c r="AGJ68" s="160"/>
      <c r="AGK68" s="160"/>
      <c r="AGL68" s="160"/>
      <c r="AGM68" s="160"/>
      <c r="AGN68" s="160"/>
      <c r="AGO68" s="160"/>
      <c r="AGP68" s="160"/>
      <c r="AGQ68" s="160"/>
      <c r="AGR68" s="160"/>
      <c r="AGS68" s="160"/>
      <c r="AGT68" s="160"/>
      <c r="AGU68" s="160"/>
      <c r="AGV68" s="160"/>
      <c r="AGW68" s="160"/>
      <c r="AGX68" s="160"/>
      <c r="AGY68" s="160"/>
      <c r="AGZ68" s="160"/>
      <c r="AHA68" s="160"/>
      <c r="AHB68" s="160"/>
      <c r="AHC68" s="160"/>
      <c r="AHD68" s="160"/>
      <c r="AHE68" s="160"/>
      <c r="AHF68" s="160"/>
      <c r="AHG68" s="160"/>
      <c r="AHH68" s="160"/>
      <c r="AHI68" s="160"/>
      <c r="AHJ68" s="160"/>
      <c r="AHK68" s="160"/>
      <c r="AHL68" s="160"/>
      <c r="AHM68" s="160"/>
      <c r="AHN68" s="160"/>
      <c r="AHO68" s="160"/>
      <c r="AHP68" s="160"/>
      <c r="AHQ68" s="160"/>
      <c r="AHR68" s="160"/>
      <c r="AHS68" s="160"/>
      <c r="AHT68" s="160"/>
      <c r="AHU68" s="160"/>
      <c r="AHV68" s="160"/>
      <c r="AHW68" s="160"/>
      <c r="AHX68" s="160"/>
      <c r="AHY68" s="160"/>
      <c r="AHZ68" s="160"/>
      <c r="AIA68" s="160"/>
      <c r="AIB68" s="160"/>
      <c r="AIC68" s="160"/>
      <c r="AID68" s="160"/>
      <c r="AIE68" s="160"/>
      <c r="AIF68" s="160"/>
      <c r="AIG68" s="160"/>
      <c r="AIH68" s="160"/>
      <c r="AII68" s="160"/>
      <c r="AIJ68" s="160"/>
      <c r="AIK68" s="160"/>
      <c r="AIL68" s="160"/>
      <c r="AIM68" s="160"/>
      <c r="AIN68" s="160"/>
      <c r="AIO68" s="160"/>
      <c r="AIP68" s="160"/>
      <c r="AIQ68" s="160"/>
      <c r="AIR68" s="160"/>
      <c r="AIS68" s="160"/>
      <c r="AIT68" s="160"/>
      <c r="AIU68" s="160"/>
      <c r="AIV68" s="160"/>
      <c r="AIW68" s="160"/>
      <c r="AIX68" s="160"/>
      <c r="AIY68" s="160"/>
      <c r="AIZ68" s="160"/>
      <c r="AJA68" s="160"/>
      <c r="AJB68" s="160"/>
      <c r="AJC68" s="160"/>
      <c r="AJD68" s="160"/>
      <c r="AJE68" s="160"/>
      <c r="AJF68" s="160"/>
      <c r="AJG68" s="160"/>
      <c r="AJH68" s="160"/>
      <c r="AJI68" s="160"/>
      <c r="AJJ68" s="160"/>
      <c r="AJK68" s="160"/>
      <c r="AJL68" s="160"/>
      <c r="AJM68" s="160"/>
      <c r="AJN68" s="160"/>
      <c r="AJO68" s="160"/>
      <c r="AJP68" s="160"/>
      <c r="AJQ68" s="160"/>
      <c r="AJR68" s="160"/>
      <c r="AJS68" s="160"/>
      <c r="AJT68" s="160"/>
      <c r="AJU68" s="160"/>
      <c r="AJV68" s="160"/>
      <c r="AJW68" s="160"/>
      <c r="AJX68" s="160"/>
      <c r="AJY68" s="160"/>
      <c r="AJZ68" s="160"/>
      <c r="AKA68" s="160"/>
      <c r="AKB68" s="160"/>
      <c r="AKC68" s="160"/>
      <c r="AKD68" s="160"/>
      <c r="AKE68" s="160"/>
      <c r="AKF68" s="160"/>
      <c r="AKG68" s="160"/>
      <c r="AKH68" s="160"/>
      <c r="AKI68" s="160"/>
      <c r="AKJ68" s="160"/>
      <c r="AKK68" s="160"/>
      <c r="AKL68" s="160"/>
      <c r="AKM68" s="160"/>
      <c r="AKN68" s="160"/>
      <c r="AKO68" s="160"/>
      <c r="AKP68" s="160"/>
      <c r="AKQ68" s="160"/>
      <c r="AKR68" s="160"/>
      <c r="AKS68" s="160"/>
      <c r="AKT68" s="160"/>
      <c r="AKU68" s="160"/>
      <c r="AKV68" s="160"/>
      <c r="AKW68" s="160"/>
      <c r="AKX68" s="160"/>
      <c r="AKY68" s="160"/>
      <c r="AKZ68" s="160"/>
      <c r="ALA68" s="160"/>
      <c r="ALB68" s="160"/>
      <c r="ALC68" s="160"/>
      <c r="ALD68" s="160"/>
      <c r="ALE68" s="160"/>
      <c r="ALF68" s="160"/>
      <c r="ALG68" s="160"/>
      <c r="ALH68" s="160"/>
      <c r="ALI68" s="160"/>
      <c r="ALJ68" s="160"/>
      <c r="ALK68" s="160"/>
      <c r="ALL68" s="160"/>
      <c r="ALM68" s="160"/>
      <c r="ALN68" s="160"/>
      <c r="ALO68" s="160"/>
      <c r="ALP68" s="160"/>
      <c r="ALQ68" s="160"/>
      <c r="ALR68" s="160"/>
      <c r="ALS68" s="160"/>
      <c r="ALT68" s="160"/>
      <c r="ALU68" s="160"/>
      <c r="ALV68" s="160"/>
      <c r="ALW68" s="160"/>
      <c r="ALX68" s="160"/>
      <c r="ALY68" s="160"/>
      <c r="ALZ68" s="160"/>
      <c r="AMA68" s="160"/>
      <c r="AMB68" s="160"/>
      <c r="AMC68" s="160"/>
      <c r="AMD68" s="160"/>
      <c r="AME68" s="160"/>
      <c r="AMF68" s="160"/>
      <c r="AMG68" s="160"/>
      <c r="AMH68" s="160"/>
      <c r="AMI68" s="160"/>
      <c r="AMJ68" s="160"/>
      <c r="AMK68" s="160"/>
    </row>
    <row r="69" spans="1:1025" s="162" customFormat="1" x14ac:dyDescent="0.25">
      <c r="A69" s="160" t="s">
        <v>769</v>
      </c>
      <c r="B69" s="160" t="s">
        <v>830</v>
      </c>
      <c r="C69" s="160">
        <v>1000</v>
      </c>
      <c r="D69" s="160">
        <v>0.5</v>
      </c>
      <c r="E69" s="160" t="s">
        <v>97</v>
      </c>
      <c r="F69" s="160">
        <v>98.3</v>
      </c>
      <c r="G69" s="160" t="s">
        <v>722</v>
      </c>
      <c r="H69" s="160">
        <v>2</v>
      </c>
      <c r="I69" s="160" t="s">
        <v>723</v>
      </c>
      <c r="J69" s="160">
        <v>2</v>
      </c>
      <c r="K69" s="160" t="s">
        <v>724</v>
      </c>
      <c r="L69" s="160">
        <v>2</v>
      </c>
      <c r="M69" s="160" t="s">
        <v>725</v>
      </c>
      <c r="N69" s="160" t="s">
        <v>726</v>
      </c>
      <c r="O69" s="160"/>
      <c r="P69" s="160">
        <v>2</v>
      </c>
      <c r="R69" s="25">
        <v>2</v>
      </c>
      <c r="S69" s="160"/>
      <c r="T69" s="25">
        <v>2</v>
      </c>
      <c r="U69" s="160"/>
      <c r="V69" s="25">
        <v>2</v>
      </c>
      <c r="W69" s="160"/>
      <c r="X69" s="25">
        <v>2</v>
      </c>
      <c r="Y69" s="160"/>
      <c r="Z69" s="160">
        <v>2</v>
      </c>
      <c r="AA69" s="160"/>
      <c r="AB69" s="160">
        <v>2</v>
      </c>
      <c r="AC69" s="160"/>
      <c r="AD69" s="160">
        <v>2</v>
      </c>
      <c r="AE69" s="160"/>
      <c r="AF69" s="160">
        <v>2</v>
      </c>
      <c r="AG69" s="160"/>
      <c r="AH69" s="160">
        <v>2</v>
      </c>
      <c r="AI69" s="160"/>
      <c r="AJ69" s="160">
        <v>2</v>
      </c>
      <c r="AK69" s="160"/>
      <c r="AL69" s="160">
        <v>2</v>
      </c>
      <c r="AM69" s="160"/>
      <c r="AN69" s="160">
        <v>2</v>
      </c>
      <c r="AO69" s="160"/>
      <c r="AP69" s="160">
        <v>2</v>
      </c>
      <c r="AQ69" s="160"/>
      <c r="AR69" s="160">
        <v>2</v>
      </c>
      <c r="AS69" s="160"/>
      <c r="AT69" s="160">
        <v>2</v>
      </c>
      <c r="AU69" s="160"/>
      <c r="AV69" s="160">
        <v>2</v>
      </c>
      <c r="AW69" s="160"/>
      <c r="AX69" s="160">
        <v>2</v>
      </c>
      <c r="AY69" s="160"/>
      <c r="AZ69" s="160">
        <v>2</v>
      </c>
      <c r="BA69" s="160"/>
      <c r="BB69" s="160">
        <v>2</v>
      </c>
      <c r="BC69" s="160"/>
      <c r="BD69" s="160">
        <v>2</v>
      </c>
      <c r="BE69" s="160"/>
      <c r="BF69" s="160">
        <v>2</v>
      </c>
      <c r="BG69" s="160"/>
      <c r="BH69" s="160">
        <v>2</v>
      </c>
      <c r="BI69" s="160"/>
      <c r="BJ69" s="160">
        <v>2</v>
      </c>
      <c r="BK69" s="160"/>
      <c r="BL69" s="160">
        <v>2</v>
      </c>
      <c r="BM69" s="160"/>
      <c r="BN69" s="160">
        <v>2</v>
      </c>
      <c r="BO69" s="160"/>
      <c r="BP69" s="160">
        <v>2</v>
      </c>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0"/>
      <c r="DR69" s="160"/>
      <c r="DS69" s="160"/>
      <c r="DT69" s="160"/>
      <c r="DU69" s="160"/>
      <c r="DV69" s="160"/>
      <c r="DW69" s="160"/>
      <c r="DX69" s="160"/>
      <c r="DY69" s="160"/>
      <c r="DZ69" s="160"/>
      <c r="EA69" s="160"/>
      <c r="EB69" s="160"/>
      <c r="EC69" s="160"/>
      <c r="ED69" s="160"/>
      <c r="EE69" s="160"/>
      <c r="EF69" s="160"/>
      <c r="EG69" s="160"/>
      <c r="EH69" s="160"/>
      <c r="EI69" s="160"/>
      <c r="EJ69" s="160"/>
      <c r="EK69" s="160"/>
      <c r="EL69" s="160"/>
      <c r="EM69" s="160"/>
      <c r="EN69" s="160"/>
      <c r="EO69" s="160"/>
      <c r="EP69" s="160"/>
      <c r="EQ69" s="160"/>
      <c r="ER69" s="160"/>
      <c r="ES69" s="160"/>
      <c r="ET69" s="160"/>
      <c r="EU69" s="160"/>
      <c r="EV69" s="160"/>
      <c r="EW69" s="160"/>
      <c r="EX69" s="160"/>
      <c r="EY69" s="160"/>
      <c r="EZ69" s="160"/>
      <c r="FA69" s="160"/>
      <c r="FB69" s="160"/>
      <c r="FC69" s="160"/>
      <c r="FD69" s="160"/>
      <c r="FE69" s="160"/>
      <c r="FF69" s="160"/>
      <c r="FG69" s="160"/>
      <c r="FH69" s="160"/>
      <c r="FI69" s="160"/>
      <c r="FJ69" s="160"/>
      <c r="FK69" s="160"/>
      <c r="FL69" s="160"/>
      <c r="FM69" s="160"/>
      <c r="FN69" s="160"/>
      <c r="FO69" s="160"/>
      <c r="FP69" s="160"/>
      <c r="FQ69" s="160"/>
      <c r="FR69" s="160"/>
      <c r="FS69" s="160"/>
      <c r="FT69" s="160"/>
      <c r="FU69" s="160"/>
      <c r="FV69" s="160"/>
      <c r="FW69" s="160"/>
      <c r="FX69" s="160"/>
      <c r="FY69" s="160"/>
      <c r="FZ69" s="160"/>
      <c r="GA69" s="160"/>
      <c r="GB69" s="160"/>
      <c r="GC69" s="160"/>
      <c r="GD69" s="160"/>
      <c r="GE69" s="160"/>
      <c r="GF69" s="160"/>
      <c r="GG69" s="160"/>
      <c r="GH69" s="160"/>
      <c r="GI69" s="160"/>
      <c r="GJ69" s="160"/>
      <c r="GK69" s="160"/>
      <c r="GL69" s="160"/>
      <c r="GM69" s="160"/>
      <c r="GN69" s="160"/>
      <c r="GO69" s="160"/>
      <c r="GP69" s="160"/>
      <c r="GQ69" s="160"/>
      <c r="GR69" s="160"/>
      <c r="GS69" s="160"/>
      <c r="GT69" s="160"/>
      <c r="GU69" s="160"/>
      <c r="GV69" s="160"/>
      <c r="GW69" s="160"/>
      <c r="GX69" s="160"/>
      <c r="GY69" s="160"/>
      <c r="GZ69" s="160"/>
      <c r="HA69" s="160"/>
      <c r="HB69" s="160"/>
      <c r="HC69" s="160"/>
      <c r="HD69" s="160"/>
      <c r="HE69" s="160"/>
      <c r="HF69" s="160"/>
      <c r="HG69" s="160"/>
      <c r="HH69" s="160"/>
      <c r="HI69" s="160"/>
      <c r="HJ69" s="160"/>
      <c r="HK69" s="160"/>
      <c r="HL69" s="160"/>
      <c r="HM69" s="160"/>
      <c r="HN69" s="160"/>
      <c r="HO69" s="160"/>
      <c r="HP69" s="160"/>
      <c r="HQ69" s="160"/>
      <c r="HR69" s="160"/>
      <c r="HS69" s="160"/>
      <c r="HT69" s="160"/>
      <c r="HU69" s="160"/>
      <c r="HV69" s="160"/>
      <c r="HW69" s="160"/>
      <c r="HX69" s="160"/>
      <c r="HY69" s="160"/>
      <c r="HZ69" s="160"/>
      <c r="IA69" s="160"/>
      <c r="IB69" s="160"/>
      <c r="IC69" s="160"/>
      <c r="ID69" s="160"/>
      <c r="IE69" s="160"/>
      <c r="IF69" s="160"/>
      <c r="IG69" s="160"/>
      <c r="IH69" s="160"/>
      <c r="II69" s="160"/>
      <c r="IJ69" s="160"/>
      <c r="IK69" s="160"/>
      <c r="IL69" s="160"/>
      <c r="IM69" s="160"/>
      <c r="IN69" s="160"/>
      <c r="IO69" s="160"/>
      <c r="IP69" s="160"/>
      <c r="IQ69" s="160"/>
      <c r="IR69" s="160"/>
      <c r="IS69" s="160"/>
      <c r="IT69" s="160"/>
      <c r="IU69" s="160"/>
      <c r="IV69" s="160"/>
      <c r="IW69" s="160"/>
      <c r="IX69" s="160"/>
      <c r="IY69" s="160"/>
      <c r="IZ69" s="160"/>
      <c r="JA69" s="160"/>
      <c r="JB69" s="160"/>
      <c r="JC69" s="160"/>
      <c r="JD69" s="160"/>
      <c r="JE69" s="160"/>
      <c r="JF69" s="160"/>
      <c r="JG69" s="160"/>
      <c r="JH69" s="160"/>
      <c r="JI69" s="160"/>
      <c r="JJ69" s="160"/>
      <c r="JK69" s="160"/>
      <c r="JL69" s="160"/>
      <c r="JM69" s="160"/>
      <c r="JN69" s="160"/>
      <c r="JO69" s="160"/>
      <c r="JP69" s="160"/>
      <c r="JQ69" s="160"/>
      <c r="JR69" s="160"/>
      <c r="JS69" s="160"/>
      <c r="JT69" s="160"/>
      <c r="JU69" s="160"/>
      <c r="JV69" s="160"/>
      <c r="JW69" s="160"/>
      <c r="JX69" s="160"/>
      <c r="JY69" s="160"/>
      <c r="JZ69" s="160"/>
      <c r="KA69" s="160"/>
      <c r="KB69" s="160"/>
      <c r="KC69" s="160"/>
      <c r="KD69" s="160"/>
      <c r="KE69" s="160"/>
      <c r="KF69" s="160"/>
      <c r="KG69" s="160"/>
      <c r="KH69" s="160"/>
      <c r="KI69" s="160"/>
      <c r="KJ69" s="160"/>
      <c r="KK69" s="160"/>
      <c r="KL69" s="160"/>
      <c r="KM69" s="160"/>
      <c r="KN69" s="160"/>
      <c r="KO69" s="160"/>
      <c r="KP69" s="160"/>
      <c r="KQ69" s="160"/>
      <c r="KR69" s="160"/>
      <c r="KS69" s="160"/>
      <c r="KT69" s="160"/>
      <c r="KU69" s="160"/>
      <c r="KV69" s="160"/>
      <c r="KW69" s="160"/>
      <c r="KX69" s="160"/>
      <c r="KY69" s="160"/>
      <c r="KZ69" s="160"/>
      <c r="LA69" s="160"/>
      <c r="LB69" s="160"/>
      <c r="LC69" s="160"/>
      <c r="LD69" s="160"/>
      <c r="LE69" s="160"/>
      <c r="LF69" s="160"/>
      <c r="LG69" s="160"/>
      <c r="LH69" s="160"/>
      <c r="LI69" s="160"/>
      <c r="LJ69" s="160"/>
      <c r="LK69" s="160"/>
      <c r="LL69" s="160"/>
      <c r="LM69" s="160"/>
      <c r="LN69" s="160"/>
      <c r="LO69" s="160"/>
      <c r="LP69" s="160"/>
      <c r="LQ69" s="160"/>
      <c r="LR69" s="160"/>
      <c r="LS69" s="160"/>
      <c r="LT69" s="160"/>
      <c r="LU69" s="160"/>
      <c r="LV69" s="160"/>
      <c r="LW69" s="160"/>
      <c r="LX69" s="160"/>
      <c r="LY69" s="160"/>
      <c r="LZ69" s="160"/>
      <c r="MA69" s="160"/>
      <c r="MB69" s="160"/>
      <c r="MC69" s="160"/>
      <c r="MD69" s="160"/>
      <c r="ME69" s="160"/>
      <c r="MF69" s="160"/>
      <c r="MG69" s="160"/>
      <c r="MH69" s="160"/>
      <c r="MI69" s="160"/>
      <c r="MJ69" s="160"/>
      <c r="MK69" s="160"/>
      <c r="ML69" s="160"/>
      <c r="MM69" s="160"/>
      <c r="MN69" s="160"/>
      <c r="MO69" s="160"/>
      <c r="MP69" s="160"/>
      <c r="MQ69" s="160"/>
      <c r="MR69" s="160"/>
      <c r="MS69" s="160"/>
      <c r="MT69" s="160"/>
      <c r="MU69" s="160"/>
      <c r="MV69" s="160"/>
      <c r="MW69" s="160"/>
      <c r="MX69" s="160"/>
      <c r="MY69" s="160"/>
      <c r="MZ69" s="160"/>
      <c r="NA69" s="160"/>
      <c r="NB69" s="160"/>
      <c r="NC69" s="160"/>
      <c r="ND69" s="160"/>
      <c r="NE69" s="160"/>
      <c r="NF69" s="160"/>
      <c r="NG69" s="160"/>
      <c r="NH69" s="160"/>
      <c r="NI69" s="160"/>
      <c r="NJ69" s="160"/>
      <c r="NK69" s="160"/>
      <c r="NL69" s="160"/>
      <c r="NM69" s="160"/>
      <c r="NN69" s="160"/>
      <c r="NO69" s="160"/>
      <c r="NP69" s="160"/>
      <c r="NQ69" s="160"/>
      <c r="NR69" s="160"/>
      <c r="NS69" s="160"/>
      <c r="NT69" s="160"/>
      <c r="NU69" s="160"/>
      <c r="NV69" s="160"/>
      <c r="NW69" s="160"/>
      <c r="NX69" s="160"/>
      <c r="NY69" s="160"/>
      <c r="NZ69" s="160"/>
      <c r="OA69" s="160"/>
      <c r="OB69" s="160"/>
      <c r="OC69" s="160"/>
      <c r="OD69" s="160"/>
      <c r="OE69" s="160"/>
      <c r="OF69" s="160"/>
      <c r="OG69" s="160"/>
      <c r="OH69" s="160"/>
      <c r="OI69" s="160"/>
      <c r="OJ69" s="160"/>
      <c r="OK69" s="160"/>
      <c r="OL69" s="160"/>
      <c r="OM69" s="160"/>
      <c r="ON69" s="160"/>
      <c r="OO69" s="160"/>
      <c r="OP69" s="160"/>
      <c r="OQ69" s="160"/>
      <c r="OR69" s="160"/>
      <c r="OS69" s="160"/>
      <c r="OT69" s="160"/>
      <c r="OU69" s="160"/>
      <c r="OV69" s="160"/>
      <c r="OW69" s="160"/>
      <c r="OX69" s="160"/>
      <c r="OY69" s="160"/>
      <c r="OZ69" s="160"/>
      <c r="PA69" s="160"/>
      <c r="PB69" s="160"/>
      <c r="PC69" s="160"/>
      <c r="PD69" s="160"/>
      <c r="PE69" s="160"/>
      <c r="PF69" s="160"/>
      <c r="PG69" s="160"/>
      <c r="PH69" s="160"/>
      <c r="PI69" s="160"/>
      <c r="PJ69" s="160"/>
      <c r="PK69" s="160"/>
      <c r="PL69" s="160"/>
      <c r="PM69" s="160"/>
      <c r="PN69" s="160"/>
      <c r="PO69" s="160"/>
      <c r="PP69" s="160"/>
      <c r="PQ69" s="160"/>
      <c r="PR69" s="160"/>
      <c r="PS69" s="160"/>
      <c r="PT69" s="160"/>
      <c r="PU69" s="160"/>
      <c r="PV69" s="160"/>
      <c r="PW69" s="160"/>
      <c r="PX69" s="160"/>
      <c r="PY69" s="160"/>
      <c r="PZ69" s="160"/>
      <c r="QA69" s="160"/>
      <c r="QB69" s="160"/>
      <c r="QC69" s="160"/>
      <c r="QD69" s="160"/>
      <c r="QE69" s="160"/>
      <c r="QF69" s="160"/>
      <c r="QG69" s="160"/>
      <c r="QH69" s="160"/>
      <c r="QI69" s="160"/>
      <c r="QJ69" s="160"/>
      <c r="QK69" s="160"/>
      <c r="QL69" s="160"/>
      <c r="QM69" s="160"/>
      <c r="QN69" s="160"/>
      <c r="QO69" s="160"/>
      <c r="QP69" s="160"/>
      <c r="QQ69" s="160"/>
      <c r="QR69" s="160"/>
      <c r="QS69" s="160"/>
      <c r="QT69" s="160"/>
      <c r="QU69" s="160"/>
      <c r="QV69" s="160"/>
      <c r="QW69" s="160"/>
      <c r="QX69" s="160"/>
      <c r="QY69" s="160"/>
      <c r="QZ69" s="160"/>
      <c r="RA69" s="160"/>
      <c r="RB69" s="160"/>
      <c r="RC69" s="160"/>
      <c r="RD69" s="160"/>
      <c r="RE69" s="160"/>
      <c r="RF69" s="160"/>
      <c r="RG69" s="160"/>
      <c r="RH69" s="160"/>
      <c r="RI69" s="160"/>
      <c r="RJ69" s="160"/>
      <c r="RK69" s="160"/>
      <c r="RL69" s="160"/>
      <c r="RM69" s="160"/>
      <c r="RN69" s="160"/>
      <c r="RO69" s="160"/>
      <c r="RP69" s="160"/>
      <c r="RQ69" s="160"/>
      <c r="RR69" s="160"/>
      <c r="RS69" s="160"/>
      <c r="RT69" s="160"/>
      <c r="RU69" s="160"/>
      <c r="RV69" s="160"/>
      <c r="RW69" s="160"/>
      <c r="RX69" s="160"/>
      <c r="RY69" s="160"/>
      <c r="RZ69" s="160"/>
      <c r="SA69" s="160"/>
      <c r="SB69" s="160"/>
      <c r="SC69" s="160"/>
      <c r="SD69" s="160"/>
      <c r="SE69" s="160"/>
      <c r="SF69" s="160"/>
      <c r="SG69" s="160"/>
      <c r="SH69" s="160"/>
      <c r="SI69" s="160"/>
      <c r="SJ69" s="160"/>
      <c r="SK69" s="160"/>
      <c r="SL69" s="160"/>
      <c r="SM69" s="160"/>
      <c r="SN69" s="160"/>
      <c r="SO69" s="160"/>
      <c r="SP69" s="160"/>
      <c r="SQ69" s="160"/>
      <c r="SR69" s="160"/>
      <c r="SS69" s="160"/>
      <c r="ST69" s="160"/>
      <c r="SU69" s="160"/>
      <c r="SV69" s="160"/>
      <c r="SW69" s="160"/>
      <c r="SX69" s="160"/>
      <c r="SY69" s="160"/>
      <c r="SZ69" s="160"/>
      <c r="TA69" s="160"/>
      <c r="TB69" s="160"/>
      <c r="TC69" s="160"/>
      <c r="TD69" s="160"/>
      <c r="TE69" s="160"/>
      <c r="TF69" s="160"/>
      <c r="TG69" s="160"/>
      <c r="TH69" s="160"/>
      <c r="TI69" s="160"/>
      <c r="TJ69" s="160"/>
      <c r="TK69" s="160"/>
      <c r="TL69" s="160"/>
      <c r="TM69" s="160"/>
      <c r="TN69" s="160"/>
      <c r="TO69" s="160"/>
      <c r="TP69" s="160"/>
      <c r="TQ69" s="160"/>
      <c r="TR69" s="160"/>
      <c r="TS69" s="160"/>
      <c r="TT69" s="160"/>
      <c r="TU69" s="160"/>
      <c r="TV69" s="160"/>
      <c r="TW69" s="160"/>
      <c r="TX69" s="160"/>
      <c r="TY69" s="160"/>
      <c r="TZ69" s="160"/>
      <c r="UA69" s="160"/>
      <c r="UB69" s="160"/>
      <c r="UC69" s="160"/>
      <c r="UD69" s="160"/>
      <c r="UE69" s="160"/>
      <c r="UF69" s="160"/>
      <c r="UG69" s="160"/>
      <c r="UH69" s="160"/>
      <c r="UI69" s="160"/>
      <c r="UJ69" s="160"/>
      <c r="UK69" s="160"/>
      <c r="UL69" s="160"/>
      <c r="UM69" s="160"/>
      <c r="UN69" s="160"/>
      <c r="UO69" s="160"/>
      <c r="UP69" s="160"/>
      <c r="UQ69" s="160"/>
      <c r="UR69" s="160"/>
      <c r="US69" s="160"/>
      <c r="UT69" s="160"/>
      <c r="UU69" s="160"/>
      <c r="UV69" s="160"/>
      <c r="UW69" s="160"/>
      <c r="UX69" s="160"/>
      <c r="UY69" s="160"/>
      <c r="UZ69" s="160"/>
      <c r="VA69" s="160"/>
      <c r="VB69" s="160"/>
      <c r="VC69" s="160"/>
      <c r="VD69" s="160"/>
      <c r="VE69" s="160"/>
      <c r="VF69" s="160"/>
      <c r="VG69" s="160"/>
      <c r="VH69" s="160"/>
      <c r="VI69" s="160"/>
      <c r="VJ69" s="160"/>
      <c r="VK69" s="160"/>
      <c r="VL69" s="160"/>
      <c r="VM69" s="160"/>
      <c r="VN69" s="160"/>
      <c r="VO69" s="160"/>
      <c r="VP69" s="160"/>
      <c r="VQ69" s="160"/>
      <c r="VR69" s="160"/>
      <c r="VS69" s="160"/>
      <c r="VT69" s="160"/>
      <c r="VU69" s="160"/>
      <c r="VV69" s="160"/>
      <c r="VW69" s="160"/>
      <c r="VX69" s="160"/>
      <c r="VY69" s="160"/>
      <c r="VZ69" s="160"/>
      <c r="WA69" s="160"/>
      <c r="WB69" s="160"/>
      <c r="WC69" s="160"/>
      <c r="WD69" s="160"/>
      <c r="WE69" s="160"/>
      <c r="WF69" s="160"/>
      <c r="WG69" s="160"/>
      <c r="WH69" s="160"/>
      <c r="WI69" s="160"/>
      <c r="WJ69" s="160"/>
      <c r="WK69" s="160"/>
      <c r="WL69" s="160"/>
      <c r="WM69" s="160"/>
      <c r="WN69" s="160"/>
      <c r="WO69" s="160"/>
      <c r="WP69" s="160"/>
      <c r="WQ69" s="160"/>
      <c r="WR69" s="160"/>
      <c r="WS69" s="160"/>
      <c r="WT69" s="160"/>
      <c r="WU69" s="160"/>
      <c r="WV69" s="160"/>
      <c r="WW69" s="160"/>
      <c r="WX69" s="160"/>
      <c r="WY69" s="160"/>
      <c r="WZ69" s="160"/>
      <c r="XA69" s="160"/>
      <c r="XB69" s="160"/>
      <c r="XC69" s="160"/>
      <c r="XD69" s="160"/>
      <c r="XE69" s="160"/>
      <c r="XF69" s="160"/>
      <c r="XG69" s="160"/>
      <c r="XH69" s="160"/>
      <c r="XI69" s="160"/>
      <c r="XJ69" s="160"/>
      <c r="XK69" s="160"/>
      <c r="XL69" s="160"/>
      <c r="XM69" s="160"/>
      <c r="XN69" s="160"/>
      <c r="XO69" s="160"/>
      <c r="XP69" s="160"/>
      <c r="XQ69" s="160"/>
      <c r="XR69" s="160"/>
      <c r="XS69" s="160"/>
      <c r="XT69" s="160"/>
      <c r="XU69" s="160"/>
      <c r="XV69" s="160"/>
      <c r="XW69" s="160"/>
      <c r="XX69" s="160"/>
      <c r="XY69" s="160"/>
      <c r="XZ69" s="160"/>
      <c r="YA69" s="160"/>
      <c r="YB69" s="160"/>
      <c r="YC69" s="160"/>
      <c r="YD69" s="160"/>
      <c r="YE69" s="160"/>
      <c r="YF69" s="160"/>
      <c r="YG69" s="160"/>
      <c r="YH69" s="160"/>
      <c r="YI69" s="160"/>
      <c r="YJ69" s="160"/>
      <c r="YK69" s="160"/>
      <c r="YL69" s="160"/>
      <c r="YM69" s="160"/>
      <c r="YN69" s="160"/>
      <c r="YO69" s="160"/>
      <c r="YP69" s="160"/>
      <c r="YQ69" s="160"/>
      <c r="YR69" s="160"/>
      <c r="YS69" s="160"/>
      <c r="YT69" s="160"/>
      <c r="YU69" s="160"/>
      <c r="YV69" s="160"/>
      <c r="YW69" s="160"/>
      <c r="YX69" s="160"/>
      <c r="YY69" s="160"/>
      <c r="YZ69" s="160"/>
      <c r="ZA69" s="160"/>
      <c r="ZB69" s="160"/>
      <c r="ZC69" s="160"/>
      <c r="ZD69" s="160"/>
      <c r="ZE69" s="160"/>
      <c r="ZF69" s="160"/>
      <c r="ZG69" s="160"/>
      <c r="ZH69" s="160"/>
      <c r="ZI69" s="160"/>
      <c r="ZJ69" s="160"/>
      <c r="ZK69" s="160"/>
      <c r="ZL69" s="160"/>
      <c r="ZM69" s="160"/>
      <c r="ZN69" s="160"/>
      <c r="ZO69" s="160"/>
      <c r="ZP69" s="160"/>
      <c r="ZQ69" s="160"/>
      <c r="ZR69" s="160"/>
      <c r="ZS69" s="160"/>
      <c r="ZT69" s="160"/>
      <c r="ZU69" s="160"/>
      <c r="ZV69" s="160"/>
      <c r="ZW69" s="160"/>
      <c r="ZX69" s="160"/>
      <c r="ZY69" s="160"/>
      <c r="ZZ69" s="160"/>
      <c r="AAA69" s="160"/>
      <c r="AAB69" s="160"/>
      <c r="AAC69" s="160"/>
      <c r="AAD69" s="160"/>
      <c r="AAE69" s="160"/>
      <c r="AAF69" s="160"/>
      <c r="AAG69" s="160"/>
      <c r="AAH69" s="160"/>
      <c r="AAI69" s="160"/>
      <c r="AAJ69" s="160"/>
      <c r="AAK69" s="160"/>
      <c r="AAL69" s="160"/>
      <c r="AAM69" s="160"/>
      <c r="AAN69" s="160"/>
      <c r="AAO69" s="160"/>
      <c r="AAP69" s="160"/>
      <c r="AAQ69" s="160"/>
      <c r="AAR69" s="160"/>
      <c r="AAS69" s="160"/>
      <c r="AAT69" s="160"/>
      <c r="AAU69" s="160"/>
      <c r="AAV69" s="160"/>
      <c r="AAW69" s="160"/>
      <c r="AAX69" s="160"/>
      <c r="AAY69" s="160"/>
      <c r="AAZ69" s="160"/>
      <c r="ABA69" s="160"/>
      <c r="ABB69" s="160"/>
      <c r="ABC69" s="160"/>
      <c r="ABD69" s="160"/>
      <c r="ABE69" s="160"/>
      <c r="ABF69" s="160"/>
      <c r="ABG69" s="160"/>
      <c r="ABH69" s="160"/>
      <c r="ABI69" s="160"/>
      <c r="ABJ69" s="160"/>
      <c r="ABK69" s="160"/>
      <c r="ABL69" s="160"/>
      <c r="ABM69" s="160"/>
      <c r="ABN69" s="160"/>
      <c r="ABO69" s="160"/>
      <c r="ABP69" s="160"/>
      <c r="ABQ69" s="160"/>
      <c r="ABR69" s="160"/>
      <c r="ABS69" s="160"/>
      <c r="ABT69" s="160"/>
      <c r="ABU69" s="160"/>
      <c r="ABV69" s="160"/>
      <c r="ABW69" s="160"/>
      <c r="ABX69" s="160"/>
      <c r="ABY69" s="160"/>
      <c r="ABZ69" s="160"/>
      <c r="ACA69" s="160"/>
      <c r="ACB69" s="160"/>
      <c r="ACC69" s="160"/>
      <c r="ACD69" s="160"/>
      <c r="ACE69" s="160"/>
      <c r="ACF69" s="160"/>
      <c r="ACG69" s="160"/>
      <c r="ACH69" s="160"/>
      <c r="ACI69" s="160"/>
      <c r="ACJ69" s="160"/>
      <c r="ACK69" s="160"/>
      <c r="ACL69" s="160"/>
      <c r="ACM69" s="160"/>
      <c r="ACN69" s="160"/>
      <c r="ACO69" s="160"/>
      <c r="ACP69" s="160"/>
      <c r="ACQ69" s="160"/>
      <c r="ACR69" s="160"/>
      <c r="ACS69" s="160"/>
      <c r="ACT69" s="160"/>
      <c r="ACU69" s="160"/>
      <c r="ACV69" s="160"/>
      <c r="ACW69" s="160"/>
      <c r="ACX69" s="160"/>
      <c r="ACY69" s="160"/>
      <c r="ACZ69" s="160"/>
      <c r="ADA69" s="160"/>
      <c r="ADB69" s="160"/>
      <c r="ADC69" s="160"/>
      <c r="ADD69" s="160"/>
      <c r="ADE69" s="160"/>
      <c r="ADF69" s="160"/>
      <c r="ADG69" s="160"/>
      <c r="ADH69" s="160"/>
      <c r="ADI69" s="160"/>
      <c r="ADJ69" s="160"/>
      <c r="ADK69" s="160"/>
      <c r="ADL69" s="160"/>
      <c r="ADM69" s="160"/>
      <c r="ADN69" s="160"/>
      <c r="ADO69" s="160"/>
      <c r="ADP69" s="160"/>
      <c r="ADQ69" s="160"/>
      <c r="ADR69" s="160"/>
      <c r="ADS69" s="160"/>
      <c r="ADT69" s="160"/>
      <c r="ADU69" s="160"/>
      <c r="ADV69" s="160"/>
      <c r="ADW69" s="160"/>
      <c r="ADX69" s="160"/>
      <c r="ADY69" s="160"/>
      <c r="ADZ69" s="160"/>
      <c r="AEA69" s="160"/>
      <c r="AEB69" s="160"/>
      <c r="AEC69" s="160"/>
      <c r="AED69" s="160"/>
      <c r="AEE69" s="160"/>
      <c r="AEF69" s="160"/>
      <c r="AEG69" s="160"/>
      <c r="AEH69" s="160"/>
      <c r="AEI69" s="160"/>
      <c r="AEJ69" s="160"/>
      <c r="AEK69" s="160"/>
      <c r="AEL69" s="160"/>
      <c r="AEM69" s="160"/>
      <c r="AEN69" s="160"/>
      <c r="AEO69" s="160"/>
      <c r="AEP69" s="160"/>
      <c r="AEQ69" s="160"/>
      <c r="AER69" s="160"/>
      <c r="AES69" s="160"/>
      <c r="AET69" s="160"/>
      <c r="AEU69" s="160"/>
      <c r="AEV69" s="160"/>
      <c r="AEW69" s="160"/>
      <c r="AEX69" s="160"/>
      <c r="AEY69" s="160"/>
      <c r="AEZ69" s="160"/>
      <c r="AFA69" s="160"/>
      <c r="AFB69" s="160"/>
      <c r="AFC69" s="160"/>
      <c r="AFD69" s="160"/>
      <c r="AFE69" s="160"/>
      <c r="AFF69" s="160"/>
      <c r="AFG69" s="160"/>
      <c r="AFH69" s="160"/>
      <c r="AFI69" s="160"/>
      <c r="AFJ69" s="160"/>
      <c r="AFK69" s="160"/>
      <c r="AFL69" s="160"/>
      <c r="AFM69" s="160"/>
      <c r="AFN69" s="160"/>
      <c r="AFO69" s="160"/>
      <c r="AFP69" s="160"/>
      <c r="AFQ69" s="160"/>
      <c r="AFR69" s="160"/>
      <c r="AFS69" s="160"/>
      <c r="AFT69" s="160"/>
      <c r="AFU69" s="160"/>
      <c r="AFV69" s="160"/>
      <c r="AFW69" s="160"/>
      <c r="AFX69" s="160"/>
      <c r="AFY69" s="160"/>
      <c r="AFZ69" s="160"/>
      <c r="AGA69" s="160"/>
      <c r="AGB69" s="160"/>
      <c r="AGC69" s="160"/>
      <c r="AGD69" s="160"/>
      <c r="AGE69" s="160"/>
      <c r="AGF69" s="160"/>
      <c r="AGG69" s="160"/>
      <c r="AGH69" s="160"/>
      <c r="AGI69" s="160"/>
      <c r="AGJ69" s="160"/>
      <c r="AGK69" s="160"/>
      <c r="AGL69" s="160"/>
      <c r="AGM69" s="160"/>
      <c r="AGN69" s="160"/>
      <c r="AGO69" s="160"/>
      <c r="AGP69" s="160"/>
      <c r="AGQ69" s="160"/>
      <c r="AGR69" s="160"/>
      <c r="AGS69" s="160"/>
      <c r="AGT69" s="160"/>
      <c r="AGU69" s="160"/>
      <c r="AGV69" s="160"/>
      <c r="AGW69" s="160"/>
      <c r="AGX69" s="160"/>
      <c r="AGY69" s="160"/>
      <c r="AGZ69" s="160"/>
      <c r="AHA69" s="160"/>
      <c r="AHB69" s="160"/>
      <c r="AHC69" s="160"/>
      <c r="AHD69" s="160"/>
      <c r="AHE69" s="160"/>
      <c r="AHF69" s="160"/>
      <c r="AHG69" s="160"/>
      <c r="AHH69" s="160"/>
      <c r="AHI69" s="160"/>
      <c r="AHJ69" s="160"/>
      <c r="AHK69" s="160"/>
      <c r="AHL69" s="160"/>
      <c r="AHM69" s="160"/>
      <c r="AHN69" s="160"/>
      <c r="AHO69" s="160"/>
      <c r="AHP69" s="160"/>
      <c r="AHQ69" s="160"/>
      <c r="AHR69" s="160"/>
      <c r="AHS69" s="160"/>
      <c r="AHT69" s="160"/>
      <c r="AHU69" s="160"/>
      <c r="AHV69" s="160"/>
      <c r="AHW69" s="160"/>
      <c r="AHX69" s="160"/>
      <c r="AHY69" s="160"/>
      <c r="AHZ69" s="160"/>
      <c r="AIA69" s="160"/>
      <c r="AIB69" s="160"/>
      <c r="AIC69" s="160"/>
      <c r="AID69" s="160"/>
      <c r="AIE69" s="160"/>
      <c r="AIF69" s="160"/>
      <c r="AIG69" s="160"/>
      <c r="AIH69" s="160"/>
      <c r="AII69" s="160"/>
      <c r="AIJ69" s="160"/>
      <c r="AIK69" s="160"/>
      <c r="AIL69" s="160"/>
      <c r="AIM69" s="160"/>
      <c r="AIN69" s="160"/>
      <c r="AIO69" s="160"/>
      <c r="AIP69" s="160"/>
      <c r="AIQ69" s="160"/>
      <c r="AIR69" s="160"/>
      <c r="AIS69" s="160"/>
      <c r="AIT69" s="160"/>
      <c r="AIU69" s="160"/>
      <c r="AIV69" s="160"/>
      <c r="AIW69" s="160"/>
      <c r="AIX69" s="160"/>
      <c r="AIY69" s="160"/>
      <c r="AIZ69" s="160"/>
      <c r="AJA69" s="160"/>
      <c r="AJB69" s="160"/>
      <c r="AJC69" s="160"/>
      <c r="AJD69" s="160"/>
      <c r="AJE69" s="160"/>
      <c r="AJF69" s="160"/>
      <c r="AJG69" s="160"/>
      <c r="AJH69" s="160"/>
      <c r="AJI69" s="160"/>
      <c r="AJJ69" s="160"/>
      <c r="AJK69" s="160"/>
      <c r="AJL69" s="160"/>
      <c r="AJM69" s="160"/>
      <c r="AJN69" s="160"/>
      <c r="AJO69" s="160"/>
      <c r="AJP69" s="160"/>
      <c r="AJQ69" s="160"/>
      <c r="AJR69" s="160"/>
      <c r="AJS69" s="160"/>
      <c r="AJT69" s="160"/>
      <c r="AJU69" s="160"/>
      <c r="AJV69" s="160"/>
      <c r="AJW69" s="160"/>
      <c r="AJX69" s="160"/>
      <c r="AJY69" s="160"/>
      <c r="AJZ69" s="160"/>
      <c r="AKA69" s="160"/>
      <c r="AKB69" s="160"/>
      <c r="AKC69" s="160"/>
      <c r="AKD69" s="160"/>
      <c r="AKE69" s="160"/>
      <c r="AKF69" s="160"/>
      <c r="AKG69" s="160"/>
      <c r="AKH69" s="160"/>
      <c r="AKI69" s="160"/>
      <c r="AKJ69" s="160"/>
      <c r="AKK69" s="160"/>
      <c r="AKL69" s="160"/>
      <c r="AKM69" s="160"/>
      <c r="AKN69" s="160"/>
      <c r="AKO69" s="160"/>
      <c r="AKP69" s="160"/>
      <c r="AKQ69" s="160"/>
      <c r="AKR69" s="160"/>
      <c r="AKS69" s="160"/>
      <c r="AKT69" s="160"/>
      <c r="AKU69" s="160"/>
      <c r="AKV69" s="160"/>
      <c r="AKW69" s="160"/>
      <c r="AKX69" s="160"/>
      <c r="AKY69" s="160"/>
      <c r="AKZ69" s="160"/>
      <c r="ALA69" s="160"/>
      <c r="ALB69" s="160"/>
      <c r="ALC69" s="160"/>
      <c r="ALD69" s="160"/>
      <c r="ALE69" s="160"/>
      <c r="ALF69" s="160"/>
      <c r="ALG69" s="160"/>
      <c r="ALH69" s="160"/>
      <c r="ALI69" s="160"/>
      <c r="ALJ69" s="160"/>
      <c r="ALK69" s="160"/>
      <c r="ALL69" s="160"/>
      <c r="ALM69" s="160"/>
      <c r="ALN69" s="160"/>
      <c r="ALO69" s="160"/>
      <c r="ALP69" s="160"/>
      <c r="ALQ69" s="160"/>
      <c r="ALR69" s="160"/>
      <c r="ALS69" s="160"/>
      <c r="ALT69" s="160"/>
      <c r="ALU69" s="160"/>
      <c r="ALV69" s="160"/>
      <c r="ALW69" s="160"/>
      <c r="ALX69" s="160"/>
      <c r="ALY69" s="160"/>
      <c r="ALZ69" s="160"/>
      <c r="AMA69" s="160"/>
      <c r="AMB69" s="160"/>
      <c r="AMC69" s="160"/>
      <c r="AMD69" s="160"/>
      <c r="AME69" s="160"/>
      <c r="AMF69" s="160"/>
      <c r="AMG69" s="160"/>
      <c r="AMH69" s="160"/>
      <c r="AMI69" s="160"/>
      <c r="AMJ69" s="160"/>
      <c r="AMK69" s="160"/>
    </row>
    <row r="70" spans="1:1025" x14ac:dyDescent="0.25">
      <c r="A70" s="25" t="s">
        <v>769</v>
      </c>
      <c r="B70" s="160" t="s">
        <v>830</v>
      </c>
      <c r="C70" s="25">
        <v>1000</v>
      </c>
      <c r="D70" s="25">
        <v>0.5</v>
      </c>
      <c r="E70" s="25" t="s">
        <v>777</v>
      </c>
      <c r="F70" s="160">
        <v>98.3</v>
      </c>
      <c r="G70" s="46" t="s">
        <v>778</v>
      </c>
      <c r="H70" s="25">
        <v>12</v>
      </c>
      <c r="I70" s="46">
        <v>4.0000000000000001E-3</v>
      </c>
      <c r="J70" s="25">
        <v>12</v>
      </c>
      <c r="K70" s="46" t="s">
        <v>779</v>
      </c>
      <c r="L70" s="25">
        <v>12</v>
      </c>
      <c r="M70" s="46" t="s">
        <v>780</v>
      </c>
      <c r="N70" s="25">
        <v>12</v>
      </c>
      <c r="P70" s="25" t="s">
        <v>842</v>
      </c>
      <c r="R70" s="25">
        <v>15</v>
      </c>
      <c r="T70" s="25">
        <v>15</v>
      </c>
      <c r="V70" s="25">
        <v>15</v>
      </c>
      <c r="X70" s="25">
        <v>12</v>
      </c>
      <c r="Z70" s="25">
        <v>15</v>
      </c>
      <c r="AB70" s="25">
        <v>12</v>
      </c>
      <c r="AD70" s="25">
        <v>15</v>
      </c>
      <c r="AF70" s="25">
        <v>12</v>
      </c>
      <c r="AH70" s="25">
        <v>12</v>
      </c>
      <c r="AJ70" s="25">
        <v>12</v>
      </c>
      <c r="AL70" s="25">
        <v>12</v>
      </c>
      <c r="AN70" s="25" t="s">
        <v>852</v>
      </c>
      <c r="AP70" s="25">
        <v>12</v>
      </c>
      <c r="AR70" s="25">
        <v>12</v>
      </c>
      <c r="AT70" s="25">
        <v>12</v>
      </c>
      <c r="AV70" s="25">
        <v>12</v>
      </c>
      <c r="AX70" s="25">
        <v>12</v>
      </c>
      <c r="AZ70" s="25" t="s">
        <v>855</v>
      </c>
      <c r="BB70" s="25" t="s">
        <v>857</v>
      </c>
      <c r="BD70" s="25" t="s">
        <v>860</v>
      </c>
      <c r="BF70" s="25" t="s">
        <v>862</v>
      </c>
      <c r="BH70" s="25" t="s">
        <v>863</v>
      </c>
      <c r="BJ70" s="25" t="s">
        <v>864</v>
      </c>
      <c r="BL70" s="25">
        <v>12</v>
      </c>
      <c r="BN70" s="160">
        <v>12</v>
      </c>
      <c r="BP70" s="160">
        <v>12</v>
      </c>
    </row>
    <row r="71" spans="1:1025" x14ac:dyDescent="0.25">
      <c r="A71" s="25" t="s">
        <v>769</v>
      </c>
      <c r="B71" s="160" t="s">
        <v>830</v>
      </c>
      <c r="C71" s="25">
        <v>1000</v>
      </c>
      <c r="D71" s="25">
        <v>0.5</v>
      </c>
      <c r="E71" s="25" t="s">
        <v>746</v>
      </c>
      <c r="F71" s="160">
        <v>98.3</v>
      </c>
      <c r="G71" s="46" t="s">
        <v>747</v>
      </c>
      <c r="H71" s="47">
        <v>6</v>
      </c>
      <c r="I71" s="46" t="s">
        <v>748</v>
      </c>
      <c r="J71" s="47">
        <v>6</v>
      </c>
      <c r="K71" s="46" t="s">
        <v>749</v>
      </c>
      <c r="L71" s="47">
        <v>6</v>
      </c>
      <c r="M71" s="46" t="s">
        <v>750</v>
      </c>
      <c r="N71" s="118" t="s">
        <v>751</v>
      </c>
      <c r="P71" s="25" t="s">
        <v>842</v>
      </c>
      <c r="R71" s="25">
        <v>6</v>
      </c>
      <c r="T71" s="25">
        <v>6</v>
      </c>
      <c r="V71" s="25">
        <v>6</v>
      </c>
      <c r="X71" s="25" t="s">
        <v>842</v>
      </c>
      <c r="Z71" s="25">
        <v>6</v>
      </c>
      <c r="AB71" s="25" t="s">
        <v>842</v>
      </c>
      <c r="AD71" s="25" t="s">
        <v>842</v>
      </c>
      <c r="AF71" s="25" t="s">
        <v>842</v>
      </c>
      <c r="AH71" s="160" t="s">
        <v>850</v>
      </c>
      <c r="AJ71" s="160">
        <v>6</v>
      </c>
      <c r="AL71" s="160">
        <v>6</v>
      </c>
      <c r="AN71" s="25">
        <v>6</v>
      </c>
      <c r="AP71" s="25">
        <v>6</v>
      </c>
      <c r="AR71" s="25">
        <v>6</v>
      </c>
      <c r="AT71" s="25" t="s">
        <v>853</v>
      </c>
      <c r="AV71" s="25">
        <v>6</v>
      </c>
      <c r="AX71" s="25">
        <v>6</v>
      </c>
      <c r="AZ71" s="25">
        <v>6</v>
      </c>
      <c r="BB71" s="25">
        <v>6</v>
      </c>
      <c r="BD71" s="25" t="s">
        <v>859</v>
      </c>
      <c r="BF71" s="25" t="s">
        <v>859</v>
      </c>
      <c r="BH71" s="25" t="s">
        <v>859</v>
      </c>
      <c r="BJ71" s="25">
        <v>6</v>
      </c>
      <c r="BL71" s="25">
        <v>6</v>
      </c>
      <c r="BN71" s="25">
        <v>6</v>
      </c>
      <c r="BP71" s="25">
        <v>6</v>
      </c>
    </row>
    <row r="72" spans="1:1025" x14ac:dyDescent="0.25">
      <c r="A72" s="25" t="s">
        <v>763</v>
      </c>
      <c r="C72" s="25">
        <v>950</v>
      </c>
      <c r="D72" s="25">
        <v>0</v>
      </c>
      <c r="E72" s="25" t="s">
        <v>721</v>
      </c>
      <c r="F72" s="160">
        <v>99.9</v>
      </c>
      <c r="G72" s="46" t="s">
        <v>841</v>
      </c>
      <c r="H72" s="47">
        <v>9</v>
      </c>
      <c r="I72" s="118" t="s">
        <v>840</v>
      </c>
      <c r="J72" s="47">
        <v>9</v>
      </c>
      <c r="K72" s="118" t="s">
        <v>839</v>
      </c>
      <c r="L72" s="47">
        <v>9</v>
      </c>
      <c r="M72" s="118" t="s">
        <v>838</v>
      </c>
      <c r="N72" s="47">
        <v>9</v>
      </c>
      <c r="P72" s="25">
        <v>9</v>
      </c>
      <c r="R72" s="25">
        <v>9</v>
      </c>
      <c r="T72" s="25">
        <v>9</v>
      </c>
      <c r="V72" s="25">
        <v>9</v>
      </c>
      <c r="X72" s="25">
        <v>9</v>
      </c>
      <c r="Z72" s="25">
        <v>9</v>
      </c>
      <c r="AB72" s="25">
        <v>9</v>
      </c>
      <c r="AD72" s="25">
        <v>9</v>
      </c>
      <c r="AF72" s="25">
        <v>9</v>
      </c>
      <c r="AH72" s="25">
        <v>9</v>
      </c>
      <c r="AJ72" s="25">
        <v>9</v>
      </c>
      <c r="AL72" s="25">
        <v>9</v>
      </c>
      <c r="AN72" s="25">
        <v>9</v>
      </c>
      <c r="AP72" s="25">
        <v>9</v>
      </c>
      <c r="AR72" s="25">
        <v>9</v>
      </c>
      <c r="AT72" s="25">
        <v>9</v>
      </c>
      <c r="AV72" s="25">
        <v>9</v>
      </c>
      <c r="AX72" s="25">
        <v>9</v>
      </c>
      <c r="AZ72" s="25">
        <v>9</v>
      </c>
      <c r="BB72" s="25">
        <v>9</v>
      </c>
      <c r="BD72" s="25">
        <v>9</v>
      </c>
      <c r="BF72" s="25">
        <v>9</v>
      </c>
      <c r="BH72" s="25">
        <v>9</v>
      </c>
      <c r="BJ72" s="25">
        <v>9</v>
      </c>
      <c r="BL72" s="25">
        <v>9</v>
      </c>
      <c r="BN72" s="25">
        <v>9</v>
      </c>
      <c r="BP72" s="25">
        <v>9</v>
      </c>
    </row>
    <row r="73" spans="1:1025" x14ac:dyDescent="0.25">
      <c r="A73" s="25" t="s">
        <v>763</v>
      </c>
      <c r="C73" s="25">
        <v>950</v>
      </c>
      <c r="D73" s="25">
        <v>0</v>
      </c>
      <c r="E73" s="25" t="s">
        <v>758</v>
      </c>
      <c r="F73" s="160">
        <v>99.9</v>
      </c>
      <c r="G73" s="46" t="s">
        <v>759</v>
      </c>
      <c r="H73" s="47">
        <v>8</v>
      </c>
      <c r="I73" s="118" t="s">
        <v>760</v>
      </c>
      <c r="J73" s="47">
        <v>8</v>
      </c>
      <c r="K73" s="118" t="s">
        <v>761</v>
      </c>
      <c r="L73" s="47">
        <v>8</v>
      </c>
      <c r="M73" s="118" t="s">
        <v>762</v>
      </c>
      <c r="N73" s="47">
        <v>8</v>
      </c>
      <c r="P73" s="25">
        <v>14</v>
      </c>
      <c r="R73" s="25" t="s">
        <v>842</v>
      </c>
      <c r="T73" s="25">
        <v>16</v>
      </c>
      <c r="V73" s="25">
        <v>16</v>
      </c>
      <c r="X73" s="25" t="s">
        <v>842</v>
      </c>
      <c r="Z73" s="25" t="s">
        <v>851</v>
      </c>
      <c r="AB73" s="25" t="s">
        <v>842</v>
      </c>
      <c r="AD73" s="25" t="s">
        <v>842</v>
      </c>
      <c r="AF73" s="25">
        <v>8</v>
      </c>
      <c r="AH73" s="25">
        <v>8</v>
      </c>
      <c r="AJ73" s="25">
        <v>8</v>
      </c>
      <c r="AL73" s="25">
        <v>8</v>
      </c>
      <c r="AN73" s="25">
        <v>8</v>
      </c>
      <c r="AP73" s="25">
        <v>8</v>
      </c>
      <c r="AR73" s="25">
        <v>8</v>
      </c>
      <c r="AT73" s="25">
        <v>8</v>
      </c>
      <c r="AV73" s="25" t="s">
        <v>854</v>
      </c>
      <c r="AX73" s="25">
        <v>8</v>
      </c>
      <c r="AZ73" s="25" t="s">
        <v>856</v>
      </c>
      <c r="BB73" s="25" t="s">
        <v>858</v>
      </c>
      <c r="BD73" s="25" t="s">
        <v>861</v>
      </c>
      <c r="BF73" s="25" t="s">
        <v>865</v>
      </c>
      <c r="BH73" s="25" t="s">
        <v>866</v>
      </c>
      <c r="BJ73" s="25" t="s">
        <v>867</v>
      </c>
      <c r="BL73" s="25">
        <v>8</v>
      </c>
      <c r="BN73" s="25">
        <v>8</v>
      </c>
      <c r="BP73" s="25">
        <v>8</v>
      </c>
    </row>
    <row r="75" spans="1:1025" x14ac:dyDescent="0.25">
      <c r="A75" s="122" t="s">
        <v>781</v>
      </c>
      <c r="B75" s="122"/>
    </row>
    <row r="76" spans="1:1025" x14ac:dyDescent="0.25">
      <c r="A76" s="122" t="s">
        <v>871</v>
      </c>
    </row>
    <row r="77" spans="1:1025" x14ac:dyDescent="0.25">
      <c r="A77" s="122" t="s">
        <v>870</v>
      </c>
      <c r="D77" s="123" t="s">
        <v>782</v>
      </c>
      <c r="E77" s="124"/>
      <c r="G77" s="124"/>
    </row>
    <row r="78" spans="1:1025" x14ac:dyDescent="0.25">
      <c r="D78" s="124"/>
      <c r="E78" s="125" t="s">
        <v>783</v>
      </c>
      <c r="H78" s="190" t="s">
        <v>784</v>
      </c>
    </row>
    <row r="79" spans="1:1025" x14ac:dyDescent="0.25">
      <c r="D79" s="25">
        <v>1</v>
      </c>
      <c r="E79" s="122" t="s">
        <v>763</v>
      </c>
      <c r="H79" s="189" t="s">
        <v>822</v>
      </c>
    </row>
    <row r="80" spans="1:1025" x14ac:dyDescent="0.25">
      <c r="D80" s="25">
        <v>2</v>
      </c>
      <c r="E80" s="122" t="s">
        <v>763</v>
      </c>
      <c r="H80" s="191" t="s">
        <v>828</v>
      </c>
    </row>
    <row r="81" spans="4:8" x14ac:dyDescent="0.25">
      <c r="D81" s="25">
        <v>3</v>
      </c>
      <c r="E81" s="122" t="s">
        <v>763</v>
      </c>
      <c r="F81" s="124"/>
      <c r="H81" s="189" t="s">
        <v>819</v>
      </c>
    </row>
    <row r="82" spans="4:8" x14ac:dyDescent="0.25">
      <c r="D82" s="25">
        <v>4</v>
      </c>
      <c r="E82" s="122" t="s">
        <v>763</v>
      </c>
      <c r="F82" s="124"/>
      <c r="H82" s="189" t="s">
        <v>171</v>
      </c>
    </row>
    <row r="83" spans="4:8" x14ac:dyDescent="0.25">
      <c r="D83" s="25">
        <v>5</v>
      </c>
      <c r="E83" s="122" t="s">
        <v>763</v>
      </c>
      <c r="H83" s="191" t="s">
        <v>908</v>
      </c>
    </row>
    <row r="84" spans="4:8" x14ac:dyDescent="0.25">
      <c r="D84" s="25">
        <v>6</v>
      </c>
      <c r="E84" s="126" t="s">
        <v>785</v>
      </c>
      <c r="H84" s="189">
        <v>4</v>
      </c>
    </row>
    <row r="85" spans="4:8" x14ac:dyDescent="0.25">
      <c r="D85" s="25">
        <v>7</v>
      </c>
      <c r="E85" s="126" t="s">
        <v>786</v>
      </c>
      <c r="H85" s="192" t="s">
        <v>787</v>
      </c>
    </row>
    <row r="86" spans="4:8" x14ac:dyDescent="0.25">
      <c r="D86" s="25">
        <v>8</v>
      </c>
      <c r="E86" s="126" t="s">
        <v>788</v>
      </c>
      <c r="H86" s="192" t="s">
        <v>789</v>
      </c>
    </row>
    <row r="87" spans="4:8" x14ac:dyDescent="0.25">
      <c r="D87" s="25">
        <v>9</v>
      </c>
      <c r="E87" s="126" t="s">
        <v>763</v>
      </c>
      <c r="H87" s="189" t="s">
        <v>827</v>
      </c>
    </row>
    <row r="88" spans="4:8" x14ac:dyDescent="0.25">
      <c r="D88" s="25">
        <v>10</v>
      </c>
      <c r="E88" s="126" t="s">
        <v>786</v>
      </c>
      <c r="F88" s="118"/>
      <c r="H88" s="192" t="s">
        <v>790</v>
      </c>
    </row>
    <row r="89" spans="4:8" x14ac:dyDescent="0.25">
      <c r="D89" s="25">
        <v>11</v>
      </c>
      <c r="E89" s="126" t="s">
        <v>763</v>
      </c>
      <c r="F89" s="118"/>
      <c r="H89" s="192" t="s">
        <v>171</v>
      </c>
    </row>
    <row r="90" spans="4:8" x14ac:dyDescent="0.25">
      <c r="D90" s="25">
        <v>12</v>
      </c>
      <c r="E90" s="126" t="s">
        <v>791</v>
      </c>
      <c r="F90" s="118"/>
      <c r="H90" s="189" t="s">
        <v>792</v>
      </c>
    </row>
    <row r="91" spans="4:8" x14ac:dyDescent="0.25">
      <c r="D91" s="25">
        <v>13</v>
      </c>
      <c r="E91" s="122" t="s">
        <v>763</v>
      </c>
      <c r="F91" s="118"/>
      <c r="H91" s="189" t="s">
        <v>818</v>
      </c>
    </row>
    <row r="92" spans="4:8" x14ac:dyDescent="0.25">
      <c r="D92" s="25">
        <v>14</v>
      </c>
      <c r="E92" s="122" t="s">
        <v>844</v>
      </c>
      <c r="F92" s="118"/>
      <c r="H92" s="189" t="s">
        <v>845</v>
      </c>
    </row>
    <row r="93" spans="4:8" x14ac:dyDescent="0.25">
      <c r="D93" s="25">
        <v>15</v>
      </c>
      <c r="E93" s="110" t="s">
        <v>846</v>
      </c>
      <c r="F93" s="118"/>
      <c r="H93" s="166" t="s">
        <v>847</v>
      </c>
    </row>
    <row r="94" spans="4:8" x14ac:dyDescent="0.25">
      <c r="D94" s="25">
        <v>16</v>
      </c>
      <c r="E94" s="122" t="s">
        <v>848</v>
      </c>
      <c r="F94" s="118"/>
      <c r="H94" s="166" t="s">
        <v>849</v>
      </c>
    </row>
  </sheetData>
  <pageMargins left="0.7" right="0.7" top="0.75" bottom="0.75" header="0.51180555555555496" footer="0.51180555555555496"/>
  <pageSetup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71E6D-4845-4A99-B75F-0E71B2500C25}">
  <dimension ref="A1:AV23"/>
  <sheetViews>
    <sheetView workbookViewId="0">
      <selection activeCell="A2" sqref="A2"/>
    </sheetView>
  </sheetViews>
  <sheetFormatPr baseColWidth="10" defaultRowHeight="15" x14ac:dyDescent="0.25"/>
  <cols>
    <col min="3" max="3" width="19.5703125" style="110" customWidth="1"/>
    <col min="17" max="17" width="15.140625" customWidth="1"/>
  </cols>
  <sheetData>
    <row r="1" spans="1:48" x14ac:dyDescent="0.25">
      <c r="A1" s="184" t="s">
        <v>906</v>
      </c>
    </row>
    <row r="3" spans="1:48" x14ac:dyDescent="0.25">
      <c r="A3" s="173" t="s">
        <v>873</v>
      </c>
      <c r="B3" s="173" t="s">
        <v>874</v>
      </c>
      <c r="C3" s="173" t="s">
        <v>885</v>
      </c>
      <c r="D3" s="173" t="s">
        <v>875</v>
      </c>
      <c r="E3" s="173" t="s">
        <v>876</v>
      </c>
      <c r="F3" s="169" t="s">
        <v>895</v>
      </c>
      <c r="G3" s="61"/>
      <c r="H3" s="61"/>
      <c r="I3" s="61"/>
      <c r="J3" s="61"/>
      <c r="K3" s="61"/>
      <c r="L3" s="61"/>
      <c r="M3" s="61"/>
      <c r="N3" s="61"/>
      <c r="O3" s="61"/>
      <c r="P3" s="61"/>
      <c r="Q3" s="176"/>
      <c r="R3" s="159" t="s">
        <v>901</v>
      </c>
    </row>
    <row r="4" spans="1:48" s="159" customFormat="1" x14ac:dyDescent="0.25">
      <c r="A4" s="174"/>
      <c r="B4" s="174"/>
      <c r="C4" s="174"/>
      <c r="D4" s="174"/>
      <c r="E4" s="174"/>
      <c r="F4" s="175" t="s">
        <v>138</v>
      </c>
      <c r="G4" s="174" t="s">
        <v>770</v>
      </c>
      <c r="H4" s="174" t="s">
        <v>877</v>
      </c>
      <c r="I4" s="174" t="s">
        <v>28</v>
      </c>
      <c r="J4" s="174" t="s">
        <v>878</v>
      </c>
      <c r="K4" s="174" t="s">
        <v>879</v>
      </c>
      <c r="L4" s="174" t="s">
        <v>880</v>
      </c>
      <c r="M4" s="174" t="s">
        <v>881</v>
      </c>
      <c r="N4" s="174" t="s">
        <v>882</v>
      </c>
      <c r="O4" s="174" t="s">
        <v>883</v>
      </c>
      <c r="P4" s="174" t="s">
        <v>884</v>
      </c>
      <c r="Q4" s="177" t="s">
        <v>894</v>
      </c>
      <c r="R4" s="175" t="s">
        <v>323</v>
      </c>
      <c r="S4" s="174" t="s">
        <v>344</v>
      </c>
      <c r="T4" s="174" t="s">
        <v>362</v>
      </c>
      <c r="U4" s="174" t="s">
        <v>363</v>
      </c>
      <c r="V4" s="174" t="s">
        <v>326</v>
      </c>
      <c r="W4" s="174" t="s">
        <v>832</v>
      </c>
      <c r="X4" s="174" t="s">
        <v>329</v>
      </c>
      <c r="Y4" s="174" t="s">
        <v>330</v>
      </c>
      <c r="Z4" s="174" t="s">
        <v>331</v>
      </c>
      <c r="AA4" s="174" t="s">
        <v>332</v>
      </c>
      <c r="AB4" s="174" t="s">
        <v>333</v>
      </c>
      <c r="AC4" s="174" t="s">
        <v>341</v>
      </c>
      <c r="AD4" s="174" t="s">
        <v>360</v>
      </c>
      <c r="AE4" s="174" t="s">
        <v>345</v>
      </c>
      <c r="AF4" s="174" t="s">
        <v>346</v>
      </c>
      <c r="AG4" s="174" t="s">
        <v>347</v>
      </c>
      <c r="AH4" s="174" t="s">
        <v>338</v>
      </c>
      <c r="AI4" s="174" t="s">
        <v>348</v>
      </c>
      <c r="AJ4" s="174" t="s">
        <v>349</v>
      </c>
      <c r="AK4" s="174" t="s">
        <v>340</v>
      </c>
      <c r="AL4" s="174" t="s">
        <v>359</v>
      </c>
      <c r="AM4" s="174" t="s">
        <v>350</v>
      </c>
      <c r="AN4" s="174" t="s">
        <v>351</v>
      </c>
      <c r="AO4" s="174" t="s">
        <v>352</v>
      </c>
      <c r="AP4" s="174" t="s">
        <v>353</v>
      </c>
      <c r="AQ4" s="174" t="s">
        <v>339</v>
      </c>
      <c r="AR4" s="174" t="s">
        <v>354</v>
      </c>
      <c r="AS4" s="174" t="s">
        <v>355</v>
      </c>
      <c r="AT4" s="174" t="s">
        <v>356</v>
      </c>
      <c r="AU4" s="174" t="s">
        <v>357</v>
      </c>
      <c r="AV4" s="174" t="s">
        <v>358</v>
      </c>
    </row>
    <row r="5" spans="1:48" x14ac:dyDescent="0.25">
      <c r="A5">
        <v>0</v>
      </c>
      <c r="D5">
        <v>1900</v>
      </c>
      <c r="E5">
        <v>3.5</v>
      </c>
      <c r="F5" s="60"/>
      <c r="Q5" s="1">
        <v>1</v>
      </c>
      <c r="R5" s="60" t="s">
        <v>896</v>
      </c>
      <c r="S5">
        <v>2.4</v>
      </c>
      <c r="T5">
        <v>2.9000000000000001E-2</v>
      </c>
      <c r="U5">
        <v>7.4000000000000003E-3</v>
      </c>
      <c r="V5">
        <v>5.92</v>
      </c>
      <c r="W5">
        <v>440</v>
      </c>
      <c r="X5">
        <v>56</v>
      </c>
      <c r="Y5">
        <v>2650</v>
      </c>
      <c r="Z5">
        <v>1920</v>
      </c>
      <c r="AA5">
        <v>500</v>
      </c>
      <c r="AB5">
        <v>10500</v>
      </c>
      <c r="AC5">
        <v>0.24</v>
      </c>
      <c r="AD5">
        <v>1.3599999999999999E-2</v>
      </c>
      <c r="AE5">
        <v>0.23699999999999999</v>
      </c>
      <c r="AF5">
        <v>0.61299999999999999</v>
      </c>
      <c r="AG5">
        <v>9.2799999999999994E-2</v>
      </c>
      <c r="AH5">
        <v>7.25</v>
      </c>
      <c r="AI5">
        <v>0.45700000000000002</v>
      </c>
      <c r="AJ5">
        <v>0.14799999999999999</v>
      </c>
      <c r="AK5">
        <v>3.82</v>
      </c>
      <c r="AL5">
        <v>0.10299999999999999</v>
      </c>
      <c r="AM5">
        <v>5.6300000000000003E-2</v>
      </c>
      <c r="AN5">
        <v>0.19900000000000001</v>
      </c>
      <c r="AO5">
        <v>3.61E-2</v>
      </c>
      <c r="AP5">
        <v>0.246</v>
      </c>
      <c r="AQ5">
        <v>1.57</v>
      </c>
      <c r="AR5">
        <v>5.4600000000000003E-2</v>
      </c>
      <c r="AS5">
        <v>0.16</v>
      </c>
      <c r="AT5">
        <v>2.47E-2</v>
      </c>
      <c r="AU5">
        <v>0.161</v>
      </c>
      <c r="AV5">
        <v>2.46E-2</v>
      </c>
    </row>
    <row r="6" spans="1:48" x14ac:dyDescent="0.25">
      <c r="A6">
        <v>1</v>
      </c>
      <c r="C6" s="110" t="s">
        <v>712</v>
      </c>
      <c r="D6">
        <v>1800</v>
      </c>
      <c r="E6">
        <v>3.5</v>
      </c>
      <c r="F6" s="60">
        <v>0.15</v>
      </c>
      <c r="Q6" s="1">
        <v>0.85</v>
      </c>
      <c r="R6" s="60">
        <v>1.7633983328620553</v>
      </c>
      <c r="S6">
        <v>2.8235129689538865</v>
      </c>
      <c r="T6">
        <v>3.4117428843583548E-2</v>
      </c>
      <c r="U6">
        <v>8.7058748228898454E-3</v>
      </c>
      <c r="V6">
        <v>6.9545903897217354</v>
      </c>
      <c r="W6">
        <v>517.4547893649858</v>
      </c>
      <c r="X6">
        <v>65.671503376799393</v>
      </c>
      <c r="Y6">
        <v>3097.0474485141135</v>
      </c>
      <c r="Z6">
        <v>2250.0801019726928</v>
      </c>
      <c r="AA6">
        <v>585.03497385876528</v>
      </c>
      <c r="AB6">
        <v>12205.480413564803</v>
      </c>
      <c r="AC6">
        <v>0.28235182360975319</v>
      </c>
      <c r="AD6">
        <v>1.5999937701048784E-2</v>
      </c>
      <c r="AE6">
        <v>0.27882249585487345</v>
      </c>
      <c r="AF6">
        <v>0.72117234618294612</v>
      </c>
      <c r="AG6">
        <v>0.10917529224937092</v>
      </c>
      <c r="AH6">
        <v>8.5293408708314669</v>
      </c>
      <c r="AI6">
        <v>0.53763756522232864</v>
      </c>
      <c r="AJ6">
        <v>0.17410938130701362</v>
      </c>
      <c r="AK6">
        <v>4.4940514760091759</v>
      </c>
      <c r="AL6">
        <v>0.12117412853438438</v>
      </c>
      <c r="AM6">
        <v>6.6233560657742455E-2</v>
      </c>
      <c r="AN6">
        <v>0.23409522794374457</v>
      </c>
      <c r="AO6">
        <v>4.2466489197165724E-2</v>
      </c>
      <c r="AP6">
        <v>0.28937524273553261</v>
      </c>
      <c r="AQ6">
        <v>1.8468135123769236</v>
      </c>
      <c r="AR6">
        <v>6.4227099065006871E-2</v>
      </c>
      <c r="AS6">
        <v>0.18820263376723614</v>
      </c>
      <c r="AT6">
        <v>2.9053366223544191E-2</v>
      </c>
      <c r="AU6">
        <v>0.18936948646292781</v>
      </c>
      <c r="AV6">
        <v>2.8933568644009488E-2</v>
      </c>
    </row>
    <row r="7" spans="1:48" x14ac:dyDescent="0.25">
      <c r="A7">
        <v>2</v>
      </c>
      <c r="B7">
        <v>14.5</v>
      </c>
      <c r="C7" s="110" t="s">
        <v>886</v>
      </c>
      <c r="D7">
        <v>1600</v>
      </c>
      <c r="E7">
        <v>2.8</v>
      </c>
      <c r="F7" s="60">
        <v>0.2</v>
      </c>
      <c r="G7">
        <v>7.0000000000000007E-2</v>
      </c>
      <c r="Q7" s="1">
        <v>0.73</v>
      </c>
      <c r="R7" s="60">
        <v>2.3992848679673702</v>
      </c>
      <c r="S7">
        <v>3.8674876856544098</v>
      </c>
      <c r="T7">
        <v>4.6734559742907522E-2</v>
      </c>
      <c r="U7">
        <v>1.1925512140817964E-2</v>
      </c>
      <c r="V7">
        <v>9.3855742692569493</v>
      </c>
      <c r="W7">
        <v>706.20521728220479</v>
      </c>
      <c r="X7">
        <v>87.134723619554705</v>
      </c>
      <c r="Y7">
        <v>3984.3133522125145</v>
      </c>
      <c r="Z7">
        <v>2974.8563417887035</v>
      </c>
      <c r="AA7">
        <v>762.69447006119549</v>
      </c>
      <c r="AB7">
        <v>15050.315494577253</v>
      </c>
      <c r="AC7">
        <v>0.38675913410469498</v>
      </c>
      <c r="AD7">
        <v>2.1915827946148367E-2</v>
      </c>
      <c r="AE7">
        <v>0.3819326969277827</v>
      </c>
      <c r="AF7">
        <v>0.98782026803150536</v>
      </c>
      <c r="AG7">
        <v>0.1495336321393084</v>
      </c>
      <c r="AH7">
        <v>11.683104771876422</v>
      </c>
      <c r="AI7">
        <v>0.73637869939339973</v>
      </c>
      <c r="AJ7">
        <v>0.23840235713542335</v>
      </c>
      <c r="AK7">
        <v>6.1553635147033798</v>
      </c>
      <c r="AL7">
        <v>0.16594279435904347</v>
      </c>
      <c r="AM7">
        <v>9.0709812428122386E-2</v>
      </c>
      <c r="AN7">
        <v>0.32036255243505302</v>
      </c>
      <c r="AO7">
        <v>5.8114472678322517E-2</v>
      </c>
      <c r="AP7">
        <v>0.39589120677900558</v>
      </c>
      <c r="AQ7">
        <v>2.5261696002997294</v>
      </c>
      <c r="AR7">
        <v>8.785397233001753E-2</v>
      </c>
      <c r="AS7">
        <v>0.25736570392165042</v>
      </c>
      <c r="AT7">
        <v>3.971812397990214E-2</v>
      </c>
      <c r="AU7">
        <v>0.25882236784568402</v>
      </c>
      <c r="AV7">
        <v>3.9528631925586845E-2</v>
      </c>
    </row>
    <row r="8" spans="1:48" x14ac:dyDescent="0.25">
      <c r="A8">
        <v>3</v>
      </c>
      <c r="B8">
        <v>37.6</v>
      </c>
      <c r="C8" s="110" t="s">
        <v>888</v>
      </c>
      <c r="D8">
        <v>1420</v>
      </c>
      <c r="E8">
        <v>1.9</v>
      </c>
      <c r="F8" s="60">
        <v>0.03</v>
      </c>
      <c r="G8">
        <v>0.21</v>
      </c>
      <c r="N8">
        <v>1.6E-2</v>
      </c>
      <c r="Q8" s="1">
        <v>0.74399999999999999</v>
      </c>
      <c r="R8" s="60">
        <v>3.1818873915745902</v>
      </c>
      <c r="S8">
        <v>5.1971887410380768</v>
      </c>
      <c r="T8">
        <v>6.2810800792998112E-2</v>
      </c>
      <c r="U8">
        <v>1.602728399940441E-2</v>
      </c>
      <c r="V8">
        <v>12.230316524423358</v>
      </c>
      <c r="W8">
        <v>941.44751021499519</v>
      </c>
      <c r="X8">
        <v>104.55551885960082</v>
      </c>
      <c r="Y8">
        <v>3318.2840878749516</v>
      </c>
      <c r="Z8">
        <v>3729.8730047079766</v>
      </c>
      <c r="AA8">
        <v>910.46102815105576</v>
      </c>
      <c r="AB8">
        <v>16580.001056752579</v>
      </c>
      <c r="AC8">
        <v>0.51974490892770742</v>
      </c>
      <c r="AD8">
        <v>2.944936613318843E-2</v>
      </c>
      <c r="AE8">
        <v>0.51330136376053481</v>
      </c>
      <c r="AF8">
        <v>1.3274312816111691</v>
      </c>
      <c r="AG8">
        <v>0.20091872818474235</v>
      </c>
      <c r="AH8">
        <v>15.700340548242531</v>
      </c>
      <c r="AI8">
        <v>0.98944374854556638</v>
      </c>
      <c r="AJ8">
        <v>0.32014510429821585</v>
      </c>
      <c r="AK8">
        <v>8.2707904704562569</v>
      </c>
      <c r="AL8">
        <v>0.22287967482489598</v>
      </c>
      <c r="AM8">
        <v>0.12185862388969898</v>
      </c>
      <c r="AN8">
        <v>0.42967959404459199</v>
      </c>
      <c r="AO8">
        <v>7.7941112844509608E-2</v>
      </c>
      <c r="AP8">
        <v>0.53066146855399632</v>
      </c>
      <c r="AQ8">
        <v>3.384783755000969</v>
      </c>
      <c r="AR8">
        <v>0.11770555151978457</v>
      </c>
      <c r="AS8">
        <v>0.34466323257199444</v>
      </c>
      <c r="AT8">
        <v>5.3147090665178934E-2</v>
      </c>
      <c r="AU8">
        <v>0.3461757118672189</v>
      </c>
      <c r="AV8">
        <v>5.2755045738299408E-2</v>
      </c>
    </row>
    <row r="9" spans="1:48" x14ac:dyDescent="0.25">
      <c r="A9">
        <v>4</v>
      </c>
      <c r="B9">
        <v>53.3</v>
      </c>
      <c r="C9" s="110" t="s">
        <v>888</v>
      </c>
      <c r="D9">
        <v>1310</v>
      </c>
      <c r="E9">
        <v>1.4</v>
      </c>
      <c r="F9" s="60">
        <v>0.08</v>
      </c>
      <c r="G9">
        <v>0.09</v>
      </c>
      <c r="N9">
        <v>1E-3</v>
      </c>
      <c r="Q9" s="1">
        <v>0.82899999999999996</v>
      </c>
      <c r="R9" s="60">
        <v>3.8247894465971206</v>
      </c>
      <c r="S9">
        <v>6.2689146789438448</v>
      </c>
      <c r="T9">
        <v>7.5765767117014368E-2</v>
      </c>
      <c r="U9">
        <v>1.9332913266959247E-2</v>
      </c>
      <c r="V9">
        <v>14.635627982132823</v>
      </c>
      <c r="W9">
        <v>1133.3878288882804</v>
      </c>
      <c r="X9">
        <v>123.75685677699818</v>
      </c>
      <c r="Y9">
        <v>3806.2830414980353</v>
      </c>
      <c r="Z9">
        <v>4416.0276031490821</v>
      </c>
      <c r="AA9">
        <v>1068.9253257902735</v>
      </c>
      <c r="AB9">
        <v>18888.984562656373</v>
      </c>
      <c r="AC9">
        <v>0.62693090206790858</v>
      </c>
      <c r="AD9">
        <v>3.5522088613283674E-2</v>
      </c>
      <c r="AE9">
        <v>0.61916728783901775</v>
      </c>
      <c r="AF9">
        <v>1.6011629364485493</v>
      </c>
      <c r="AG9">
        <v>0.24234315599577513</v>
      </c>
      <c r="AH9">
        <v>18.938101540035785</v>
      </c>
      <c r="AI9">
        <v>1.1934469048625767</v>
      </c>
      <c r="AJ9">
        <v>0.38609533489253406</v>
      </c>
      <c r="AK9">
        <v>9.9760842388443223</v>
      </c>
      <c r="AL9">
        <v>0.26880786488674907</v>
      </c>
      <c r="AM9">
        <v>0.14697695094413596</v>
      </c>
      <c r="AN9">
        <v>0.51803841784633997</v>
      </c>
      <c r="AO9">
        <v>9.3967397379307357E-2</v>
      </c>
      <c r="AP9">
        <v>0.6396818579642114</v>
      </c>
      <c r="AQ9">
        <v>4.079740474473299</v>
      </c>
      <c r="AR9">
        <v>0.14187215971657474</v>
      </c>
      <c r="AS9">
        <v>0.4153773192579221</v>
      </c>
      <c r="AT9">
        <v>6.4039424002591425E-2</v>
      </c>
      <c r="AU9">
        <v>0.41707789056600281</v>
      </c>
      <c r="AV9">
        <v>6.354303406340199E-2</v>
      </c>
    </row>
    <row r="10" spans="1:48" x14ac:dyDescent="0.25">
      <c r="A10">
        <v>5</v>
      </c>
      <c r="B10">
        <v>61.4</v>
      </c>
      <c r="C10" s="110" t="s">
        <v>887</v>
      </c>
      <c r="D10">
        <v>1230</v>
      </c>
      <c r="E10">
        <v>1</v>
      </c>
      <c r="F10" s="60">
        <v>0.06</v>
      </c>
      <c r="I10">
        <v>0.14000000000000001</v>
      </c>
      <c r="N10">
        <v>1.9E-2</v>
      </c>
      <c r="Q10" s="1">
        <v>0.78100000000000003</v>
      </c>
      <c r="R10" s="60">
        <v>4.8472522728134004</v>
      </c>
      <c r="S10">
        <v>8.0235656654445293</v>
      </c>
      <c r="T10">
        <v>9.6922790335902564E-2</v>
      </c>
      <c r="U10">
        <v>2.4735648042257741E-2</v>
      </c>
      <c r="V10">
        <v>17.58221666551211</v>
      </c>
      <c r="W10">
        <v>1436.714411159259</v>
      </c>
      <c r="X10">
        <v>136.79563486431027</v>
      </c>
      <c r="Y10">
        <v>2069.1347724735292</v>
      </c>
      <c r="Z10">
        <v>5506.729732056634</v>
      </c>
      <c r="AA10">
        <v>1229.1680399693012</v>
      </c>
      <c r="AB10">
        <v>21250.010175111656</v>
      </c>
      <c r="AC10">
        <v>0.80216596995514211</v>
      </c>
      <c r="AD10">
        <v>4.5424773800398416E-2</v>
      </c>
      <c r="AE10">
        <v>0.79108186590183061</v>
      </c>
      <c r="AF10">
        <v>2.0436668798609818</v>
      </c>
      <c r="AG10">
        <v>0.3089025124895739</v>
      </c>
      <c r="AH10">
        <v>24.149442004303079</v>
      </c>
      <c r="AI10">
        <v>1.5192782118832631</v>
      </c>
      <c r="AJ10">
        <v>0.490564221039274</v>
      </c>
      <c r="AK10">
        <v>12.711667488063462</v>
      </c>
      <c r="AL10">
        <v>0.34085817355744902</v>
      </c>
      <c r="AM10">
        <v>0.18680673314742108</v>
      </c>
      <c r="AN10">
        <v>0.65700068359240926</v>
      </c>
      <c r="AO10">
        <v>0.11919415135435013</v>
      </c>
      <c r="AP10">
        <v>0.81119545924940872</v>
      </c>
      <c r="AQ10">
        <v>5.1778707088658615</v>
      </c>
      <c r="AR10">
        <v>0.17993917759620001</v>
      </c>
      <c r="AS10">
        <v>0.52688140218298729</v>
      </c>
      <c r="AT10">
        <v>8.1255673590752434E-2</v>
      </c>
      <c r="AU10">
        <v>0.52917693724973469</v>
      </c>
      <c r="AV10">
        <v>8.0529187268132685E-2</v>
      </c>
    </row>
    <row r="11" spans="1:48" x14ac:dyDescent="0.25">
      <c r="A11">
        <v>6</v>
      </c>
      <c r="B11">
        <v>69.900000000000006</v>
      </c>
      <c r="C11" s="110" t="s">
        <v>889</v>
      </c>
      <c r="D11">
        <v>1210</v>
      </c>
      <c r="E11">
        <v>0.8</v>
      </c>
      <c r="F11" s="60">
        <v>0.05</v>
      </c>
      <c r="I11">
        <v>0.01</v>
      </c>
      <c r="K11">
        <v>0.09</v>
      </c>
      <c r="M11">
        <v>5.0000000000000001E-3</v>
      </c>
      <c r="Q11" s="1">
        <v>0.84499999999999997</v>
      </c>
      <c r="R11" s="60">
        <v>5.7057852249756795</v>
      </c>
      <c r="S11">
        <v>9.4933765075489909</v>
      </c>
      <c r="T11">
        <v>0.11468463144803742</v>
      </c>
      <c r="U11">
        <v>2.9267658745662537E-2</v>
      </c>
      <c r="V11">
        <v>19.869344355540676</v>
      </c>
      <c r="W11">
        <v>1688.9040141079513</v>
      </c>
      <c r="X11">
        <v>133.40956689936903</v>
      </c>
      <c r="Y11">
        <v>1970.0015132133753</v>
      </c>
      <c r="Z11">
        <v>6428.0187314703489</v>
      </c>
      <c r="AA11">
        <v>1384.5313977717617</v>
      </c>
      <c r="AB11">
        <v>23063.060005987212</v>
      </c>
      <c r="AC11">
        <v>0.94919477402628238</v>
      </c>
      <c r="AD11">
        <v>5.3747625559398098E-2</v>
      </c>
      <c r="AE11">
        <v>0.93571843095558493</v>
      </c>
      <c r="AF11">
        <v>2.4173895806358088</v>
      </c>
      <c r="AG11">
        <v>0.36535895319868078</v>
      </c>
      <c r="AH11">
        <v>28.538762733181681</v>
      </c>
      <c r="AI11">
        <v>1.7969350603498837</v>
      </c>
      <c r="AJ11">
        <v>0.58017623585079314</v>
      </c>
      <c r="AK11">
        <v>15.036968663489656</v>
      </c>
      <c r="AL11">
        <v>0.4031369130913553</v>
      </c>
      <c r="AM11">
        <v>0.21885203951598375</v>
      </c>
      <c r="AN11">
        <v>0.7769220795601256</v>
      </c>
      <c r="AO11">
        <v>0.14095088481554771</v>
      </c>
      <c r="AP11">
        <v>0.95937471388075712</v>
      </c>
      <c r="AQ11">
        <v>6.091591812638848</v>
      </c>
      <c r="AR11">
        <v>0.21280056181774362</v>
      </c>
      <c r="AS11">
        <v>0.62307841456240487</v>
      </c>
      <c r="AT11">
        <v>9.6095441444351851E-2</v>
      </c>
      <c r="AU11">
        <v>0.62576743884403618</v>
      </c>
      <c r="AV11">
        <v>9.521163698614897E-2</v>
      </c>
    </row>
    <row r="12" spans="1:48" x14ac:dyDescent="0.25">
      <c r="A12">
        <v>7</v>
      </c>
      <c r="B12">
        <v>74.5</v>
      </c>
      <c r="C12" s="110" t="s">
        <v>890</v>
      </c>
      <c r="D12">
        <v>1160</v>
      </c>
      <c r="E12">
        <v>0.7</v>
      </c>
      <c r="F12" s="60">
        <v>0.09</v>
      </c>
      <c r="I12">
        <v>0.21</v>
      </c>
      <c r="K12">
        <v>0.3</v>
      </c>
      <c r="M12">
        <v>5.0000000000000001E-3</v>
      </c>
      <c r="Q12" s="1">
        <v>0.39500000000000002</v>
      </c>
      <c r="R12" s="60">
        <v>13.299098625077866</v>
      </c>
      <c r="S12">
        <v>23.94560035398775</v>
      </c>
      <c r="T12">
        <v>0.28907077986258661</v>
      </c>
      <c r="U12">
        <v>7.3734001322510387E-2</v>
      </c>
      <c r="V12">
        <v>10.147677905114772</v>
      </c>
      <c r="W12">
        <v>3420.8210787127791</v>
      </c>
      <c r="X12">
        <v>1.4216930722630592</v>
      </c>
      <c r="Y12">
        <v>12.047252181725405</v>
      </c>
      <c r="Z12">
        <v>12653.928166885204</v>
      </c>
      <c r="AA12">
        <v>1678.8356587117166</v>
      </c>
      <c r="AB12">
        <v>15280.61076602936</v>
      </c>
      <c r="AC12">
        <v>2.395302705384919</v>
      </c>
      <c r="AD12">
        <v>0.13580428058908547</v>
      </c>
      <c r="AE12">
        <v>2.3183763039591669</v>
      </c>
      <c r="AF12">
        <v>5.9458157203544788</v>
      </c>
      <c r="AG12">
        <v>0.88971758294536429</v>
      </c>
      <c r="AH12">
        <v>69.365563001513678</v>
      </c>
      <c r="AI12">
        <v>4.3336769316927315</v>
      </c>
      <c r="AJ12">
        <v>1.4617363685827489</v>
      </c>
      <c r="AK12">
        <v>35.667200290404153</v>
      </c>
      <c r="AL12">
        <v>0.89156185365169316</v>
      </c>
      <c r="AM12">
        <v>0.46336638108714556</v>
      </c>
      <c r="AN12">
        <v>1.9569932192496919</v>
      </c>
      <c r="AO12">
        <v>0.3549150683052652</v>
      </c>
      <c r="AP12">
        <v>2.4217439649180856</v>
      </c>
      <c r="AQ12">
        <v>13.080810436460458</v>
      </c>
      <c r="AR12">
        <v>0.53682078166133107</v>
      </c>
      <c r="AS12">
        <v>1.5708756218263575</v>
      </c>
      <c r="AT12">
        <v>0.24246426460135242</v>
      </c>
      <c r="AU12">
        <v>1.577056223985946</v>
      </c>
      <c r="AV12">
        <v>0.23987725827444234</v>
      </c>
    </row>
    <row r="13" spans="1:48" x14ac:dyDescent="0.25">
      <c r="A13">
        <v>8</v>
      </c>
      <c r="B13">
        <v>89.5</v>
      </c>
      <c r="C13" s="110" t="s">
        <v>891</v>
      </c>
      <c r="D13">
        <v>1120</v>
      </c>
      <c r="E13">
        <v>0.5</v>
      </c>
      <c r="F13" s="60">
        <v>0.1</v>
      </c>
      <c r="I13">
        <v>0.03</v>
      </c>
      <c r="K13">
        <v>0.15</v>
      </c>
      <c r="L13">
        <v>0.01</v>
      </c>
      <c r="Q13" s="1">
        <v>0.71</v>
      </c>
      <c r="R13" s="60">
        <v>18.360237581059071</v>
      </c>
      <c r="S13">
        <v>33.703953470251307</v>
      </c>
      <c r="T13">
        <v>0.40694437896187463</v>
      </c>
      <c r="U13">
        <v>0.10378338079877632</v>
      </c>
      <c r="V13">
        <v>11.812693461334726</v>
      </c>
      <c r="W13">
        <v>4689.1354047095047</v>
      </c>
      <c r="X13">
        <v>0.93031502636286711</v>
      </c>
      <c r="Y13">
        <v>8.9581536862894726</v>
      </c>
      <c r="Z13">
        <v>16910.865162671718</v>
      </c>
      <c r="AA13">
        <v>1961.7207937673313</v>
      </c>
      <c r="AB13">
        <v>15286.462130709264</v>
      </c>
      <c r="AC13">
        <v>3.3624689177186191</v>
      </c>
      <c r="AD13">
        <v>0.19057815726880986</v>
      </c>
      <c r="AE13">
        <v>3.258422045497364</v>
      </c>
      <c r="AF13">
        <v>8.355032075760807</v>
      </c>
      <c r="AG13">
        <v>1.2494791242189931</v>
      </c>
      <c r="AH13">
        <v>97.200157279675636</v>
      </c>
      <c r="AI13">
        <v>6.0837747896248953</v>
      </c>
      <c r="AJ13">
        <v>2.0568804400653442</v>
      </c>
      <c r="AK13">
        <v>49.940161500568628</v>
      </c>
      <c r="AL13">
        <v>1.2435753683260005</v>
      </c>
      <c r="AM13">
        <v>0.63141241465082643</v>
      </c>
      <c r="AN13">
        <v>2.7533412542433009</v>
      </c>
      <c r="AO13">
        <v>0.49934810700349852</v>
      </c>
      <c r="AP13">
        <v>3.4086889877782469</v>
      </c>
      <c r="AQ13">
        <v>18.019984506831623</v>
      </c>
      <c r="AR13">
        <v>0.7554644516420318</v>
      </c>
      <c r="AS13">
        <v>2.2102792175553891</v>
      </c>
      <c r="AT13">
        <v>0.34117533903205577</v>
      </c>
      <c r="AU13">
        <v>2.2183593891682287</v>
      </c>
      <c r="AV13">
        <v>0.33716707206221946</v>
      </c>
    </row>
    <row r="14" spans="1:48" x14ac:dyDescent="0.25">
      <c r="A14">
        <v>9</v>
      </c>
      <c r="B14">
        <v>92.5</v>
      </c>
      <c r="C14" s="110" t="s">
        <v>892</v>
      </c>
      <c r="D14">
        <v>1100</v>
      </c>
      <c r="E14">
        <v>0.5</v>
      </c>
      <c r="F14" s="60"/>
      <c r="I14">
        <v>0.17</v>
      </c>
      <c r="K14">
        <v>0.1</v>
      </c>
      <c r="L14">
        <v>0.05</v>
      </c>
      <c r="Q14" s="1">
        <v>0.67999999999999994</v>
      </c>
      <c r="R14" s="60">
        <v>26.358743365003452</v>
      </c>
      <c r="S14">
        <v>49.539647357175788</v>
      </c>
      <c r="T14">
        <v>0.59819499882150073</v>
      </c>
      <c r="U14">
        <v>0.15251329272004679</v>
      </c>
      <c r="V14">
        <v>14.66234585315495</v>
      </c>
      <c r="W14">
        <v>6686.7961020503963</v>
      </c>
      <c r="X14">
        <v>0.57536275491358313</v>
      </c>
      <c r="Y14">
        <v>6.7996897047305644</v>
      </c>
      <c r="Z14">
        <v>23303.45852317915</v>
      </c>
      <c r="AA14">
        <v>2464.6335314541493</v>
      </c>
      <c r="AB14">
        <v>18191.02620830715</v>
      </c>
      <c r="AC14">
        <v>4.862176843248176</v>
      </c>
      <c r="AD14">
        <v>0.27508374727003482</v>
      </c>
      <c r="AE14">
        <v>4.7817941707281637</v>
      </c>
      <c r="AF14">
        <v>12.254487481682165</v>
      </c>
      <c r="AG14">
        <v>1.8303621327264488</v>
      </c>
      <c r="AH14">
        <v>142.17306850877137</v>
      </c>
      <c r="AI14">
        <v>8.9005183712556182</v>
      </c>
      <c r="AJ14">
        <v>3.0024053964795239</v>
      </c>
      <c r="AK14">
        <v>72.54600121537824</v>
      </c>
      <c r="AL14">
        <v>1.8009089443519637</v>
      </c>
      <c r="AM14">
        <v>0.90247087921576497</v>
      </c>
      <c r="AN14">
        <v>4.0088409376688015</v>
      </c>
      <c r="AO14">
        <v>0.72655172665789114</v>
      </c>
      <c r="AP14">
        <v>4.9581157985889295</v>
      </c>
      <c r="AQ14">
        <v>25.831276183110006</v>
      </c>
      <c r="AR14">
        <v>1.0981707276301687</v>
      </c>
      <c r="AS14">
        <v>3.2115009972476729</v>
      </c>
      <c r="AT14">
        <v>0.49584071693269804</v>
      </c>
      <c r="AU14">
        <v>3.2226454123253081</v>
      </c>
      <c r="AV14">
        <v>0.48755338834139333</v>
      </c>
    </row>
    <row r="15" spans="1:48" x14ac:dyDescent="0.25">
      <c r="A15">
        <v>10</v>
      </c>
      <c r="B15">
        <v>94.9</v>
      </c>
      <c r="C15" s="110" t="s">
        <v>893</v>
      </c>
      <c r="D15">
        <v>1060</v>
      </c>
      <c r="E15">
        <v>0.5</v>
      </c>
      <c r="F15" s="60"/>
      <c r="I15">
        <v>0.28999999999999998</v>
      </c>
      <c r="K15">
        <v>0.17</v>
      </c>
      <c r="L15">
        <v>0.12</v>
      </c>
      <c r="O15">
        <v>0.04</v>
      </c>
      <c r="Q15" s="1">
        <v>0.38</v>
      </c>
      <c r="R15" s="60">
        <v>62.585626170574443</v>
      </c>
      <c r="S15">
        <v>130.01135061167739</v>
      </c>
      <c r="T15">
        <v>1.5708696773981667</v>
      </c>
      <c r="U15">
        <v>0.39968407700180042</v>
      </c>
      <c r="V15">
        <v>18.671439558968181</v>
      </c>
      <c r="W15">
        <v>15351.633208512321</v>
      </c>
      <c r="X15">
        <v>2.7009397362039948E-2</v>
      </c>
      <c r="Y15">
        <v>0.74752660982746333</v>
      </c>
      <c r="Z15">
        <v>46405.46567954935</v>
      </c>
      <c r="AA15">
        <v>3082.5542626352139</v>
      </c>
      <c r="AB15">
        <v>19365.208871312803</v>
      </c>
      <c r="AC15">
        <v>11.562873568771728</v>
      </c>
      <c r="AD15">
        <v>0.64721208214575499</v>
      </c>
      <c r="AE15">
        <v>12.464553822132334</v>
      </c>
      <c r="AF15">
        <v>31.878046497413592</v>
      </c>
      <c r="AG15">
        <v>4.7358265295416446</v>
      </c>
      <c r="AH15">
        <v>365.58783173806393</v>
      </c>
      <c r="AI15">
        <v>22.897710262494467</v>
      </c>
      <c r="AJ15">
        <v>7.6493748239742985</v>
      </c>
      <c r="AK15">
        <v>177.64821962329535</v>
      </c>
      <c r="AL15">
        <v>4.3388499624615084</v>
      </c>
      <c r="AM15">
        <v>2.099775144476733</v>
      </c>
      <c r="AN15">
        <v>10.095894228782134</v>
      </c>
      <c r="AO15">
        <v>1.8254914658904942</v>
      </c>
      <c r="AP15">
        <v>12.440979659997339</v>
      </c>
      <c r="AQ15">
        <v>60.820291703430698</v>
      </c>
      <c r="AR15">
        <v>2.747681295965346</v>
      </c>
      <c r="AS15">
        <v>8.0188538207730566</v>
      </c>
      <c r="AT15">
        <v>1.238815628168467</v>
      </c>
      <c r="AU15">
        <v>8.0329398993638037</v>
      </c>
      <c r="AV15">
        <v>1.1817269346186421</v>
      </c>
    </row>
    <row r="16" spans="1:48" x14ac:dyDescent="0.25">
      <c r="A16">
        <v>11</v>
      </c>
      <c r="B16">
        <v>98.3</v>
      </c>
      <c r="C16" s="110" t="s">
        <v>893</v>
      </c>
      <c r="D16">
        <v>1000</v>
      </c>
      <c r="E16">
        <v>0.5</v>
      </c>
      <c r="F16" s="60"/>
      <c r="I16">
        <v>0.33</v>
      </c>
      <c r="K16">
        <v>0.26</v>
      </c>
      <c r="L16">
        <v>0.14000000000000001</v>
      </c>
      <c r="O16">
        <v>0.01</v>
      </c>
      <c r="Q16" s="1">
        <v>0.2599999999999999</v>
      </c>
      <c r="R16" s="60">
        <v>201.91561549982532</v>
      </c>
      <c r="S16">
        <v>497.70860269507762</v>
      </c>
      <c r="T16">
        <v>6.0197518811423754</v>
      </c>
      <c r="U16">
        <v>1.5271455374098268</v>
      </c>
      <c r="V16">
        <v>17.782984389560141</v>
      </c>
      <c r="W16">
        <v>45961.75362217924</v>
      </c>
      <c r="X16">
        <v>3.7765055146578432E-4</v>
      </c>
      <c r="Y16">
        <v>9.1171655748216313E-3</v>
      </c>
      <c r="Z16">
        <v>110760.47691204421</v>
      </c>
      <c r="AA16">
        <v>3350.3822082829447</v>
      </c>
      <c r="AB16">
        <v>15119.134938993775</v>
      </c>
      <c r="AC16">
        <v>37.725504403391113</v>
      </c>
      <c r="AD16">
        <v>2.0749451486601571</v>
      </c>
      <c r="AE16">
        <v>47.144660035120964</v>
      </c>
      <c r="AF16">
        <v>120.19346245049601</v>
      </c>
      <c r="AG16">
        <v>17.704563218575863</v>
      </c>
      <c r="AH16">
        <v>1345.8578112816613</v>
      </c>
      <c r="AI16">
        <v>84.859103829521047</v>
      </c>
      <c r="AJ16">
        <v>27.917264572042011</v>
      </c>
      <c r="AK16">
        <v>608.15533400229151</v>
      </c>
      <c r="AL16">
        <v>14.470920138216927</v>
      </c>
      <c r="AM16">
        <v>6.2831077557563999</v>
      </c>
      <c r="AN16">
        <v>36.196446858360076</v>
      </c>
      <c r="AO16">
        <v>6.5156073558379353</v>
      </c>
      <c r="AP16">
        <v>44.3575100219552</v>
      </c>
      <c r="AQ16">
        <v>189.97732417210159</v>
      </c>
      <c r="AR16">
        <v>9.750754767565617</v>
      </c>
      <c r="AS16">
        <v>28.360998357072496</v>
      </c>
      <c r="AT16">
        <v>4.3869070480136161</v>
      </c>
      <c r="AU16">
        <v>28.336822101031469</v>
      </c>
      <c r="AV16">
        <v>3.9863272916477497</v>
      </c>
    </row>
    <row r="17" spans="1:48" s="168" customFormat="1" x14ac:dyDescent="0.25">
      <c r="A17" s="168">
        <v>12</v>
      </c>
      <c r="B17" s="168">
        <v>99.9</v>
      </c>
      <c r="C17" s="168" t="s">
        <v>897</v>
      </c>
      <c r="F17" s="170"/>
      <c r="K17" s="168">
        <v>0.76</v>
      </c>
      <c r="P17" s="168">
        <v>0.23</v>
      </c>
      <c r="Q17" s="172">
        <v>1.0000000000000009E-2</v>
      </c>
      <c r="R17" s="170">
        <v>10633.915064209754</v>
      </c>
      <c r="S17" s="168">
        <v>37576.231900355247</v>
      </c>
      <c r="T17" s="168">
        <v>214.08573145167205</v>
      </c>
      <c r="U17" s="168">
        <v>93.029979963061834</v>
      </c>
      <c r="V17" s="168">
        <v>0.1459278712787376</v>
      </c>
      <c r="W17" s="168">
        <v>1443879.8989304984</v>
      </c>
      <c r="X17" s="168">
        <v>2.4023570964093886E-17</v>
      </c>
      <c r="Y17" s="168">
        <v>1.4678540721274841E-16</v>
      </c>
      <c r="Z17" s="168">
        <v>743589.17204529315</v>
      </c>
      <c r="AA17" s="168">
        <v>28414.595224101588</v>
      </c>
      <c r="AB17" s="168">
        <v>4.0923011260982349</v>
      </c>
      <c r="AC17" s="168">
        <v>3723.5478833547677</v>
      </c>
      <c r="AD17" s="168">
        <v>201.66887879774907</v>
      </c>
      <c r="AE17" s="168">
        <v>583.21894360811677</v>
      </c>
      <c r="AF17" s="168">
        <v>959.24619686528933</v>
      </c>
      <c r="AG17" s="168">
        <v>98.819292149623365</v>
      </c>
      <c r="AH17" s="168">
        <v>19583.138682130961</v>
      </c>
      <c r="AI17" s="168">
        <v>198.55217394238284</v>
      </c>
      <c r="AJ17" s="168">
        <v>54.686857622353479</v>
      </c>
      <c r="AK17" s="168">
        <v>55514.034054990268</v>
      </c>
      <c r="AL17" s="168">
        <v>1397.6533611792379</v>
      </c>
      <c r="AM17" s="168">
        <v>2.5688669970094091</v>
      </c>
      <c r="AN17" s="168">
        <v>146.002313266323</v>
      </c>
      <c r="AO17" s="168">
        <v>75.904402455627832</v>
      </c>
      <c r="AP17" s="168">
        <v>638.84820232037009</v>
      </c>
      <c r="AQ17" s="168">
        <v>816.81240792088943</v>
      </c>
      <c r="AR17" s="168">
        <v>174.8442336065493</v>
      </c>
      <c r="AS17" s="168">
        <v>634.05742026427617</v>
      </c>
      <c r="AT17" s="168">
        <v>120.47622680519649</v>
      </c>
      <c r="AU17" s="168">
        <v>964.18353739416045</v>
      </c>
      <c r="AV17" s="168">
        <v>187.69491319299183</v>
      </c>
    </row>
    <row r="18" spans="1:48" x14ac:dyDescent="0.25">
      <c r="R18" s="60"/>
    </row>
    <row r="19" spans="1:48" s="167" customFormat="1" x14ac:dyDescent="0.25">
      <c r="A19" s="167" t="s">
        <v>898</v>
      </c>
      <c r="R19" s="171">
        <v>506000</v>
      </c>
      <c r="S19" s="167">
        <v>1800</v>
      </c>
      <c r="T19" s="167">
        <v>18</v>
      </c>
      <c r="U19" s="167">
        <v>5</v>
      </c>
      <c r="V19" s="167">
        <v>23</v>
      </c>
      <c r="W19" s="167">
        <v>10000</v>
      </c>
      <c r="X19" s="167">
        <v>43</v>
      </c>
      <c r="Y19" s="167">
        <v>1300</v>
      </c>
      <c r="Z19" s="167">
        <v>1080</v>
      </c>
      <c r="AA19" s="167">
        <v>33000</v>
      </c>
      <c r="AB19" s="167">
        <v>20</v>
      </c>
      <c r="AC19" s="167">
        <v>80</v>
      </c>
      <c r="AD19" s="167">
        <v>4</v>
      </c>
      <c r="AE19" s="167">
        <v>110</v>
      </c>
      <c r="AF19" s="167">
        <v>270</v>
      </c>
      <c r="AH19" s="167">
        <v>200000</v>
      </c>
      <c r="AI19" s="167">
        <v>180</v>
      </c>
      <c r="AJ19" s="167">
        <v>49</v>
      </c>
      <c r="AK19" s="167">
        <v>1700</v>
      </c>
      <c r="AL19" s="167">
        <v>37</v>
      </c>
      <c r="AM19" s="167">
        <v>3000</v>
      </c>
      <c r="AO19" s="167">
        <v>10</v>
      </c>
      <c r="AP19" s="167">
        <v>65</v>
      </c>
      <c r="AQ19" s="167">
        <v>300</v>
      </c>
      <c r="AR19" s="167">
        <v>14</v>
      </c>
      <c r="AS19" s="167">
        <v>39</v>
      </c>
      <c r="AU19" s="167">
        <v>36</v>
      </c>
      <c r="AV19" s="167">
        <v>5</v>
      </c>
    </row>
    <row r="21" spans="1:48" x14ac:dyDescent="0.25">
      <c r="A21" t="s">
        <v>900</v>
      </c>
    </row>
    <row r="22" spans="1:48" x14ac:dyDescent="0.25">
      <c r="A22" t="s">
        <v>899</v>
      </c>
    </row>
    <row r="23" spans="1:48" x14ac:dyDescent="0.25">
      <c r="A23" t="s">
        <v>905</v>
      </c>
    </row>
  </sheetData>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S1_major_minor_elements</vt:lpstr>
      <vt:lpstr>S2_trace_elements</vt:lpstr>
      <vt:lpstr>S3_av_min_comps_and_d-values</vt:lpstr>
      <vt:lpstr>S4_la-icp-ms_standard_values</vt:lpstr>
      <vt:lpstr>S5_Onuma Parameters</vt:lpstr>
      <vt:lpstr>S6_models_and_ds</vt:lpstr>
      <vt:lpstr>S7_ModeledUrKREEP</vt:lpstr>
    </vt:vector>
  </TitlesOfParts>
  <Company>Vrije Universiteit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Joshua Snape</dc:creator>
  <dc:description/>
  <cp:lastModifiedBy>Cordula Pauline Haupt</cp:lastModifiedBy>
  <cp:revision>96</cp:revision>
  <cp:lastPrinted>2023-04-13T09:51:28Z</cp:lastPrinted>
  <dcterms:created xsi:type="dcterms:W3CDTF">2021-07-26T13:57:56Z</dcterms:created>
  <dcterms:modified xsi:type="dcterms:W3CDTF">2024-02-13T10:51:18Z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Vrije Universiteit Amsterdam</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