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nu365-my.sharepoint.com/personal/u1163409_anu_edu_au/Documents/H2O sheared peridotites/Manuscript H2O sheared Heckel/review/"/>
    </mc:Choice>
  </mc:AlternateContent>
  <xr:revisionPtr revIDLastSave="559" documentId="13_ncr:1_{49D21896-8112-4571-9F8A-025817854051}" xr6:coauthVersionLast="47" xr6:coauthVersionMax="47" xr10:uidLastSave="{A12B7A93-548B-4B34-8D60-10B3042EFB99}"/>
  <bookViews>
    <workbookView xWindow="57480" yWindow="-120" windowWidth="29040" windowHeight="15720" xr2:uid="{5446C9DF-F261-416A-843D-0CB95D421680}"/>
  </bookViews>
  <sheets>
    <sheet name="summary heterogeneities" sheetId="7" r:id="rId1"/>
    <sheet name="olivine" sheetId="5" r:id="rId2"/>
    <sheet name="orthopyroxene" sheetId="2" r:id="rId3"/>
    <sheet name="clinopyroxene" sheetId="3" r:id="rId4"/>
    <sheet name="calibration" sheetId="4" r:id="rId5"/>
    <sheet name="&quot;good&quot; vs &quot;inclusion&quot;" sheetId="6" r:id="rId6"/>
  </sheets>
  <externalReferences>
    <externalReference r:id="rId7"/>
  </externalReferenc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2" i="5" l="1"/>
  <c r="H123" i="5"/>
  <c r="H124" i="5"/>
  <c r="H110" i="5"/>
  <c r="H111" i="5"/>
  <c r="H112" i="5"/>
  <c r="H100" i="5"/>
  <c r="H101" i="5"/>
  <c r="H102" i="5"/>
  <c r="H88" i="5"/>
  <c r="H89" i="5"/>
  <c r="H90" i="5"/>
  <c r="H77" i="5"/>
  <c r="H78" i="5"/>
  <c r="H79" i="5"/>
  <c r="H59" i="5"/>
  <c r="H60" i="5"/>
  <c r="H61" i="5"/>
  <c r="H50" i="5"/>
  <c r="H51" i="5" s="1"/>
  <c r="H49" i="5"/>
  <c r="H40" i="5"/>
  <c r="H41" i="5" s="1"/>
  <c r="H39" i="5"/>
  <c r="H25" i="5"/>
  <c r="H26" i="5" s="1"/>
  <c r="H24" i="5"/>
  <c r="H16" i="5"/>
  <c r="H15" i="5"/>
  <c r="H14" i="5"/>
  <c r="F75" i="3" l="1"/>
  <c r="F60" i="3"/>
  <c r="F50" i="3"/>
  <c r="F26" i="3"/>
  <c r="F84" i="3"/>
  <c r="F84" i="2" l="1"/>
  <c r="F70" i="2"/>
  <c r="F45" i="2"/>
  <c r="F31" i="2"/>
  <c r="F14" i="5" l="1"/>
  <c r="F100" i="5"/>
  <c r="F49" i="5"/>
  <c r="F68" i="2"/>
  <c r="D55" i="6" l="1"/>
  <c r="D54" i="6"/>
  <c r="D53" i="6"/>
  <c r="D52" i="6"/>
  <c r="D51" i="6"/>
  <c r="D50" i="6"/>
  <c r="D41" i="6"/>
  <c r="D40" i="6"/>
  <c r="D39" i="6"/>
  <c r="D38" i="6"/>
  <c r="D37" i="6"/>
  <c r="D36" i="6"/>
  <c r="D27" i="6"/>
  <c r="D26" i="6"/>
  <c r="D25" i="6"/>
  <c r="D24" i="6"/>
  <c r="D23" i="6"/>
  <c r="D22" i="6"/>
  <c r="D13" i="6"/>
  <c r="D12" i="6"/>
  <c r="D11" i="6"/>
  <c r="D10" i="6"/>
  <c r="D9" i="6"/>
  <c r="D8" i="6"/>
  <c r="F43" i="2" l="1"/>
  <c r="F82" i="2" l="1"/>
  <c r="F44" i="2"/>
  <c r="F69" i="2"/>
  <c r="F83" i="2"/>
  <c r="F30" i="2"/>
  <c r="F29" i="2"/>
  <c r="F25" i="3" l="1"/>
  <c r="F24" i="3"/>
  <c r="F111" i="5"/>
  <c r="F112" i="5" s="1"/>
  <c r="F110" i="5"/>
  <c r="F83" i="3"/>
  <c r="F82" i="3"/>
  <c r="F74" i="3"/>
  <c r="F73" i="3"/>
  <c r="F59" i="3"/>
  <c r="F58" i="3"/>
  <c r="F49" i="3"/>
  <c r="F48" i="3"/>
  <c r="F13" i="3"/>
  <c r="F14" i="3" s="1"/>
  <c r="F12" i="3"/>
  <c r="F123" i="5" l="1"/>
  <c r="F124" i="5" s="1"/>
  <c r="F122" i="5"/>
  <c r="F101" i="5"/>
  <c r="F102" i="5" s="1"/>
  <c r="F78" i="5"/>
  <c r="F79" i="5" s="1"/>
  <c r="F77" i="5"/>
  <c r="F89" i="5"/>
  <c r="F90" i="5" s="1"/>
  <c r="F60" i="5"/>
  <c r="F61" i="5" s="1"/>
  <c r="F59" i="5"/>
  <c r="F50" i="5"/>
  <c r="F51" i="5" s="1"/>
  <c r="F40" i="5"/>
  <c r="F41" i="5" s="1"/>
  <c r="F39" i="5"/>
  <c r="F25" i="5"/>
  <c r="F26" i="5" s="1"/>
  <c r="F24" i="5"/>
  <c r="F15" i="5"/>
  <c r="F16" i="5" s="1"/>
  <c r="F88" i="5" l="1"/>
</calcChain>
</file>

<file path=xl/sharedStrings.xml><?xml version="1.0" encoding="utf-8"?>
<sst xmlns="http://schemas.openxmlformats.org/spreadsheetml/2006/main" count="1096" uniqueCount="341">
  <si>
    <t>02Bult@1</t>
  </si>
  <si>
    <t>core</t>
  </si>
  <si>
    <t>02Bult@2</t>
  </si>
  <si>
    <t>rim</t>
  </si>
  <si>
    <t>02Bult@3</t>
  </si>
  <si>
    <t>02Bult@4</t>
  </si>
  <si>
    <t>02Bult@5</t>
  </si>
  <si>
    <t>02Bult@6</t>
  </si>
  <si>
    <t>02Bult@7</t>
  </si>
  <si>
    <t>02Bult@8</t>
  </si>
  <si>
    <t>02Bult</t>
  </si>
  <si>
    <t>average</t>
  </si>
  <si>
    <t>stdev</t>
  </si>
  <si>
    <t>Bosh3@1</t>
  </si>
  <si>
    <t>Bosh3@2</t>
  </si>
  <si>
    <t>Bosh3@3</t>
  </si>
  <si>
    <t>average (core)</t>
  </si>
  <si>
    <t>Bosh3@4</t>
  </si>
  <si>
    <t>Bosh3@5</t>
  </si>
  <si>
    <t>Bosh3@6</t>
  </si>
  <si>
    <t>Bosh 3</t>
  </si>
  <si>
    <t>Bosh 14</t>
  </si>
  <si>
    <t>Bosh14@1</t>
  </si>
  <si>
    <t>Bosh14@2</t>
  </si>
  <si>
    <t>Bosh14@3</t>
  </si>
  <si>
    <t>Bosh14@4</t>
  </si>
  <si>
    <t>Bosh16@1</t>
  </si>
  <si>
    <t>Bosh16@2</t>
  </si>
  <si>
    <t>Bosh16@3</t>
  </si>
  <si>
    <t>Bosh16@4</t>
  </si>
  <si>
    <t>Bosh16@6</t>
  </si>
  <si>
    <t>Bosh16@5</t>
  </si>
  <si>
    <t>Bosh 16</t>
  </si>
  <si>
    <t>Ken3@1</t>
  </si>
  <si>
    <t>Ken3@2</t>
  </si>
  <si>
    <t>Ken3@3</t>
  </si>
  <si>
    <t>Ken 3</t>
  </si>
  <si>
    <t>Ken3@4</t>
  </si>
  <si>
    <t>Ken3@5</t>
  </si>
  <si>
    <t>Ken3@6</t>
  </si>
  <si>
    <t>Ken 22</t>
  </si>
  <si>
    <t>Ken22@9</t>
  </si>
  <si>
    <t>Ken22@10</t>
  </si>
  <si>
    <t>Ken22@11</t>
  </si>
  <si>
    <t>Ken22@12</t>
  </si>
  <si>
    <t>Ken22@1</t>
  </si>
  <si>
    <t>Ken22@2</t>
  </si>
  <si>
    <t>Ken22@3</t>
  </si>
  <si>
    <t>Ken22@4</t>
  </si>
  <si>
    <t>Ken22@5</t>
  </si>
  <si>
    <t>Ken22@6</t>
  </si>
  <si>
    <t>Ken22@7</t>
  </si>
  <si>
    <t>Ken22@8</t>
  </si>
  <si>
    <t>low-T sheared peridotites</t>
  </si>
  <si>
    <t>moderate-T sheared peridotites</t>
  </si>
  <si>
    <t>BD2128@1</t>
  </si>
  <si>
    <t>BD2128@2</t>
  </si>
  <si>
    <t>BD2128@3</t>
  </si>
  <si>
    <t>BD2128@4</t>
  </si>
  <si>
    <t>high-T sheared peridotites</t>
  </si>
  <si>
    <t>Let9@1</t>
  </si>
  <si>
    <t>Let9@2</t>
  </si>
  <si>
    <t>Let9@3</t>
  </si>
  <si>
    <t>Let9@4</t>
  </si>
  <si>
    <t>Let9@5</t>
  </si>
  <si>
    <t>BD2128</t>
  </si>
  <si>
    <t>Let 9</t>
  </si>
  <si>
    <t>Let10@1</t>
  </si>
  <si>
    <t>Let10@2</t>
  </si>
  <si>
    <t>Let10@3</t>
  </si>
  <si>
    <t>Let10@4</t>
  </si>
  <si>
    <t>Let10@5</t>
  </si>
  <si>
    <t>Let10@6</t>
  </si>
  <si>
    <t>Let 10</t>
  </si>
  <si>
    <t>Let11@1</t>
  </si>
  <si>
    <t>Let11@2</t>
  </si>
  <si>
    <t>Let11@3</t>
  </si>
  <si>
    <t>Let11@4</t>
  </si>
  <si>
    <t>Let11@5</t>
  </si>
  <si>
    <t>Let11@6</t>
  </si>
  <si>
    <t>Let11@7</t>
  </si>
  <si>
    <t>Let 11</t>
  </si>
  <si>
    <t>Bosh16@7</t>
  </si>
  <si>
    <t>Bosh16@8</t>
  </si>
  <si>
    <t>Bosh17@1</t>
  </si>
  <si>
    <t>Bosh17@2</t>
  </si>
  <si>
    <t>Bosh17@3</t>
  </si>
  <si>
    <t>Bosh17@4</t>
  </si>
  <si>
    <t>Bosh17@5</t>
  </si>
  <si>
    <t>Bosh17@6</t>
  </si>
  <si>
    <t>Bosh17@7</t>
  </si>
  <si>
    <t>Bosh17@8</t>
  </si>
  <si>
    <t>Bosh17@9</t>
  </si>
  <si>
    <t>Bosh 17</t>
  </si>
  <si>
    <t>Ken3@7</t>
  </si>
  <si>
    <t>Ken22@02</t>
  </si>
  <si>
    <t>Ken22@03</t>
  </si>
  <si>
    <t>Ken22@04</t>
  </si>
  <si>
    <t>Ken22@05</t>
  </si>
  <si>
    <t>Ken22@06</t>
  </si>
  <si>
    <t>Ken22@07</t>
  </si>
  <si>
    <t>Ken22@08</t>
  </si>
  <si>
    <t>Ken22@09</t>
  </si>
  <si>
    <t>Let9@6</t>
  </si>
  <si>
    <t>Let9@7</t>
  </si>
  <si>
    <t>Bosh14@5</t>
  </si>
  <si>
    <t>Bosh14@6</t>
  </si>
  <si>
    <t>Bosh14@8</t>
  </si>
  <si>
    <t>Bosh15@1</t>
  </si>
  <si>
    <t>Bosh15@3</t>
  </si>
  <si>
    <t>Bosh15@4</t>
  </si>
  <si>
    <t>Bosh15@5</t>
  </si>
  <si>
    <t>Bosh15@6</t>
  </si>
  <si>
    <t>Bosh15@8</t>
  </si>
  <si>
    <t>Bosh15@7</t>
  </si>
  <si>
    <t>Bosh15@9</t>
  </si>
  <si>
    <t>Bosh 15</t>
  </si>
  <si>
    <t>Let9@8</t>
  </si>
  <si>
    <t>sample</t>
  </si>
  <si>
    <t>grain</t>
  </si>
  <si>
    <t>spot name</t>
  </si>
  <si>
    <t>1 se</t>
  </si>
  <si>
    <t>comment</t>
  </si>
  <si>
    <t>core/rim</t>
  </si>
  <si>
    <t>value in red = preferred value</t>
  </si>
  <si>
    <t>1/line 1</t>
  </si>
  <si>
    <t>1/line 2</t>
  </si>
  <si>
    <t>rim1</t>
  </si>
  <si>
    <t>rim2</t>
  </si>
  <si>
    <t>rim3</t>
  </si>
  <si>
    <t>average (grain 1, core)</t>
  </si>
  <si>
    <t>standard</t>
  </si>
  <si>
    <t>MA472@1</t>
  </si>
  <si>
    <t>M469@1</t>
  </si>
  <si>
    <t>A710@1</t>
  </si>
  <si>
    <t>M449@1</t>
  </si>
  <si>
    <t>M443@1</t>
  </si>
  <si>
    <t>M437@1</t>
  </si>
  <si>
    <t>Fo100@3</t>
  </si>
  <si>
    <t>Fo100@4</t>
  </si>
  <si>
    <t>Fo100@5</t>
  </si>
  <si>
    <t>Suprasil@3</t>
  </si>
  <si>
    <t>Suprasil@4</t>
  </si>
  <si>
    <t>Suprasil@5</t>
  </si>
  <si>
    <t>reference</t>
  </si>
  <si>
    <t>MA472</t>
  </si>
  <si>
    <t>M469</t>
  </si>
  <si>
    <t>A710</t>
  </si>
  <si>
    <t>M449</t>
  </si>
  <si>
    <t>M443</t>
  </si>
  <si>
    <t>M437</t>
  </si>
  <si>
    <t>Suprasil</t>
  </si>
  <si>
    <t>synthetic Fo</t>
  </si>
  <si>
    <t xml:space="preserve">Heraeus Suprasil 3002 </t>
  </si>
  <si>
    <t>BB02@1</t>
  </si>
  <si>
    <t>BB02@2</t>
  </si>
  <si>
    <t>BB02@3</t>
  </si>
  <si>
    <t>BB02@4</t>
  </si>
  <si>
    <t>DB03@1</t>
  </si>
  <si>
    <t>DB03@2</t>
  </si>
  <si>
    <t>DB03@3</t>
  </si>
  <si>
    <t>DB03@4</t>
  </si>
  <si>
    <t>DB03@5</t>
  </si>
  <si>
    <t>RN04@1</t>
  </si>
  <si>
    <t>RN04@2</t>
  </si>
  <si>
    <t>RN04@3</t>
  </si>
  <si>
    <t>RN04@4</t>
  </si>
  <si>
    <t>RN04@5</t>
  </si>
  <si>
    <t>KH03-27@1</t>
  </si>
  <si>
    <t>KH03-27@2</t>
  </si>
  <si>
    <t>KH03-27@3</t>
  </si>
  <si>
    <t>KH03-27@4</t>
  </si>
  <si>
    <t>KH03-27@5</t>
  </si>
  <si>
    <t>KH03-27@6</t>
  </si>
  <si>
    <t>KH03-04@1</t>
  </si>
  <si>
    <t>KH03-04@2</t>
  </si>
  <si>
    <t>KH03-04@3</t>
  </si>
  <si>
    <t>KH03-04@4</t>
  </si>
  <si>
    <t>KH03-04@5</t>
  </si>
  <si>
    <t>KH03-04@6</t>
  </si>
  <si>
    <t>109426-1@1</t>
  </si>
  <si>
    <t>109426-1@2</t>
  </si>
  <si>
    <t>109426-1@3</t>
  </si>
  <si>
    <t>109426-1@4</t>
  </si>
  <si>
    <t>BD2128@5</t>
  </si>
  <si>
    <t>BD2128@6</t>
  </si>
  <si>
    <t>BD2128@7</t>
  </si>
  <si>
    <t>BD2128@8</t>
  </si>
  <si>
    <t>Fo100@1</t>
  </si>
  <si>
    <t>Fo100@2</t>
  </si>
  <si>
    <t>Suprasil@1</t>
  </si>
  <si>
    <t>BB02</t>
  </si>
  <si>
    <t>DB03</t>
  </si>
  <si>
    <t>RN04</t>
  </si>
  <si>
    <t>KH03-27</t>
  </si>
  <si>
    <t>KH03-04</t>
  </si>
  <si>
    <t>109426-1</t>
  </si>
  <si>
    <t>Jackson &amp; Gibson (2023)</t>
  </si>
  <si>
    <t>Suprasil@2</t>
  </si>
  <si>
    <r>
      <t xml:space="preserve">Aubaud </t>
    </r>
    <r>
      <rPr>
        <i/>
        <sz val="12"/>
        <color theme="1"/>
        <rFont val="Calibri"/>
        <family val="2"/>
        <scheme val="minor"/>
      </rPr>
      <t>et al.</t>
    </r>
    <r>
      <rPr>
        <sz val="12"/>
        <color theme="1"/>
        <rFont val="Calibri"/>
        <family val="2"/>
        <scheme val="minor"/>
      </rPr>
      <t xml:space="preserve"> (2007)</t>
    </r>
  </si>
  <si>
    <r>
      <t xml:space="preserve">Withers </t>
    </r>
    <r>
      <rPr>
        <i/>
        <sz val="12"/>
        <color theme="1"/>
        <rFont val="Calibri"/>
        <family val="2"/>
        <scheme val="minor"/>
      </rPr>
      <t>et al.</t>
    </r>
    <r>
      <rPr>
        <sz val="12"/>
        <color theme="1"/>
        <rFont val="Calibri"/>
        <family val="2"/>
        <scheme val="minor"/>
      </rPr>
      <t xml:space="preserve"> (2011, 2012)</t>
    </r>
  </si>
  <si>
    <r>
      <t xml:space="preserve">Kumamoto </t>
    </r>
    <r>
      <rPr>
        <i/>
        <sz val="12"/>
        <color theme="1"/>
        <rFont val="Calibri"/>
        <family val="2"/>
        <scheme val="minor"/>
      </rPr>
      <t>et al.</t>
    </r>
    <r>
      <rPr>
        <sz val="12"/>
        <color theme="1"/>
        <rFont val="Calibri"/>
        <family val="2"/>
        <scheme val="minor"/>
      </rPr>
      <t xml:space="preserve"> (2017) and refs therein</t>
    </r>
  </si>
  <si>
    <t>olivine</t>
  </si>
  <si>
    <t>orthopyroxene</t>
  </si>
  <si>
    <t>clinopyroxene</t>
  </si>
  <si>
    <t>rim1/rim2</t>
  </si>
  <si>
    <t>436/0</t>
  </si>
  <si>
    <t>0/436</t>
  </si>
  <si>
    <t>64/372</t>
  </si>
  <si>
    <t>139/296</t>
  </si>
  <si>
    <t>207/229</t>
  </si>
  <si>
    <t>245/191</t>
  </si>
  <si>
    <t>319/117</t>
  </si>
  <si>
    <t>382/54</t>
  </si>
  <si>
    <t>0/495</t>
  </si>
  <si>
    <t>103/392</t>
  </si>
  <si>
    <t>220/275</t>
  </si>
  <si>
    <t>351/144</t>
  </si>
  <si>
    <t>495/0</t>
  </si>
  <si>
    <t>comment preferred value</t>
  </si>
  <si>
    <r>
      <rPr>
        <b/>
        <sz val="12"/>
        <color theme="1"/>
        <rFont val="Calibri"/>
        <family val="2"/>
        <scheme val="minor"/>
      </rPr>
      <t xml:space="preserve">Grain 1: </t>
    </r>
    <r>
      <rPr>
        <sz val="12"/>
        <color theme="1"/>
        <rFont val="Calibri"/>
        <family val="2"/>
        <scheme val="minor"/>
      </rPr>
      <t>H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O-gain. Just the core concentration </t>
    </r>
    <r>
      <rPr>
        <b/>
        <sz val="12"/>
        <color theme="1"/>
        <rFont val="Calibri"/>
        <family val="2"/>
        <scheme val="minor"/>
      </rPr>
      <t>Bosh14@1</t>
    </r>
    <r>
      <rPr>
        <sz val="12"/>
        <color theme="1"/>
        <rFont val="Calibri"/>
        <family val="2"/>
        <scheme val="minor"/>
      </rPr>
      <t xml:space="preserve"> is used. This a</t>
    </r>
    <r>
      <rPr>
        <sz val="12"/>
        <color rgb="FFFF0000"/>
        <rFont val="Calibri"/>
        <family val="2"/>
        <scheme val="minor"/>
      </rPr>
      <t xml:space="preserve"> maximum concentration.</t>
    </r>
  </si>
  <si>
    <t>close to neoblast band within porphyroclast</t>
  </si>
  <si>
    <t>89/87</t>
  </si>
  <si>
    <t>0/166</t>
  </si>
  <si>
    <t>166/0</t>
  </si>
  <si>
    <t>147/272</t>
  </si>
  <si>
    <t>0/413</t>
  </si>
  <si>
    <t>71/342</t>
  </si>
  <si>
    <t>131/282</t>
  </si>
  <si>
    <t>202/211</t>
  </si>
  <si>
    <t>256/157</t>
  </si>
  <si>
    <t>346/67</t>
  </si>
  <si>
    <t>414/0</t>
  </si>
  <si>
    <t>0/1437</t>
  </si>
  <si>
    <t>83/1354</t>
  </si>
  <si>
    <t>262/1175</t>
  </si>
  <si>
    <t>482/955</t>
  </si>
  <si>
    <t>781/656</t>
  </si>
  <si>
    <t>1042/395</t>
  </si>
  <si>
    <t>1146/292</t>
  </si>
  <si>
    <t>1331/107</t>
  </si>
  <si>
    <t>1437/0</t>
  </si>
  <si>
    <r>
      <t>The 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 component of sheared mantle peridotites: Evidence for hydrous deformation with implications for the stability of cratons and diamonds - Contributions to Mineralogy and Petrology - Heckel C, Withers AC, Woodland AB, Gibson SA, Ludwig T  - catharina.heckel@anu.edu.au</t>
    </r>
  </si>
  <si>
    <t>Supplementary File S3 - SIMS</t>
  </si>
  <si>
    <t>distance from rim spot [µm]</t>
  </si>
  <si>
    <r>
      <t>H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>O [µg/g]</t>
    </r>
  </si>
  <si>
    <r>
      <rPr>
        <b/>
        <sz val="12"/>
        <color theme="1"/>
        <rFont val="Calibri"/>
        <family val="2"/>
        <scheme val="minor"/>
      </rPr>
      <t>Grain 1 and 2:</t>
    </r>
    <r>
      <rPr>
        <sz val="12"/>
        <color theme="1"/>
        <rFont val="Calibri"/>
        <family val="2"/>
        <scheme val="minor"/>
      </rPr>
      <t xml:space="preserve"> homogeneous but different contents. It is assumed that grain 2 experienced H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>O-loss. Note that partition coefficients indicate equilibrium of opx with grain 1 and disequilibrium with grain 2. Thus, we prefer an average core concentration of grain 1.</t>
    </r>
  </si>
  <si>
    <r>
      <t xml:space="preserve">Heterogeneous concentrations. Ambiguous. Thus, we use an average of all analysis. </t>
    </r>
    <r>
      <rPr>
        <sz val="12"/>
        <color rgb="FFFF0000"/>
        <rFont val="Calibri"/>
        <family val="2"/>
        <scheme val="minor"/>
      </rPr>
      <t>Treat this value with care.</t>
    </r>
  </si>
  <si>
    <r>
      <rPr>
        <b/>
        <sz val="12"/>
        <color theme="1"/>
        <rFont val="Calibri"/>
        <family val="2"/>
        <scheme val="minor"/>
      </rPr>
      <t>Grain 1:</t>
    </r>
    <r>
      <rPr>
        <sz val="12"/>
        <color theme="1"/>
        <rFont val="Calibri"/>
        <family val="2"/>
        <scheme val="minor"/>
      </rPr>
      <t xml:space="preserve"> slightly heterogeneous. </t>
    </r>
    <r>
      <rPr>
        <b/>
        <sz val="12"/>
        <color theme="1"/>
        <rFont val="Calibri"/>
        <family val="2"/>
        <scheme val="minor"/>
      </rPr>
      <t>Grain 2:</t>
    </r>
    <r>
      <rPr>
        <sz val="12"/>
        <color theme="1"/>
        <rFont val="Calibri"/>
        <family val="2"/>
        <scheme val="minor"/>
      </rPr>
      <t xml:space="preserve"> homogeneous. Ambiguous. Thus, we prefer an average concentration.</t>
    </r>
  </si>
  <si>
    <r>
      <rPr>
        <b/>
        <sz val="12"/>
        <color theme="1"/>
        <rFont val="Calibri"/>
        <family val="2"/>
        <scheme val="minor"/>
      </rPr>
      <t xml:space="preserve">Grain 1 and 2: </t>
    </r>
    <r>
      <rPr>
        <sz val="12"/>
        <color theme="1"/>
        <rFont val="Calibri"/>
        <family val="2"/>
        <scheme val="minor"/>
      </rPr>
      <t xml:space="preserve">Heterogeneous concentration. Bosh 16 a strongly deformed and metasomatized sample. Ambiguous. Thus, we use an average concentration.  </t>
    </r>
    <r>
      <rPr>
        <sz val="12"/>
        <color rgb="FFFF0000"/>
        <rFont val="Calibri"/>
        <family val="2"/>
        <scheme val="minor"/>
      </rPr>
      <t>Data should be treated with care.</t>
    </r>
  </si>
  <si>
    <t>NOTES:</t>
  </si>
  <si>
    <t>The concentrations presented here are calculated in a simplified manner without time interpolation of the consecutive intensities.</t>
  </si>
  <si>
    <t>The mean values may therefore differ from final values in the paper.</t>
  </si>
  <si>
    <t>"RSE" = relative standard error = relative standard deviation/sqrt(# of cycles)</t>
  </si>
  <si>
    <t>Ken22@04 (opx)</t>
  </si>
  <si>
    <t>Mean:</t>
  </si>
  <si>
    <t>1RSE:</t>
  </si>
  <si>
    <t>Ken22@05 (opx)</t>
  </si>
  <si>
    <t>Ken22@11 (opx)</t>
  </si>
  <si>
    <t>Ken22@12 (opx)</t>
  </si>
  <si>
    <t>inclusion</t>
  </si>
  <si>
    <t>time [s]</t>
  </si>
  <si>
    <r>
      <rPr>
        <b/>
        <vertAlign val="superscript"/>
        <sz val="12"/>
        <color theme="1"/>
        <rFont val="Calibri"/>
        <family val="2"/>
      </rPr>
      <t>28</t>
    </r>
    <r>
      <rPr>
        <b/>
        <sz val="12"/>
        <color theme="1"/>
        <rFont val="Calibri"/>
        <family val="2"/>
      </rPr>
      <t>Si [cps]</t>
    </r>
  </si>
  <si>
    <r>
      <rPr>
        <b/>
        <vertAlign val="superscript"/>
        <sz val="12"/>
        <color theme="1"/>
        <rFont val="Calibri"/>
        <family val="2"/>
      </rPr>
      <t>16</t>
    </r>
    <r>
      <rPr>
        <b/>
        <sz val="12"/>
        <color theme="1"/>
        <rFont val="Calibri"/>
        <family val="2"/>
      </rPr>
      <t>O</t>
    </r>
    <r>
      <rPr>
        <b/>
        <vertAlign val="superscript"/>
        <sz val="12"/>
        <color theme="1"/>
        <rFont val="Calibri"/>
        <family val="2"/>
      </rPr>
      <t>1</t>
    </r>
    <r>
      <rPr>
        <b/>
        <sz val="12"/>
        <color theme="1"/>
        <rFont val="Calibri"/>
        <family val="2"/>
      </rPr>
      <t>H/</t>
    </r>
    <r>
      <rPr>
        <b/>
        <vertAlign val="superscript"/>
        <sz val="12"/>
        <color theme="1"/>
        <rFont val="Calibri"/>
        <family val="2"/>
      </rPr>
      <t>28</t>
    </r>
    <r>
      <rPr>
        <b/>
        <sz val="12"/>
        <color theme="1"/>
        <rFont val="Calibri"/>
        <family val="2"/>
      </rPr>
      <t>Si</t>
    </r>
  </si>
  <si>
    <r>
      <t>H</t>
    </r>
    <r>
      <rPr>
        <b/>
        <vertAlign val="subscript"/>
        <sz val="12"/>
        <rFont val="Calibri"/>
        <family val="2"/>
      </rPr>
      <t>2</t>
    </r>
    <r>
      <rPr>
        <b/>
        <sz val="12"/>
        <rFont val="Calibri"/>
        <family val="2"/>
      </rPr>
      <t>O [µg/g]</t>
    </r>
  </si>
  <si>
    <r>
      <rPr>
        <b/>
        <vertAlign val="superscript"/>
        <sz val="12"/>
        <color theme="1"/>
        <rFont val="Calibri"/>
        <family val="2"/>
      </rPr>
      <t>16</t>
    </r>
    <r>
      <rPr>
        <b/>
        <sz val="12"/>
        <color theme="1"/>
        <rFont val="Calibri"/>
        <family val="2"/>
      </rPr>
      <t>O</t>
    </r>
    <r>
      <rPr>
        <b/>
        <vertAlign val="superscript"/>
        <sz val="12"/>
        <color theme="1"/>
        <rFont val="Calibri"/>
        <family val="2"/>
      </rPr>
      <t>1</t>
    </r>
    <r>
      <rPr>
        <b/>
        <sz val="12"/>
        <color theme="1"/>
        <rFont val="Calibri"/>
        <family val="2"/>
      </rPr>
      <t>H [cps]</t>
    </r>
  </si>
  <si>
    <r>
      <rPr>
        <b/>
        <sz val="12"/>
        <color theme="1"/>
        <rFont val="Calibri"/>
        <family val="2"/>
        <scheme val="minor"/>
      </rPr>
      <t xml:space="preserve">Grain 1: </t>
    </r>
    <r>
      <rPr>
        <sz val="12"/>
        <color theme="1"/>
        <rFont val="Calibri"/>
        <family val="2"/>
        <scheme val="minor"/>
      </rPr>
      <t>H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O-loss. </t>
    </r>
    <r>
      <rPr>
        <b/>
        <sz val="12"/>
        <color theme="1"/>
        <rFont val="Calibri"/>
        <family val="2"/>
        <scheme val="minor"/>
      </rPr>
      <t>Grain 2:</t>
    </r>
    <r>
      <rPr>
        <sz val="12"/>
        <color theme="1"/>
        <rFont val="Calibri"/>
        <family val="2"/>
        <scheme val="minor"/>
      </rPr>
      <t xml:space="preserve"> homogeneous. Average core concentration is preferred.</t>
    </r>
  </si>
  <si>
    <r>
      <rPr>
        <b/>
        <sz val="12"/>
        <color theme="1"/>
        <rFont val="Calibri"/>
        <family val="2"/>
        <scheme val="minor"/>
      </rPr>
      <t xml:space="preserve">Grain 1: </t>
    </r>
    <r>
      <rPr>
        <sz val="12"/>
        <color theme="1"/>
        <rFont val="Calibri"/>
        <family val="2"/>
        <scheme val="minor"/>
      </rPr>
      <t>H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>O-gain, Heterogeneous?. We use an average core concentraton without analysis with larger error/potential inclusions (Bosh17@1, Bosh17@2).</t>
    </r>
  </si>
  <si>
    <t>For BD2128 just core measurements are available. Thus, we use an average composition for the sample. This sample was also measured by Jackson &amp; Gibson (2023).</t>
  </si>
  <si>
    <r>
      <rPr>
        <b/>
        <sz val="12"/>
        <color theme="1"/>
        <rFont val="Calibri"/>
        <family val="2"/>
        <scheme val="minor"/>
      </rPr>
      <t xml:space="preserve">Grain 1: </t>
    </r>
    <r>
      <rPr>
        <sz val="12"/>
        <color theme="1"/>
        <rFont val="Calibri"/>
        <family val="2"/>
        <scheme val="minor"/>
      </rPr>
      <t>slight H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>O-loss?. Average concentration without Let9@1 and Let9@2 are used to consider potential H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>O-loss.</t>
    </r>
  </si>
  <si>
    <r>
      <rPr>
        <b/>
        <sz val="12"/>
        <color theme="1"/>
        <rFont val="Calibri"/>
        <family val="2"/>
        <scheme val="minor"/>
      </rPr>
      <t>Grain 1 and 2:</t>
    </r>
    <r>
      <rPr>
        <sz val="12"/>
        <color theme="1"/>
        <rFont val="Calibri"/>
        <family val="2"/>
        <scheme val="minor"/>
      </rPr>
      <t xml:space="preserve"> both relatively homogeneous. Thus, we use an average concentration.</t>
    </r>
  </si>
  <si>
    <r>
      <rPr>
        <b/>
        <sz val="12"/>
        <color theme="1"/>
        <rFont val="Calibri"/>
        <family val="2"/>
        <scheme val="minor"/>
      </rPr>
      <t>Grain 1:</t>
    </r>
    <r>
      <rPr>
        <sz val="12"/>
        <color theme="1"/>
        <rFont val="Calibri"/>
        <family val="2"/>
        <scheme val="minor"/>
      </rPr>
      <t xml:space="preserve"> H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O-gain? </t>
    </r>
    <r>
      <rPr>
        <b/>
        <sz val="12"/>
        <color theme="1"/>
        <rFont val="Calibri"/>
        <family val="2"/>
        <scheme val="minor"/>
      </rPr>
      <t xml:space="preserve">Grain 2: </t>
    </r>
    <r>
      <rPr>
        <sz val="12"/>
        <color theme="1"/>
        <rFont val="Calibri"/>
        <family val="2"/>
        <scheme val="minor"/>
      </rPr>
      <t>homogeneous. Grains have slightly different concentrations. Note: Partition coefficients indicate disequilibrium of both grains compared to predicted D</t>
    </r>
    <r>
      <rPr>
        <vertAlign val="superscript"/>
        <sz val="12"/>
        <color theme="1"/>
        <rFont val="Calibri"/>
        <family val="2"/>
        <scheme val="minor"/>
      </rPr>
      <t>opx-ol</t>
    </r>
    <r>
      <rPr>
        <sz val="12"/>
        <color theme="1"/>
        <rFont val="Calibri"/>
        <family val="2"/>
        <scheme val="minor"/>
      </rPr>
      <t xml:space="preserve"> of Ardia et al. (2012) and Demouchy &amp; Bolfan-Casanova (2016). To consider a potential H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>O-gain (grain 1) during entrainment, we just use an average core concentration of grain 2.</t>
    </r>
  </si>
  <si>
    <r>
      <t>Two profiles were measured in the olivine in Ken 22. Minimal H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>O-loss could be present towards rim2. We prefer an average core concentration without Ken22@6 and Ken 22@7 to consider this potential H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>O-loss during entrainment.</t>
    </r>
  </si>
  <si>
    <r>
      <rPr>
        <b/>
        <sz val="12"/>
        <color theme="1"/>
        <rFont val="Calibri"/>
        <family val="2"/>
        <scheme val="minor"/>
      </rPr>
      <t>Grain 1:</t>
    </r>
    <r>
      <rPr>
        <sz val="12"/>
        <color theme="1"/>
        <rFont val="Calibri"/>
        <family val="2"/>
        <scheme val="minor"/>
      </rPr>
      <t xml:space="preserve"> H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O-loss. </t>
    </r>
    <r>
      <rPr>
        <b/>
        <sz val="12"/>
        <color theme="1"/>
        <rFont val="Calibri"/>
        <family val="2"/>
        <scheme val="minor"/>
      </rPr>
      <t>Grain 2:</t>
    </r>
    <r>
      <rPr>
        <sz val="12"/>
        <color theme="1"/>
        <rFont val="Calibri"/>
        <family val="2"/>
        <scheme val="minor"/>
      </rPr>
      <t xml:space="preserve"> heterogeneous?. Grains with different concentrations. To consider a potential H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>O-loss (of grain 2), we prefer the concenteration of 02Bult@1.</t>
    </r>
  </si>
  <si>
    <r>
      <rPr>
        <b/>
        <sz val="12"/>
        <color theme="1"/>
        <rFont val="Calibri"/>
        <family val="2"/>
        <scheme val="minor"/>
      </rPr>
      <t>Grain 1:</t>
    </r>
    <r>
      <rPr>
        <sz val="12"/>
        <color theme="1"/>
        <rFont val="Calibri"/>
        <family val="2"/>
        <scheme val="minor"/>
      </rPr>
      <t xml:space="preserve"> Heterogeneous concentrations? Because of the inclusions, we prefer the (core) concentration of </t>
    </r>
    <r>
      <rPr>
        <b/>
        <sz val="12"/>
        <color theme="1"/>
        <rFont val="Calibri"/>
        <family val="2"/>
        <scheme val="minor"/>
      </rPr>
      <t>Bosh3@4.</t>
    </r>
  </si>
  <si>
    <r>
      <rPr>
        <b/>
        <sz val="12"/>
        <color theme="1"/>
        <rFont val="Calibri"/>
        <family val="2"/>
        <scheme val="minor"/>
      </rPr>
      <t>Grain 1 and 2:</t>
    </r>
    <r>
      <rPr>
        <sz val="12"/>
        <color theme="1"/>
        <rFont val="Calibri"/>
        <family val="2"/>
        <scheme val="minor"/>
      </rPr>
      <t xml:space="preserve"> heterogeneous? Bosh 16 a strongly deformed and metasomatized sample. Ambiguous. Thus, we prefer an average core concentration without analysis with larger errors/potential inclusions (Bosh16@1, Bosh16@3, Bosh16@5).</t>
    </r>
  </si>
  <si>
    <r>
      <rPr>
        <b/>
        <sz val="12"/>
        <color theme="1"/>
        <rFont val="Calibri"/>
        <family val="2"/>
        <scheme val="minor"/>
      </rPr>
      <t xml:space="preserve">Grain 1: </t>
    </r>
    <r>
      <rPr>
        <sz val="12"/>
        <color theme="1"/>
        <rFont val="Calibri"/>
        <family val="2"/>
        <scheme val="minor"/>
      </rPr>
      <t>H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O-gain? </t>
    </r>
    <r>
      <rPr>
        <b/>
        <sz val="12"/>
        <color theme="1"/>
        <rFont val="Calibri"/>
        <family val="2"/>
        <scheme val="minor"/>
      </rPr>
      <t xml:space="preserve">Grain 2: </t>
    </r>
    <r>
      <rPr>
        <sz val="12"/>
        <color theme="1"/>
        <rFont val="Calibri"/>
        <family val="2"/>
        <scheme val="minor"/>
      </rPr>
      <t>H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>O-gain.</t>
    </r>
    <r>
      <rPr>
        <sz val="12"/>
        <color rgb="FFFF0000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Note: Comparison with predicted partition coefficients D</t>
    </r>
    <r>
      <rPr>
        <vertAlign val="superscript"/>
        <sz val="12"/>
        <color theme="1"/>
        <rFont val="Calibri"/>
        <family val="2"/>
        <scheme val="minor"/>
      </rPr>
      <t>opx-ol</t>
    </r>
    <r>
      <rPr>
        <sz val="12"/>
        <color theme="1"/>
        <rFont val="Calibri"/>
        <family val="2"/>
        <scheme val="minor"/>
      </rPr>
      <t xml:space="preserve"> of Ardia et al. (2012) and Demouchy &amp; Bolfan-Casanova (2016) indicate equilibrium with the lower concentration of Ken3@4 and disequilibrium with grain 1.To consider the potential H2O-gain of grain 1, we prefer the core concentration of </t>
    </r>
    <r>
      <rPr>
        <sz val="12"/>
        <color rgb="FFFF0000"/>
        <rFont val="Calibri"/>
        <family val="2"/>
        <scheme val="minor"/>
      </rPr>
      <t xml:space="preserve">Ken3@4 </t>
    </r>
    <r>
      <rPr>
        <sz val="12"/>
        <color theme="1"/>
        <rFont val="Calibri"/>
        <family val="2"/>
        <scheme val="minor"/>
      </rPr>
      <t>(grain 2).</t>
    </r>
  </si>
  <si>
    <r>
      <rPr>
        <b/>
        <sz val="12"/>
        <color theme="1"/>
        <rFont val="Calibri"/>
        <family val="2"/>
        <scheme val="minor"/>
      </rPr>
      <t>Grain 1 and 2:</t>
    </r>
    <r>
      <rPr>
        <sz val="12"/>
        <color theme="1"/>
        <rFont val="Calibri"/>
        <family val="2"/>
        <scheme val="minor"/>
      </rPr>
      <t xml:space="preserve"> both grains are heterogeneous. Ambiguous. Thus, we prefer an average core concentration without considering spot Ken22@5, Ken22@09, Ken22@11 (inclusions?). Note: This sample is strongly metasomatized with complex zonation in opx in major to minor elements (Heckel et al., 2022).</t>
    </r>
  </si>
  <si>
    <r>
      <rPr>
        <b/>
        <sz val="12"/>
        <color theme="1"/>
        <rFont val="Calibri"/>
        <family val="2"/>
        <scheme val="minor"/>
      </rPr>
      <t>Grain 1 - 4:</t>
    </r>
    <r>
      <rPr>
        <sz val="12"/>
        <color theme="1"/>
        <rFont val="Calibri"/>
        <family val="2"/>
        <scheme val="minor"/>
      </rPr>
      <t xml:space="preserve"> slight H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>O-gain in some grains. However, the different grains differ more in concentration compared to core-rim. Ambiguous. Thus, average core concentration of all grains is preferred.</t>
    </r>
  </si>
  <si>
    <r>
      <rPr>
        <b/>
        <sz val="12"/>
        <color theme="1"/>
        <rFont val="Calibri"/>
        <family val="2"/>
        <scheme val="minor"/>
      </rPr>
      <t>Grain 1:</t>
    </r>
    <r>
      <rPr>
        <sz val="12"/>
        <color theme="1"/>
        <rFont val="Calibri"/>
        <family val="2"/>
        <scheme val="minor"/>
      </rPr>
      <t xml:space="preserve"> H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>O-loss, heterogeneous. Ambiguous. Thus, we prefer an average core concentration without Bosh17@3 (inclusion).</t>
    </r>
  </si>
  <si>
    <r>
      <rPr>
        <b/>
        <sz val="12"/>
        <color theme="1"/>
        <rFont val="Calibri"/>
        <family val="2"/>
        <scheme val="minor"/>
      </rPr>
      <t>Grain 1:</t>
    </r>
    <r>
      <rPr>
        <sz val="12"/>
        <color theme="1"/>
        <rFont val="Calibri"/>
        <family val="2"/>
        <scheme val="minor"/>
      </rPr>
      <t xml:space="preserve"> H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O-loss? </t>
    </r>
    <r>
      <rPr>
        <b/>
        <sz val="12"/>
        <color theme="1"/>
        <rFont val="Calibri"/>
        <family val="2"/>
        <scheme val="minor"/>
      </rPr>
      <t>Grain 2:</t>
    </r>
    <r>
      <rPr>
        <sz val="12"/>
        <color theme="1"/>
        <rFont val="Calibri"/>
        <family val="2"/>
        <scheme val="minor"/>
      </rPr>
      <t xml:space="preserve"> heterogeneous/ zonation?. We prefer an average core concentration without 02Bult@6 to consider a possible zonation.</t>
    </r>
  </si>
  <si>
    <r>
      <rPr>
        <b/>
        <sz val="12"/>
        <color theme="1"/>
        <rFont val="Calibri"/>
        <family val="2"/>
        <scheme val="minor"/>
      </rPr>
      <t>Grain 1:</t>
    </r>
    <r>
      <rPr>
        <sz val="12"/>
        <color theme="1"/>
        <rFont val="Calibri"/>
        <family val="2"/>
        <scheme val="minor"/>
      </rPr>
      <t xml:space="preserve"> H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O-gain. </t>
    </r>
    <r>
      <rPr>
        <b/>
        <sz val="12"/>
        <color theme="1"/>
        <rFont val="Calibri"/>
        <family val="2"/>
        <scheme val="minor"/>
      </rPr>
      <t>Grain 2:</t>
    </r>
    <r>
      <rPr>
        <sz val="12"/>
        <color theme="1"/>
        <rFont val="Calibri"/>
        <family val="2"/>
        <scheme val="minor"/>
      </rPr>
      <t xml:space="preserve"> homogeneous. Core concentrations differ between grains. To consider a potential H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O-gain (including for grain 2), we prefer an average core concentration of grain 1 without Bosh14@3. </t>
    </r>
  </si>
  <si>
    <r>
      <rPr>
        <b/>
        <sz val="12"/>
        <color theme="1"/>
        <rFont val="Calibri"/>
        <family val="2"/>
        <scheme val="minor"/>
      </rPr>
      <t>Grain 1 and 2:</t>
    </r>
    <r>
      <rPr>
        <sz val="12"/>
        <color theme="1"/>
        <rFont val="Calibri"/>
        <family val="2"/>
        <scheme val="minor"/>
      </rPr>
      <t xml:space="preserve"> H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O-loss. Just the concentrations of </t>
    </r>
    <r>
      <rPr>
        <b/>
        <sz val="12"/>
        <color theme="1"/>
        <rFont val="Calibri"/>
        <family val="2"/>
        <scheme val="minor"/>
      </rPr>
      <t xml:space="preserve">Bosh15@3 </t>
    </r>
    <r>
      <rPr>
        <sz val="12"/>
        <color theme="1"/>
        <rFont val="Calibri"/>
        <family val="2"/>
        <scheme val="minor"/>
      </rPr>
      <t xml:space="preserve">is used. </t>
    </r>
    <r>
      <rPr>
        <sz val="12"/>
        <color rgb="FFFF0000"/>
        <rFont val="Calibri"/>
        <family val="2"/>
        <scheme val="minor"/>
      </rPr>
      <t>This is a minimum concentration.</t>
    </r>
  </si>
  <si>
    <r>
      <rPr>
        <b/>
        <sz val="12"/>
        <color theme="1"/>
        <rFont val="Calibri"/>
        <family val="2"/>
        <scheme val="minor"/>
      </rPr>
      <t xml:space="preserve">Grain 1 and 2: </t>
    </r>
    <r>
      <rPr>
        <sz val="12"/>
        <color theme="1"/>
        <rFont val="Calibri"/>
        <family val="2"/>
        <scheme val="minor"/>
      </rPr>
      <t>(slight) H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>O-loss. We prefer an average core concentration without Bosh 17@3, Bosh17@8 to consider possible H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>O-loss.</t>
    </r>
  </si>
  <si>
    <r>
      <rPr>
        <b/>
        <sz val="12"/>
        <color theme="1"/>
        <rFont val="Calibri"/>
        <family val="2"/>
        <scheme val="minor"/>
      </rPr>
      <t xml:space="preserve">Grain 1: </t>
    </r>
    <r>
      <rPr>
        <sz val="12"/>
        <color theme="1"/>
        <rFont val="Calibri"/>
        <family val="2"/>
        <scheme val="minor"/>
      </rPr>
      <t>H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>O-gain.</t>
    </r>
    <r>
      <rPr>
        <b/>
        <sz val="12"/>
        <color theme="1"/>
        <rFont val="Calibri"/>
        <family val="2"/>
        <scheme val="minor"/>
      </rPr>
      <t xml:space="preserve"> Grain2:</t>
    </r>
    <r>
      <rPr>
        <sz val="12"/>
        <color theme="1"/>
        <rFont val="Calibri"/>
        <family val="2"/>
        <scheme val="minor"/>
      </rPr>
      <t xml:space="preserve"> H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>O-loss. Ambiguous. Thus, we prefer an average core concentration.</t>
    </r>
  </si>
  <si>
    <r>
      <rPr>
        <b/>
        <sz val="12"/>
        <color theme="1"/>
        <rFont val="Calibri"/>
        <family val="2"/>
        <scheme val="minor"/>
      </rPr>
      <t xml:space="preserve">Grain 1: </t>
    </r>
    <r>
      <rPr>
        <sz val="12"/>
        <color theme="1"/>
        <rFont val="Calibri"/>
        <family val="2"/>
        <scheme val="minor"/>
      </rPr>
      <t>H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>O-gain. Thus, we prefer an average core concentration.</t>
    </r>
  </si>
  <si>
    <t>inclusion?</t>
  </si>
  <si>
    <t>systematic (core to rim)</t>
  </si>
  <si>
    <t xml:space="preserve">30 - 50 </t>
  </si>
  <si>
    <t>4 grains</t>
  </si>
  <si>
    <t>100 - 200</t>
  </si>
  <si>
    <t>2 grains; very different contents</t>
  </si>
  <si>
    <t>2 grains</t>
  </si>
  <si>
    <t>30 - 60</t>
  </si>
  <si>
    <t xml:space="preserve">270 - 525 </t>
  </si>
  <si>
    <t>heterogeneous?</t>
  </si>
  <si>
    <t>1 grain</t>
  </si>
  <si>
    <t>80 - 110</t>
  </si>
  <si>
    <t>25 - 50</t>
  </si>
  <si>
    <t>heterogeneous</t>
  </si>
  <si>
    <t>190 - 290</t>
  </si>
  <si>
    <t>60 - 95</t>
  </si>
  <si>
    <t>200 - 250</t>
  </si>
  <si>
    <t>220 - 250</t>
  </si>
  <si>
    <t>4 - 50</t>
  </si>
  <si>
    <t>130 - &gt;300</t>
  </si>
  <si>
    <t>7 - 13</t>
  </si>
  <si>
    <t>no systematic, heterogeneous</t>
  </si>
  <si>
    <t>125 - 200</t>
  </si>
  <si>
    <t>60 - 70</t>
  </si>
  <si>
    <t>140 - 160</t>
  </si>
  <si>
    <t>2 - 20</t>
  </si>
  <si>
    <t>2 grains; different contents</t>
  </si>
  <si>
    <t>5 - 9</t>
  </si>
  <si>
    <t xml:space="preserve">120 - 140 </t>
  </si>
  <si>
    <t>? - indicate differences &lt; 10 µg/g</t>
  </si>
  <si>
    <r>
      <t>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 content (µg/g)</t>
    </r>
  </si>
  <si>
    <r>
      <t>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O-loss</t>
    </r>
  </si>
  <si>
    <r>
      <t>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 -gain?</t>
    </r>
  </si>
  <si>
    <r>
      <t>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O-loss?</t>
    </r>
  </si>
  <si>
    <r>
      <t>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 -gain</t>
    </r>
  </si>
  <si>
    <r>
      <t>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O-gain</t>
    </r>
  </si>
  <si>
    <r>
      <t>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O-loss?, heterogeneous</t>
    </r>
  </si>
  <si>
    <r>
      <t>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O-loss?, 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O-gain</t>
    </r>
  </si>
  <si>
    <t>Tungunska</t>
  </si>
  <si>
    <t>Tungunska@1</t>
  </si>
  <si>
    <t>Tungunska@2</t>
  </si>
  <si>
    <t>SC-J1</t>
  </si>
  <si>
    <t>SC-J1@1</t>
  </si>
  <si>
    <t>SC-J1@2</t>
  </si>
  <si>
    <t>se</t>
  </si>
  <si>
    <r>
      <t xml:space="preserve">Koga et al. (2003), Aubaud </t>
    </r>
    <r>
      <rPr>
        <i/>
        <sz val="12"/>
        <color theme="1"/>
        <rFont val="Calibri"/>
        <family val="2"/>
        <scheme val="minor"/>
      </rPr>
      <t>et al.</t>
    </r>
    <r>
      <rPr>
        <sz val="12"/>
        <color theme="1"/>
        <rFont val="Calibri"/>
        <family val="2"/>
        <scheme val="minor"/>
      </rPr>
      <t xml:space="preserve"> (2007)</t>
    </r>
  </si>
  <si>
    <t>Heraeus Suprasil 3002; Kumamoto et al. (2017), Cui et al. (2024)</t>
  </si>
  <si>
    <t>300 - 340</t>
  </si>
  <si>
    <t>150 - 190</t>
  </si>
  <si>
    <t>180 - 280</t>
  </si>
  <si>
    <r>
      <t>H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>O [ppm H/Si]</t>
    </r>
  </si>
  <si>
    <r>
      <rPr>
        <vertAlign val="superscript"/>
        <sz val="12"/>
        <color theme="1"/>
        <rFont val="Calibri"/>
        <family val="2"/>
        <scheme val="minor"/>
      </rPr>
      <t>16</t>
    </r>
    <r>
      <rPr>
        <sz val="12"/>
        <color theme="1"/>
        <rFont val="Calibri"/>
        <family val="2"/>
        <scheme val="minor"/>
      </rPr>
      <t>OH/</t>
    </r>
    <r>
      <rPr>
        <vertAlign val="superscript"/>
        <sz val="12"/>
        <color theme="1"/>
        <rFont val="Calibri"/>
        <family val="2"/>
        <scheme val="minor"/>
      </rPr>
      <t>28</t>
    </r>
    <r>
      <rPr>
        <sz val="12"/>
        <color theme="1"/>
        <rFont val="Calibri"/>
        <family val="2"/>
        <scheme val="minor"/>
      </rPr>
      <t>Si * SiO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 (EPMA)</t>
    </r>
  </si>
  <si>
    <r>
      <t>Mt Avers-Bird Bluff, Western Antarctica; H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>O by FTIR; Withers et al. (2018), this study</t>
    </r>
  </si>
  <si>
    <r>
      <t>Demas Bluff, Western Antarctica; H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>O by FTIR; Withers et al. (2018), this study</t>
    </r>
  </si>
  <si>
    <r>
      <t>Recess Nunuatak, Western Antarctica; H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>O by FTIR; Withers et al. (2018), this study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</si>
</sst>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00E+00"/>
    <numFmt numFmtId="166" formatCode="0.0%"/>
    <numFmt numFmtId="167" formatCode="0.000"/>
  </numFmts>
  <fonts count="19" x14ac:knownFonts="1">
    <font>
      <sz val="11"/>
      <color theme="1"/>
      <name val="Calibri"/>
      <family val="2"/>
      <scheme val="minor"/>
    </font>
    <font>
      <sz val="12"/>
      <color rgb="FF0070C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vertAlign val="superscript"/>
      <sz val="12"/>
      <color theme="1"/>
      <name val="Calibri"/>
      <family val="2"/>
      <scheme val="minor"/>
    </font>
    <font>
      <vertAlign val="subscript"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sz val="12"/>
      <color rgb="FF7030A0"/>
      <name val="Calibri"/>
      <family val="2"/>
    </font>
    <font>
      <b/>
      <sz val="12"/>
      <name val="Calibri"/>
      <family val="2"/>
    </font>
    <font>
      <sz val="11"/>
      <color theme="1"/>
      <name val="Calibri"/>
      <family val="2"/>
    </font>
    <font>
      <sz val="12"/>
      <name val="Calibri"/>
      <family val="2"/>
    </font>
    <font>
      <b/>
      <vertAlign val="superscript"/>
      <sz val="12"/>
      <color theme="1"/>
      <name val="Calibri"/>
      <family val="2"/>
    </font>
    <font>
      <b/>
      <vertAlign val="subscript"/>
      <sz val="12"/>
      <name val="Calibri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7C8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18" fillId="0" borderId="0" applyNumberFormat="0" applyFill="0" applyBorder="0" applyAlignment="0" applyProtection="0"/>
  </cellStyleXfs>
  <cellXfs count="79">
    <xf numFmtId="0" fontId="0" fillId="0" borderId="0" xfId="0"/>
    <xf numFmtId="164" fontId="1" fillId="0" borderId="0" xfId="0" applyNumberFormat="1" applyFont="1"/>
    <xf numFmtId="0" fontId="2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164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" fontId="2" fillId="0" borderId="0" xfId="0" applyNumberFormat="1" applyFont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164" fontId="2" fillId="2" borderId="0" xfId="0" applyNumberFormat="1" applyFont="1" applyFill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/>
    </xf>
    <xf numFmtId="11" fontId="2" fillId="0" borderId="0" xfId="0" applyNumberFormat="1" applyFont="1" applyAlignment="1">
      <alignment horizontal="center" vertical="center"/>
    </xf>
    <xf numFmtId="1" fontId="2" fillId="2" borderId="0" xfId="0" applyNumberFormat="1" applyFont="1" applyFill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1" fontId="1" fillId="2" borderId="0" xfId="0" applyNumberFormat="1" applyFont="1" applyFill="1" applyAlignment="1">
      <alignment horizontal="center" vertical="center"/>
    </xf>
    <xf numFmtId="1" fontId="2" fillId="0" borderId="0" xfId="0" applyNumberFormat="1" applyFont="1"/>
    <xf numFmtId="0" fontId="2" fillId="2" borderId="0" xfId="0" applyFont="1" applyFill="1"/>
    <xf numFmtId="1" fontId="2" fillId="2" borderId="0" xfId="0" applyNumberFormat="1" applyFont="1" applyFill="1"/>
    <xf numFmtId="1" fontId="8" fillId="2" borderId="0" xfId="0" applyNumberFormat="1" applyFont="1" applyFill="1" applyAlignment="1">
      <alignment horizontal="center" vertical="center"/>
    </xf>
    <xf numFmtId="0" fontId="10" fillId="0" borderId="0" xfId="1" applyFont="1" applyAlignment="1">
      <alignment horizontal="right"/>
    </xf>
    <xf numFmtId="0" fontId="11" fillId="0" borderId="0" xfId="1" applyFont="1"/>
    <xf numFmtId="0" fontId="10" fillId="0" borderId="0" xfId="1" applyFont="1" applyAlignment="1">
      <alignment horizontal="center"/>
    </xf>
    <xf numFmtId="0" fontId="12" fillId="0" borderId="0" xfId="1" applyFont="1" applyAlignment="1">
      <alignment horizontal="right"/>
    </xf>
    <xf numFmtId="11" fontId="12" fillId="0" borderId="0" xfId="1" applyNumberFormat="1" applyFont="1" applyAlignment="1">
      <alignment horizontal="center"/>
    </xf>
    <xf numFmtId="0" fontId="13" fillId="0" borderId="0" xfId="1" applyFont="1" applyAlignment="1">
      <alignment horizontal="center"/>
    </xf>
    <xf numFmtId="0" fontId="14" fillId="0" borderId="0" xfId="1" applyFont="1"/>
    <xf numFmtId="11" fontId="14" fillId="0" borderId="0" xfId="1" applyNumberFormat="1" applyFont="1"/>
    <xf numFmtId="11" fontId="11" fillId="0" borderId="0" xfId="1" applyNumberFormat="1" applyFont="1"/>
    <xf numFmtId="164" fontId="15" fillId="0" borderId="0" xfId="1" applyNumberFormat="1" applyFont="1"/>
    <xf numFmtId="0" fontId="15" fillId="0" borderId="0" xfId="1" applyFont="1"/>
    <xf numFmtId="10" fontId="10" fillId="0" borderId="0" xfId="2" applyNumberFormat="1" applyFont="1" applyBorder="1" applyAlignment="1">
      <alignment horizontal="right"/>
    </xf>
    <xf numFmtId="166" fontId="15" fillId="0" borderId="0" xfId="2" applyNumberFormat="1" applyFont="1"/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7" fontId="2" fillId="0" borderId="0" xfId="0" applyNumberFormat="1" applyFont="1" applyAlignment="1">
      <alignment horizontal="center" vertical="center"/>
    </xf>
    <xf numFmtId="0" fontId="18" fillId="0" borderId="0" xfId="3"/>
    <xf numFmtId="2" fontId="2" fillId="0" borderId="0" xfId="0" applyNumberFormat="1" applyFont="1"/>
    <xf numFmtId="2" fontId="2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4" fillId="5" borderId="0" xfId="0" applyFont="1" applyFill="1" applyAlignment="1">
      <alignment horizontal="center"/>
    </xf>
    <xf numFmtId="164" fontId="2" fillId="0" borderId="0" xfId="0" applyNumberFormat="1" applyFont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4" fillId="4" borderId="0" xfId="0" applyFont="1" applyFill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10" fillId="0" borderId="0" xfId="1" applyFont="1" applyAlignment="1">
      <alignment horizontal="center"/>
    </xf>
  </cellXfs>
  <cellStyles count="4">
    <cellStyle name="Hyperlink" xfId="3" builtinId="8"/>
    <cellStyle name="Normal" xfId="0" builtinId="0"/>
    <cellStyle name="Prozent 2" xfId="2" xr:uid="{4691FAB8-7BBD-48AA-8575-86651CB499AC}"/>
    <cellStyle name="Standard 2" xfId="1" xr:uid="{826FAA45-BC0F-40C1-982F-276F041701D6}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rgbClr val="00B050"/>
                </a:solidFill>
                <a:latin typeface="Calibri" panose="020F0502020204030204" pitchFamily="34" charset="0"/>
                <a:ea typeface="+mn-ea"/>
                <a:cs typeface="Calibri" panose="020F0502020204030204" pitchFamily="34" charset="0"/>
              </a:defRPr>
            </a:pPr>
            <a:r>
              <a:rPr lang="de-DE" b="1">
                <a:solidFill>
                  <a:srgbClr val="00B050"/>
                </a:solidFill>
              </a:rPr>
              <a:t>Ken22@04 (opx), 1RSE = 1.0%</a:t>
            </a:r>
            <a:r>
              <a:rPr lang="de-DE" b="1" baseline="0">
                <a:solidFill>
                  <a:srgbClr val="00B050"/>
                </a:solidFill>
              </a:rPr>
              <a:t> -&gt;</a:t>
            </a:r>
            <a:r>
              <a:rPr lang="de-DE" b="1">
                <a:solidFill>
                  <a:srgbClr val="00B050"/>
                </a:solidFill>
              </a:rPr>
              <a:t> good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rgbClr val="00B050"/>
              </a:solidFill>
              <a:latin typeface="Calibri" panose="020F0502020204030204" pitchFamily="34" charset="0"/>
              <a:ea typeface="+mn-ea"/>
              <a:cs typeface="Calibri" panose="020F0502020204030204" pitchFamily="34" charset="0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'[1]"good" vs "inclusion"'!$A$8:$A$13</c:f>
              <c:numCache>
                <c:formatCode>General</c:formatCode>
                <c:ptCount val="6"/>
                <c:pt idx="0">
                  <c:v>156.80000000000001</c:v>
                </c:pt>
                <c:pt idx="1">
                  <c:v>174.3</c:v>
                </c:pt>
                <c:pt idx="2">
                  <c:v>191.8</c:v>
                </c:pt>
                <c:pt idx="3">
                  <c:v>209.3</c:v>
                </c:pt>
                <c:pt idx="4">
                  <c:v>226.8</c:v>
                </c:pt>
                <c:pt idx="5">
                  <c:v>244.4</c:v>
                </c:pt>
              </c:numCache>
            </c:numRef>
          </c:xVal>
          <c:yVal>
            <c:numRef>
              <c:f>'[1]"good" vs "inclusion"'!$E$8:$E$13</c:f>
              <c:numCache>
                <c:formatCode>General</c:formatCode>
                <c:ptCount val="6"/>
                <c:pt idx="0">
                  <c:v>114.71905857652216</c:v>
                </c:pt>
                <c:pt idx="1">
                  <c:v>119.44677755647696</c:v>
                </c:pt>
                <c:pt idx="2">
                  <c:v>119.72008200643835</c:v>
                </c:pt>
                <c:pt idx="3">
                  <c:v>119.05410356324435</c:v>
                </c:pt>
                <c:pt idx="4">
                  <c:v>123.76154612006671</c:v>
                </c:pt>
                <c:pt idx="5">
                  <c:v>119.12797120904827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55C-4214-8038-679E5365FC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9937408"/>
        <c:axId val="399962144"/>
      </c:scatterChart>
      <c:valAx>
        <c:axId val="399937408"/>
        <c:scaling>
          <c:orientation val="minMax"/>
          <c:min val="15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Calibri" panose="020F0502020204030204" pitchFamily="34" charset="0"/>
                    <a:ea typeface="+mn-ea"/>
                    <a:cs typeface="Calibri" panose="020F0502020204030204" pitchFamily="34" charset="0"/>
                  </a:defRPr>
                </a:pPr>
                <a:r>
                  <a:rPr lang="de-DE" sz="1000" b="1" i="0" u="none" strike="noStrike" kern="1200" baseline="0">
                    <a:solidFill>
                      <a:sysClr val="windowText" lastClr="000000"/>
                    </a:solidFill>
                    <a:latin typeface="Calibri" panose="020F0502020204030204" pitchFamily="34" charset="0"/>
                    <a:cs typeface="Calibri" panose="020F0502020204030204" pitchFamily="34" charset="0"/>
                  </a:rPr>
                  <a:t>time [s]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Calibri" panose="020F0502020204030204" pitchFamily="34" charset="0"/>
                  <a:ea typeface="+mn-ea"/>
                  <a:cs typeface="Calibri" panose="020F0502020204030204" pitchFamily="34" charset="0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Calibri" panose="020F0502020204030204" pitchFamily="34" charset="0"/>
                <a:ea typeface="+mn-ea"/>
                <a:cs typeface="Calibri" panose="020F0502020204030204" pitchFamily="34" charset="0"/>
              </a:defRPr>
            </a:pPr>
            <a:endParaRPr lang="de-DE"/>
          </a:p>
        </c:txPr>
        <c:crossAx val="399962144"/>
        <c:crosses val="autoZero"/>
        <c:crossBetween val="midCat"/>
      </c:valAx>
      <c:valAx>
        <c:axId val="399962144"/>
        <c:scaling>
          <c:orientation val="minMax"/>
          <c:max val="25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Calibri" panose="020F0502020204030204" pitchFamily="34" charset="0"/>
                    <a:ea typeface="+mn-ea"/>
                    <a:cs typeface="Calibri" panose="020F0502020204030204" pitchFamily="34" charset="0"/>
                  </a:defRPr>
                </a:pPr>
                <a:r>
                  <a:rPr lang="de-DE" sz="1000" b="1" i="0" u="none" strike="noStrike" kern="1200" baseline="0">
                    <a:solidFill>
                      <a:sysClr val="windowText" lastClr="000000"/>
                    </a:solidFill>
                    <a:latin typeface="Calibri" panose="020F0502020204030204" pitchFamily="34" charset="0"/>
                    <a:cs typeface="Calibri" panose="020F0502020204030204" pitchFamily="34" charset="0"/>
                  </a:rPr>
                  <a:t>H</a:t>
                </a:r>
                <a:r>
                  <a:rPr lang="de-DE" sz="1000" b="1" i="0" u="none" strike="noStrike" kern="1200" baseline="-25000">
                    <a:solidFill>
                      <a:sysClr val="windowText" lastClr="000000"/>
                    </a:solidFill>
                    <a:latin typeface="Calibri" panose="020F0502020204030204" pitchFamily="34" charset="0"/>
                    <a:cs typeface="Calibri" panose="020F0502020204030204" pitchFamily="34" charset="0"/>
                  </a:rPr>
                  <a:t>2</a:t>
                </a:r>
                <a:r>
                  <a:rPr lang="de-DE" sz="1000" b="1" i="0" u="none" strike="noStrike" kern="1200" baseline="0">
                    <a:solidFill>
                      <a:sysClr val="windowText" lastClr="000000"/>
                    </a:solidFill>
                    <a:latin typeface="Calibri" panose="020F0502020204030204" pitchFamily="34" charset="0"/>
                    <a:cs typeface="Calibri" panose="020F0502020204030204" pitchFamily="34" charset="0"/>
                  </a:rPr>
                  <a:t>O  [g/g]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Calibri" panose="020F0502020204030204" pitchFamily="34" charset="0"/>
                  <a:ea typeface="+mn-ea"/>
                  <a:cs typeface="Calibri" panose="020F0502020204030204" pitchFamily="34" charset="0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Calibri" panose="020F0502020204030204" pitchFamily="34" charset="0"/>
                <a:ea typeface="+mn-ea"/>
                <a:cs typeface="Calibri" panose="020F0502020204030204" pitchFamily="34" charset="0"/>
              </a:defRPr>
            </a:pPr>
            <a:endParaRPr lang="de-DE"/>
          </a:p>
        </c:txPr>
        <c:crossAx val="3999374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tx1"/>
          </a:solidFill>
          <a:latin typeface="Calibri" panose="020F0502020204030204" pitchFamily="34" charset="0"/>
          <a:cs typeface="Calibri" panose="020F0502020204030204" pitchFamily="34" charset="0"/>
        </a:defRPr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rgbClr val="FF0000"/>
                </a:solidFill>
                <a:latin typeface="Calibri" panose="020F0502020204030204" pitchFamily="34" charset="0"/>
                <a:ea typeface="+mn-ea"/>
                <a:cs typeface="Calibri" panose="020F0502020204030204" pitchFamily="34" charset="0"/>
              </a:defRPr>
            </a:pPr>
            <a:r>
              <a:rPr lang="de-DE" b="1">
                <a:solidFill>
                  <a:srgbClr val="FF0000"/>
                </a:solidFill>
              </a:rPr>
              <a:t>Ken22@05 (opx), 1RSD = 14.7%</a:t>
            </a:r>
            <a:r>
              <a:rPr lang="de-DE" b="1" baseline="0">
                <a:solidFill>
                  <a:srgbClr val="FF0000"/>
                </a:solidFill>
              </a:rPr>
              <a:t> -&gt;</a:t>
            </a:r>
            <a:r>
              <a:rPr lang="de-DE" b="1">
                <a:solidFill>
                  <a:srgbClr val="FF0000"/>
                </a:solidFill>
              </a:rPr>
              <a:t> inclusion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rgbClr val="FF0000"/>
              </a:solidFill>
              <a:latin typeface="Calibri" panose="020F0502020204030204" pitchFamily="34" charset="0"/>
              <a:ea typeface="+mn-ea"/>
              <a:cs typeface="Calibri" panose="020F0502020204030204" pitchFamily="34" charset="0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'[1]"good" vs "inclusion"'!$A$22:$A$27</c:f>
              <c:numCache>
                <c:formatCode>General</c:formatCode>
                <c:ptCount val="6"/>
                <c:pt idx="0">
                  <c:v>156.80000000000001</c:v>
                </c:pt>
                <c:pt idx="1">
                  <c:v>174.3</c:v>
                </c:pt>
                <c:pt idx="2">
                  <c:v>191.8</c:v>
                </c:pt>
                <c:pt idx="3">
                  <c:v>209.4</c:v>
                </c:pt>
                <c:pt idx="4">
                  <c:v>226.9</c:v>
                </c:pt>
                <c:pt idx="5">
                  <c:v>244.5</c:v>
                </c:pt>
              </c:numCache>
            </c:numRef>
          </c:xVal>
          <c:yVal>
            <c:numRef>
              <c:f>'[1]"good" vs "inclusion"'!$E$22:$E$27</c:f>
              <c:numCache>
                <c:formatCode>General</c:formatCode>
                <c:ptCount val="6"/>
                <c:pt idx="0">
                  <c:v>123.78392599502251</c:v>
                </c:pt>
                <c:pt idx="1">
                  <c:v>123.09590479446562</c:v>
                </c:pt>
                <c:pt idx="2">
                  <c:v>128.27451451279438</c:v>
                </c:pt>
                <c:pt idx="3">
                  <c:v>133.37867565476191</c:v>
                </c:pt>
                <c:pt idx="4">
                  <c:v>242.2667636125185</c:v>
                </c:pt>
                <c:pt idx="5">
                  <c:v>243.08797613491618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547-4930-9D1F-353FDE4500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9937408"/>
        <c:axId val="399962144"/>
      </c:scatterChart>
      <c:valAx>
        <c:axId val="399937408"/>
        <c:scaling>
          <c:orientation val="minMax"/>
          <c:min val="15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Calibri" panose="020F0502020204030204" pitchFamily="34" charset="0"/>
                    <a:ea typeface="+mn-ea"/>
                    <a:cs typeface="Calibri" panose="020F0502020204030204" pitchFamily="34" charset="0"/>
                  </a:defRPr>
                </a:pPr>
                <a:r>
                  <a:rPr lang="de-DE" sz="1000" b="1" i="0" u="none" strike="noStrike" kern="1200" baseline="0">
                    <a:solidFill>
                      <a:sysClr val="windowText" lastClr="000000"/>
                    </a:solidFill>
                    <a:latin typeface="Calibri" panose="020F0502020204030204" pitchFamily="34" charset="0"/>
                    <a:cs typeface="Calibri" panose="020F0502020204030204" pitchFamily="34" charset="0"/>
                  </a:rPr>
                  <a:t>time [s]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Calibri" panose="020F0502020204030204" pitchFamily="34" charset="0"/>
                  <a:ea typeface="+mn-ea"/>
                  <a:cs typeface="Calibri" panose="020F0502020204030204" pitchFamily="34" charset="0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Calibri" panose="020F0502020204030204" pitchFamily="34" charset="0"/>
                <a:ea typeface="+mn-ea"/>
                <a:cs typeface="Calibri" panose="020F0502020204030204" pitchFamily="34" charset="0"/>
              </a:defRPr>
            </a:pPr>
            <a:endParaRPr lang="de-DE"/>
          </a:p>
        </c:txPr>
        <c:crossAx val="399962144"/>
        <c:crosses val="autoZero"/>
        <c:crossBetween val="midCat"/>
      </c:valAx>
      <c:valAx>
        <c:axId val="399962144"/>
        <c:scaling>
          <c:orientation val="minMax"/>
          <c:max val="25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Calibri" panose="020F0502020204030204" pitchFamily="34" charset="0"/>
                    <a:ea typeface="+mn-ea"/>
                    <a:cs typeface="Calibri" panose="020F0502020204030204" pitchFamily="34" charset="0"/>
                  </a:defRPr>
                </a:pPr>
                <a:r>
                  <a:rPr lang="de-DE" sz="1000" b="1" i="0" u="none" strike="noStrike" kern="1200" baseline="0">
                    <a:solidFill>
                      <a:sysClr val="windowText" lastClr="000000"/>
                    </a:solidFill>
                    <a:latin typeface="Calibri" panose="020F0502020204030204" pitchFamily="34" charset="0"/>
                    <a:cs typeface="Calibri" panose="020F0502020204030204" pitchFamily="34" charset="0"/>
                  </a:rPr>
                  <a:t>H</a:t>
                </a:r>
                <a:r>
                  <a:rPr lang="de-DE" sz="1000" b="1" i="0" u="none" strike="noStrike" kern="1200" baseline="-25000">
                    <a:solidFill>
                      <a:sysClr val="windowText" lastClr="000000"/>
                    </a:solidFill>
                    <a:latin typeface="Calibri" panose="020F0502020204030204" pitchFamily="34" charset="0"/>
                    <a:cs typeface="Calibri" panose="020F0502020204030204" pitchFamily="34" charset="0"/>
                  </a:rPr>
                  <a:t>2</a:t>
                </a:r>
                <a:r>
                  <a:rPr lang="de-DE" sz="1000" b="1" i="0" u="none" strike="noStrike" kern="1200" baseline="0">
                    <a:solidFill>
                      <a:sysClr val="windowText" lastClr="000000"/>
                    </a:solidFill>
                    <a:latin typeface="Calibri" panose="020F0502020204030204" pitchFamily="34" charset="0"/>
                    <a:cs typeface="Calibri" panose="020F0502020204030204" pitchFamily="34" charset="0"/>
                  </a:rPr>
                  <a:t>O  [g/g]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Calibri" panose="020F0502020204030204" pitchFamily="34" charset="0"/>
                  <a:ea typeface="+mn-ea"/>
                  <a:cs typeface="Calibri" panose="020F0502020204030204" pitchFamily="34" charset="0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Calibri" panose="020F0502020204030204" pitchFamily="34" charset="0"/>
                <a:ea typeface="+mn-ea"/>
                <a:cs typeface="Calibri" panose="020F0502020204030204" pitchFamily="34" charset="0"/>
              </a:defRPr>
            </a:pPr>
            <a:endParaRPr lang="de-DE"/>
          </a:p>
        </c:txPr>
        <c:crossAx val="3999374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tx1"/>
          </a:solidFill>
          <a:latin typeface="Calibri" panose="020F0502020204030204" pitchFamily="34" charset="0"/>
          <a:cs typeface="Calibri" panose="020F0502020204030204" pitchFamily="34" charset="0"/>
        </a:defRPr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rgbClr val="FF0000"/>
                </a:solidFill>
                <a:latin typeface="Calibri" panose="020F0502020204030204" pitchFamily="34" charset="0"/>
                <a:ea typeface="+mn-ea"/>
                <a:cs typeface="Calibri" panose="020F0502020204030204" pitchFamily="34" charset="0"/>
              </a:defRPr>
            </a:pPr>
            <a:r>
              <a:rPr lang="de-DE" b="1">
                <a:solidFill>
                  <a:srgbClr val="FF0000"/>
                </a:solidFill>
              </a:rPr>
              <a:t>Ken22@11 (opx), 1RSE = 6.2%</a:t>
            </a:r>
            <a:r>
              <a:rPr lang="de-DE" b="1" baseline="0">
                <a:solidFill>
                  <a:srgbClr val="FF0000"/>
                </a:solidFill>
              </a:rPr>
              <a:t> -&gt;</a:t>
            </a:r>
            <a:r>
              <a:rPr lang="de-DE" b="1">
                <a:solidFill>
                  <a:srgbClr val="FF0000"/>
                </a:solidFill>
              </a:rPr>
              <a:t> inclusion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rgbClr val="FF0000"/>
              </a:solidFill>
              <a:latin typeface="Calibri" panose="020F0502020204030204" pitchFamily="34" charset="0"/>
              <a:ea typeface="+mn-ea"/>
              <a:cs typeface="Calibri" panose="020F0502020204030204" pitchFamily="34" charset="0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'[1]"good" vs "inclusion"'!$A$36:$A$41</c:f>
              <c:numCache>
                <c:formatCode>General</c:formatCode>
                <c:ptCount val="6"/>
                <c:pt idx="0">
                  <c:v>147.5</c:v>
                </c:pt>
                <c:pt idx="1">
                  <c:v>165.1</c:v>
                </c:pt>
                <c:pt idx="2">
                  <c:v>182.7</c:v>
                </c:pt>
                <c:pt idx="3">
                  <c:v>200.2</c:v>
                </c:pt>
                <c:pt idx="4">
                  <c:v>217.9</c:v>
                </c:pt>
                <c:pt idx="5">
                  <c:v>235.5</c:v>
                </c:pt>
              </c:numCache>
            </c:numRef>
          </c:xVal>
          <c:yVal>
            <c:numRef>
              <c:f>'[1]"good" vs "inclusion"'!$E$36:$E$41</c:f>
              <c:numCache>
                <c:formatCode>General</c:formatCode>
                <c:ptCount val="6"/>
                <c:pt idx="0">
                  <c:v>174.13681540540543</c:v>
                </c:pt>
                <c:pt idx="1">
                  <c:v>179.94610310679616</c:v>
                </c:pt>
                <c:pt idx="2">
                  <c:v>212.94051072588559</c:v>
                </c:pt>
                <c:pt idx="3">
                  <c:v>130.83443914583995</c:v>
                </c:pt>
                <c:pt idx="4">
                  <c:v>189.9928589215163</c:v>
                </c:pt>
                <c:pt idx="5">
                  <c:v>178.88594507180338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C47-49E2-B51E-681CD40B90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9937408"/>
        <c:axId val="399962144"/>
      </c:scatterChart>
      <c:valAx>
        <c:axId val="399937408"/>
        <c:scaling>
          <c:orientation val="minMax"/>
          <c:max val="240"/>
          <c:min val="14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Calibri" panose="020F0502020204030204" pitchFamily="34" charset="0"/>
                    <a:ea typeface="+mn-ea"/>
                    <a:cs typeface="Calibri" panose="020F0502020204030204" pitchFamily="34" charset="0"/>
                  </a:defRPr>
                </a:pPr>
                <a:r>
                  <a:rPr lang="de-DE" sz="1000" b="1" i="0" u="none" strike="noStrike" kern="1200" baseline="0">
                    <a:solidFill>
                      <a:sysClr val="windowText" lastClr="000000"/>
                    </a:solidFill>
                    <a:latin typeface="Calibri" panose="020F0502020204030204" pitchFamily="34" charset="0"/>
                    <a:cs typeface="Calibri" panose="020F0502020204030204" pitchFamily="34" charset="0"/>
                  </a:rPr>
                  <a:t>time [s]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Calibri" panose="020F0502020204030204" pitchFamily="34" charset="0"/>
                  <a:ea typeface="+mn-ea"/>
                  <a:cs typeface="Calibri" panose="020F0502020204030204" pitchFamily="34" charset="0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Calibri" panose="020F0502020204030204" pitchFamily="34" charset="0"/>
                <a:ea typeface="+mn-ea"/>
                <a:cs typeface="Calibri" panose="020F0502020204030204" pitchFamily="34" charset="0"/>
              </a:defRPr>
            </a:pPr>
            <a:endParaRPr lang="de-DE"/>
          </a:p>
        </c:txPr>
        <c:crossAx val="399962144"/>
        <c:crosses val="autoZero"/>
        <c:crossBetween val="midCat"/>
      </c:valAx>
      <c:valAx>
        <c:axId val="399962144"/>
        <c:scaling>
          <c:orientation val="minMax"/>
          <c:max val="25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Calibri" panose="020F0502020204030204" pitchFamily="34" charset="0"/>
                    <a:ea typeface="+mn-ea"/>
                    <a:cs typeface="Calibri" panose="020F0502020204030204" pitchFamily="34" charset="0"/>
                  </a:defRPr>
                </a:pPr>
                <a:r>
                  <a:rPr lang="de-DE" sz="1000" b="1" i="0" u="none" strike="noStrike" kern="1200" baseline="0">
                    <a:solidFill>
                      <a:sysClr val="windowText" lastClr="000000"/>
                    </a:solidFill>
                    <a:latin typeface="Calibri" panose="020F0502020204030204" pitchFamily="34" charset="0"/>
                    <a:cs typeface="Calibri" panose="020F0502020204030204" pitchFamily="34" charset="0"/>
                  </a:rPr>
                  <a:t>H</a:t>
                </a:r>
                <a:r>
                  <a:rPr lang="de-DE" sz="1000" b="1" i="0" u="none" strike="noStrike" kern="1200" baseline="-25000">
                    <a:solidFill>
                      <a:sysClr val="windowText" lastClr="000000"/>
                    </a:solidFill>
                    <a:latin typeface="Calibri" panose="020F0502020204030204" pitchFamily="34" charset="0"/>
                    <a:cs typeface="Calibri" panose="020F0502020204030204" pitchFamily="34" charset="0"/>
                  </a:rPr>
                  <a:t>2</a:t>
                </a:r>
                <a:r>
                  <a:rPr lang="de-DE" sz="1000" b="1" i="0" u="none" strike="noStrike" kern="1200" baseline="0">
                    <a:solidFill>
                      <a:sysClr val="windowText" lastClr="000000"/>
                    </a:solidFill>
                    <a:latin typeface="Calibri" panose="020F0502020204030204" pitchFamily="34" charset="0"/>
                    <a:cs typeface="Calibri" panose="020F0502020204030204" pitchFamily="34" charset="0"/>
                  </a:rPr>
                  <a:t>O  [g/g]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Calibri" panose="020F0502020204030204" pitchFamily="34" charset="0"/>
                  <a:ea typeface="+mn-ea"/>
                  <a:cs typeface="Calibri" panose="020F0502020204030204" pitchFamily="34" charset="0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Calibri" panose="020F0502020204030204" pitchFamily="34" charset="0"/>
                <a:ea typeface="+mn-ea"/>
                <a:cs typeface="Calibri" panose="020F0502020204030204" pitchFamily="34" charset="0"/>
              </a:defRPr>
            </a:pPr>
            <a:endParaRPr lang="de-DE"/>
          </a:p>
        </c:txPr>
        <c:crossAx val="3999374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tx1"/>
          </a:solidFill>
          <a:latin typeface="Calibri" panose="020F0502020204030204" pitchFamily="34" charset="0"/>
          <a:cs typeface="Calibri" panose="020F0502020204030204" pitchFamily="34" charset="0"/>
        </a:defRPr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rgbClr val="00B050"/>
                </a:solidFill>
                <a:latin typeface="Calibri" panose="020F0502020204030204" pitchFamily="34" charset="0"/>
                <a:ea typeface="+mn-ea"/>
                <a:cs typeface="Calibri" panose="020F0502020204030204" pitchFamily="34" charset="0"/>
              </a:defRPr>
            </a:pPr>
            <a:r>
              <a:rPr lang="de-DE" b="1">
                <a:solidFill>
                  <a:srgbClr val="00B050"/>
                </a:solidFill>
              </a:rPr>
              <a:t>Ken22@12 (opx), 1RSE = 0.8%</a:t>
            </a:r>
            <a:r>
              <a:rPr lang="de-DE" b="1" baseline="0">
                <a:solidFill>
                  <a:srgbClr val="00B050"/>
                </a:solidFill>
              </a:rPr>
              <a:t> -&gt;</a:t>
            </a:r>
            <a:r>
              <a:rPr lang="de-DE" b="1">
                <a:solidFill>
                  <a:srgbClr val="00B050"/>
                </a:solidFill>
              </a:rPr>
              <a:t> good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rgbClr val="00B050"/>
              </a:solidFill>
              <a:latin typeface="Calibri" panose="020F0502020204030204" pitchFamily="34" charset="0"/>
              <a:ea typeface="+mn-ea"/>
              <a:cs typeface="Calibri" panose="020F0502020204030204" pitchFamily="34" charset="0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'[1]"good" vs "inclusion"'!$A$50:$A$55</c:f>
              <c:numCache>
                <c:formatCode>General</c:formatCode>
                <c:ptCount val="6"/>
                <c:pt idx="0">
                  <c:v>147.19999999999999</c:v>
                </c:pt>
                <c:pt idx="1">
                  <c:v>164.7</c:v>
                </c:pt>
                <c:pt idx="2">
                  <c:v>182.3</c:v>
                </c:pt>
                <c:pt idx="3">
                  <c:v>199.8</c:v>
                </c:pt>
                <c:pt idx="4">
                  <c:v>217.4</c:v>
                </c:pt>
                <c:pt idx="5">
                  <c:v>234.9</c:v>
                </c:pt>
              </c:numCache>
            </c:numRef>
          </c:xVal>
          <c:yVal>
            <c:numRef>
              <c:f>'[1]"good" vs "inclusion"'!$E$50:$E$55</c:f>
              <c:numCache>
                <c:formatCode>General</c:formatCode>
                <c:ptCount val="6"/>
                <c:pt idx="0">
                  <c:v>127.46162006341157</c:v>
                </c:pt>
                <c:pt idx="1">
                  <c:v>133.56606390508324</c:v>
                </c:pt>
                <c:pt idx="2">
                  <c:v>127.70149622448704</c:v>
                </c:pt>
                <c:pt idx="3">
                  <c:v>128.95753530201344</c:v>
                </c:pt>
                <c:pt idx="4">
                  <c:v>131.52942703939908</c:v>
                </c:pt>
                <c:pt idx="5">
                  <c:v>127.07725302894731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9BA-47C8-AE88-2A533283ED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9937408"/>
        <c:axId val="399962144"/>
      </c:scatterChart>
      <c:valAx>
        <c:axId val="399937408"/>
        <c:scaling>
          <c:orientation val="minMax"/>
          <c:min val="14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Calibri" panose="020F0502020204030204" pitchFamily="34" charset="0"/>
                    <a:ea typeface="+mn-ea"/>
                    <a:cs typeface="Calibri" panose="020F0502020204030204" pitchFamily="34" charset="0"/>
                  </a:defRPr>
                </a:pPr>
                <a:r>
                  <a:rPr lang="de-DE" b="1"/>
                  <a:t>time [s]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Calibri" panose="020F0502020204030204" pitchFamily="34" charset="0"/>
                  <a:ea typeface="+mn-ea"/>
                  <a:cs typeface="Calibri" panose="020F0502020204030204" pitchFamily="34" charset="0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Calibri" panose="020F0502020204030204" pitchFamily="34" charset="0"/>
                <a:ea typeface="+mn-ea"/>
                <a:cs typeface="Calibri" panose="020F0502020204030204" pitchFamily="34" charset="0"/>
              </a:defRPr>
            </a:pPr>
            <a:endParaRPr lang="de-DE"/>
          </a:p>
        </c:txPr>
        <c:crossAx val="399962144"/>
        <c:crosses val="autoZero"/>
        <c:crossBetween val="midCat"/>
      </c:valAx>
      <c:valAx>
        <c:axId val="399962144"/>
        <c:scaling>
          <c:orientation val="minMax"/>
          <c:max val="25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Calibri" panose="020F0502020204030204" pitchFamily="34" charset="0"/>
                    <a:ea typeface="+mn-ea"/>
                    <a:cs typeface="Calibri" panose="020F0502020204030204" pitchFamily="34" charset="0"/>
                  </a:defRPr>
                </a:pPr>
                <a:r>
                  <a:rPr lang="de-DE" b="1"/>
                  <a:t>H</a:t>
                </a:r>
                <a:r>
                  <a:rPr lang="de-DE" b="1" baseline="-25000"/>
                  <a:t>2</a:t>
                </a:r>
                <a:r>
                  <a:rPr lang="de-DE" b="1"/>
                  <a:t>O  [g/g]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Calibri" panose="020F0502020204030204" pitchFamily="34" charset="0"/>
                  <a:ea typeface="+mn-ea"/>
                  <a:cs typeface="Calibri" panose="020F0502020204030204" pitchFamily="34" charset="0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Calibri" panose="020F0502020204030204" pitchFamily="34" charset="0"/>
                <a:ea typeface="+mn-ea"/>
                <a:cs typeface="Calibri" panose="020F0502020204030204" pitchFamily="34" charset="0"/>
              </a:defRPr>
            </a:pPr>
            <a:endParaRPr lang="de-DE"/>
          </a:p>
        </c:txPr>
        <c:crossAx val="3999374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tx1"/>
          </a:solidFill>
          <a:latin typeface="Calibri" panose="020F0502020204030204" pitchFamily="34" charset="0"/>
          <a:cs typeface="Calibri" panose="020F0502020204030204" pitchFamily="34" charset="0"/>
        </a:defRPr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25400</xdr:colOff>
      <xdr:row>5</xdr:row>
      <xdr:rowOff>38100</xdr:rowOff>
    </xdr:from>
    <xdr:to>
      <xdr:col>10</xdr:col>
      <xdr:colOff>469900</xdr:colOff>
      <xdr:row>18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C541434B-3BA5-4113-914B-CDF924BA395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38100</xdr:colOff>
      <xdr:row>19</xdr:row>
      <xdr:rowOff>38100</xdr:rowOff>
    </xdr:from>
    <xdr:to>
      <xdr:col>10</xdr:col>
      <xdr:colOff>482600</xdr:colOff>
      <xdr:row>32</xdr:row>
      <xdr:rowOff>139700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AA6D6F50-C59B-4F47-8E2F-78CBDA08D2F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38100</xdr:colOff>
      <xdr:row>33</xdr:row>
      <xdr:rowOff>38100</xdr:rowOff>
    </xdr:from>
    <xdr:to>
      <xdr:col>10</xdr:col>
      <xdr:colOff>482600</xdr:colOff>
      <xdr:row>46</xdr:row>
      <xdr:rowOff>139700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AB3F3B35-F971-403C-B559-A3E236B7A9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38100</xdr:colOff>
      <xdr:row>47</xdr:row>
      <xdr:rowOff>25400</xdr:rowOff>
    </xdr:from>
    <xdr:to>
      <xdr:col>10</xdr:col>
      <xdr:colOff>482600</xdr:colOff>
      <xdr:row>60</xdr:row>
      <xdr:rowOff>127000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A5034B72-80AB-490A-9E38-7CD0A7B20F4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atharina\Desktop\Supplementary%20File%20S3.xlsx" TargetMode="External"/><Relationship Id="rId1" Type="http://schemas.openxmlformats.org/officeDocument/2006/relationships/externalLinkPath" Target="file:///C:\Users\Catharina\Desktop\Supplementary%20File%20S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livine"/>
      <sheetName val="orthopyroxene"/>
      <sheetName val="clinopyroxene"/>
      <sheetName val="calibration"/>
      <sheetName val="&quot;good&quot; vs &quot;inclusion&quot;"/>
    </sheetNames>
    <sheetDataSet>
      <sheetData sheetId="0"/>
      <sheetData sheetId="1"/>
      <sheetData sheetId="2"/>
      <sheetData sheetId="3"/>
      <sheetData sheetId="4">
        <row r="8">
          <cell r="A8">
            <v>156.80000000000001</v>
          </cell>
          <cell r="E8">
            <v>114.71905857652216</v>
          </cell>
        </row>
        <row r="9">
          <cell r="A9">
            <v>174.3</v>
          </cell>
          <cell r="E9">
            <v>119.44677755647696</v>
          </cell>
        </row>
        <row r="10">
          <cell r="A10">
            <v>191.8</v>
          </cell>
          <cell r="E10">
            <v>119.72008200643835</v>
          </cell>
        </row>
        <row r="11">
          <cell r="A11">
            <v>209.3</v>
          </cell>
          <cell r="E11">
            <v>119.05410356324435</v>
          </cell>
        </row>
        <row r="12">
          <cell r="A12">
            <v>226.8</v>
          </cell>
          <cell r="E12">
            <v>123.76154612006671</v>
          </cell>
        </row>
        <row r="13">
          <cell r="A13">
            <v>244.4</v>
          </cell>
          <cell r="E13">
            <v>119.12797120904827</v>
          </cell>
        </row>
        <row r="22">
          <cell r="A22">
            <v>156.80000000000001</v>
          </cell>
          <cell r="E22">
            <v>123.78392599502251</v>
          </cell>
        </row>
        <row r="23">
          <cell r="A23">
            <v>174.3</v>
          </cell>
          <cell r="E23">
            <v>123.09590479446562</v>
          </cell>
        </row>
        <row r="24">
          <cell r="A24">
            <v>191.8</v>
          </cell>
          <cell r="E24">
            <v>128.27451451279438</v>
          </cell>
        </row>
        <row r="25">
          <cell r="A25">
            <v>209.4</v>
          </cell>
          <cell r="E25">
            <v>133.37867565476191</v>
          </cell>
        </row>
        <row r="26">
          <cell r="A26">
            <v>226.9</v>
          </cell>
          <cell r="E26">
            <v>242.2667636125185</v>
          </cell>
        </row>
        <row r="27">
          <cell r="A27">
            <v>244.5</v>
          </cell>
          <cell r="E27">
            <v>243.08797613491618</v>
          </cell>
        </row>
        <row r="36">
          <cell r="A36">
            <v>147.5</v>
          </cell>
          <cell r="E36">
            <v>174.13681540540543</v>
          </cell>
        </row>
        <row r="37">
          <cell r="A37">
            <v>165.1</v>
          </cell>
          <cell r="E37">
            <v>179.94610310679616</v>
          </cell>
        </row>
        <row r="38">
          <cell r="A38">
            <v>182.7</v>
          </cell>
          <cell r="E38">
            <v>212.94051072588559</v>
          </cell>
        </row>
        <row r="39">
          <cell r="A39">
            <v>200.2</v>
          </cell>
          <cell r="E39">
            <v>130.83443914583995</v>
          </cell>
        </row>
        <row r="40">
          <cell r="A40">
            <v>217.9</v>
          </cell>
          <cell r="E40">
            <v>189.9928589215163</v>
          </cell>
        </row>
        <row r="41">
          <cell r="A41">
            <v>235.5</v>
          </cell>
          <cell r="E41">
            <v>178.88594507180338</v>
          </cell>
        </row>
        <row r="50">
          <cell r="A50">
            <v>147.19999999999999</v>
          </cell>
          <cell r="E50">
            <v>127.46162006341157</v>
          </cell>
        </row>
        <row r="51">
          <cell r="A51">
            <v>164.7</v>
          </cell>
          <cell r="E51">
            <v>133.56606390508324</v>
          </cell>
        </row>
        <row r="52">
          <cell r="A52">
            <v>182.3</v>
          </cell>
          <cell r="E52">
            <v>127.70149622448704</v>
          </cell>
        </row>
        <row r="53">
          <cell r="A53">
            <v>199.8</v>
          </cell>
          <cell r="E53">
            <v>128.95753530201344</v>
          </cell>
        </row>
        <row r="54">
          <cell r="A54">
            <v>217.4</v>
          </cell>
          <cell r="E54">
            <v>131.52942703939908</v>
          </cell>
        </row>
        <row r="55">
          <cell r="A55">
            <v>234.9</v>
          </cell>
          <cell r="E55">
            <v>127.07725302894731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502CD-CA36-45CB-8128-17B543CC02D7}">
  <dimension ref="A1:J17"/>
  <sheetViews>
    <sheetView tabSelected="1" workbookViewId="0">
      <selection activeCell="C21" sqref="C21"/>
    </sheetView>
  </sheetViews>
  <sheetFormatPr defaultRowHeight="14.5" x14ac:dyDescent="0.35"/>
  <cols>
    <col min="1" max="1" width="8.7265625" style="3"/>
    <col min="2" max="2" width="20.54296875" style="3" customWidth="1"/>
    <col min="3" max="3" width="29.26953125" style="3" customWidth="1"/>
    <col min="4" max="4" width="31.453125" style="3" customWidth="1"/>
    <col min="5" max="5" width="18.26953125" style="3" customWidth="1"/>
    <col min="6" max="6" width="27.7265625" style="3" customWidth="1"/>
    <col min="7" max="7" width="27.453125" style="3" customWidth="1"/>
    <col min="8" max="8" width="19" style="3" customWidth="1"/>
    <col min="9" max="9" width="26.6328125" style="3" customWidth="1"/>
    <col min="10" max="10" width="16.90625" style="3" customWidth="1"/>
    <col min="11" max="16384" width="8.7265625" style="3"/>
  </cols>
  <sheetData>
    <row r="1" spans="1:10" customFormat="1" ht="16.5" x14ac:dyDescent="0.45">
      <c r="A1" t="s">
        <v>242</v>
      </c>
      <c r="B1" s="3"/>
      <c r="G1" s="3"/>
    </row>
    <row r="2" spans="1:10" customFormat="1" ht="15" thickBot="1" x14ac:dyDescent="0.4">
      <c r="A2" t="s">
        <v>243</v>
      </c>
      <c r="B2" s="3"/>
      <c r="G2" s="3"/>
    </row>
    <row r="3" spans="1:10" x14ac:dyDescent="0.35">
      <c r="A3" s="50" t="s">
        <v>118</v>
      </c>
      <c r="B3" s="67" t="s">
        <v>202</v>
      </c>
      <c r="C3" s="68"/>
      <c r="D3" s="69"/>
      <c r="E3" s="67" t="s">
        <v>203</v>
      </c>
      <c r="F3" s="68"/>
      <c r="G3" s="69"/>
      <c r="H3" s="67" t="s">
        <v>204</v>
      </c>
      <c r="I3" s="68"/>
      <c r="J3" s="70"/>
    </row>
    <row r="4" spans="1:10" ht="16.5" x14ac:dyDescent="0.35">
      <c r="A4" s="51"/>
      <c r="B4" s="52" t="s">
        <v>316</v>
      </c>
      <c r="C4" s="3" t="s">
        <v>287</v>
      </c>
      <c r="D4" s="53" t="s">
        <v>122</v>
      </c>
      <c r="E4" s="52" t="s">
        <v>316</v>
      </c>
      <c r="F4" s="3" t="s">
        <v>287</v>
      </c>
      <c r="G4" s="53" t="s">
        <v>122</v>
      </c>
      <c r="H4" s="52" t="s">
        <v>316</v>
      </c>
      <c r="I4" s="3" t="s">
        <v>287</v>
      </c>
      <c r="J4" s="54" t="s">
        <v>122</v>
      </c>
    </row>
    <row r="5" spans="1:10" ht="16.5" x14ac:dyDescent="0.35">
      <c r="A5" s="51" t="s">
        <v>10</v>
      </c>
      <c r="B5" s="52" t="s">
        <v>288</v>
      </c>
      <c r="C5" s="3" t="s">
        <v>318</v>
      </c>
      <c r="D5" s="53" t="s">
        <v>289</v>
      </c>
      <c r="E5" s="52" t="s">
        <v>290</v>
      </c>
      <c r="F5" s="3" t="s">
        <v>317</v>
      </c>
      <c r="G5" s="53" t="s">
        <v>291</v>
      </c>
      <c r="H5" s="52" t="s">
        <v>334</v>
      </c>
      <c r="I5" s="3" t="s">
        <v>322</v>
      </c>
      <c r="J5" s="54" t="s">
        <v>292</v>
      </c>
    </row>
    <row r="6" spans="1:10" ht="16.5" x14ac:dyDescent="0.35">
      <c r="A6" s="51" t="s">
        <v>20</v>
      </c>
      <c r="B6" s="52" t="s">
        <v>293</v>
      </c>
      <c r="C6" s="3" t="s">
        <v>317</v>
      </c>
      <c r="D6" s="53" t="s">
        <v>292</v>
      </c>
      <c r="E6" s="52" t="s">
        <v>294</v>
      </c>
      <c r="F6" s="3" t="s">
        <v>295</v>
      </c>
      <c r="G6" s="53" t="s">
        <v>296</v>
      </c>
      <c r="H6" s="52"/>
      <c r="J6" s="54"/>
    </row>
    <row r="7" spans="1:10" ht="16.5" x14ac:dyDescent="0.35">
      <c r="A7" s="51" t="s">
        <v>21</v>
      </c>
      <c r="B7" s="52" t="s">
        <v>297</v>
      </c>
      <c r="C7" s="3" t="s">
        <v>320</v>
      </c>
      <c r="D7" s="53" t="s">
        <v>296</v>
      </c>
      <c r="E7" s="52"/>
      <c r="G7" s="53"/>
      <c r="H7" s="52" t="s">
        <v>333</v>
      </c>
      <c r="I7" s="3" t="s">
        <v>320</v>
      </c>
      <c r="J7" s="54" t="s">
        <v>292</v>
      </c>
    </row>
    <row r="8" spans="1:10" ht="16.5" x14ac:dyDescent="0.35">
      <c r="A8" s="51" t="s">
        <v>116</v>
      </c>
      <c r="B8" s="52"/>
      <c r="D8" s="53"/>
      <c r="E8" s="52"/>
      <c r="G8" s="53"/>
      <c r="H8" s="52" t="s">
        <v>335</v>
      </c>
      <c r="I8" s="3" t="s">
        <v>317</v>
      </c>
      <c r="J8" s="54" t="s">
        <v>292</v>
      </c>
    </row>
    <row r="9" spans="1:10" x14ac:dyDescent="0.35">
      <c r="A9" s="51" t="s">
        <v>32</v>
      </c>
      <c r="B9" s="52" t="s">
        <v>298</v>
      </c>
      <c r="C9" s="3" t="s">
        <v>299</v>
      </c>
      <c r="D9" s="53" t="s">
        <v>292</v>
      </c>
      <c r="E9" s="52" t="s">
        <v>300</v>
      </c>
      <c r="F9" s="3" t="s">
        <v>295</v>
      </c>
      <c r="G9" s="53" t="s">
        <v>292</v>
      </c>
      <c r="H9" s="52"/>
      <c r="J9" s="54"/>
    </row>
    <row r="10" spans="1:10" ht="16.5" x14ac:dyDescent="0.35">
      <c r="A10" s="51" t="s">
        <v>93</v>
      </c>
      <c r="B10" s="52" t="s">
        <v>301</v>
      </c>
      <c r="C10" s="3" t="s">
        <v>320</v>
      </c>
      <c r="D10" s="53" t="s">
        <v>296</v>
      </c>
      <c r="E10" s="52" t="s">
        <v>302</v>
      </c>
      <c r="F10" s="3" t="s">
        <v>317</v>
      </c>
      <c r="G10" s="53"/>
      <c r="H10" s="52" t="s">
        <v>303</v>
      </c>
      <c r="I10" s="3" t="s">
        <v>317</v>
      </c>
      <c r="J10" s="54" t="s">
        <v>292</v>
      </c>
    </row>
    <row r="11" spans="1:10" ht="16.5" x14ac:dyDescent="0.35">
      <c r="A11" s="51" t="s">
        <v>36</v>
      </c>
      <c r="B11" s="55" t="s">
        <v>304</v>
      </c>
      <c r="C11" s="3" t="s">
        <v>319</v>
      </c>
      <c r="D11" s="56" t="s">
        <v>291</v>
      </c>
      <c r="E11" s="52" t="s">
        <v>305</v>
      </c>
      <c r="F11" s="3" t="s">
        <v>320</v>
      </c>
      <c r="G11" s="53" t="s">
        <v>292</v>
      </c>
      <c r="H11" s="52"/>
      <c r="J11" s="54"/>
    </row>
    <row r="12" spans="1:10" ht="16.5" x14ac:dyDescent="0.35">
      <c r="A12" s="51" t="s">
        <v>40</v>
      </c>
      <c r="B12" s="55" t="s">
        <v>306</v>
      </c>
      <c r="C12" s="3" t="s">
        <v>319</v>
      </c>
      <c r="D12" s="53"/>
      <c r="E12" s="52" t="s">
        <v>290</v>
      </c>
      <c r="F12" s="3" t="s">
        <v>307</v>
      </c>
      <c r="G12" s="53" t="s">
        <v>292</v>
      </c>
      <c r="H12" s="52" t="s">
        <v>308</v>
      </c>
      <c r="I12" s="3" t="s">
        <v>299</v>
      </c>
      <c r="J12" s="54" t="s">
        <v>292</v>
      </c>
    </row>
    <row r="13" spans="1:10" x14ac:dyDescent="0.35">
      <c r="A13" s="51"/>
      <c r="B13" s="52"/>
      <c r="D13" s="53"/>
      <c r="E13" s="52"/>
      <c r="G13" s="53"/>
      <c r="H13" s="52"/>
      <c r="J13" s="54"/>
    </row>
    <row r="14" spans="1:10" ht="16.5" x14ac:dyDescent="0.35">
      <c r="A14" s="51" t="s">
        <v>66</v>
      </c>
      <c r="B14" s="52" t="s">
        <v>309</v>
      </c>
      <c r="C14" s="3" t="s">
        <v>319</v>
      </c>
      <c r="D14" s="53" t="s">
        <v>296</v>
      </c>
      <c r="E14" s="52" t="s">
        <v>310</v>
      </c>
      <c r="G14" s="53" t="s">
        <v>292</v>
      </c>
      <c r="H14" s="52" t="s">
        <v>310</v>
      </c>
      <c r="I14" s="3" t="s">
        <v>323</v>
      </c>
      <c r="J14" s="54" t="s">
        <v>292</v>
      </c>
    </row>
    <row r="15" spans="1:10" ht="16.5" x14ac:dyDescent="0.35">
      <c r="A15" s="51" t="s">
        <v>73</v>
      </c>
      <c r="B15" s="52" t="s">
        <v>311</v>
      </c>
      <c r="C15" s="3" t="s">
        <v>318</v>
      </c>
      <c r="D15" s="53" t="s">
        <v>312</v>
      </c>
      <c r="G15" s="53"/>
      <c r="H15" s="52"/>
      <c r="J15" s="54"/>
    </row>
    <row r="16" spans="1:10" ht="17" thickBot="1" x14ac:dyDescent="0.4">
      <c r="A16" s="57" t="s">
        <v>81</v>
      </c>
      <c r="B16" s="58" t="s">
        <v>313</v>
      </c>
      <c r="C16" s="59"/>
      <c r="D16" s="60" t="s">
        <v>292</v>
      </c>
      <c r="E16" s="58"/>
      <c r="F16" s="59"/>
      <c r="G16" s="60"/>
      <c r="H16" s="58" t="s">
        <v>314</v>
      </c>
      <c r="I16" s="59" t="s">
        <v>321</v>
      </c>
      <c r="J16" s="61" t="s">
        <v>296</v>
      </c>
    </row>
    <row r="17" spans="1:1" x14ac:dyDescent="0.35">
      <c r="A17" s="49" t="s">
        <v>315</v>
      </c>
    </row>
  </sheetData>
  <mergeCells count="3">
    <mergeCell ref="B3:D3"/>
    <mergeCell ref="E3:G3"/>
    <mergeCell ref="H3:J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226B3-3CA8-437B-AF96-805062592313}">
  <dimension ref="A1:M124"/>
  <sheetViews>
    <sheetView zoomScale="85" zoomScaleNormal="85" workbookViewId="0">
      <pane ySplit="4" topLeftCell="A104" activePane="bottomLeft" state="frozen"/>
      <selection pane="bottomLeft" activeCell="A5" sqref="A5:J5"/>
    </sheetView>
  </sheetViews>
  <sheetFormatPr defaultRowHeight="15.5" x14ac:dyDescent="0.35"/>
  <cols>
    <col min="1" max="1" width="19.453125" style="8" customWidth="1"/>
    <col min="2" max="2" width="12.54296875" style="4" customWidth="1"/>
    <col min="3" max="3" width="18.81640625" style="4" customWidth="1"/>
    <col min="4" max="4" width="11.7265625" style="4" customWidth="1"/>
    <col min="5" max="5" width="27.453125" style="16" customWidth="1"/>
    <col min="6" max="6" width="18.54296875" style="16" customWidth="1"/>
    <col min="7" max="7" width="8.7265625" style="4"/>
    <col min="8" max="8" width="20.7265625" style="16" customWidth="1"/>
    <col min="9" max="9" width="17.1796875" style="4" customWidth="1"/>
    <col min="10" max="10" width="59.1796875" style="4" customWidth="1"/>
    <col min="11" max="16384" width="8.7265625" style="2"/>
  </cols>
  <sheetData>
    <row r="1" spans="1:10" customFormat="1" ht="16.5" x14ac:dyDescent="0.45">
      <c r="A1" t="s">
        <v>242</v>
      </c>
      <c r="B1" s="3"/>
      <c r="G1" s="3"/>
      <c r="H1" s="29"/>
    </row>
    <row r="2" spans="1:10" customFormat="1" ht="14.5" x14ac:dyDescent="0.35">
      <c r="A2" t="s">
        <v>243</v>
      </c>
      <c r="B2" s="3"/>
      <c r="G2" s="3"/>
      <c r="H2" s="29"/>
    </row>
    <row r="3" spans="1:10" x14ac:dyDescent="0.35">
      <c r="A3" s="71" t="s">
        <v>124</v>
      </c>
      <c r="B3" s="71"/>
      <c r="C3" s="71"/>
    </row>
    <row r="4" spans="1:10" ht="17.5" x14ac:dyDescent="0.35">
      <c r="A4" s="8" t="s">
        <v>118</v>
      </c>
      <c r="B4" s="4" t="s">
        <v>119</v>
      </c>
      <c r="C4" s="4" t="s">
        <v>120</v>
      </c>
      <c r="D4" s="4" t="s">
        <v>123</v>
      </c>
      <c r="E4" s="16" t="s">
        <v>244</v>
      </c>
      <c r="F4" s="16" t="s">
        <v>245</v>
      </c>
      <c r="G4" s="4" t="s">
        <v>121</v>
      </c>
      <c r="H4" s="16" t="s">
        <v>336</v>
      </c>
      <c r="I4" s="4" t="s">
        <v>122</v>
      </c>
      <c r="J4" s="4" t="s">
        <v>219</v>
      </c>
    </row>
    <row r="5" spans="1:10" x14ac:dyDescent="0.35">
      <c r="A5" s="74" t="s">
        <v>53</v>
      </c>
      <c r="B5" s="74"/>
      <c r="C5" s="74"/>
      <c r="D5" s="74"/>
      <c r="E5" s="74"/>
      <c r="F5" s="74"/>
      <c r="G5" s="74"/>
      <c r="H5" s="74"/>
      <c r="I5" s="74"/>
      <c r="J5" s="74"/>
    </row>
    <row r="6" spans="1:10" ht="15.5" customHeight="1" x14ac:dyDescent="0.35">
      <c r="A6" s="8" t="s">
        <v>10</v>
      </c>
      <c r="B6" s="4">
        <v>1</v>
      </c>
      <c r="C6" s="4" t="s">
        <v>0</v>
      </c>
      <c r="D6" s="4" t="s">
        <v>1</v>
      </c>
      <c r="E6" s="16">
        <v>141.8238343861849</v>
      </c>
      <c r="F6" s="23">
        <v>36.60214312846422</v>
      </c>
      <c r="G6" s="5">
        <v>0.64709633866876859</v>
      </c>
      <c r="H6" s="23">
        <v>595.69929073784886</v>
      </c>
      <c r="I6" s="5"/>
      <c r="J6" s="75" t="s">
        <v>278</v>
      </c>
    </row>
    <row r="7" spans="1:10" x14ac:dyDescent="0.35">
      <c r="A7" s="8" t="s">
        <v>10</v>
      </c>
      <c r="B7" s="4">
        <v>1</v>
      </c>
      <c r="C7" s="4" t="s">
        <v>2</v>
      </c>
      <c r="D7" s="4" t="s">
        <v>3</v>
      </c>
      <c r="E7" s="16">
        <v>0</v>
      </c>
      <c r="F7" s="23">
        <v>39.932668581811335</v>
      </c>
      <c r="G7" s="5">
        <v>0.46338609604090442</v>
      </c>
      <c r="H7" s="23">
        <v>649.9035389257192</v>
      </c>
      <c r="I7" s="5"/>
      <c r="J7" s="75"/>
    </row>
    <row r="8" spans="1:10" x14ac:dyDescent="0.35">
      <c r="A8" s="8" t="s">
        <v>10</v>
      </c>
      <c r="B8" s="4">
        <v>2</v>
      </c>
      <c r="C8" s="4" t="s">
        <v>4</v>
      </c>
      <c r="D8" s="4" t="s">
        <v>1</v>
      </c>
      <c r="E8" s="16">
        <v>195.94131774590065</v>
      </c>
      <c r="F8" s="23">
        <v>44.727264657264286</v>
      </c>
      <c r="G8" s="5">
        <v>1.1073501325013428</v>
      </c>
      <c r="H8" s="23">
        <v>727.93551294148881</v>
      </c>
      <c r="I8" s="5"/>
      <c r="J8" s="75"/>
    </row>
    <row r="9" spans="1:10" x14ac:dyDescent="0.35">
      <c r="A9" s="8" t="s">
        <v>10</v>
      </c>
      <c r="B9" s="4">
        <v>2</v>
      </c>
      <c r="C9" s="4" t="s">
        <v>5</v>
      </c>
      <c r="D9" s="4" t="s">
        <v>3</v>
      </c>
      <c r="E9" s="16">
        <v>0</v>
      </c>
      <c r="F9" s="23">
        <v>53.074765837374699</v>
      </c>
      <c r="G9" s="5">
        <v>1.463293835710352</v>
      </c>
      <c r="H9" s="23">
        <v>863.79096039363844</v>
      </c>
      <c r="I9" s="5"/>
      <c r="J9" s="75"/>
    </row>
    <row r="10" spans="1:10" x14ac:dyDescent="0.35">
      <c r="A10" s="8" t="s">
        <v>10</v>
      </c>
      <c r="B10" s="4">
        <v>3</v>
      </c>
      <c r="C10" s="4" t="s">
        <v>6</v>
      </c>
      <c r="D10" s="4" t="s">
        <v>1</v>
      </c>
      <c r="E10" s="16">
        <v>150.94369811290565</v>
      </c>
      <c r="F10" s="23">
        <v>33.206217809040822</v>
      </c>
      <c r="G10" s="5">
        <v>0.55870818867130834</v>
      </c>
      <c r="H10" s="23">
        <v>540.43066078142328</v>
      </c>
      <c r="I10" s="5"/>
      <c r="J10" s="75"/>
    </row>
    <row r="11" spans="1:10" x14ac:dyDescent="0.35">
      <c r="A11" s="8" t="s">
        <v>10</v>
      </c>
      <c r="B11" s="4">
        <v>3</v>
      </c>
      <c r="C11" s="4" t="s">
        <v>7</v>
      </c>
      <c r="D11" s="4" t="s">
        <v>3</v>
      </c>
      <c r="E11" s="16">
        <v>0</v>
      </c>
      <c r="F11" s="23">
        <v>40.835588747604781</v>
      </c>
      <c r="G11" s="5">
        <v>1.169901862839744</v>
      </c>
      <c r="H11" s="23">
        <v>664.59855010220349</v>
      </c>
      <c r="I11" s="5"/>
      <c r="J11" s="75"/>
    </row>
    <row r="12" spans="1:10" x14ac:dyDescent="0.35">
      <c r="A12" s="8" t="s">
        <v>10</v>
      </c>
      <c r="B12" s="4">
        <v>4</v>
      </c>
      <c r="C12" s="4" t="s">
        <v>8</v>
      </c>
      <c r="D12" s="4" t="s">
        <v>1</v>
      </c>
      <c r="E12" s="16">
        <v>79.605276207045478</v>
      </c>
      <c r="F12" s="23">
        <v>36.160449008770804</v>
      </c>
      <c r="G12" s="5">
        <v>0.31124259761993001</v>
      </c>
      <c r="H12" s="23">
        <v>588.51072604367323</v>
      </c>
      <c r="I12" s="5"/>
      <c r="J12" s="75"/>
    </row>
    <row r="13" spans="1:10" x14ac:dyDescent="0.35">
      <c r="A13" s="8" t="s">
        <v>10</v>
      </c>
      <c r="B13" s="4">
        <v>4</v>
      </c>
      <c r="C13" s="4" t="s">
        <v>9</v>
      </c>
      <c r="D13" s="4" t="s">
        <v>3</v>
      </c>
      <c r="E13" s="16">
        <v>0</v>
      </c>
      <c r="F13" s="23">
        <v>43.183021038494935</v>
      </c>
      <c r="G13" s="5">
        <v>0.83325854406135835</v>
      </c>
      <c r="H13" s="23">
        <v>702.80297288232566</v>
      </c>
      <c r="I13" s="5"/>
      <c r="J13" s="75"/>
    </row>
    <row r="14" spans="1:10" x14ac:dyDescent="0.35">
      <c r="A14" s="10" t="s">
        <v>11</v>
      </c>
      <c r="B14" s="11"/>
      <c r="C14" s="11"/>
      <c r="D14" s="11"/>
      <c r="E14" s="21"/>
      <c r="F14" s="27">
        <f>AVERAGE(F6,F8,F10,F12)</f>
        <v>37.674018650885031</v>
      </c>
      <c r="G14" s="11"/>
      <c r="H14" s="27">
        <f>AVERAGE(H6,H8,H10,H12)</f>
        <v>613.14404762610855</v>
      </c>
      <c r="I14" s="11"/>
      <c r="J14" s="75"/>
    </row>
    <row r="15" spans="1:10" x14ac:dyDescent="0.35">
      <c r="A15" s="10" t="s">
        <v>12</v>
      </c>
      <c r="B15" s="11"/>
      <c r="C15" s="11"/>
      <c r="D15" s="11"/>
      <c r="E15" s="21"/>
      <c r="F15" s="21">
        <f>_xlfn.STDEV.P(F6,F8,F10,F12)</f>
        <v>4.2763691896860294</v>
      </c>
      <c r="G15" s="11"/>
      <c r="H15" s="21">
        <f>_xlfn.STDEV.P(H6,H8,H10,H12)</f>
        <v>69.597839784635198</v>
      </c>
      <c r="I15" s="11"/>
      <c r="J15" s="75"/>
    </row>
    <row r="16" spans="1:10" x14ac:dyDescent="0.35">
      <c r="A16" s="10" t="s">
        <v>330</v>
      </c>
      <c r="B16" s="11"/>
      <c r="C16" s="11"/>
      <c r="D16" s="11"/>
      <c r="E16" s="21"/>
      <c r="F16" s="21">
        <f>F15/SQRT(4)</f>
        <v>2.1381845948430147</v>
      </c>
      <c r="G16" s="11"/>
      <c r="H16" s="21">
        <f>H15/SQRT(4)</f>
        <v>34.798919892317599</v>
      </c>
      <c r="I16" s="11"/>
      <c r="J16" s="75"/>
    </row>
    <row r="18" spans="1:12" ht="15.5" customHeight="1" x14ac:dyDescent="0.35">
      <c r="A18" s="8" t="s">
        <v>20</v>
      </c>
      <c r="B18" s="4">
        <v>1</v>
      </c>
      <c r="C18" s="4" t="s">
        <v>13</v>
      </c>
      <c r="D18" s="4" t="s">
        <v>1</v>
      </c>
      <c r="E18" s="16">
        <v>191.15700353374447</v>
      </c>
      <c r="F18" s="23">
        <v>48.196914375137595</v>
      </c>
      <c r="G18" s="5">
        <v>0.89201350592209216</v>
      </c>
      <c r="H18" s="23">
        <v>786.34296739173737</v>
      </c>
      <c r="I18" s="5"/>
      <c r="J18" s="75" t="s">
        <v>266</v>
      </c>
    </row>
    <row r="19" spans="1:12" x14ac:dyDescent="0.35">
      <c r="A19" s="8" t="s">
        <v>20</v>
      </c>
      <c r="B19" s="4">
        <v>1</v>
      </c>
      <c r="C19" s="4" t="s">
        <v>14</v>
      </c>
      <c r="D19" s="4" t="s">
        <v>1</v>
      </c>
      <c r="E19" s="16">
        <v>119.21828718783037</v>
      </c>
      <c r="F19" s="23">
        <v>46.817097253178282</v>
      </c>
      <c r="G19" s="5">
        <v>1.660694376961924</v>
      </c>
      <c r="H19" s="23">
        <v>763.83095590290395</v>
      </c>
      <c r="I19" s="5"/>
      <c r="J19" s="75"/>
    </row>
    <row r="20" spans="1:12" x14ac:dyDescent="0.35">
      <c r="A20" s="8" t="s">
        <v>20</v>
      </c>
      <c r="B20" s="4">
        <v>1</v>
      </c>
      <c r="C20" s="4" t="s">
        <v>15</v>
      </c>
      <c r="D20" s="4" t="s">
        <v>3</v>
      </c>
      <c r="E20" s="16">
        <v>0</v>
      </c>
      <c r="F20" s="23">
        <v>30.797564126139683</v>
      </c>
      <c r="G20" s="5">
        <v>0.26674808387289395</v>
      </c>
      <c r="H20" s="23">
        <v>502.4688463433788</v>
      </c>
      <c r="I20" s="5"/>
      <c r="J20" s="75"/>
    </row>
    <row r="21" spans="1:12" x14ac:dyDescent="0.35">
      <c r="A21" s="8" t="s">
        <v>20</v>
      </c>
      <c r="B21" s="4">
        <v>2</v>
      </c>
      <c r="C21" s="4" t="s">
        <v>17</v>
      </c>
      <c r="D21" s="4" t="s">
        <v>1</v>
      </c>
      <c r="E21" s="16">
        <v>222</v>
      </c>
      <c r="F21" s="23">
        <v>56.881868481155877</v>
      </c>
      <c r="G21" s="5">
        <v>1.402228080478277</v>
      </c>
      <c r="H21" s="23">
        <v>928.03985135056598</v>
      </c>
      <c r="I21" s="5"/>
      <c r="J21" s="75"/>
    </row>
    <row r="22" spans="1:12" x14ac:dyDescent="0.35">
      <c r="A22" s="8" t="s">
        <v>20</v>
      </c>
      <c r="B22" s="4">
        <v>2</v>
      </c>
      <c r="C22" s="4" t="s">
        <v>18</v>
      </c>
      <c r="D22" s="4" t="s">
        <v>1</v>
      </c>
      <c r="E22" s="16">
        <v>117.39250401963491</v>
      </c>
      <c r="F22" s="23">
        <v>56.332680785872576</v>
      </c>
      <c r="G22" s="5">
        <v>1.6999957682507802</v>
      </c>
      <c r="H22" s="23">
        <v>919.07973663029918</v>
      </c>
      <c r="I22" s="5"/>
      <c r="J22" s="75"/>
    </row>
    <row r="23" spans="1:12" x14ac:dyDescent="0.35">
      <c r="A23" s="8" t="s">
        <v>20</v>
      </c>
      <c r="B23" s="4">
        <v>2</v>
      </c>
      <c r="C23" s="4" t="s">
        <v>19</v>
      </c>
      <c r="D23" s="4" t="s">
        <v>3</v>
      </c>
      <c r="E23" s="16">
        <v>0</v>
      </c>
      <c r="F23" s="23">
        <v>58.750719469825547</v>
      </c>
      <c r="G23" s="5">
        <v>0.91973401323089465</v>
      </c>
      <c r="H23" s="23">
        <v>958.53055497954267</v>
      </c>
      <c r="I23" s="5"/>
      <c r="J23" s="75"/>
    </row>
    <row r="24" spans="1:12" x14ac:dyDescent="0.35">
      <c r="A24" s="10" t="s">
        <v>16</v>
      </c>
      <c r="B24" s="11"/>
      <c r="C24" s="11"/>
      <c r="D24" s="11"/>
      <c r="E24" s="21"/>
      <c r="F24" s="27">
        <f>AVERAGE(F18:F19,F21:F22)</f>
        <v>52.057140223836086</v>
      </c>
      <c r="G24" s="12"/>
      <c r="H24" s="27">
        <f>AVERAGE(H18:H19,H21:H22)</f>
        <v>849.32337781887657</v>
      </c>
      <c r="I24" s="12"/>
      <c r="J24" s="75"/>
    </row>
    <row r="25" spans="1:12" x14ac:dyDescent="0.35">
      <c r="A25" s="10" t="s">
        <v>12</v>
      </c>
      <c r="B25" s="11"/>
      <c r="C25" s="11"/>
      <c r="D25" s="11"/>
      <c r="E25" s="21"/>
      <c r="F25" s="21">
        <f>_xlfn.STDEV.P(F18:F19,F21:F22)</f>
        <v>4.5803286943160426</v>
      </c>
      <c r="G25" s="12"/>
      <c r="H25" s="21">
        <f>_xlfn.STDEV.P(H18:H19,H21:H22)</f>
        <v>74.729042384006689</v>
      </c>
      <c r="I25" s="12"/>
      <c r="J25" s="75"/>
    </row>
    <row r="26" spans="1:12" x14ac:dyDescent="0.35">
      <c r="A26" s="10" t="s">
        <v>330</v>
      </c>
      <c r="B26" s="11"/>
      <c r="C26" s="11"/>
      <c r="D26" s="11"/>
      <c r="E26" s="21"/>
      <c r="F26" s="21">
        <f>F25/SQRT(4)</f>
        <v>2.2901643471580213</v>
      </c>
      <c r="G26" s="12"/>
      <c r="H26" s="21">
        <f>H25/SQRT(4)</f>
        <v>37.364521192003345</v>
      </c>
      <c r="I26" s="12"/>
      <c r="J26" s="75"/>
    </row>
    <row r="27" spans="1:12" x14ac:dyDescent="0.35">
      <c r="C27" s="7"/>
      <c r="D27" s="7"/>
      <c r="F27" s="23"/>
      <c r="G27" s="7"/>
      <c r="I27" s="7"/>
    </row>
    <row r="28" spans="1:12" x14ac:dyDescent="0.35">
      <c r="A28" s="8" t="s">
        <v>21</v>
      </c>
      <c r="B28" s="4">
        <v>1</v>
      </c>
      <c r="C28" s="4" t="s">
        <v>22</v>
      </c>
      <c r="D28" s="4" t="s">
        <v>1</v>
      </c>
      <c r="E28" s="16">
        <v>417.73197148410844</v>
      </c>
      <c r="F28" s="22">
        <v>80.966510179093873</v>
      </c>
      <c r="G28" s="5">
        <v>4.904769417487211</v>
      </c>
      <c r="H28" s="23">
        <v>1318.1858339527535</v>
      </c>
      <c r="I28" s="5"/>
      <c r="J28" s="75" t="s">
        <v>220</v>
      </c>
    </row>
    <row r="29" spans="1:12" x14ac:dyDescent="0.35">
      <c r="A29" s="8" t="s">
        <v>21</v>
      </c>
      <c r="B29" s="4">
        <v>1</v>
      </c>
      <c r="C29" s="4" t="s">
        <v>23</v>
      </c>
      <c r="D29" s="4" t="s">
        <v>1</v>
      </c>
      <c r="E29" s="16">
        <v>283.62298919516383</v>
      </c>
      <c r="F29" s="23">
        <v>89.562983014318689</v>
      </c>
      <c r="G29" s="5">
        <v>4.3601925790234848</v>
      </c>
      <c r="H29" s="23">
        <v>1449.6719795505267</v>
      </c>
      <c r="I29" s="5"/>
      <c r="J29" s="75"/>
    </row>
    <row r="30" spans="1:12" x14ac:dyDescent="0.35">
      <c r="A30" s="8" t="s">
        <v>21</v>
      </c>
      <c r="B30" s="4">
        <v>1</v>
      </c>
      <c r="C30" s="4" t="s">
        <v>24</v>
      </c>
      <c r="D30" s="4" t="s">
        <v>1</v>
      </c>
      <c r="E30" s="16">
        <v>164.24676556937126</v>
      </c>
      <c r="F30" s="23">
        <v>95.842477411257434</v>
      </c>
      <c r="G30" s="5">
        <v>4.4778307429115625</v>
      </c>
      <c r="H30" s="23">
        <v>1551.3122640364877</v>
      </c>
      <c r="I30" s="5"/>
      <c r="J30" s="75"/>
    </row>
    <row r="31" spans="1:12" x14ac:dyDescent="0.35">
      <c r="A31" s="8" t="s">
        <v>21</v>
      </c>
      <c r="B31" s="4">
        <v>1</v>
      </c>
      <c r="C31" s="4" t="s">
        <v>25</v>
      </c>
      <c r="D31" s="4" t="s">
        <v>3</v>
      </c>
      <c r="E31" s="16">
        <v>0</v>
      </c>
      <c r="F31" s="23">
        <v>108.12507168770456</v>
      </c>
      <c r="G31" s="5">
        <v>7.4450188482732251</v>
      </c>
      <c r="H31" s="23">
        <v>1750.1190942635071</v>
      </c>
      <c r="I31" s="5"/>
      <c r="J31" s="75"/>
    </row>
    <row r="32" spans="1:12" ht="15.5" customHeight="1" x14ac:dyDescent="0.35">
      <c r="K32" s="6"/>
      <c r="L32" s="6"/>
    </row>
    <row r="33" spans="1:12" ht="15" customHeight="1" x14ac:dyDescent="0.35">
      <c r="A33" s="8" t="s">
        <v>32</v>
      </c>
      <c r="B33" s="4">
        <v>1</v>
      </c>
      <c r="C33" s="4" t="s">
        <v>26</v>
      </c>
      <c r="D33" s="4" t="s">
        <v>1</v>
      </c>
      <c r="E33" s="16">
        <v>135.83077707206124</v>
      </c>
      <c r="F33" s="23">
        <v>40.935567528460922</v>
      </c>
      <c r="G33" s="5">
        <v>3.5485799160887304</v>
      </c>
      <c r="H33" s="23">
        <v>664.42339351743351</v>
      </c>
      <c r="I33" s="5"/>
      <c r="J33" s="73" t="s">
        <v>249</v>
      </c>
      <c r="K33" s="14"/>
      <c r="L33" s="14"/>
    </row>
    <row r="34" spans="1:12" x14ac:dyDescent="0.35">
      <c r="A34" s="8" t="s">
        <v>32</v>
      </c>
      <c r="B34" s="4">
        <v>1</v>
      </c>
      <c r="C34" s="4" t="s">
        <v>27</v>
      </c>
      <c r="D34" s="4" t="s">
        <v>3</v>
      </c>
      <c r="E34" s="16">
        <v>0</v>
      </c>
      <c r="F34" s="23">
        <v>47.161662525475712</v>
      </c>
      <c r="G34" s="5">
        <v>1.3334546605077524</v>
      </c>
      <c r="H34" s="23">
        <v>765.47886718107202</v>
      </c>
      <c r="I34" s="5"/>
      <c r="J34" s="73"/>
      <c r="K34" s="14"/>
      <c r="L34" s="14"/>
    </row>
    <row r="35" spans="1:12" ht="15.5" customHeight="1" x14ac:dyDescent="0.35">
      <c r="A35" s="8" t="s">
        <v>32</v>
      </c>
      <c r="B35" s="4">
        <v>2</v>
      </c>
      <c r="C35" s="4" t="s">
        <v>28</v>
      </c>
      <c r="D35" s="4" t="s">
        <v>1</v>
      </c>
      <c r="E35" s="16">
        <v>190.3943276465977</v>
      </c>
      <c r="F35" s="23">
        <v>31.467088239016086</v>
      </c>
      <c r="G35" s="5">
        <v>0.7383718002427444</v>
      </c>
      <c r="H35" s="23">
        <v>510.7409232165507</v>
      </c>
      <c r="I35" s="5"/>
      <c r="J35" s="73"/>
      <c r="K35" s="14"/>
      <c r="L35" s="14"/>
    </row>
    <row r="36" spans="1:12" x14ac:dyDescent="0.35">
      <c r="A36" s="8" t="s">
        <v>32</v>
      </c>
      <c r="B36" s="4">
        <v>2</v>
      </c>
      <c r="C36" s="4" t="s">
        <v>29</v>
      </c>
      <c r="D36" s="4" t="s">
        <v>1</v>
      </c>
      <c r="E36" s="16">
        <v>115.52056094046635</v>
      </c>
      <c r="F36" s="23">
        <v>51.827376514380283</v>
      </c>
      <c r="G36" s="5">
        <v>8.3338132911739518</v>
      </c>
      <c r="H36" s="23">
        <v>841.20786543019665</v>
      </c>
      <c r="I36" s="5"/>
      <c r="J36" s="73"/>
      <c r="K36" s="14"/>
      <c r="L36" s="14"/>
    </row>
    <row r="37" spans="1:12" x14ac:dyDescent="0.35">
      <c r="A37" s="8" t="s">
        <v>32</v>
      </c>
      <c r="B37" s="4">
        <v>2</v>
      </c>
      <c r="C37" s="4" t="s">
        <v>30</v>
      </c>
      <c r="D37" s="4" t="s">
        <v>1</v>
      </c>
      <c r="E37" s="16">
        <v>61.522353661088097</v>
      </c>
      <c r="F37" s="23">
        <v>30.828018181900394</v>
      </c>
      <c r="G37" s="5">
        <v>2.7052420063023299</v>
      </c>
      <c r="H37" s="23">
        <v>500.36820526781418</v>
      </c>
      <c r="I37" s="5"/>
      <c r="J37" s="73"/>
      <c r="K37" s="14"/>
      <c r="L37" s="14"/>
    </row>
    <row r="38" spans="1:12" ht="15.5" customHeight="1" x14ac:dyDescent="0.35">
      <c r="A38" s="8" t="s">
        <v>32</v>
      </c>
      <c r="B38" s="4">
        <v>2</v>
      </c>
      <c r="C38" s="4" t="s">
        <v>31</v>
      </c>
      <c r="D38" s="4" t="s">
        <v>3</v>
      </c>
      <c r="E38" s="16">
        <v>0</v>
      </c>
      <c r="F38" s="23">
        <v>26.332639458086625</v>
      </c>
      <c r="G38" s="5">
        <v>4.6797150505578671</v>
      </c>
      <c r="H38" s="23">
        <v>427.40391120383708</v>
      </c>
      <c r="I38" s="5"/>
      <c r="J38" s="73"/>
      <c r="K38" s="14"/>
      <c r="L38" s="14"/>
    </row>
    <row r="39" spans="1:12" x14ac:dyDescent="0.35">
      <c r="A39" s="10" t="s">
        <v>11</v>
      </c>
      <c r="B39" s="11"/>
      <c r="C39" s="11"/>
      <c r="D39" s="11"/>
      <c r="E39" s="21"/>
      <c r="F39" s="27">
        <f>AVERAGE(F33:F38)</f>
        <v>38.092058741220008</v>
      </c>
      <c r="G39" s="11"/>
      <c r="H39" s="27">
        <f>AVERAGE(H33:H38)</f>
        <v>618.27052763615063</v>
      </c>
      <c r="I39" s="11"/>
      <c r="J39" s="73"/>
      <c r="K39" s="14"/>
      <c r="L39" s="14"/>
    </row>
    <row r="40" spans="1:12" x14ac:dyDescent="0.35">
      <c r="A40" s="10" t="s">
        <v>12</v>
      </c>
      <c r="B40" s="11"/>
      <c r="C40" s="11"/>
      <c r="D40" s="11"/>
      <c r="E40" s="21"/>
      <c r="F40" s="21">
        <f>_xlfn.STDEV.P(F33:F38)</f>
        <v>9.2551127368897887</v>
      </c>
      <c r="G40" s="11"/>
      <c r="H40" s="21">
        <f>_xlfn.STDEV.P(H33:H38)</f>
        <v>150.21932718424725</v>
      </c>
      <c r="I40" s="11"/>
      <c r="J40" s="73"/>
      <c r="K40" s="14"/>
      <c r="L40" s="14"/>
    </row>
    <row r="41" spans="1:12" x14ac:dyDescent="0.35">
      <c r="A41" s="10" t="s">
        <v>330</v>
      </c>
      <c r="B41" s="11"/>
      <c r="C41" s="11"/>
      <c r="D41" s="11"/>
      <c r="E41" s="21"/>
      <c r="F41" s="21">
        <f>F40/SQRT(6)</f>
        <v>3.7783839528855809</v>
      </c>
      <c r="G41" s="11"/>
      <c r="H41" s="21">
        <f>H40/SQRT(6)</f>
        <v>61.326783517600653</v>
      </c>
      <c r="I41" s="11"/>
      <c r="J41" s="73"/>
      <c r="K41" s="14"/>
      <c r="L41" s="14"/>
    </row>
    <row r="42" spans="1:12" ht="15.5" customHeight="1" x14ac:dyDescent="0.35">
      <c r="B42" s="7"/>
      <c r="J42" s="13"/>
      <c r="K42" s="14"/>
      <c r="L42" s="14"/>
    </row>
    <row r="43" spans="1:12" ht="17" customHeight="1" x14ac:dyDescent="0.35">
      <c r="A43" s="8" t="s">
        <v>93</v>
      </c>
      <c r="B43" s="4">
        <v>1</v>
      </c>
      <c r="C43" s="4" t="s">
        <v>84</v>
      </c>
      <c r="D43" s="4" t="s">
        <v>1</v>
      </c>
      <c r="E43" s="16">
        <v>646.2391198310421</v>
      </c>
      <c r="F43" s="23">
        <v>134.72558767949289</v>
      </c>
      <c r="G43" s="5">
        <v>48.016867529392435</v>
      </c>
      <c r="H43" s="23">
        <v>2186.6774957275238</v>
      </c>
      <c r="I43" s="7" t="s">
        <v>260</v>
      </c>
      <c r="J43" s="73" t="s">
        <v>267</v>
      </c>
      <c r="K43" s="14"/>
      <c r="L43" s="14"/>
    </row>
    <row r="44" spans="1:12" x14ac:dyDescent="0.35">
      <c r="A44" s="8" t="s">
        <v>93</v>
      </c>
      <c r="B44" s="4">
        <v>1</v>
      </c>
      <c r="C44" s="4" t="s">
        <v>85</v>
      </c>
      <c r="D44" s="4" t="s">
        <v>1</v>
      </c>
      <c r="E44" s="16">
        <v>525.72711552667704</v>
      </c>
      <c r="F44" s="23">
        <v>125.93015451691797</v>
      </c>
      <c r="G44" s="5">
        <v>13.689225172177219</v>
      </c>
      <c r="H44" s="23">
        <v>2043.9223139313815</v>
      </c>
      <c r="I44" s="7" t="s">
        <v>260</v>
      </c>
      <c r="J44" s="73"/>
      <c r="K44" s="14"/>
      <c r="L44" s="14"/>
    </row>
    <row r="45" spans="1:12" x14ac:dyDescent="0.35">
      <c r="A45" s="8" t="s">
        <v>93</v>
      </c>
      <c r="B45" s="4">
        <v>1</v>
      </c>
      <c r="C45" s="4" t="s">
        <v>86</v>
      </c>
      <c r="D45" s="4" t="s">
        <v>1</v>
      </c>
      <c r="E45" s="16">
        <v>413.75959203382826</v>
      </c>
      <c r="F45" s="23">
        <v>70.506617508346963</v>
      </c>
      <c r="G45" s="5">
        <v>6.0856424002302409</v>
      </c>
      <c r="H45" s="23">
        <v>1144.3649009878334</v>
      </c>
      <c r="I45" s="5"/>
      <c r="J45" s="73"/>
    </row>
    <row r="46" spans="1:12" x14ac:dyDescent="0.35">
      <c r="A46" s="8" t="s">
        <v>93</v>
      </c>
      <c r="B46" s="4">
        <v>1</v>
      </c>
      <c r="C46" s="4" t="s">
        <v>87</v>
      </c>
      <c r="D46" s="4" t="s">
        <v>1</v>
      </c>
      <c r="E46" s="16">
        <v>264.51843035977663</v>
      </c>
      <c r="F46" s="23">
        <v>59.793806564025878</v>
      </c>
      <c r="G46" s="5">
        <v>1.0189853366229096</v>
      </c>
      <c r="H46" s="23">
        <v>970.48952206828665</v>
      </c>
      <c r="I46" s="5"/>
      <c r="J46" s="73"/>
    </row>
    <row r="47" spans="1:12" x14ac:dyDescent="0.35">
      <c r="A47" s="8" t="s">
        <v>93</v>
      </c>
      <c r="B47" s="4">
        <v>1</v>
      </c>
      <c r="C47" s="4" t="s">
        <v>88</v>
      </c>
      <c r="D47" s="4" t="s">
        <v>1</v>
      </c>
      <c r="E47" s="16">
        <v>145</v>
      </c>
      <c r="F47" s="23">
        <v>80.56874542365847</v>
      </c>
      <c r="G47" s="5">
        <v>6.4302589631170415</v>
      </c>
      <c r="H47" s="23">
        <v>1307.6793021384658</v>
      </c>
      <c r="I47" s="5"/>
      <c r="J47" s="73"/>
    </row>
    <row r="48" spans="1:12" x14ac:dyDescent="0.35">
      <c r="A48" s="8" t="s">
        <v>93</v>
      </c>
      <c r="B48" s="4">
        <v>1</v>
      </c>
      <c r="C48" s="4" t="s">
        <v>89</v>
      </c>
      <c r="D48" s="4" t="s">
        <v>3</v>
      </c>
      <c r="E48" s="16">
        <v>0</v>
      </c>
      <c r="F48" s="23">
        <v>94.272166974463758</v>
      </c>
      <c r="G48" s="5">
        <v>9.9389934779101985</v>
      </c>
      <c r="H48" s="23">
        <v>1530.0940938326687</v>
      </c>
      <c r="I48" s="5"/>
      <c r="J48" s="73"/>
    </row>
    <row r="49" spans="1:12" x14ac:dyDescent="0.35">
      <c r="A49" s="10" t="s">
        <v>16</v>
      </c>
      <c r="B49" s="11"/>
      <c r="C49" s="11"/>
      <c r="D49" s="11"/>
      <c r="E49" s="21"/>
      <c r="F49" s="27">
        <f>AVERAGE(F45:F47)</f>
        <v>70.289723165343773</v>
      </c>
      <c r="G49" s="11"/>
      <c r="H49" s="27">
        <f>AVERAGE(H45:H47)</f>
        <v>1140.8445750648618</v>
      </c>
      <c r="I49" s="11"/>
      <c r="J49" s="73"/>
    </row>
    <row r="50" spans="1:12" ht="15.5" customHeight="1" x14ac:dyDescent="0.35">
      <c r="A50" s="10" t="s">
        <v>12</v>
      </c>
      <c r="B50" s="11"/>
      <c r="C50" s="11"/>
      <c r="D50" s="11"/>
      <c r="E50" s="21"/>
      <c r="F50" s="21">
        <f>STDEV(F45:F47)</f>
        <v>10.389167604884831</v>
      </c>
      <c r="G50" s="11"/>
      <c r="H50" s="21">
        <f>STDEV(H45:H47)</f>
        <v>168.62245244005055</v>
      </c>
      <c r="I50" s="11"/>
      <c r="J50" s="73"/>
      <c r="K50" s="15"/>
      <c r="L50" s="15"/>
    </row>
    <row r="51" spans="1:12" ht="15.5" customHeight="1" x14ac:dyDescent="0.35">
      <c r="A51" s="10" t="s">
        <v>330</v>
      </c>
      <c r="B51" s="11"/>
      <c r="C51" s="11"/>
      <c r="D51" s="11"/>
      <c r="E51" s="21"/>
      <c r="F51" s="21">
        <f>F50/SQRT(3)</f>
        <v>5.9981887133363969</v>
      </c>
      <c r="G51" s="11"/>
      <c r="H51" s="21">
        <f>H50/SQRT(3)</f>
        <v>97.354218307678053</v>
      </c>
      <c r="I51" s="11"/>
      <c r="J51" s="73"/>
      <c r="K51" s="15"/>
      <c r="L51" s="15"/>
    </row>
    <row r="52" spans="1:12" x14ac:dyDescent="0.35">
      <c r="J52" s="9"/>
      <c r="K52" s="15"/>
      <c r="L52" s="15"/>
    </row>
    <row r="53" spans="1:12" ht="14" customHeight="1" x14ac:dyDescent="0.35">
      <c r="A53" s="8" t="s">
        <v>36</v>
      </c>
      <c r="B53" s="4">
        <v>1</v>
      </c>
      <c r="C53" s="7" t="s">
        <v>33</v>
      </c>
      <c r="D53" s="7" t="s">
        <v>1</v>
      </c>
      <c r="E53" s="16">
        <v>250.14595739287893</v>
      </c>
      <c r="F53" s="23">
        <v>44.765554341165704</v>
      </c>
      <c r="G53" s="5">
        <v>0.85978992463150428</v>
      </c>
      <c r="H53" s="23">
        <v>728.76799585912886</v>
      </c>
      <c r="J53" s="75" t="s">
        <v>246</v>
      </c>
      <c r="K53" s="15"/>
      <c r="L53" s="15"/>
    </row>
    <row r="54" spans="1:12" x14ac:dyDescent="0.35">
      <c r="A54" s="8" t="s">
        <v>36</v>
      </c>
      <c r="B54" s="4">
        <v>1</v>
      </c>
      <c r="C54" s="7" t="s">
        <v>34</v>
      </c>
      <c r="D54" s="7" t="s">
        <v>1</v>
      </c>
      <c r="E54" s="16">
        <v>139.77839604173457</v>
      </c>
      <c r="F54" s="23">
        <v>46.824943777335129</v>
      </c>
      <c r="G54" s="5">
        <v>1.0014975246090316</v>
      </c>
      <c r="H54" s="23">
        <v>762.29415529530331</v>
      </c>
      <c r="J54" s="75"/>
      <c r="K54" s="15"/>
      <c r="L54" s="15"/>
    </row>
    <row r="55" spans="1:12" x14ac:dyDescent="0.35">
      <c r="A55" s="8" t="s">
        <v>36</v>
      </c>
      <c r="B55" s="16">
        <v>1</v>
      </c>
      <c r="C55" s="7" t="s">
        <v>35</v>
      </c>
      <c r="D55" s="7" t="s">
        <v>3</v>
      </c>
      <c r="E55" s="16">
        <v>0</v>
      </c>
      <c r="F55" s="23">
        <v>38.73887476279166</v>
      </c>
      <c r="G55" s="5">
        <v>0.3972588956428903</v>
      </c>
      <c r="H55" s="23">
        <v>630.65570254216823</v>
      </c>
      <c r="J55" s="75"/>
      <c r="K55" s="15"/>
      <c r="L55" s="15"/>
    </row>
    <row r="56" spans="1:12" x14ac:dyDescent="0.35">
      <c r="A56" s="8" t="s">
        <v>36</v>
      </c>
      <c r="B56" s="4">
        <v>2</v>
      </c>
      <c r="C56" s="7" t="s">
        <v>37</v>
      </c>
      <c r="D56" s="7" t="s">
        <v>1</v>
      </c>
      <c r="E56" s="16">
        <v>209.61870145576228</v>
      </c>
      <c r="F56" s="23">
        <v>7.3264942717227868</v>
      </c>
      <c r="G56" s="5">
        <v>8.6069548579782829E-2</v>
      </c>
      <c r="H56" s="23">
        <v>119.27283434010452</v>
      </c>
      <c r="J56" s="75"/>
      <c r="K56" s="15"/>
      <c r="L56" s="15"/>
    </row>
    <row r="57" spans="1:12" x14ac:dyDescent="0.35">
      <c r="A57" s="8" t="s">
        <v>36</v>
      </c>
      <c r="B57" s="4">
        <v>2</v>
      </c>
      <c r="C57" s="7" t="s">
        <v>38</v>
      </c>
      <c r="D57" s="7" t="s">
        <v>1</v>
      </c>
      <c r="E57" s="16">
        <v>95.963534741067136</v>
      </c>
      <c r="F57" s="23">
        <v>5.8172724702148306</v>
      </c>
      <c r="G57" s="5">
        <v>2.191866578651459E-2</v>
      </c>
      <c r="H57" s="23">
        <v>94.703216834431601</v>
      </c>
      <c r="J57" s="75"/>
      <c r="K57" s="15"/>
      <c r="L57" s="15"/>
    </row>
    <row r="58" spans="1:12" x14ac:dyDescent="0.35">
      <c r="A58" s="8" t="s">
        <v>36</v>
      </c>
      <c r="B58" s="4">
        <v>2</v>
      </c>
      <c r="C58" s="7" t="s">
        <v>39</v>
      </c>
      <c r="D58" s="7" t="s">
        <v>3</v>
      </c>
      <c r="E58" s="16">
        <v>0</v>
      </c>
      <c r="F58" s="23">
        <v>3.7488842039099675</v>
      </c>
      <c r="G58" s="5">
        <v>5.6877355849786169E-2</v>
      </c>
      <c r="H58" s="23">
        <v>61.030559504968465</v>
      </c>
      <c r="J58" s="75"/>
      <c r="K58" s="15"/>
      <c r="L58" s="15"/>
    </row>
    <row r="59" spans="1:12" x14ac:dyDescent="0.35">
      <c r="A59" s="10" t="s">
        <v>130</v>
      </c>
      <c r="B59" s="11"/>
      <c r="C59" s="11"/>
      <c r="D59" s="11"/>
      <c r="E59" s="21"/>
      <c r="F59" s="27">
        <f>AVERAGE(F53:F54)</f>
        <v>45.795249059250416</v>
      </c>
      <c r="G59" s="11"/>
      <c r="H59" s="27">
        <f>AVERAGE(H53:H54)</f>
        <v>745.53107557721614</v>
      </c>
      <c r="I59" s="11"/>
      <c r="J59" s="75"/>
      <c r="K59" s="15"/>
      <c r="L59" s="15"/>
    </row>
    <row r="60" spans="1:12" x14ac:dyDescent="0.35">
      <c r="A60" s="10" t="s">
        <v>12</v>
      </c>
      <c r="B60" s="11"/>
      <c r="C60" s="11"/>
      <c r="D60" s="11"/>
      <c r="E60" s="21"/>
      <c r="F60" s="21">
        <f>_xlfn.STDEV.P(F53:F54)</f>
        <v>1.0296947180847127</v>
      </c>
      <c r="G60" s="11"/>
      <c r="H60" s="21">
        <f>_xlfn.STDEV.P(H53:H54)</f>
        <v>16.763079718087226</v>
      </c>
      <c r="I60" s="11"/>
      <c r="J60" s="75"/>
    </row>
    <row r="61" spans="1:12" x14ac:dyDescent="0.35">
      <c r="A61" s="10" t="s">
        <v>330</v>
      </c>
      <c r="B61" s="11"/>
      <c r="C61" s="11"/>
      <c r="D61" s="11"/>
      <c r="E61" s="21"/>
      <c r="F61" s="21">
        <f>F60/SQRT(2)</f>
        <v>0.72810411770967065</v>
      </c>
      <c r="G61" s="11"/>
      <c r="H61" s="21">
        <f>H60/SQRT(2)</f>
        <v>11.853287342230157</v>
      </c>
      <c r="I61" s="11"/>
      <c r="J61" s="75"/>
    </row>
    <row r="62" spans="1:12" x14ac:dyDescent="0.35">
      <c r="E62" s="22"/>
    </row>
    <row r="63" spans="1:12" x14ac:dyDescent="0.35">
      <c r="E63" s="24" t="s">
        <v>205</v>
      </c>
    </row>
    <row r="64" spans="1:12" ht="15.5" customHeight="1" x14ac:dyDescent="0.35">
      <c r="A64" s="8" t="s">
        <v>40</v>
      </c>
      <c r="B64" s="4" t="s">
        <v>125</v>
      </c>
      <c r="C64" s="7" t="s">
        <v>45</v>
      </c>
      <c r="D64" s="7" t="s">
        <v>127</v>
      </c>
      <c r="E64" s="4" t="s">
        <v>207</v>
      </c>
      <c r="F64" s="23">
        <v>11.04242655695003</v>
      </c>
      <c r="G64" s="5">
        <v>0.1373357041841603</v>
      </c>
      <c r="H64" s="23">
        <v>178.68626701833037</v>
      </c>
      <c r="J64" s="75" t="s">
        <v>272</v>
      </c>
    </row>
    <row r="65" spans="1:13" x14ac:dyDescent="0.35">
      <c r="A65" s="8" t="s">
        <v>40</v>
      </c>
      <c r="B65" s="4" t="s">
        <v>125</v>
      </c>
      <c r="C65" s="7" t="s">
        <v>46</v>
      </c>
      <c r="D65" s="7" t="s">
        <v>1</v>
      </c>
      <c r="E65" s="4" t="s">
        <v>208</v>
      </c>
      <c r="F65" s="23">
        <v>11.343056786143816</v>
      </c>
      <c r="G65" s="5">
        <v>0.13414977371591202</v>
      </c>
      <c r="H65" s="23">
        <v>183.55100332700817</v>
      </c>
      <c r="J65" s="75"/>
    </row>
    <row r="66" spans="1:13" x14ac:dyDescent="0.35">
      <c r="A66" s="8" t="s">
        <v>40</v>
      </c>
      <c r="B66" s="4" t="s">
        <v>125</v>
      </c>
      <c r="C66" s="7" t="s">
        <v>47</v>
      </c>
      <c r="D66" s="7" t="s">
        <v>1</v>
      </c>
      <c r="E66" s="4" t="s">
        <v>209</v>
      </c>
      <c r="F66" s="23">
        <v>12.032914641389354</v>
      </c>
      <c r="G66" s="5">
        <v>0.12748702370104742</v>
      </c>
      <c r="H66" s="23">
        <v>194.7141407308529</v>
      </c>
      <c r="J66" s="75"/>
    </row>
    <row r="67" spans="1:13" x14ac:dyDescent="0.35">
      <c r="A67" s="8" t="s">
        <v>40</v>
      </c>
      <c r="B67" s="4" t="s">
        <v>125</v>
      </c>
      <c r="C67" s="7" t="s">
        <v>48</v>
      </c>
      <c r="D67" s="7" t="s">
        <v>1</v>
      </c>
      <c r="E67" s="4" t="s">
        <v>210</v>
      </c>
      <c r="F67" s="23">
        <v>12.113412328873316</v>
      </c>
      <c r="G67" s="5">
        <v>0.14479125664998121</v>
      </c>
      <c r="H67" s="23">
        <v>196.01673769230285</v>
      </c>
      <c r="J67" s="75"/>
    </row>
    <row r="68" spans="1:13" ht="15.5" customHeight="1" x14ac:dyDescent="0.35">
      <c r="A68" s="8" t="s">
        <v>40</v>
      </c>
      <c r="B68" s="4" t="s">
        <v>125</v>
      </c>
      <c r="C68" s="7" t="s">
        <v>49</v>
      </c>
      <c r="D68" s="7" t="s">
        <v>1</v>
      </c>
      <c r="E68" s="4" t="s">
        <v>211</v>
      </c>
      <c r="F68" s="23">
        <v>12.379191082586793</v>
      </c>
      <c r="G68" s="5">
        <v>0.15677797222020068</v>
      </c>
      <c r="H68" s="23">
        <v>200.31751461926868</v>
      </c>
      <c r="J68" s="75"/>
      <c r="K68" s="15"/>
      <c r="L68" s="15"/>
      <c r="M68" s="15"/>
    </row>
    <row r="69" spans="1:13" x14ac:dyDescent="0.35">
      <c r="A69" s="8" t="s">
        <v>40</v>
      </c>
      <c r="B69" s="4" t="s">
        <v>125</v>
      </c>
      <c r="C69" s="7" t="s">
        <v>50</v>
      </c>
      <c r="D69" s="7" t="s">
        <v>1</v>
      </c>
      <c r="E69" s="4" t="s">
        <v>212</v>
      </c>
      <c r="F69" s="23">
        <v>9.5171054359147682</v>
      </c>
      <c r="G69" s="5">
        <v>0.120994416636568</v>
      </c>
      <c r="H69" s="23">
        <v>154.00383551504254</v>
      </c>
      <c r="J69" s="75"/>
      <c r="K69" s="15"/>
      <c r="L69" s="15"/>
      <c r="M69" s="15"/>
    </row>
    <row r="70" spans="1:13" x14ac:dyDescent="0.35">
      <c r="A70" s="8" t="s">
        <v>40</v>
      </c>
      <c r="B70" s="4" t="s">
        <v>125</v>
      </c>
      <c r="C70" s="7" t="s">
        <v>51</v>
      </c>
      <c r="D70" s="7" t="s">
        <v>1</v>
      </c>
      <c r="E70" s="4" t="s">
        <v>213</v>
      </c>
      <c r="F70" s="23">
        <v>9.0651673055685418</v>
      </c>
      <c r="G70" s="5">
        <v>0.10483366783126145</v>
      </c>
      <c r="H70" s="23">
        <v>146.69066598492833</v>
      </c>
      <c r="J70" s="75"/>
      <c r="K70" s="15"/>
      <c r="L70" s="15"/>
      <c r="M70" s="15"/>
    </row>
    <row r="71" spans="1:13" x14ac:dyDescent="0.35">
      <c r="A71" s="8" t="s">
        <v>40</v>
      </c>
      <c r="B71" s="4" t="s">
        <v>125</v>
      </c>
      <c r="C71" s="7" t="s">
        <v>52</v>
      </c>
      <c r="D71" s="7" t="s">
        <v>128</v>
      </c>
      <c r="E71" s="4" t="s">
        <v>206</v>
      </c>
      <c r="F71" s="23">
        <v>6.9085636887706681</v>
      </c>
      <c r="G71" s="5">
        <v>8.902608371439405E-2</v>
      </c>
      <c r="H71" s="23">
        <v>111.79295145303483</v>
      </c>
      <c r="J71" s="75"/>
      <c r="K71" s="15"/>
      <c r="L71" s="15"/>
      <c r="M71" s="15"/>
    </row>
    <row r="72" spans="1:13" x14ac:dyDescent="0.35">
      <c r="C72" s="7"/>
      <c r="D72" s="7"/>
      <c r="E72" s="4"/>
      <c r="F72" s="23"/>
      <c r="G72" s="5"/>
      <c r="H72" s="23"/>
      <c r="J72" s="75"/>
      <c r="K72" s="15"/>
      <c r="L72" s="15"/>
      <c r="M72" s="15"/>
    </row>
    <row r="73" spans="1:13" x14ac:dyDescent="0.35">
      <c r="A73" s="8" t="s">
        <v>40</v>
      </c>
      <c r="B73" s="4" t="s">
        <v>126</v>
      </c>
      <c r="C73" s="7" t="s">
        <v>41</v>
      </c>
      <c r="D73" s="7" t="s">
        <v>129</v>
      </c>
      <c r="E73" s="4">
        <v>0</v>
      </c>
      <c r="F73" s="23">
        <v>11.503675537999007</v>
      </c>
      <c r="G73" s="5">
        <v>0.23592467133049194</v>
      </c>
      <c r="H73" s="23">
        <v>186.15010281244545</v>
      </c>
      <c r="J73" s="75"/>
    </row>
    <row r="74" spans="1:13" x14ac:dyDescent="0.35">
      <c r="A74" s="8" t="s">
        <v>40</v>
      </c>
      <c r="B74" s="4" t="s">
        <v>126</v>
      </c>
      <c r="C74" s="7" t="s">
        <v>42</v>
      </c>
      <c r="D74" s="7" t="s">
        <v>1</v>
      </c>
      <c r="E74" s="16">
        <v>74.094534211370814</v>
      </c>
      <c r="F74" s="23">
        <v>12.625265841831832</v>
      </c>
      <c r="G74" s="5">
        <v>0.17886816757189311</v>
      </c>
      <c r="H74" s="23">
        <v>204.29944557530982</v>
      </c>
      <c r="J74" s="75"/>
    </row>
    <row r="75" spans="1:13" x14ac:dyDescent="0.35">
      <c r="A75" s="8" t="s">
        <v>40</v>
      </c>
      <c r="B75" s="4" t="s">
        <v>126</v>
      </c>
      <c r="C75" s="7" t="s">
        <v>43</v>
      </c>
      <c r="D75" s="7" t="s">
        <v>1</v>
      </c>
      <c r="E75" s="16">
        <v>161.27616066858735</v>
      </c>
      <c r="F75" s="23">
        <v>11.95147989050651</v>
      </c>
      <c r="G75" s="5">
        <v>0.11978271323133101</v>
      </c>
      <c r="H75" s="23">
        <v>193.39638040292346</v>
      </c>
      <c r="J75" s="75"/>
    </row>
    <row r="76" spans="1:13" x14ac:dyDescent="0.35">
      <c r="A76" s="8" t="s">
        <v>40</v>
      </c>
      <c r="B76" s="4" t="s">
        <v>126</v>
      </c>
      <c r="C76" s="7" t="s">
        <v>44</v>
      </c>
      <c r="D76" s="7" t="s">
        <v>1</v>
      </c>
      <c r="E76" s="16">
        <v>242.24367896810023</v>
      </c>
      <c r="F76" s="23">
        <v>12.516848882581538</v>
      </c>
      <c r="G76" s="5">
        <v>4.5000881195210458E-2</v>
      </c>
      <c r="H76" s="23">
        <v>202.54506472160878</v>
      </c>
      <c r="J76" s="75"/>
    </row>
    <row r="77" spans="1:13" x14ac:dyDescent="0.35">
      <c r="A77" s="10" t="s">
        <v>16</v>
      </c>
      <c r="B77" s="11"/>
      <c r="C77" s="11"/>
      <c r="D77" s="11"/>
      <c r="E77" s="21"/>
      <c r="F77" s="27">
        <f>AVERAGE(F65:F68,F74:F76)</f>
        <v>12.137452779130452</v>
      </c>
      <c r="G77" s="11"/>
      <c r="H77" s="27">
        <f>AVERAGE(H65:H68,H74:H76)</f>
        <v>196.40575529561065</v>
      </c>
      <c r="I77" s="11"/>
      <c r="J77" s="75"/>
    </row>
    <row r="78" spans="1:13" x14ac:dyDescent="0.35">
      <c r="A78" s="10" t="s">
        <v>12</v>
      </c>
      <c r="B78" s="11"/>
      <c r="C78" s="11"/>
      <c r="D78" s="11"/>
      <c r="E78" s="21"/>
      <c r="F78" s="12">
        <f>_xlfn.STDEV.P(F65:F68,F74:F76)</f>
        <v>0.39955286960751818</v>
      </c>
      <c r="G78" s="11"/>
      <c r="H78" s="12">
        <f>_xlfn.STDEV.P(H65:H68,H74:H76)</f>
        <v>6.4654820549106482</v>
      </c>
      <c r="I78" s="11"/>
      <c r="J78" s="75"/>
    </row>
    <row r="79" spans="1:13" x14ac:dyDescent="0.35">
      <c r="A79" s="10" t="s">
        <v>330</v>
      </c>
      <c r="B79" s="11"/>
      <c r="C79" s="11"/>
      <c r="D79" s="11"/>
      <c r="E79" s="21"/>
      <c r="F79" s="12">
        <f>F78/SQRT(7)</f>
        <v>0.15101678980053007</v>
      </c>
      <c r="G79" s="11"/>
      <c r="H79" s="12">
        <f>H78/SQRT(7)</f>
        <v>2.4437225176349187</v>
      </c>
      <c r="I79" s="11"/>
      <c r="J79" s="75"/>
    </row>
    <row r="80" spans="1:13" x14ac:dyDescent="0.35">
      <c r="J80" s="9"/>
      <c r="K80" s="15"/>
      <c r="L80" s="15"/>
    </row>
    <row r="81" spans="1:12" x14ac:dyDescent="0.35">
      <c r="J81" s="9"/>
      <c r="K81" s="15"/>
      <c r="L81" s="15"/>
    </row>
    <row r="83" spans="1:12" x14ac:dyDescent="0.35">
      <c r="A83" s="76" t="s">
        <v>54</v>
      </c>
      <c r="B83" s="76"/>
      <c r="C83" s="76"/>
      <c r="D83" s="76"/>
      <c r="E83" s="76"/>
      <c r="F83" s="76"/>
      <c r="G83" s="76"/>
      <c r="H83" s="76"/>
      <c r="I83" s="76"/>
      <c r="J83" s="76"/>
    </row>
    <row r="84" spans="1:12" ht="15.5" customHeight="1" x14ac:dyDescent="0.35">
      <c r="A84" s="8" t="s">
        <v>65</v>
      </c>
      <c r="B84" s="4">
        <v>1</v>
      </c>
      <c r="C84" s="4" t="s">
        <v>55</v>
      </c>
      <c r="D84" s="4" t="s">
        <v>1</v>
      </c>
      <c r="F84" s="23">
        <v>17.879643274544105</v>
      </c>
      <c r="G84" s="5">
        <v>1.0746378166636144</v>
      </c>
      <c r="H84" s="23">
        <v>292.85920459292896</v>
      </c>
      <c r="I84" s="13"/>
      <c r="J84" s="73" t="s">
        <v>268</v>
      </c>
    </row>
    <row r="85" spans="1:12" x14ac:dyDescent="0.35">
      <c r="A85" s="8" t="s">
        <v>65</v>
      </c>
      <c r="B85" s="4">
        <v>1</v>
      </c>
      <c r="C85" s="4" t="s">
        <v>56</v>
      </c>
      <c r="D85" s="4" t="s">
        <v>1</v>
      </c>
      <c r="F85" s="23">
        <v>25.355373776625047</v>
      </c>
      <c r="G85" s="5">
        <v>5.5187203392412467</v>
      </c>
      <c r="H85" s="23">
        <v>415.30775991212579</v>
      </c>
      <c r="I85" s="13"/>
      <c r="J85" s="73"/>
    </row>
    <row r="86" spans="1:12" x14ac:dyDescent="0.35">
      <c r="A86" s="8" t="s">
        <v>65</v>
      </c>
      <c r="B86" s="4">
        <v>1</v>
      </c>
      <c r="C86" s="4" t="s">
        <v>57</v>
      </c>
      <c r="D86" s="4" t="s">
        <v>1</v>
      </c>
      <c r="F86" s="23">
        <v>23.409666028167678</v>
      </c>
      <c r="G86" s="5">
        <v>1.8843573462147123</v>
      </c>
      <c r="H86" s="23">
        <v>383.43808472711845</v>
      </c>
      <c r="I86" s="13"/>
      <c r="J86" s="73"/>
    </row>
    <row r="87" spans="1:12" x14ac:dyDescent="0.35">
      <c r="A87" s="8" t="s">
        <v>65</v>
      </c>
      <c r="B87" s="4">
        <v>1</v>
      </c>
      <c r="C87" s="4" t="s">
        <v>58</v>
      </c>
      <c r="D87" s="4" t="s">
        <v>1</v>
      </c>
      <c r="F87" s="23">
        <v>20.040877544948355</v>
      </c>
      <c r="G87" s="5">
        <v>1.6121960494117611</v>
      </c>
      <c r="H87" s="23">
        <v>328.25909147270255</v>
      </c>
      <c r="I87" s="13"/>
      <c r="J87" s="73"/>
    </row>
    <row r="88" spans="1:12" x14ac:dyDescent="0.35">
      <c r="A88" s="17" t="s">
        <v>11</v>
      </c>
      <c r="B88" s="11"/>
      <c r="C88" s="12"/>
      <c r="D88" s="11"/>
      <c r="E88" s="21"/>
      <c r="F88" s="27">
        <f>AVERAGE(F84:F87)</f>
        <v>21.671390156071297</v>
      </c>
      <c r="G88" s="12"/>
      <c r="H88" s="27">
        <f>AVERAGE(H84:H87)</f>
        <v>354.9660351762189</v>
      </c>
      <c r="I88" s="18"/>
      <c r="J88" s="73"/>
    </row>
    <row r="89" spans="1:12" x14ac:dyDescent="0.35">
      <c r="A89" s="10" t="s">
        <v>12</v>
      </c>
      <c r="B89" s="12"/>
      <c r="C89" s="11"/>
      <c r="D89" s="12"/>
      <c r="E89" s="21"/>
      <c r="F89" s="21">
        <f>_xlfn.STDEV.P(F84:F87)</f>
        <v>2.8995367782036712</v>
      </c>
      <c r="G89" s="18"/>
      <c r="H89" s="21">
        <f>_xlfn.STDEV.P(H84:H87)</f>
        <v>47.492895776150775</v>
      </c>
      <c r="I89" s="18"/>
      <c r="J89" s="73"/>
    </row>
    <row r="90" spans="1:12" x14ac:dyDescent="0.35">
      <c r="A90" s="10" t="s">
        <v>330</v>
      </c>
      <c r="B90" s="11"/>
      <c r="C90" s="11"/>
      <c r="D90" s="11"/>
      <c r="E90" s="21"/>
      <c r="F90" s="21">
        <f>F89/SQRT(4)</f>
        <v>1.4497683891018356</v>
      </c>
      <c r="G90" s="18"/>
      <c r="H90" s="21">
        <f>H89/SQRT(4)</f>
        <v>23.746447888075387</v>
      </c>
      <c r="I90" s="18"/>
      <c r="J90" s="73"/>
    </row>
    <row r="91" spans="1:12" x14ac:dyDescent="0.35">
      <c r="D91" s="5"/>
      <c r="E91" s="23"/>
      <c r="F91" s="62"/>
      <c r="G91" s="13"/>
      <c r="H91" s="66"/>
      <c r="I91" s="13"/>
      <c r="J91" s="13"/>
    </row>
    <row r="92" spans="1:12" x14ac:dyDescent="0.35">
      <c r="D92" s="5"/>
      <c r="E92" s="23"/>
      <c r="G92" s="13"/>
      <c r="H92" s="66"/>
      <c r="I92" s="13"/>
      <c r="J92" s="13"/>
    </row>
    <row r="93" spans="1:12" x14ac:dyDescent="0.35">
      <c r="B93" s="7"/>
      <c r="D93" s="7"/>
      <c r="G93" s="13"/>
      <c r="H93" s="66"/>
      <c r="I93" s="13"/>
      <c r="J93" s="13"/>
    </row>
    <row r="94" spans="1:12" x14ac:dyDescent="0.35">
      <c r="A94" s="72" t="s">
        <v>59</v>
      </c>
      <c r="B94" s="72"/>
      <c r="C94" s="72"/>
      <c r="D94" s="72"/>
      <c r="E94" s="72"/>
      <c r="F94" s="72"/>
      <c r="G94" s="72"/>
      <c r="H94" s="72"/>
      <c r="I94" s="72"/>
      <c r="J94" s="72"/>
    </row>
    <row r="95" spans="1:12" ht="15.5" customHeight="1" x14ac:dyDescent="0.35">
      <c r="A95" s="8" t="s">
        <v>66</v>
      </c>
      <c r="B95" s="16">
        <v>1</v>
      </c>
      <c r="C95" s="4" t="s">
        <v>60</v>
      </c>
      <c r="D95" s="4" t="s">
        <v>127</v>
      </c>
      <c r="E95" s="4" t="s">
        <v>214</v>
      </c>
      <c r="F95" s="23">
        <v>63.460974461978751</v>
      </c>
      <c r="G95" s="5">
        <v>1.7755133180070639</v>
      </c>
      <c r="H95" s="23">
        <v>1049.79242050227</v>
      </c>
      <c r="I95" s="13"/>
      <c r="J95" s="73" t="s">
        <v>269</v>
      </c>
    </row>
    <row r="96" spans="1:12" x14ac:dyDescent="0.35">
      <c r="A96" s="8" t="s">
        <v>66</v>
      </c>
      <c r="B96" s="16">
        <v>1</v>
      </c>
      <c r="C96" s="4" t="s">
        <v>61</v>
      </c>
      <c r="D96" s="4" t="s">
        <v>1</v>
      </c>
      <c r="E96" s="4" t="s">
        <v>215</v>
      </c>
      <c r="F96" s="23">
        <v>67.020888598994247</v>
      </c>
      <c r="G96" s="5">
        <v>0.93492800211498106</v>
      </c>
      <c r="H96" s="23">
        <v>1108.6816971066939</v>
      </c>
      <c r="I96" s="13"/>
      <c r="J96" s="73"/>
    </row>
    <row r="97" spans="1:12" x14ac:dyDescent="0.35">
      <c r="A97" s="8" t="s">
        <v>66</v>
      </c>
      <c r="B97" s="16">
        <v>1</v>
      </c>
      <c r="C97" s="4" t="s">
        <v>62</v>
      </c>
      <c r="D97" s="4" t="s">
        <v>1</v>
      </c>
      <c r="E97" s="4" t="s">
        <v>216</v>
      </c>
      <c r="F97" s="23">
        <v>70.877081067547962</v>
      </c>
      <c r="G97" s="5">
        <v>1.532548824048088</v>
      </c>
      <c r="H97" s="23">
        <v>1172.4721078245595</v>
      </c>
      <c r="I97" s="13"/>
      <c r="J97" s="73"/>
    </row>
    <row r="98" spans="1:12" x14ac:dyDescent="0.35">
      <c r="A98" s="8" t="s">
        <v>66</v>
      </c>
      <c r="B98" s="16">
        <v>1</v>
      </c>
      <c r="C98" s="4" t="s">
        <v>63</v>
      </c>
      <c r="D98" s="4" t="s">
        <v>1</v>
      </c>
      <c r="E98" s="4" t="s">
        <v>217</v>
      </c>
      <c r="F98" s="23">
        <v>72.540956135905674</v>
      </c>
      <c r="G98" s="5">
        <v>1.0335383510915361</v>
      </c>
      <c r="H98" s="23">
        <v>1199.9964793022014</v>
      </c>
      <c r="I98" s="13"/>
      <c r="J98" s="73"/>
    </row>
    <row r="99" spans="1:12" x14ac:dyDescent="0.35">
      <c r="A99" s="8" t="s">
        <v>66</v>
      </c>
      <c r="B99" s="16">
        <v>1</v>
      </c>
      <c r="C99" s="4" t="s">
        <v>64</v>
      </c>
      <c r="D99" s="7" t="s">
        <v>128</v>
      </c>
      <c r="E99" s="4" t="s">
        <v>218</v>
      </c>
      <c r="F99" s="23">
        <v>73.01149470907005</v>
      </c>
      <c r="G99" s="5">
        <v>0.76706782483272185</v>
      </c>
      <c r="H99" s="23">
        <v>1207.7802839451299</v>
      </c>
      <c r="I99" s="13"/>
      <c r="J99" s="73"/>
      <c r="L99" s="32"/>
    </row>
    <row r="100" spans="1:12" x14ac:dyDescent="0.35">
      <c r="A100" s="17" t="s">
        <v>11</v>
      </c>
      <c r="B100" s="12"/>
      <c r="C100" s="11"/>
      <c r="D100" s="12"/>
      <c r="E100" s="21"/>
      <c r="F100" s="27">
        <f>AVERAGE(F97:F99)</f>
        <v>72.143177304174571</v>
      </c>
      <c r="G100" s="18"/>
      <c r="H100" s="27">
        <f>AVERAGE(H97:H99)</f>
        <v>1193.4162903572969</v>
      </c>
      <c r="I100" s="18"/>
      <c r="J100" s="73"/>
    </row>
    <row r="101" spans="1:12" x14ac:dyDescent="0.35">
      <c r="A101" s="10" t="s">
        <v>12</v>
      </c>
      <c r="B101" s="12"/>
      <c r="C101" s="11"/>
      <c r="D101" s="12"/>
      <c r="E101" s="21"/>
      <c r="F101" s="21">
        <f>_xlfn.STDEV.P(F97:F99)</f>
        <v>0.91564236013446521</v>
      </c>
      <c r="G101" s="18"/>
      <c r="H101" s="21">
        <f>_xlfn.STDEV.P(H97:H99)</f>
        <v>15.146858643588674</v>
      </c>
      <c r="I101" s="18"/>
      <c r="J101" s="73"/>
    </row>
    <row r="102" spans="1:12" x14ac:dyDescent="0.35">
      <c r="A102" s="10" t="s">
        <v>330</v>
      </c>
      <c r="B102" s="11"/>
      <c r="C102" s="11"/>
      <c r="D102" s="11"/>
      <c r="E102" s="21"/>
      <c r="F102" s="21">
        <f>F101/SQRT(3)</f>
        <v>0.52864636310505775</v>
      </c>
      <c r="G102" s="18"/>
      <c r="H102" s="21">
        <f>H101/SQRT(3)</f>
        <v>8.7450429152531317</v>
      </c>
      <c r="I102" s="18"/>
      <c r="J102" s="73"/>
    </row>
    <row r="103" spans="1:12" x14ac:dyDescent="0.35">
      <c r="B103" s="7"/>
      <c r="D103" s="7"/>
      <c r="G103" s="7"/>
      <c r="I103" s="13"/>
      <c r="J103" s="13"/>
    </row>
    <row r="104" spans="1:12" ht="15.5" customHeight="1" x14ac:dyDescent="0.35">
      <c r="A104" s="8" t="s">
        <v>73</v>
      </c>
      <c r="B104" s="16">
        <v>1</v>
      </c>
      <c r="C104" s="4" t="s">
        <v>67</v>
      </c>
      <c r="D104" s="4" t="s">
        <v>1</v>
      </c>
      <c r="E104" s="16">
        <v>205.35091916034852</v>
      </c>
      <c r="F104" s="23">
        <v>11.776708802389733</v>
      </c>
      <c r="G104" s="5">
        <v>1.839766801262166</v>
      </c>
      <c r="H104" s="23">
        <v>193.84683227224176</v>
      </c>
      <c r="I104" s="13"/>
      <c r="J104" s="73" t="s">
        <v>271</v>
      </c>
    </row>
    <row r="105" spans="1:12" x14ac:dyDescent="0.35">
      <c r="A105" s="8" t="s">
        <v>73</v>
      </c>
      <c r="B105" s="16">
        <v>1</v>
      </c>
      <c r="C105" s="4" t="s">
        <v>68</v>
      </c>
      <c r="D105" s="4" t="s">
        <v>1</v>
      </c>
      <c r="E105" s="16">
        <v>115.10864433221339</v>
      </c>
      <c r="F105" s="23">
        <v>15.629091661464347</v>
      </c>
      <c r="G105" s="5">
        <v>1.1484259119170204</v>
      </c>
      <c r="H105" s="23">
        <v>257.25777555547558</v>
      </c>
      <c r="I105" s="13"/>
      <c r="J105" s="73"/>
    </row>
    <row r="106" spans="1:12" x14ac:dyDescent="0.35">
      <c r="A106" s="8" t="s">
        <v>73</v>
      </c>
      <c r="B106" s="16">
        <v>1</v>
      </c>
      <c r="C106" s="4" t="s">
        <v>69</v>
      </c>
      <c r="D106" s="4" t="s">
        <v>3</v>
      </c>
      <c r="E106" s="16">
        <v>0</v>
      </c>
      <c r="F106" s="23">
        <v>18.123242977523606</v>
      </c>
      <c r="G106" s="5">
        <v>2.9268606890869702</v>
      </c>
      <c r="H106" s="23">
        <v>298.31197328919399</v>
      </c>
      <c r="I106" s="13"/>
      <c r="J106" s="73"/>
    </row>
    <row r="107" spans="1:12" x14ac:dyDescent="0.35">
      <c r="A107" s="8" t="s">
        <v>73</v>
      </c>
      <c r="B107" s="16">
        <v>2</v>
      </c>
      <c r="C107" s="4" t="s">
        <v>70</v>
      </c>
      <c r="D107" s="4" t="s">
        <v>1</v>
      </c>
      <c r="E107" s="16">
        <v>196.70536342458993</v>
      </c>
      <c r="F107" s="23">
        <v>1.832515182202926</v>
      </c>
      <c r="G107" s="5">
        <v>2.3323253368774704E-2</v>
      </c>
      <c r="H107" s="23">
        <v>30.163543068055169</v>
      </c>
      <c r="I107" s="13"/>
      <c r="J107" s="73"/>
    </row>
    <row r="108" spans="1:12" x14ac:dyDescent="0.35">
      <c r="A108" s="8" t="s">
        <v>73</v>
      </c>
      <c r="B108" s="16">
        <v>2</v>
      </c>
      <c r="C108" s="4" t="s">
        <v>71</v>
      </c>
      <c r="D108" s="4" t="s">
        <v>1</v>
      </c>
      <c r="E108" s="16">
        <v>90.13878188659973</v>
      </c>
      <c r="F108" s="23">
        <v>1.7947858413931979</v>
      </c>
      <c r="G108" s="5">
        <v>9.0662199402733006E-3</v>
      </c>
      <c r="H108" s="23">
        <v>29.542511052879462</v>
      </c>
      <c r="I108" s="13"/>
      <c r="J108" s="73"/>
    </row>
    <row r="109" spans="1:12" x14ac:dyDescent="0.35">
      <c r="A109" s="8" t="s">
        <v>73</v>
      </c>
      <c r="B109" s="4">
        <v>2</v>
      </c>
      <c r="C109" s="4" t="s">
        <v>72</v>
      </c>
      <c r="D109" s="4" t="s">
        <v>3</v>
      </c>
      <c r="E109" s="24">
        <v>0</v>
      </c>
      <c r="F109" s="23">
        <v>1.774262097087957</v>
      </c>
      <c r="G109" s="5">
        <v>2.492465664950147E-2</v>
      </c>
      <c r="H109" s="23">
        <v>29.204686378202172</v>
      </c>
      <c r="I109" s="13"/>
      <c r="J109" s="73"/>
    </row>
    <row r="110" spans="1:12" x14ac:dyDescent="0.35">
      <c r="A110" s="10" t="s">
        <v>130</v>
      </c>
      <c r="B110" s="11"/>
      <c r="C110" s="11"/>
      <c r="D110" s="30"/>
      <c r="E110" s="31"/>
      <c r="F110" s="27">
        <f>AVERAGE(F107:F109)</f>
        <v>1.8005210402280269</v>
      </c>
      <c r="G110" s="18"/>
      <c r="H110" s="27">
        <f>AVERAGE(H107:H109)</f>
        <v>29.636913499712268</v>
      </c>
      <c r="I110" s="18"/>
      <c r="J110" s="73"/>
    </row>
    <row r="111" spans="1:12" x14ac:dyDescent="0.35">
      <c r="A111" s="10" t="s">
        <v>12</v>
      </c>
      <c r="B111" s="11"/>
      <c r="C111" s="11"/>
      <c r="D111" s="30"/>
      <c r="E111" s="31"/>
      <c r="F111" s="21">
        <f>_xlfn.STDEV.P(F107:F109)</f>
        <v>2.4125019662986438E-2</v>
      </c>
      <c r="G111" s="18"/>
      <c r="H111" s="21">
        <f>_xlfn.STDEV.P(H107:H109)</f>
        <v>0.3971023414645794</v>
      </c>
      <c r="I111" s="18"/>
      <c r="J111" s="73"/>
    </row>
    <row r="112" spans="1:12" x14ac:dyDescent="0.35">
      <c r="A112" s="10" t="s">
        <v>330</v>
      </c>
      <c r="B112" s="11"/>
      <c r="C112" s="11"/>
      <c r="D112" s="11"/>
      <c r="E112" s="21"/>
      <c r="F112" s="65">
        <f>F111/SQRT(3)</f>
        <v>1.3928586596630235E-2</v>
      </c>
      <c r="G112" s="18"/>
      <c r="H112" s="65">
        <f>H111/SQRT(3)</f>
        <v>0.22926714374040563</v>
      </c>
      <c r="I112" s="18"/>
      <c r="J112" s="73"/>
    </row>
    <row r="113" spans="1:10" x14ac:dyDescent="0.35">
      <c r="D113" s="5"/>
      <c r="E113" s="23"/>
      <c r="G113" s="13"/>
      <c r="H113" s="66"/>
      <c r="I113" s="13"/>
      <c r="J113" s="13"/>
    </row>
    <row r="114" spans="1:10" x14ac:dyDescent="0.35">
      <c r="D114" s="5"/>
      <c r="E114" s="23"/>
      <c r="G114" s="13"/>
      <c r="H114" s="66"/>
      <c r="I114" s="13"/>
      <c r="J114" s="13"/>
    </row>
    <row r="115" spans="1:10" ht="15.5" customHeight="1" x14ac:dyDescent="0.35">
      <c r="A115" s="8" t="s">
        <v>81</v>
      </c>
      <c r="B115" s="4">
        <v>1</v>
      </c>
      <c r="C115" s="4" t="s">
        <v>74</v>
      </c>
      <c r="D115" s="4" t="s">
        <v>1</v>
      </c>
      <c r="E115" s="16">
        <v>171.04677722775136</v>
      </c>
      <c r="F115" s="23">
        <v>4.8964421015769544</v>
      </c>
      <c r="G115" s="5">
        <v>9.3037602376211045E-2</v>
      </c>
      <c r="H115" s="23">
        <v>80.138289746523427</v>
      </c>
      <c r="I115" s="13"/>
      <c r="J115" s="73" t="s">
        <v>270</v>
      </c>
    </row>
    <row r="116" spans="1:10" x14ac:dyDescent="0.35">
      <c r="A116" s="8" t="s">
        <v>81</v>
      </c>
      <c r="B116" s="4">
        <v>1</v>
      </c>
      <c r="C116" s="4" t="s">
        <v>75</v>
      </c>
      <c r="D116" s="4" t="s">
        <v>1</v>
      </c>
      <c r="E116" s="16">
        <v>98.2344135219425</v>
      </c>
      <c r="F116" s="23">
        <v>6.2332082847031547</v>
      </c>
      <c r="G116" s="5">
        <v>0.48169217790901431</v>
      </c>
      <c r="H116" s="23">
        <v>102.01665642264943</v>
      </c>
      <c r="I116" s="13"/>
      <c r="J116" s="73"/>
    </row>
    <row r="117" spans="1:10" x14ac:dyDescent="0.35">
      <c r="A117" s="8" t="s">
        <v>81</v>
      </c>
      <c r="B117" s="4">
        <v>1</v>
      </c>
      <c r="C117" s="4" t="s">
        <v>76</v>
      </c>
      <c r="D117" s="4" t="s">
        <v>3</v>
      </c>
      <c r="E117" s="16">
        <v>0</v>
      </c>
      <c r="F117" s="23">
        <v>4.053655959731957</v>
      </c>
      <c r="G117" s="5">
        <v>0.19119561538286794</v>
      </c>
      <c r="H117" s="23">
        <v>66.344715018502626</v>
      </c>
      <c r="I117" s="13"/>
      <c r="J117" s="73"/>
    </row>
    <row r="118" spans="1:10" x14ac:dyDescent="0.35">
      <c r="A118" s="8" t="s">
        <v>81</v>
      </c>
      <c r="B118" s="4">
        <v>2</v>
      </c>
      <c r="C118" s="4" t="s">
        <v>77</v>
      </c>
      <c r="D118" s="4" t="s">
        <v>1</v>
      </c>
      <c r="E118" s="24">
        <v>257.96317566660554</v>
      </c>
      <c r="F118" s="23">
        <v>6.7663097122951452</v>
      </c>
      <c r="G118" s="5">
        <v>0.42062236020220728</v>
      </c>
      <c r="H118" s="23">
        <v>110.74173389367544</v>
      </c>
      <c r="I118" s="13"/>
      <c r="J118" s="73"/>
    </row>
    <row r="119" spans="1:10" x14ac:dyDescent="0.35">
      <c r="A119" s="8" t="s">
        <v>81</v>
      </c>
      <c r="B119" s="4">
        <v>2</v>
      </c>
      <c r="C119" s="4" t="s">
        <v>78</v>
      </c>
      <c r="D119" s="4" t="s">
        <v>1</v>
      </c>
      <c r="E119" s="24">
        <v>182</v>
      </c>
      <c r="F119" s="23">
        <v>6.5567881642630983</v>
      </c>
      <c r="G119" s="5">
        <v>0.17549324400433103</v>
      </c>
      <c r="H119" s="23">
        <v>107.31257080423042</v>
      </c>
      <c r="I119" s="13"/>
      <c r="J119" s="73"/>
    </row>
    <row r="120" spans="1:10" x14ac:dyDescent="0.35">
      <c r="A120" s="8" t="s">
        <v>81</v>
      </c>
      <c r="B120" s="4">
        <v>2</v>
      </c>
      <c r="C120" s="4" t="s">
        <v>79</v>
      </c>
      <c r="D120" s="4" t="s">
        <v>1</v>
      </c>
      <c r="E120" s="24">
        <v>92.130342450248165</v>
      </c>
      <c r="F120" s="23">
        <v>8.4247702998590768</v>
      </c>
      <c r="G120" s="5">
        <v>0.92188126601572185</v>
      </c>
      <c r="H120" s="23">
        <v>137.88515606476247</v>
      </c>
      <c r="I120" s="13"/>
      <c r="J120" s="73"/>
    </row>
    <row r="121" spans="1:10" x14ac:dyDescent="0.35">
      <c r="A121" s="8" t="s">
        <v>81</v>
      </c>
      <c r="B121" s="4">
        <v>2</v>
      </c>
      <c r="C121" s="4" t="s">
        <v>80</v>
      </c>
      <c r="D121" s="4" t="s">
        <v>3</v>
      </c>
      <c r="E121" s="24">
        <v>0</v>
      </c>
      <c r="F121" s="23">
        <v>5.1076190464214557</v>
      </c>
      <c r="G121" s="5">
        <v>4.5786339871021785E-2</v>
      </c>
      <c r="H121" s="23">
        <v>83.594546114444938</v>
      </c>
      <c r="I121" s="13"/>
      <c r="J121" s="73"/>
    </row>
    <row r="122" spans="1:10" x14ac:dyDescent="0.35">
      <c r="A122" s="17" t="s">
        <v>11</v>
      </c>
      <c r="B122" s="11"/>
      <c r="C122" s="11"/>
      <c r="D122" s="11"/>
      <c r="E122" s="21"/>
      <c r="F122" s="27">
        <f>AVERAGE(F115:F121)</f>
        <v>6.005541938407263</v>
      </c>
      <c r="G122" s="11"/>
      <c r="H122" s="27">
        <f>AVERAGE(H115:H121)</f>
        <v>98.29052400925552</v>
      </c>
      <c r="I122" s="11"/>
      <c r="J122" s="73"/>
    </row>
    <row r="123" spans="1:10" x14ac:dyDescent="0.35">
      <c r="A123" s="10" t="s">
        <v>12</v>
      </c>
      <c r="B123" s="11"/>
      <c r="C123" s="11"/>
      <c r="D123" s="11"/>
      <c r="E123" s="21"/>
      <c r="F123" s="21">
        <f>_xlfn.STDEV.P(F115:F121)</f>
        <v>1.3434159380981876</v>
      </c>
      <c r="G123" s="11"/>
      <c r="H123" s="21">
        <f>_xlfn.STDEV.P(H115:H121)</f>
        <v>21.987200800911683</v>
      </c>
      <c r="I123" s="11"/>
      <c r="J123" s="73"/>
    </row>
    <row r="124" spans="1:10" x14ac:dyDescent="0.35">
      <c r="A124" s="10" t="s">
        <v>330</v>
      </c>
      <c r="B124" s="11"/>
      <c r="C124" s="11"/>
      <c r="D124" s="11"/>
      <c r="E124" s="21"/>
      <c r="F124" s="21">
        <f>F123/SQRT(7)</f>
        <v>0.50776349707547808</v>
      </c>
      <c r="G124" s="11"/>
      <c r="H124" s="21">
        <f>H123/SQRT(7)</f>
        <v>8.310380763664643</v>
      </c>
      <c r="I124" s="11"/>
      <c r="J124" s="73"/>
    </row>
  </sheetData>
  <mergeCells count="15">
    <mergeCell ref="J115:J124"/>
    <mergeCell ref="A5:J5"/>
    <mergeCell ref="J28:J31"/>
    <mergeCell ref="A83:J83"/>
    <mergeCell ref="J6:J16"/>
    <mergeCell ref="J18:J26"/>
    <mergeCell ref="J33:J41"/>
    <mergeCell ref="J43:J51"/>
    <mergeCell ref="J53:J61"/>
    <mergeCell ref="J64:J79"/>
    <mergeCell ref="A3:C3"/>
    <mergeCell ref="A94:J94"/>
    <mergeCell ref="J84:J90"/>
    <mergeCell ref="J95:J102"/>
    <mergeCell ref="J104:J11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06E26-2DA8-46AE-B670-7B724E16B736}">
  <dimension ref="A1:N96"/>
  <sheetViews>
    <sheetView zoomScale="85" zoomScaleNormal="85" workbookViewId="0">
      <pane ySplit="4" topLeftCell="A62" activePane="bottomLeft" state="frozen"/>
      <selection pane="bottomLeft" activeCell="E97" sqref="E97"/>
    </sheetView>
  </sheetViews>
  <sheetFormatPr defaultRowHeight="15.5" x14ac:dyDescent="0.35"/>
  <cols>
    <col min="1" max="1" width="21.08984375" style="2" customWidth="1"/>
    <col min="2" max="2" width="10.26953125" style="2" customWidth="1"/>
    <col min="3" max="3" width="16.81640625" style="2" customWidth="1"/>
    <col min="4" max="4" width="14.08984375" style="2" customWidth="1"/>
    <col min="5" max="5" width="28.36328125" style="16" customWidth="1"/>
    <col min="6" max="6" width="12" style="32" customWidth="1"/>
    <col min="7" max="7" width="8.7265625" style="2"/>
    <col min="8" max="8" width="39.90625" style="2" customWidth="1"/>
    <col min="9" max="9" width="68.1796875" style="2" customWidth="1"/>
    <col min="10" max="16384" width="8.7265625" style="2"/>
  </cols>
  <sheetData>
    <row r="1" spans="1:14" customFormat="1" ht="16.5" x14ac:dyDescent="0.45">
      <c r="A1" t="s">
        <v>242</v>
      </c>
      <c r="B1" s="3"/>
      <c r="G1" s="3"/>
    </row>
    <row r="2" spans="1:14" customFormat="1" ht="14.5" x14ac:dyDescent="0.35">
      <c r="A2" t="s">
        <v>243</v>
      </c>
      <c r="B2" s="3"/>
      <c r="G2" s="3"/>
    </row>
    <row r="3" spans="1:14" x14ac:dyDescent="0.35">
      <c r="A3" s="71" t="s">
        <v>124</v>
      </c>
      <c r="B3" s="71"/>
      <c r="C3" s="71"/>
      <c r="D3" s="4"/>
      <c r="F3" s="16"/>
      <c r="G3" s="4"/>
      <c r="H3" s="4"/>
      <c r="I3" s="4"/>
    </row>
    <row r="4" spans="1:14" ht="17.5" x14ac:dyDescent="0.35">
      <c r="A4" s="8" t="s">
        <v>118</v>
      </c>
      <c r="B4" s="4" t="s">
        <v>119</v>
      </c>
      <c r="C4" s="4" t="s">
        <v>120</v>
      </c>
      <c r="D4" s="4" t="s">
        <v>123</v>
      </c>
      <c r="E4" s="16" t="s">
        <v>244</v>
      </c>
      <c r="F4" s="16" t="s">
        <v>245</v>
      </c>
      <c r="G4" s="4" t="s">
        <v>121</v>
      </c>
      <c r="H4" s="4" t="s">
        <v>122</v>
      </c>
      <c r="I4" s="4" t="s">
        <v>219</v>
      </c>
    </row>
    <row r="5" spans="1:14" x14ac:dyDescent="0.35">
      <c r="A5" s="74" t="s">
        <v>53</v>
      </c>
      <c r="B5" s="74"/>
      <c r="C5" s="74"/>
      <c r="D5" s="74"/>
      <c r="E5" s="74"/>
      <c r="F5" s="74"/>
      <c r="G5" s="74"/>
      <c r="H5" s="74"/>
      <c r="I5" s="74"/>
      <c r="K5" s="15"/>
      <c r="L5" s="15"/>
      <c r="M5" s="15"/>
    </row>
    <row r="6" spans="1:14" x14ac:dyDescent="0.35">
      <c r="A6" s="2" t="s">
        <v>10</v>
      </c>
      <c r="B6" s="26">
        <v>1</v>
      </c>
      <c r="C6" s="4" t="s">
        <v>0</v>
      </c>
      <c r="D6" s="26" t="s">
        <v>1</v>
      </c>
      <c r="E6" s="16">
        <v>531.22123451533821</v>
      </c>
      <c r="F6" s="22">
        <v>198.51759642715999</v>
      </c>
      <c r="G6" s="1">
        <v>5.2249540178982956</v>
      </c>
      <c r="H6" s="26"/>
      <c r="I6" s="75" t="s">
        <v>273</v>
      </c>
      <c r="K6" s="15"/>
      <c r="L6" s="15"/>
      <c r="M6" s="15"/>
    </row>
    <row r="7" spans="1:14" x14ac:dyDescent="0.35">
      <c r="A7" s="2" t="s">
        <v>10</v>
      </c>
      <c r="B7" s="26">
        <v>1</v>
      </c>
      <c r="C7" s="4" t="s">
        <v>2</v>
      </c>
      <c r="D7" s="26" t="s">
        <v>1</v>
      </c>
      <c r="E7" s="16">
        <v>254.09643838511394</v>
      </c>
      <c r="F7" s="23">
        <v>156.38122918438231</v>
      </c>
      <c r="G7" s="1">
        <v>1.554868712316215</v>
      </c>
      <c r="H7" s="26"/>
      <c r="I7" s="75"/>
      <c r="K7" s="15"/>
      <c r="L7" s="15"/>
      <c r="M7" s="15"/>
    </row>
    <row r="8" spans="1:14" x14ac:dyDescent="0.35">
      <c r="A8" s="2" t="s">
        <v>10</v>
      </c>
      <c r="B8" s="26">
        <v>1</v>
      </c>
      <c r="C8" s="4" t="s">
        <v>4</v>
      </c>
      <c r="D8" s="26" t="s">
        <v>3</v>
      </c>
      <c r="E8" s="16">
        <v>0</v>
      </c>
      <c r="F8" s="23">
        <v>147.70782659326613</v>
      </c>
      <c r="G8" s="1">
        <v>3.6437663626332162</v>
      </c>
      <c r="H8" s="26"/>
      <c r="I8" s="75"/>
      <c r="K8" s="15"/>
      <c r="L8" s="15"/>
      <c r="M8" s="15"/>
    </row>
    <row r="9" spans="1:14" x14ac:dyDescent="0.35">
      <c r="A9" s="2" t="s">
        <v>10</v>
      </c>
      <c r="B9" s="26">
        <v>2</v>
      </c>
      <c r="C9" s="4" t="s">
        <v>5</v>
      </c>
      <c r="D9" s="26" t="s">
        <v>1</v>
      </c>
      <c r="E9" s="29">
        <v>490.9786146055651</v>
      </c>
      <c r="F9" s="23">
        <v>106.23100174566295</v>
      </c>
      <c r="G9" s="1">
        <v>0.71905185030177765</v>
      </c>
      <c r="H9" s="25"/>
      <c r="I9" s="75"/>
      <c r="K9" s="15"/>
      <c r="L9" s="15"/>
      <c r="M9" s="15"/>
    </row>
    <row r="10" spans="1:14" x14ac:dyDescent="0.35">
      <c r="A10" s="2" t="s">
        <v>10</v>
      </c>
      <c r="B10" s="26">
        <v>2</v>
      </c>
      <c r="C10" s="4" t="s">
        <v>6</v>
      </c>
      <c r="D10" s="26" t="s">
        <v>1</v>
      </c>
      <c r="E10" s="29">
        <v>315.42035444783841</v>
      </c>
      <c r="F10" s="23">
        <v>137.24356733093362</v>
      </c>
      <c r="G10" s="1">
        <v>18.259437866410941</v>
      </c>
      <c r="H10" s="7" t="s">
        <v>260</v>
      </c>
      <c r="I10" s="75"/>
      <c r="K10" s="15"/>
      <c r="L10" s="15"/>
      <c r="M10" s="15"/>
    </row>
    <row r="11" spans="1:14" x14ac:dyDescent="0.35">
      <c r="A11" s="2" t="s">
        <v>10</v>
      </c>
      <c r="B11" s="26">
        <v>2</v>
      </c>
      <c r="C11" s="4" t="s">
        <v>9</v>
      </c>
      <c r="D11" s="26" t="s">
        <v>1</v>
      </c>
      <c r="E11" s="29">
        <v>223.70739817896055</v>
      </c>
      <c r="F11" s="23">
        <v>467.75447116700047</v>
      </c>
      <c r="G11" s="1">
        <v>19.08555661908256</v>
      </c>
      <c r="H11" s="7" t="s">
        <v>260</v>
      </c>
      <c r="I11" s="75"/>
      <c r="K11" s="15"/>
      <c r="L11" s="15"/>
      <c r="M11" s="15"/>
    </row>
    <row r="12" spans="1:14" x14ac:dyDescent="0.35">
      <c r="A12" s="2" t="s">
        <v>10</v>
      </c>
      <c r="B12" s="26">
        <v>2</v>
      </c>
      <c r="C12" s="4" t="s">
        <v>8</v>
      </c>
      <c r="D12" s="26" t="s">
        <v>3</v>
      </c>
      <c r="E12" s="16">
        <v>0</v>
      </c>
      <c r="F12" s="23">
        <v>97.44041995883083</v>
      </c>
      <c r="G12" s="1">
        <v>1.6719629565762673</v>
      </c>
      <c r="H12" s="26"/>
      <c r="I12" s="75"/>
      <c r="K12" s="15"/>
      <c r="L12" s="15"/>
      <c r="M12" s="15"/>
    </row>
    <row r="13" spans="1:14" x14ac:dyDescent="0.35">
      <c r="B13" s="26"/>
      <c r="C13" s="4"/>
      <c r="D13" s="26"/>
      <c r="F13" s="23"/>
      <c r="G13" s="1"/>
      <c r="H13" s="26"/>
      <c r="I13" s="9"/>
      <c r="K13" s="15"/>
      <c r="L13" s="15"/>
      <c r="M13" s="15"/>
    </row>
    <row r="14" spans="1:14" x14ac:dyDescent="0.35">
      <c r="A14" s="26"/>
      <c r="B14" s="26"/>
      <c r="C14" s="26"/>
      <c r="D14" s="26"/>
      <c r="E14" s="16" t="s">
        <v>205</v>
      </c>
      <c r="F14" s="28"/>
      <c r="G14" s="26"/>
      <c r="H14" s="26"/>
      <c r="I14" s="26"/>
      <c r="K14" s="15"/>
      <c r="L14" s="15"/>
      <c r="M14" s="15"/>
    </row>
    <row r="15" spans="1:14" x14ac:dyDescent="0.35">
      <c r="A15" s="2" t="s">
        <v>20</v>
      </c>
      <c r="B15" s="26">
        <v>1</v>
      </c>
      <c r="C15" s="4" t="s">
        <v>13</v>
      </c>
      <c r="D15" s="4" t="s">
        <v>127</v>
      </c>
      <c r="E15" s="16" t="s">
        <v>223</v>
      </c>
      <c r="F15" s="23">
        <v>273.3016782986557</v>
      </c>
      <c r="G15" s="5">
        <v>9.6907205378828607</v>
      </c>
      <c r="H15" s="26"/>
      <c r="I15" s="75" t="s">
        <v>274</v>
      </c>
      <c r="K15" s="15"/>
    </row>
    <row r="16" spans="1:14" x14ac:dyDescent="0.35">
      <c r="A16" s="2" t="s">
        <v>20</v>
      </c>
      <c r="B16" s="26">
        <v>1</v>
      </c>
      <c r="C16" s="4" t="s">
        <v>14</v>
      </c>
      <c r="D16" s="4" t="s">
        <v>1</v>
      </c>
      <c r="E16" s="4" t="s">
        <v>222</v>
      </c>
      <c r="F16" s="23">
        <v>506.20976663159297</v>
      </c>
      <c r="G16" s="5">
        <v>20.63019784219459</v>
      </c>
      <c r="H16" s="7" t="s">
        <v>260</v>
      </c>
      <c r="I16" s="75"/>
      <c r="K16" s="15"/>
      <c r="L16" s="22"/>
      <c r="M16" s="15"/>
      <c r="N16" s="15"/>
    </row>
    <row r="17" spans="1:14" x14ac:dyDescent="0.35">
      <c r="A17" s="2" t="s">
        <v>20</v>
      </c>
      <c r="B17" s="26">
        <v>1</v>
      </c>
      <c r="C17" s="4" t="s">
        <v>15</v>
      </c>
      <c r="D17" s="4" t="s">
        <v>128</v>
      </c>
      <c r="E17" s="16" t="s">
        <v>224</v>
      </c>
      <c r="F17" s="23">
        <v>510.71781754285064</v>
      </c>
      <c r="G17" s="5">
        <v>27.028230818766414</v>
      </c>
      <c r="H17" s="7" t="s">
        <v>260</v>
      </c>
      <c r="I17" s="75"/>
      <c r="K17" s="15"/>
      <c r="L17" s="15"/>
      <c r="M17" s="15"/>
      <c r="N17" s="15"/>
    </row>
    <row r="18" spans="1:14" x14ac:dyDescent="0.35">
      <c r="A18" s="2" t="s">
        <v>20</v>
      </c>
      <c r="B18" s="26">
        <v>1</v>
      </c>
      <c r="C18" s="4" t="s">
        <v>17</v>
      </c>
      <c r="D18" s="4" t="s">
        <v>1</v>
      </c>
      <c r="E18" s="4" t="s">
        <v>225</v>
      </c>
      <c r="F18" s="22">
        <v>269.89761577132049</v>
      </c>
      <c r="G18" s="5">
        <v>8.9693729680617675</v>
      </c>
      <c r="I18" s="75"/>
      <c r="K18" s="15"/>
      <c r="L18" s="15"/>
      <c r="M18" s="15"/>
      <c r="N18" s="15"/>
    </row>
    <row r="19" spans="1:14" x14ac:dyDescent="0.35">
      <c r="B19" s="26"/>
      <c r="C19" s="4"/>
      <c r="D19" s="4"/>
      <c r="E19" s="4"/>
      <c r="F19" s="22"/>
      <c r="G19" s="5"/>
      <c r="I19" s="9"/>
      <c r="K19" s="15"/>
      <c r="L19" s="15"/>
      <c r="M19" s="15"/>
      <c r="N19" s="15"/>
    </row>
    <row r="20" spans="1:14" x14ac:dyDescent="0.35">
      <c r="K20" s="15"/>
      <c r="L20" s="15"/>
      <c r="M20" s="15"/>
      <c r="N20" s="15"/>
    </row>
    <row r="21" spans="1:14" ht="15.5" customHeight="1" x14ac:dyDescent="0.35">
      <c r="A21" s="2" t="s">
        <v>32</v>
      </c>
      <c r="B21" s="26">
        <v>1</v>
      </c>
      <c r="C21" s="4" t="s">
        <v>26</v>
      </c>
      <c r="D21" s="4" t="s">
        <v>1</v>
      </c>
      <c r="E21" s="16">
        <v>286.39308650873539</v>
      </c>
      <c r="F21" s="23">
        <v>250.33328301574349</v>
      </c>
      <c r="G21" s="5">
        <v>37.463637965097611</v>
      </c>
      <c r="H21" s="7" t="s">
        <v>260</v>
      </c>
      <c r="I21" s="75" t="s">
        <v>275</v>
      </c>
      <c r="K21" s="15"/>
      <c r="L21" s="15"/>
      <c r="M21" s="15"/>
    </row>
    <row r="22" spans="1:14" x14ac:dyDescent="0.35">
      <c r="A22" s="2" t="s">
        <v>32</v>
      </c>
      <c r="B22" s="26">
        <v>1</v>
      </c>
      <c r="C22" s="4" t="s">
        <v>27</v>
      </c>
      <c r="D22" s="4" t="s">
        <v>1</v>
      </c>
      <c r="E22" s="16">
        <v>224.51057881534223</v>
      </c>
      <c r="F22" s="23">
        <v>189.05523355954185</v>
      </c>
      <c r="G22" s="5">
        <v>2.5121501304114329</v>
      </c>
      <c r="I22" s="75"/>
      <c r="K22" s="15"/>
      <c r="L22" s="15"/>
      <c r="M22" s="15"/>
    </row>
    <row r="23" spans="1:14" x14ac:dyDescent="0.35">
      <c r="A23" s="2" t="s">
        <v>32</v>
      </c>
      <c r="B23" s="26">
        <v>1</v>
      </c>
      <c r="C23" s="4" t="s">
        <v>28</v>
      </c>
      <c r="D23" s="4" t="s">
        <v>1</v>
      </c>
      <c r="E23" s="16">
        <v>97.529482721892876</v>
      </c>
      <c r="F23" s="23">
        <v>260.33900358931493</v>
      </c>
      <c r="G23" s="5">
        <v>44.44643071222805</v>
      </c>
      <c r="H23" s="7" t="s">
        <v>260</v>
      </c>
      <c r="I23" s="75"/>
      <c r="K23" s="15"/>
      <c r="L23" s="15"/>
      <c r="M23" s="15"/>
    </row>
    <row r="24" spans="1:14" x14ac:dyDescent="0.35">
      <c r="A24" s="2" t="s">
        <v>32</v>
      </c>
      <c r="B24" s="26">
        <v>1</v>
      </c>
      <c r="C24" s="4" t="s">
        <v>29</v>
      </c>
      <c r="D24" s="4" t="s">
        <v>3</v>
      </c>
      <c r="E24" s="16">
        <v>0</v>
      </c>
      <c r="F24" s="23">
        <v>197.58476831124642</v>
      </c>
      <c r="G24" s="5">
        <v>9.8271123885032168</v>
      </c>
      <c r="I24" s="75"/>
      <c r="K24" s="15"/>
      <c r="L24" s="15"/>
      <c r="M24" s="15"/>
    </row>
    <row r="25" spans="1:14" x14ac:dyDescent="0.35">
      <c r="A25" s="2" t="s">
        <v>32</v>
      </c>
      <c r="B25" s="4">
        <v>2</v>
      </c>
      <c r="C25" s="4" t="s">
        <v>31</v>
      </c>
      <c r="D25" s="4" t="s">
        <v>1</v>
      </c>
      <c r="E25" s="16">
        <v>205</v>
      </c>
      <c r="F25" s="23">
        <v>290.00439967296904</v>
      </c>
      <c r="G25" s="5">
        <v>11.646121991860426</v>
      </c>
      <c r="H25" s="7" t="s">
        <v>286</v>
      </c>
      <c r="I25" s="75"/>
      <c r="K25" s="15"/>
      <c r="L25" s="15"/>
      <c r="M25" s="15"/>
    </row>
    <row r="26" spans="1:14" x14ac:dyDescent="0.35">
      <c r="A26" s="2" t="s">
        <v>32</v>
      </c>
      <c r="B26" s="4">
        <v>2</v>
      </c>
      <c r="C26" s="4" t="s">
        <v>30</v>
      </c>
      <c r="D26" s="4" t="s">
        <v>1</v>
      </c>
      <c r="E26" s="16">
        <v>146.45477117526761</v>
      </c>
      <c r="F26" s="23">
        <v>203.01576089593226</v>
      </c>
      <c r="G26" s="5">
        <v>4.4313229278016424</v>
      </c>
      <c r="I26" s="75"/>
      <c r="K26" s="15"/>
      <c r="L26" s="15"/>
      <c r="M26" s="15"/>
    </row>
    <row r="27" spans="1:14" x14ac:dyDescent="0.35">
      <c r="A27" s="2" t="s">
        <v>32</v>
      </c>
      <c r="B27" s="4">
        <v>2</v>
      </c>
      <c r="C27" s="4" t="s">
        <v>82</v>
      </c>
      <c r="D27" s="4" t="s">
        <v>1</v>
      </c>
      <c r="E27" s="16">
        <v>62.968245965724662</v>
      </c>
      <c r="F27" s="23">
        <v>202.89871586098849</v>
      </c>
      <c r="G27" s="5">
        <v>1.4114860989066202</v>
      </c>
      <c r="I27" s="75"/>
      <c r="K27" s="15"/>
      <c r="L27" s="15"/>
      <c r="M27" s="15"/>
    </row>
    <row r="28" spans="1:14" x14ac:dyDescent="0.35">
      <c r="A28" s="2" t="s">
        <v>32</v>
      </c>
      <c r="B28" s="4">
        <v>2</v>
      </c>
      <c r="C28" s="4" t="s">
        <v>83</v>
      </c>
      <c r="D28" s="4" t="s">
        <v>3</v>
      </c>
      <c r="E28" s="16">
        <v>0</v>
      </c>
      <c r="F28" s="23">
        <v>273.60341586140623</v>
      </c>
      <c r="G28" s="5">
        <v>29.304533335357171</v>
      </c>
      <c r="H28" s="7" t="s">
        <v>260</v>
      </c>
      <c r="I28" s="75"/>
      <c r="K28" s="15"/>
      <c r="L28" s="15"/>
      <c r="M28" s="15"/>
    </row>
    <row r="29" spans="1:14" x14ac:dyDescent="0.35">
      <c r="A29" s="10" t="s">
        <v>16</v>
      </c>
      <c r="B29" s="11"/>
      <c r="C29" s="11"/>
      <c r="D29" s="11"/>
      <c r="E29" s="31"/>
      <c r="F29" s="27">
        <f>AVERAGE(F26:F27,F22)</f>
        <v>198.32323677215422</v>
      </c>
      <c r="G29" s="30"/>
      <c r="H29" s="33"/>
      <c r="I29" s="75"/>
      <c r="K29" s="15"/>
      <c r="L29" s="15"/>
      <c r="M29" s="15"/>
    </row>
    <row r="30" spans="1:14" x14ac:dyDescent="0.35">
      <c r="A30" s="10" t="s">
        <v>12</v>
      </c>
      <c r="B30" s="11"/>
      <c r="C30" s="11"/>
      <c r="D30" s="11"/>
      <c r="E30" s="31"/>
      <c r="F30" s="35">
        <f>_xlfn.STDEV.P(F22,F26:F27)</f>
        <v>6.5536421195543832</v>
      </c>
      <c r="G30" s="30"/>
      <c r="H30" s="33"/>
      <c r="I30" s="75"/>
      <c r="K30" s="15"/>
      <c r="L30" s="15"/>
      <c r="M30" s="15"/>
    </row>
    <row r="31" spans="1:14" x14ac:dyDescent="0.35">
      <c r="A31" s="10" t="s">
        <v>330</v>
      </c>
      <c r="B31" s="11"/>
      <c r="C31" s="11"/>
      <c r="D31" s="11"/>
      <c r="E31" s="21"/>
      <c r="F31" s="21">
        <f>F30/SQRT(3)</f>
        <v>3.7837470418971928</v>
      </c>
      <c r="G31" s="30"/>
      <c r="H31" s="33"/>
      <c r="I31" s="75"/>
      <c r="K31" s="15"/>
      <c r="L31" s="15"/>
      <c r="M31" s="15"/>
    </row>
    <row r="32" spans="1:14" x14ac:dyDescent="0.35">
      <c r="B32" s="4"/>
      <c r="C32" s="4"/>
      <c r="D32" s="4"/>
      <c r="E32" s="23"/>
      <c r="F32" s="23"/>
      <c r="G32" s="5"/>
      <c r="K32" s="15"/>
      <c r="L32" s="15"/>
      <c r="M32" s="15"/>
    </row>
    <row r="33" spans="1:14" x14ac:dyDescent="0.35">
      <c r="B33" s="4"/>
      <c r="C33" s="4"/>
      <c r="D33" s="4"/>
      <c r="E33" s="16" t="s">
        <v>205</v>
      </c>
      <c r="F33" s="23"/>
      <c r="G33" s="5"/>
      <c r="K33" s="15"/>
      <c r="L33" s="15"/>
      <c r="M33" s="15"/>
    </row>
    <row r="34" spans="1:14" ht="15.5" customHeight="1" x14ac:dyDescent="0.35">
      <c r="A34" s="2" t="s">
        <v>93</v>
      </c>
      <c r="B34" s="4">
        <v>1</v>
      </c>
      <c r="C34" s="4" t="s">
        <v>84</v>
      </c>
      <c r="D34" s="4" t="s">
        <v>127</v>
      </c>
      <c r="E34" s="3" t="s">
        <v>233</v>
      </c>
      <c r="F34" s="23">
        <v>217.42472571709621</v>
      </c>
      <c r="G34" s="5">
        <v>5.1946078331891794</v>
      </c>
      <c r="I34" s="75" t="s">
        <v>279</v>
      </c>
      <c r="K34" s="15"/>
      <c r="L34" s="15"/>
      <c r="M34" s="15"/>
    </row>
    <row r="35" spans="1:14" x14ac:dyDescent="0.35">
      <c r="A35" s="2" t="s">
        <v>93</v>
      </c>
      <c r="B35" s="4">
        <v>1</v>
      </c>
      <c r="C35" s="4" t="s">
        <v>85</v>
      </c>
      <c r="D35" s="4" t="s">
        <v>1</v>
      </c>
      <c r="E35" s="3" t="s">
        <v>234</v>
      </c>
      <c r="F35" s="23">
        <v>224.48918711546042</v>
      </c>
      <c r="G35" s="5">
        <v>6.2486046214735369</v>
      </c>
      <c r="I35" s="75"/>
      <c r="K35" s="15"/>
      <c r="L35" s="15"/>
      <c r="M35" s="15"/>
    </row>
    <row r="36" spans="1:14" x14ac:dyDescent="0.35">
      <c r="A36" s="2" t="s">
        <v>93</v>
      </c>
      <c r="B36" s="4">
        <v>1</v>
      </c>
      <c r="C36" s="4" t="s">
        <v>86</v>
      </c>
      <c r="D36" s="4" t="s">
        <v>1</v>
      </c>
      <c r="E36" s="3" t="s">
        <v>235</v>
      </c>
      <c r="F36" s="23">
        <v>240.138275917941</v>
      </c>
      <c r="G36" s="5">
        <v>12.631252165092773</v>
      </c>
      <c r="H36" s="7" t="s">
        <v>286</v>
      </c>
      <c r="I36" s="75"/>
      <c r="K36" s="15"/>
      <c r="L36" s="15"/>
      <c r="M36" s="15"/>
    </row>
    <row r="37" spans="1:14" x14ac:dyDescent="0.35">
      <c r="A37" s="2" t="s">
        <v>93</v>
      </c>
      <c r="B37" s="4">
        <v>1</v>
      </c>
      <c r="C37" s="4" t="s">
        <v>87</v>
      </c>
      <c r="D37" s="4" t="s">
        <v>1</v>
      </c>
      <c r="E37" s="3" t="s">
        <v>236</v>
      </c>
      <c r="F37" s="23">
        <v>239.5908610445274</v>
      </c>
      <c r="G37" s="5">
        <v>7.2168113095584312</v>
      </c>
      <c r="I37" s="75"/>
      <c r="K37" s="15"/>
      <c r="L37" s="15"/>
      <c r="M37" s="15"/>
    </row>
    <row r="38" spans="1:14" x14ac:dyDescent="0.35">
      <c r="A38" s="2" t="s">
        <v>93</v>
      </c>
      <c r="B38" s="4">
        <v>1</v>
      </c>
      <c r="C38" s="4" t="s">
        <v>88</v>
      </c>
      <c r="D38" s="4" t="s">
        <v>1</v>
      </c>
      <c r="E38" s="3" t="s">
        <v>237</v>
      </c>
      <c r="F38" s="23">
        <v>243.44560933715832</v>
      </c>
      <c r="G38" s="5">
        <v>6.3656756410090791</v>
      </c>
      <c r="I38" s="75"/>
      <c r="K38" s="15"/>
      <c r="L38" s="15"/>
      <c r="M38" s="15"/>
    </row>
    <row r="39" spans="1:14" x14ac:dyDescent="0.35">
      <c r="A39" s="2" t="s">
        <v>93</v>
      </c>
      <c r="B39" s="4">
        <v>1</v>
      </c>
      <c r="C39" s="4" t="s">
        <v>89</v>
      </c>
      <c r="D39" s="4" t="s">
        <v>1</v>
      </c>
      <c r="E39" s="3" t="s">
        <v>238</v>
      </c>
      <c r="F39" s="23">
        <v>216.13261065097359</v>
      </c>
      <c r="G39" s="5">
        <v>4.9247752962089324</v>
      </c>
      <c r="H39" s="2" t="s">
        <v>221</v>
      </c>
      <c r="I39" s="75"/>
      <c r="K39" s="15"/>
      <c r="L39" s="15"/>
      <c r="M39" s="15"/>
    </row>
    <row r="40" spans="1:14" x14ac:dyDescent="0.35">
      <c r="A40" s="2" t="s">
        <v>93</v>
      </c>
      <c r="B40" s="4">
        <v>1</v>
      </c>
      <c r="C40" s="4" t="s">
        <v>90</v>
      </c>
      <c r="D40" s="4" t="s">
        <v>1</v>
      </c>
      <c r="E40" s="3" t="s">
        <v>239</v>
      </c>
      <c r="F40" s="23">
        <v>231.24575051331425</v>
      </c>
      <c r="G40" s="5">
        <v>8.0187135286769955</v>
      </c>
      <c r="I40" s="75"/>
      <c r="K40" s="15"/>
      <c r="L40" s="15"/>
      <c r="M40" s="15"/>
    </row>
    <row r="41" spans="1:14" x14ac:dyDescent="0.35">
      <c r="A41" s="2" t="s">
        <v>93</v>
      </c>
      <c r="B41" s="4">
        <v>1</v>
      </c>
      <c r="C41" s="4" t="s">
        <v>91</v>
      </c>
      <c r="D41" s="4" t="s">
        <v>1</v>
      </c>
      <c r="E41" s="3" t="s">
        <v>240</v>
      </c>
      <c r="F41" s="23">
        <v>241.9728477522419</v>
      </c>
      <c r="G41" s="5">
        <v>3.9470067069989896</v>
      </c>
      <c r="I41" s="75"/>
      <c r="K41" s="15"/>
      <c r="L41" s="15"/>
      <c r="M41" s="15"/>
    </row>
    <row r="42" spans="1:14" x14ac:dyDescent="0.35">
      <c r="A42" s="2" t="s">
        <v>93</v>
      </c>
      <c r="B42" s="4">
        <v>1</v>
      </c>
      <c r="C42" s="4" t="s">
        <v>92</v>
      </c>
      <c r="D42" s="4" t="s">
        <v>128</v>
      </c>
      <c r="E42" s="3" t="s">
        <v>241</v>
      </c>
      <c r="F42" s="23">
        <v>205.92650828592008</v>
      </c>
      <c r="G42" s="5">
        <v>8.198581191822333</v>
      </c>
      <c r="I42" s="75"/>
      <c r="K42" s="15"/>
      <c r="L42" s="15"/>
      <c r="M42" s="15"/>
    </row>
    <row r="43" spans="1:14" x14ac:dyDescent="0.35">
      <c r="A43" s="33" t="s">
        <v>16</v>
      </c>
      <c r="B43" s="11"/>
      <c r="C43" s="11"/>
      <c r="D43" s="11"/>
      <c r="E43" s="21"/>
      <c r="F43" s="27">
        <f>AVERAGE(F37:F41,F35)</f>
        <v>232.81281106894599</v>
      </c>
      <c r="G43" s="33"/>
      <c r="H43" s="34"/>
      <c r="I43" s="75"/>
    </row>
    <row r="44" spans="1:14" x14ac:dyDescent="0.35">
      <c r="A44" s="10" t="s">
        <v>12</v>
      </c>
      <c r="B44" s="11"/>
      <c r="C44" s="11"/>
      <c r="D44" s="11"/>
      <c r="E44" s="21"/>
      <c r="F44" s="21">
        <f>_xlfn.STDEV.P(F37:F41,F35)</f>
        <v>9.94042347363437</v>
      </c>
      <c r="G44" s="33"/>
      <c r="H44" s="33"/>
      <c r="I44" s="75"/>
    </row>
    <row r="45" spans="1:14" x14ac:dyDescent="0.35">
      <c r="A45" s="10" t="s">
        <v>330</v>
      </c>
      <c r="B45" s="11"/>
      <c r="C45" s="11"/>
      <c r="D45" s="11"/>
      <c r="E45" s="21"/>
      <c r="F45" s="21">
        <f>F44/SQRT(6)</f>
        <v>4.0581608895980867</v>
      </c>
      <c r="G45" s="33"/>
      <c r="H45" s="33"/>
      <c r="I45" s="75"/>
    </row>
    <row r="46" spans="1:14" x14ac:dyDescent="0.35">
      <c r="B46" s="4"/>
      <c r="C46" s="4"/>
      <c r="D46" s="5"/>
      <c r="E46" s="23"/>
      <c r="L46" s="15"/>
      <c r="M46" s="15"/>
      <c r="N46" s="15"/>
    </row>
    <row r="47" spans="1:14" x14ac:dyDescent="0.35">
      <c r="B47" s="4"/>
      <c r="C47" s="4"/>
      <c r="D47" s="5"/>
      <c r="E47" s="23"/>
      <c r="L47" s="15"/>
      <c r="M47" s="15"/>
      <c r="N47" s="15"/>
    </row>
    <row r="48" spans="1:14" ht="15.5" customHeight="1" x14ac:dyDescent="0.35">
      <c r="A48" s="2" t="s">
        <v>36</v>
      </c>
      <c r="B48" s="4">
        <v>1</v>
      </c>
      <c r="C48" s="4" t="s">
        <v>33</v>
      </c>
      <c r="D48" s="4" t="s">
        <v>1</v>
      </c>
      <c r="E48" s="16">
        <v>295.16944286290885</v>
      </c>
      <c r="F48" s="23">
        <v>206.89837589389265</v>
      </c>
      <c r="G48" s="5">
        <v>10.988876792302941</v>
      </c>
      <c r="H48" s="7" t="s">
        <v>286</v>
      </c>
      <c r="I48" s="75" t="s">
        <v>276</v>
      </c>
      <c r="L48" s="15"/>
      <c r="M48" s="15"/>
      <c r="N48" s="15"/>
    </row>
    <row r="49" spans="1:14" x14ac:dyDescent="0.35">
      <c r="A49" s="2" t="s">
        <v>36</v>
      </c>
      <c r="B49" s="4">
        <v>1</v>
      </c>
      <c r="C49" s="4" t="s">
        <v>34</v>
      </c>
      <c r="D49" s="4" t="s">
        <v>1</v>
      </c>
      <c r="E49" s="16">
        <v>153.73028328862208</v>
      </c>
      <c r="F49" s="23">
        <v>180.03431720442649</v>
      </c>
      <c r="G49" s="5">
        <v>3.6282142248103222</v>
      </c>
      <c r="I49" s="75"/>
      <c r="L49" s="15"/>
      <c r="M49" s="15"/>
      <c r="N49" s="15"/>
    </row>
    <row r="50" spans="1:14" x14ac:dyDescent="0.35">
      <c r="A50" s="2" t="s">
        <v>36</v>
      </c>
      <c r="B50" s="4">
        <v>1</v>
      </c>
      <c r="C50" s="4" t="s">
        <v>35</v>
      </c>
      <c r="D50" s="4" t="s">
        <v>3</v>
      </c>
      <c r="E50" s="16">
        <v>0</v>
      </c>
      <c r="F50" s="23">
        <v>193.89817341357494</v>
      </c>
      <c r="G50" s="5">
        <v>0.87135053305797505</v>
      </c>
      <c r="I50" s="75"/>
      <c r="L50" s="15"/>
      <c r="M50" s="15"/>
      <c r="N50" s="15"/>
    </row>
    <row r="51" spans="1:14" x14ac:dyDescent="0.35">
      <c r="A51" s="2" t="s">
        <v>36</v>
      </c>
      <c r="B51" s="4">
        <v>2</v>
      </c>
      <c r="C51" s="4" t="s">
        <v>37</v>
      </c>
      <c r="D51" s="4" t="s">
        <v>1</v>
      </c>
      <c r="E51" s="16">
        <v>189.62331080328704</v>
      </c>
      <c r="F51" s="22">
        <v>135.75483087298096</v>
      </c>
      <c r="G51" s="5">
        <v>2.6354651035024554</v>
      </c>
      <c r="I51" s="75"/>
      <c r="L51" s="15"/>
      <c r="M51" s="15"/>
      <c r="N51" s="15"/>
    </row>
    <row r="52" spans="1:14" x14ac:dyDescent="0.35">
      <c r="A52" s="2" t="s">
        <v>36</v>
      </c>
      <c r="B52" s="4">
        <v>2</v>
      </c>
      <c r="C52" s="4" t="s">
        <v>38</v>
      </c>
      <c r="D52" s="4" t="s">
        <v>1</v>
      </c>
      <c r="E52" s="16">
        <v>138.70832707519762</v>
      </c>
      <c r="F52" s="23">
        <v>152.72914828271507</v>
      </c>
      <c r="G52" s="5">
        <v>1.9896227104849318</v>
      </c>
      <c r="I52" s="75"/>
      <c r="L52" s="15"/>
      <c r="M52" s="15"/>
      <c r="N52" s="15"/>
    </row>
    <row r="53" spans="1:14" x14ac:dyDescent="0.35">
      <c r="A53" s="2" t="s">
        <v>36</v>
      </c>
      <c r="B53" s="4">
        <v>2</v>
      </c>
      <c r="C53" s="4" t="s">
        <v>39</v>
      </c>
      <c r="D53" s="4" t="s">
        <v>1</v>
      </c>
      <c r="E53" s="16">
        <v>67.230945255886439</v>
      </c>
      <c r="F53" s="23">
        <v>273.36203388662909</v>
      </c>
      <c r="G53" s="5">
        <v>40.157090564988785</v>
      </c>
      <c r="H53" s="7" t="s">
        <v>260</v>
      </c>
      <c r="I53" s="75"/>
      <c r="L53" s="15"/>
      <c r="M53" s="15"/>
      <c r="N53" s="15"/>
    </row>
    <row r="54" spans="1:14" x14ac:dyDescent="0.35">
      <c r="A54" s="2" t="s">
        <v>36</v>
      </c>
      <c r="B54" s="4">
        <v>2</v>
      </c>
      <c r="C54" s="4" t="s">
        <v>94</v>
      </c>
      <c r="D54" s="4" t="s">
        <v>3</v>
      </c>
      <c r="E54" s="16">
        <v>0</v>
      </c>
      <c r="F54" s="23">
        <v>1705.1600899754062</v>
      </c>
      <c r="G54" s="5">
        <v>181.50735946023707</v>
      </c>
      <c r="H54" s="7" t="s">
        <v>260</v>
      </c>
      <c r="I54" s="75"/>
      <c r="L54" s="15"/>
      <c r="M54" s="15"/>
      <c r="N54" s="15"/>
    </row>
    <row r="55" spans="1:14" x14ac:dyDescent="0.35">
      <c r="B55" s="4"/>
      <c r="C55" s="4"/>
      <c r="D55" s="5"/>
      <c r="E55" s="23"/>
      <c r="L55" s="15"/>
      <c r="M55" s="15"/>
      <c r="N55" s="15"/>
    </row>
    <row r="56" spans="1:14" x14ac:dyDescent="0.35">
      <c r="B56" s="4"/>
      <c r="C56" s="4"/>
      <c r="D56" s="5"/>
      <c r="E56" s="16" t="s">
        <v>205</v>
      </c>
      <c r="L56" s="15"/>
      <c r="M56" s="15"/>
      <c r="N56" s="15"/>
    </row>
    <row r="57" spans="1:14" ht="15.5" customHeight="1" x14ac:dyDescent="0.35">
      <c r="A57" s="2" t="s">
        <v>40</v>
      </c>
      <c r="B57" s="4">
        <v>1</v>
      </c>
      <c r="C57" s="4" t="s">
        <v>45</v>
      </c>
      <c r="D57" s="4" t="s">
        <v>127</v>
      </c>
      <c r="E57" s="4" t="s">
        <v>226</v>
      </c>
      <c r="F57" s="23">
        <v>143.40979871379702</v>
      </c>
      <c r="G57" s="5">
        <v>23.746514962150208</v>
      </c>
      <c r="H57" s="7" t="s">
        <v>260</v>
      </c>
      <c r="I57" s="75" t="s">
        <v>277</v>
      </c>
      <c r="L57" s="15"/>
      <c r="M57" s="15"/>
      <c r="N57" s="15"/>
    </row>
    <row r="58" spans="1:14" x14ac:dyDescent="0.35">
      <c r="A58" s="2" t="s">
        <v>40</v>
      </c>
      <c r="B58" s="4">
        <v>1</v>
      </c>
      <c r="C58" s="4" t="s">
        <v>95</v>
      </c>
      <c r="D58" s="4" t="s">
        <v>1</v>
      </c>
      <c r="E58" s="4" t="s">
        <v>227</v>
      </c>
      <c r="F58" s="23">
        <v>128.55222787760363</v>
      </c>
      <c r="G58" s="5">
        <v>2.7200940258356652</v>
      </c>
      <c r="I58" s="75"/>
      <c r="L58" s="15"/>
      <c r="M58" s="15"/>
      <c r="N58" s="15"/>
    </row>
    <row r="59" spans="1:14" x14ac:dyDescent="0.35">
      <c r="A59" s="2" t="s">
        <v>40</v>
      </c>
      <c r="B59" s="4">
        <v>1</v>
      </c>
      <c r="C59" s="4" t="s">
        <v>96</v>
      </c>
      <c r="D59" s="4" t="s">
        <v>1</v>
      </c>
      <c r="E59" s="4" t="s">
        <v>228</v>
      </c>
      <c r="F59" s="23">
        <v>116.56348034585523</v>
      </c>
      <c r="G59" s="5">
        <v>1.7073738100087295</v>
      </c>
      <c r="I59" s="75"/>
      <c r="L59" s="15"/>
      <c r="M59" s="15"/>
      <c r="N59" s="15"/>
    </row>
    <row r="60" spans="1:14" x14ac:dyDescent="0.35">
      <c r="A60" s="2" t="s">
        <v>40</v>
      </c>
      <c r="B60" s="4">
        <v>1</v>
      </c>
      <c r="C60" s="4" t="s">
        <v>97</v>
      </c>
      <c r="D60" s="4" t="s">
        <v>1</v>
      </c>
      <c r="E60" s="4" t="s">
        <v>229</v>
      </c>
      <c r="F60" s="23">
        <v>116.30764374916428</v>
      </c>
      <c r="G60" s="5">
        <v>1.7905787192771059</v>
      </c>
      <c r="I60" s="75"/>
      <c r="L60" s="15"/>
      <c r="M60" s="15"/>
      <c r="N60" s="15"/>
    </row>
    <row r="61" spans="1:14" x14ac:dyDescent="0.35">
      <c r="A61" s="2" t="s">
        <v>40</v>
      </c>
      <c r="B61" s="4">
        <v>1</v>
      </c>
      <c r="C61" s="4" t="s">
        <v>98</v>
      </c>
      <c r="D61" s="4" t="s">
        <v>1</v>
      </c>
      <c r="E61" s="4" t="s">
        <v>230</v>
      </c>
      <c r="F61" s="23">
        <v>137.36290110054375</v>
      </c>
      <c r="G61" s="5">
        <v>22.744819085907228</v>
      </c>
      <c r="H61" s="7" t="s">
        <v>260</v>
      </c>
      <c r="I61" s="75"/>
      <c r="L61" s="15"/>
      <c r="M61" s="15"/>
      <c r="N61" s="15"/>
    </row>
    <row r="62" spans="1:14" x14ac:dyDescent="0.35">
      <c r="A62" s="2" t="s">
        <v>40</v>
      </c>
      <c r="B62" s="4">
        <v>1</v>
      </c>
      <c r="C62" s="4" t="s">
        <v>99</v>
      </c>
      <c r="D62" s="4" t="s">
        <v>1</v>
      </c>
      <c r="E62" s="4" t="s">
        <v>231</v>
      </c>
      <c r="F62" s="23">
        <v>134.56710390773065</v>
      </c>
      <c r="G62" s="5">
        <v>1.1969298064413219</v>
      </c>
      <c r="I62" s="75"/>
      <c r="L62" s="15"/>
      <c r="M62" s="15"/>
      <c r="N62" s="15"/>
    </row>
    <row r="63" spans="1:14" x14ac:dyDescent="0.35">
      <c r="A63" s="2" t="s">
        <v>40</v>
      </c>
      <c r="B63" s="4">
        <v>1</v>
      </c>
      <c r="C63" s="4" t="s">
        <v>100</v>
      </c>
      <c r="D63" s="4" t="s">
        <v>128</v>
      </c>
      <c r="E63" s="4" t="s">
        <v>232</v>
      </c>
      <c r="F63" s="23">
        <v>105.10451345965852</v>
      </c>
      <c r="G63" s="5">
        <v>1.2343435862068954</v>
      </c>
      <c r="I63" s="75"/>
      <c r="L63" s="15"/>
      <c r="M63" s="15"/>
      <c r="N63" s="15"/>
    </row>
    <row r="64" spans="1:14" x14ac:dyDescent="0.35">
      <c r="A64" s="2" t="s">
        <v>40</v>
      </c>
      <c r="B64" s="4">
        <v>2</v>
      </c>
      <c r="C64" s="4" t="s">
        <v>101</v>
      </c>
      <c r="D64" s="4" t="s">
        <v>1</v>
      </c>
      <c r="E64" s="16">
        <v>236.75514777930383</v>
      </c>
      <c r="F64" s="23">
        <v>95.588357077630405</v>
      </c>
      <c r="G64" s="5">
        <v>1.9423838437599505</v>
      </c>
      <c r="I64" s="75"/>
      <c r="L64" s="15"/>
      <c r="M64" s="15"/>
      <c r="N64" s="15"/>
    </row>
    <row r="65" spans="1:14" x14ac:dyDescent="0.35">
      <c r="A65" s="2" t="s">
        <v>40</v>
      </c>
      <c r="B65" s="4">
        <v>2</v>
      </c>
      <c r="C65" s="4" t="s">
        <v>102</v>
      </c>
      <c r="D65" s="4" t="s">
        <v>1</v>
      </c>
      <c r="E65" s="16">
        <v>200.11246837716035</v>
      </c>
      <c r="F65" s="23">
        <v>175.33457023418921</v>
      </c>
      <c r="G65" s="5">
        <v>25.166541783976609</v>
      </c>
      <c r="H65" s="7" t="s">
        <v>260</v>
      </c>
      <c r="I65" s="75"/>
      <c r="L65" s="15"/>
      <c r="M65" s="15"/>
      <c r="N65" s="15"/>
    </row>
    <row r="66" spans="1:14" x14ac:dyDescent="0.35">
      <c r="A66" s="2" t="s">
        <v>40</v>
      </c>
      <c r="B66" s="4">
        <v>2</v>
      </c>
      <c r="C66" s="4" t="s">
        <v>43</v>
      </c>
      <c r="D66" s="4" t="s">
        <v>1</v>
      </c>
      <c r="E66" s="16">
        <v>76.05918747922567</v>
      </c>
      <c r="F66" s="23">
        <v>152.60737464808111</v>
      </c>
      <c r="G66" s="5">
        <v>15.4749840996537</v>
      </c>
      <c r="H66" s="7" t="s">
        <v>260</v>
      </c>
      <c r="I66" s="75"/>
      <c r="L66" s="15"/>
      <c r="M66" s="15"/>
      <c r="N66" s="15"/>
    </row>
    <row r="67" spans="1:14" x14ac:dyDescent="0.35">
      <c r="A67" s="2" t="s">
        <v>40</v>
      </c>
      <c r="B67" s="4">
        <v>2</v>
      </c>
      <c r="C67" s="4" t="s">
        <v>44</v>
      </c>
      <c r="D67" s="4" t="s">
        <v>3</v>
      </c>
      <c r="E67" s="16">
        <v>0</v>
      </c>
      <c r="F67" s="23">
        <v>112.59324137116624</v>
      </c>
      <c r="G67" s="5">
        <v>1.3290058648520107</v>
      </c>
      <c r="I67" s="75"/>
      <c r="L67" s="15"/>
      <c r="M67" s="15"/>
      <c r="N67" s="15"/>
    </row>
    <row r="68" spans="1:14" x14ac:dyDescent="0.35">
      <c r="A68" s="33" t="s">
        <v>16</v>
      </c>
      <c r="B68" s="33"/>
      <c r="C68" s="33"/>
      <c r="D68" s="33"/>
      <c r="E68" s="21"/>
      <c r="F68" s="27">
        <f>AVERAGE(F62,F58:F60,F64)</f>
        <v>118.31576259159684</v>
      </c>
      <c r="G68" s="33"/>
      <c r="H68" s="33"/>
      <c r="I68" s="75"/>
      <c r="L68" s="15"/>
      <c r="M68" s="15"/>
      <c r="N68" s="15"/>
    </row>
    <row r="69" spans="1:14" x14ac:dyDescent="0.35">
      <c r="A69" s="33" t="s">
        <v>12</v>
      </c>
      <c r="B69" s="33"/>
      <c r="C69" s="33"/>
      <c r="D69" s="33"/>
      <c r="E69" s="21"/>
      <c r="F69" s="21">
        <f>_xlfn.STDEV.P(F62,F58:F60,F64)</f>
        <v>13.36060860795992</v>
      </c>
      <c r="G69" s="33"/>
      <c r="H69" s="33"/>
      <c r="I69" s="75"/>
      <c r="L69" s="15"/>
      <c r="M69" s="15"/>
      <c r="N69" s="15"/>
    </row>
    <row r="70" spans="1:14" x14ac:dyDescent="0.35">
      <c r="A70" s="10" t="s">
        <v>330</v>
      </c>
      <c r="B70" s="11"/>
      <c r="C70" s="11"/>
      <c r="D70" s="11"/>
      <c r="E70" s="21"/>
      <c r="F70" s="21">
        <f>F69/SQRT(5)</f>
        <v>5.975045813633443</v>
      </c>
      <c r="G70" s="33"/>
      <c r="H70" s="33"/>
      <c r="I70" s="75"/>
      <c r="L70" s="15"/>
      <c r="M70" s="15"/>
      <c r="N70" s="15"/>
    </row>
    <row r="73" spans="1:14" x14ac:dyDescent="0.35">
      <c r="D73" s="1"/>
      <c r="E73" s="23"/>
    </row>
    <row r="74" spans="1:14" x14ac:dyDescent="0.35">
      <c r="A74" s="72" t="s">
        <v>59</v>
      </c>
      <c r="B74" s="72"/>
      <c r="C74" s="72"/>
      <c r="D74" s="72"/>
      <c r="E74" s="72"/>
      <c r="F74" s="72"/>
      <c r="G74" s="72"/>
      <c r="H74" s="72"/>
      <c r="I74" s="72"/>
    </row>
    <row r="75" spans="1:14" ht="15.5" customHeight="1" x14ac:dyDescent="0.35">
      <c r="A75" s="2" t="s">
        <v>66</v>
      </c>
      <c r="B75" s="4">
        <v>1</v>
      </c>
      <c r="C75" s="4" t="s">
        <v>60</v>
      </c>
      <c r="D75" s="4" t="s">
        <v>1</v>
      </c>
      <c r="E75" s="16">
        <v>394.19411461867361</v>
      </c>
      <c r="F75" s="23">
        <v>145.25757151374256</v>
      </c>
      <c r="G75" s="1">
        <v>3.2516856946339101</v>
      </c>
      <c r="I75" s="75" t="s">
        <v>248</v>
      </c>
      <c r="L75" s="15"/>
      <c r="M75" s="15"/>
      <c r="N75" s="15"/>
    </row>
    <row r="76" spans="1:14" x14ac:dyDescent="0.35">
      <c r="A76" s="2" t="s">
        <v>66</v>
      </c>
      <c r="B76" s="4">
        <v>1</v>
      </c>
      <c r="C76" s="4" t="s">
        <v>61</v>
      </c>
      <c r="D76" s="4" t="s">
        <v>1</v>
      </c>
      <c r="E76" s="16">
        <v>185.64751546950473</v>
      </c>
      <c r="F76" s="23">
        <v>161.56431431073992</v>
      </c>
      <c r="G76" s="1">
        <v>5.5964845256981821</v>
      </c>
      <c r="I76" s="75"/>
      <c r="L76" s="15"/>
      <c r="M76" s="15"/>
      <c r="N76" s="15"/>
    </row>
    <row r="77" spans="1:14" x14ac:dyDescent="0.35">
      <c r="A77" s="2" t="s">
        <v>66</v>
      </c>
      <c r="B77" s="4">
        <v>1</v>
      </c>
      <c r="C77" s="4" t="s">
        <v>62</v>
      </c>
      <c r="D77" s="4" t="s">
        <v>1</v>
      </c>
      <c r="E77" s="16">
        <v>124.42266674525185</v>
      </c>
      <c r="F77" s="23">
        <v>157.4426062082382</v>
      </c>
      <c r="G77" s="1">
        <v>5.0392562016721714</v>
      </c>
      <c r="I77" s="75"/>
      <c r="L77" s="15"/>
      <c r="M77" s="15"/>
      <c r="N77" s="15"/>
    </row>
    <row r="78" spans="1:14" x14ac:dyDescent="0.35">
      <c r="A78" s="2" t="s">
        <v>66</v>
      </c>
      <c r="B78" s="4">
        <v>1</v>
      </c>
      <c r="C78" s="4" t="s">
        <v>63</v>
      </c>
      <c r="D78" s="4" t="s">
        <v>3</v>
      </c>
      <c r="E78" s="16">
        <v>0</v>
      </c>
      <c r="F78" s="23">
        <v>147.08579389470538</v>
      </c>
      <c r="G78" s="1">
        <v>2.7074887580359821</v>
      </c>
      <c r="I78" s="75"/>
      <c r="L78" s="15"/>
      <c r="M78" s="15"/>
      <c r="N78" s="15"/>
    </row>
    <row r="79" spans="1:14" x14ac:dyDescent="0.35">
      <c r="A79" s="2" t="s">
        <v>66</v>
      </c>
      <c r="B79" s="4">
        <v>2</v>
      </c>
      <c r="C79" s="4" t="s">
        <v>64</v>
      </c>
      <c r="D79" s="4" t="s">
        <v>1</v>
      </c>
      <c r="E79" s="16">
        <v>218.82641522448793</v>
      </c>
      <c r="F79" s="23">
        <v>163.14374086852206</v>
      </c>
      <c r="G79" s="1">
        <v>3.0314354543242108</v>
      </c>
      <c r="I79" s="75"/>
      <c r="L79" s="15"/>
      <c r="M79" s="15"/>
      <c r="N79" s="15"/>
    </row>
    <row r="80" spans="1:14" x14ac:dyDescent="0.35">
      <c r="A80" s="2" t="s">
        <v>66</v>
      </c>
      <c r="B80" s="4">
        <v>2</v>
      </c>
      <c r="C80" s="4" t="s">
        <v>103</v>
      </c>
      <c r="D80" s="4" t="s">
        <v>1</v>
      </c>
      <c r="E80" s="16">
        <v>97.580735803743565</v>
      </c>
      <c r="F80" s="23">
        <v>167.42187645633209</v>
      </c>
      <c r="G80" s="1">
        <v>8.5568075680027036</v>
      </c>
      <c r="I80" s="75"/>
      <c r="L80" s="15"/>
      <c r="M80" s="15"/>
      <c r="N80" s="15"/>
    </row>
    <row r="81" spans="1:14" x14ac:dyDescent="0.35">
      <c r="A81" s="2" t="s">
        <v>66</v>
      </c>
      <c r="B81" s="4">
        <v>2</v>
      </c>
      <c r="C81" s="4" t="s">
        <v>104</v>
      </c>
      <c r="D81" s="4" t="s">
        <v>3</v>
      </c>
      <c r="E81" s="16">
        <v>0</v>
      </c>
      <c r="F81" s="23">
        <v>166.96623210518243</v>
      </c>
      <c r="G81" s="1">
        <v>4.1485486046718236</v>
      </c>
      <c r="I81" s="75"/>
      <c r="L81" s="15"/>
      <c r="M81" s="15"/>
      <c r="N81" s="15"/>
    </row>
    <row r="82" spans="1:14" x14ac:dyDescent="0.35">
      <c r="A82" s="33" t="s">
        <v>11</v>
      </c>
      <c r="B82" s="33"/>
      <c r="C82" s="33"/>
      <c r="D82" s="33"/>
      <c r="E82" s="21"/>
      <c r="F82" s="27">
        <f>AVERAGE(F75:F81)</f>
        <v>158.41173362249467</v>
      </c>
      <c r="G82" s="33"/>
      <c r="H82" s="33"/>
      <c r="I82" s="75"/>
      <c r="L82" s="15"/>
      <c r="M82" s="15"/>
      <c r="N82" s="15"/>
    </row>
    <row r="83" spans="1:14" x14ac:dyDescent="0.35">
      <c r="A83" s="33" t="s">
        <v>12</v>
      </c>
      <c r="B83" s="33"/>
      <c r="C83" s="33"/>
      <c r="D83" s="33"/>
      <c r="E83" s="21"/>
      <c r="F83" s="21">
        <f>_xlfn.STDEV.P(F75:F81)</f>
        <v>8.3575532577656144</v>
      </c>
      <c r="G83" s="33"/>
      <c r="H83" s="33"/>
      <c r="I83" s="75"/>
    </row>
    <row r="84" spans="1:14" x14ac:dyDescent="0.35">
      <c r="A84" s="10" t="s">
        <v>330</v>
      </c>
      <c r="B84" s="11"/>
      <c r="C84" s="11"/>
      <c r="D84" s="11"/>
      <c r="E84" s="21"/>
      <c r="F84" s="21">
        <f>F83/SQRT(7)</f>
        <v>3.1588582127179303</v>
      </c>
      <c r="G84" s="33"/>
      <c r="H84" s="33"/>
      <c r="I84" s="75"/>
    </row>
    <row r="85" spans="1:14" x14ac:dyDescent="0.35">
      <c r="B85" s="4"/>
    </row>
    <row r="90" spans="1:14" x14ac:dyDescent="0.35">
      <c r="D90" s="63"/>
      <c r="E90" s="1"/>
      <c r="F90" s="2"/>
      <c r="G90" s="64"/>
    </row>
    <row r="91" spans="1:14" x14ac:dyDescent="0.35">
      <c r="E91" s="1"/>
      <c r="F91" s="2"/>
      <c r="G91" s="64"/>
    </row>
    <row r="92" spans="1:14" x14ac:dyDescent="0.35">
      <c r="E92" s="1"/>
      <c r="F92" s="2"/>
      <c r="G92" s="64"/>
    </row>
    <row r="93" spans="1:14" x14ac:dyDescent="0.35">
      <c r="E93" s="1"/>
      <c r="F93" s="2"/>
      <c r="G93" s="64"/>
    </row>
    <row r="94" spans="1:14" x14ac:dyDescent="0.35">
      <c r="E94" s="1"/>
      <c r="F94" s="2"/>
      <c r="G94" s="64"/>
    </row>
    <row r="95" spans="1:14" x14ac:dyDescent="0.35">
      <c r="E95" s="1"/>
      <c r="F95" s="2"/>
      <c r="G95" s="64"/>
    </row>
    <row r="96" spans="1:14" x14ac:dyDescent="0.35">
      <c r="E96" s="1"/>
      <c r="F96" s="2"/>
      <c r="G96" s="64"/>
    </row>
  </sheetData>
  <mergeCells count="10">
    <mergeCell ref="A3:C3"/>
    <mergeCell ref="A5:I5"/>
    <mergeCell ref="I6:I12"/>
    <mergeCell ref="I15:I18"/>
    <mergeCell ref="A74:I74"/>
    <mergeCell ref="I75:I84"/>
    <mergeCell ref="I57:I70"/>
    <mergeCell ref="I34:I45"/>
    <mergeCell ref="I21:I31"/>
    <mergeCell ref="I48:I5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BF587-FC74-42BC-9F96-CB179F713628}">
  <dimension ref="A1:L84"/>
  <sheetViews>
    <sheetView zoomScale="85" zoomScaleNormal="85" workbookViewId="0">
      <pane ySplit="4" topLeftCell="A5" activePane="bottomLeft" state="frozen"/>
      <selection pane="bottomLeft" activeCell="F14" sqref="F14"/>
    </sheetView>
  </sheetViews>
  <sheetFormatPr defaultRowHeight="15.5" x14ac:dyDescent="0.35"/>
  <cols>
    <col min="1" max="1" width="19.90625" style="2" customWidth="1"/>
    <col min="2" max="4" width="19.90625" style="4" customWidth="1"/>
    <col min="5" max="5" width="28.453125" style="16" customWidth="1"/>
    <col min="6" max="6" width="19.90625" style="16" customWidth="1"/>
    <col min="7" max="8" width="19.90625" style="4" customWidth="1"/>
    <col min="9" max="9" width="45.54296875" style="4" customWidth="1"/>
    <col min="10" max="16384" width="8.7265625" style="2"/>
  </cols>
  <sheetData>
    <row r="1" spans="1:12" customFormat="1" ht="16.5" x14ac:dyDescent="0.45">
      <c r="A1" t="s">
        <v>242</v>
      </c>
      <c r="B1" s="3"/>
      <c r="G1" s="3"/>
    </row>
    <row r="2" spans="1:12" customFormat="1" ht="14.5" x14ac:dyDescent="0.35">
      <c r="A2" t="s">
        <v>243</v>
      </c>
      <c r="B2" s="3"/>
      <c r="G2" s="3"/>
    </row>
    <row r="3" spans="1:12" x14ac:dyDescent="0.35">
      <c r="A3" s="71" t="s">
        <v>124</v>
      </c>
      <c r="B3" s="71"/>
      <c r="C3" s="71"/>
    </row>
    <row r="4" spans="1:12" ht="17.5" x14ac:dyDescent="0.35">
      <c r="A4" s="8" t="s">
        <v>118</v>
      </c>
      <c r="B4" s="4" t="s">
        <v>119</v>
      </c>
      <c r="C4" s="4" t="s">
        <v>120</v>
      </c>
      <c r="D4" s="4" t="s">
        <v>123</v>
      </c>
      <c r="E4" s="16" t="s">
        <v>244</v>
      </c>
      <c r="F4" s="16" t="s">
        <v>245</v>
      </c>
      <c r="G4" s="4" t="s">
        <v>121</v>
      </c>
      <c r="H4" s="4" t="s">
        <v>122</v>
      </c>
      <c r="I4" s="4" t="s">
        <v>219</v>
      </c>
    </row>
    <row r="5" spans="1:12" x14ac:dyDescent="0.35">
      <c r="A5" s="74" t="s">
        <v>53</v>
      </c>
      <c r="B5" s="74"/>
      <c r="C5" s="74"/>
      <c r="D5" s="74"/>
      <c r="E5" s="74"/>
      <c r="F5" s="74"/>
      <c r="G5" s="74"/>
      <c r="H5" s="74"/>
      <c r="I5" s="74"/>
    </row>
    <row r="6" spans="1:12" ht="15.5" customHeight="1" x14ac:dyDescent="0.35">
      <c r="A6" s="2" t="s">
        <v>10</v>
      </c>
      <c r="B6" s="4">
        <v>1</v>
      </c>
      <c r="C6" s="4" t="s">
        <v>0</v>
      </c>
      <c r="D6" s="4" t="s">
        <v>1</v>
      </c>
      <c r="E6" s="16">
        <v>216.45322820415501</v>
      </c>
      <c r="F6" s="23">
        <v>189.96976453614698</v>
      </c>
      <c r="G6" s="5">
        <v>2.8424738070178428</v>
      </c>
      <c r="I6" s="75" t="s">
        <v>280</v>
      </c>
      <c r="J6" s="15"/>
      <c r="K6" s="15"/>
      <c r="L6" s="15"/>
    </row>
    <row r="7" spans="1:12" x14ac:dyDescent="0.35">
      <c r="A7" s="2" t="s">
        <v>10</v>
      </c>
      <c r="B7" s="4">
        <v>1</v>
      </c>
      <c r="C7" s="4" t="s">
        <v>2</v>
      </c>
      <c r="D7" s="4" t="s">
        <v>1</v>
      </c>
      <c r="E7" s="16">
        <v>121.64292005702592</v>
      </c>
      <c r="F7" s="23">
        <v>185.06718193888085</v>
      </c>
      <c r="G7" s="5">
        <v>4.0296336715941212</v>
      </c>
      <c r="I7" s="75"/>
      <c r="J7" s="15"/>
      <c r="K7" s="15"/>
      <c r="L7" s="15"/>
    </row>
    <row r="8" spans="1:12" x14ac:dyDescent="0.35">
      <c r="A8" s="2" t="s">
        <v>10</v>
      </c>
      <c r="B8" s="4">
        <v>1</v>
      </c>
      <c r="C8" s="4" t="s">
        <v>4</v>
      </c>
      <c r="D8" s="4" t="s">
        <v>3</v>
      </c>
      <c r="E8" s="16">
        <v>0</v>
      </c>
      <c r="F8" s="23">
        <v>178.04803469764249</v>
      </c>
      <c r="G8" s="5">
        <v>2.0702951690924865</v>
      </c>
      <c r="I8" s="75"/>
      <c r="J8" s="15"/>
      <c r="K8" s="15"/>
      <c r="L8" s="15"/>
    </row>
    <row r="9" spans="1:12" x14ac:dyDescent="0.35">
      <c r="A9" s="2" t="s">
        <v>10</v>
      </c>
      <c r="B9" s="4">
        <v>2</v>
      </c>
      <c r="C9" s="4" t="s">
        <v>5</v>
      </c>
      <c r="D9" s="4" t="s">
        <v>1</v>
      </c>
      <c r="E9" s="16">
        <v>156.21779668142807</v>
      </c>
      <c r="F9" s="23">
        <v>192.13394380293423</v>
      </c>
      <c r="G9" s="5">
        <v>1.2743230994128711</v>
      </c>
      <c r="I9" s="75"/>
      <c r="J9" s="15"/>
      <c r="K9" s="15"/>
      <c r="L9" s="15"/>
    </row>
    <row r="10" spans="1:12" x14ac:dyDescent="0.35">
      <c r="A10" s="2" t="s">
        <v>10</v>
      </c>
      <c r="B10" s="4">
        <v>2</v>
      </c>
      <c r="C10" s="4" t="s">
        <v>7</v>
      </c>
      <c r="D10" s="4" t="s">
        <v>1</v>
      </c>
      <c r="E10" s="16">
        <v>32.984845004941285</v>
      </c>
      <c r="F10" s="23">
        <v>150.00701805675362</v>
      </c>
      <c r="G10" s="5">
        <v>2.6363476401351642</v>
      </c>
      <c r="I10" s="75"/>
      <c r="J10" s="15"/>
      <c r="K10" s="15"/>
      <c r="L10" s="15"/>
    </row>
    <row r="11" spans="1:12" x14ac:dyDescent="0.35">
      <c r="A11" s="2" t="s">
        <v>10</v>
      </c>
      <c r="B11" s="4">
        <v>2</v>
      </c>
      <c r="C11" s="4" t="s">
        <v>8</v>
      </c>
      <c r="D11" s="4" t="s">
        <v>3</v>
      </c>
      <c r="E11" s="16">
        <v>0</v>
      </c>
      <c r="F11" s="23">
        <v>209.61893067015257</v>
      </c>
      <c r="G11" s="5">
        <v>12.277322074176361</v>
      </c>
      <c r="H11" s="4" t="s">
        <v>260</v>
      </c>
      <c r="I11" s="75"/>
      <c r="J11" s="15"/>
      <c r="K11" s="15"/>
      <c r="L11" s="15"/>
    </row>
    <row r="12" spans="1:12" x14ac:dyDescent="0.35">
      <c r="A12" s="33" t="s">
        <v>16</v>
      </c>
      <c r="B12" s="11"/>
      <c r="C12" s="11"/>
      <c r="D12" s="11"/>
      <c r="E12" s="21"/>
      <c r="F12" s="27">
        <f>AVERAGE(F6:F7,F9)</f>
        <v>189.05696342598733</v>
      </c>
      <c r="G12" s="11"/>
      <c r="H12" s="11"/>
      <c r="I12" s="75"/>
      <c r="J12" s="15"/>
      <c r="K12" s="15"/>
      <c r="L12" s="15"/>
    </row>
    <row r="13" spans="1:12" x14ac:dyDescent="0.35">
      <c r="A13" s="33" t="s">
        <v>12</v>
      </c>
      <c r="B13" s="11"/>
      <c r="C13" s="11"/>
      <c r="D13" s="11"/>
      <c r="E13" s="21"/>
      <c r="F13" s="21">
        <f>_xlfn.STDEV.P(F6:F7,F9)</f>
        <v>2.9563136065987403</v>
      </c>
      <c r="G13" s="11"/>
      <c r="H13" s="11"/>
      <c r="I13" s="75"/>
    </row>
    <row r="14" spans="1:12" x14ac:dyDescent="0.35">
      <c r="A14" s="10" t="s">
        <v>330</v>
      </c>
      <c r="B14" s="11"/>
      <c r="C14" s="11"/>
      <c r="D14" s="11"/>
      <c r="E14" s="21"/>
      <c r="F14" s="21">
        <f>F13/SQRT(3)</f>
        <v>1.7068284565787362</v>
      </c>
      <c r="G14" s="11"/>
      <c r="H14" s="11"/>
      <c r="I14" s="75"/>
    </row>
    <row r="17" spans="1:12" ht="15.5" customHeight="1" x14ac:dyDescent="0.35">
      <c r="A17" s="2" t="s">
        <v>21</v>
      </c>
      <c r="B17" s="4">
        <v>1</v>
      </c>
      <c r="C17" s="4" t="s">
        <v>22</v>
      </c>
      <c r="D17" s="4" t="s">
        <v>1</v>
      </c>
      <c r="E17" s="16">
        <v>258.81460546112925</v>
      </c>
      <c r="F17" s="23">
        <v>295.307461682395</v>
      </c>
      <c r="G17" s="5">
        <v>5.9102922796598341</v>
      </c>
      <c r="I17" s="75" t="s">
        <v>281</v>
      </c>
      <c r="J17" s="14"/>
      <c r="K17" s="14"/>
      <c r="L17" s="14"/>
    </row>
    <row r="18" spans="1:12" x14ac:dyDescent="0.35">
      <c r="A18" s="2" t="s">
        <v>21</v>
      </c>
      <c r="B18" s="4">
        <v>1</v>
      </c>
      <c r="C18" s="4" t="s">
        <v>23</v>
      </c>
      <c r="D18" s="4" t="s">
        <v>1</v>
      </c>
      <c r="E18" s="16">
        <v>182.69373278796402</v>
      </c>
      <c r="F18" s="23">
        <v>299.94157515452696</v>
      </c>
      <c r="G18" s="5">
        <v>2.7007027374132098</v>
      </c>
      <c r="I18" s="75"/>
      <c r="J18" s="14"/>
      <c r="K18" s="14"/>
      <c r="L18" s="14"/>
    </row>
    <row r="19" spans="1:12" x14ac:dyDescent="0.35">
      <c r="A19" s="2" t="s">
        <v>21</v>
      </c>
      <c r="B19" s="4">
        <v>1</v>
      </c>
      <c r="C19" s="4" t="s">
        <v>24</v>
      </c>
      <c r="D19" s="4" t="s">
        <v>1</v>
      </c>
      <c r="E19" s="16">
        <v>98.081598681913832</v>
      </c>
      <c r="F19" s="23">
        <v>329.4486178274841</v>
      </c>
      <c r="G19" s="5">
        <v>5.8451442528481277</v>
      </c>
      <c r="I19" s="75"/>
      <c r="J19" s="14"/>
      <c r="K19" s="14"/>
      <c r="L19" s="14"/>
    </row>
    <row r="20" spans="1:12" x14ac:dyDescent="0.35">
      <c r="A20" s="2" t="s">
        <v>21</v>
      </c>
      <c r="B20" s="4">
        <v>1</v>
      </c>
      <c r="C20" s="4" t="s">
        <v>25</v>
      </c>
      <c r="D20" s="4" t="s">
        <v>3</v>
      </c>
      <c r="E20" s="16">
        <v>0</v>
      </c>
      <c r="F20" s="23">
        <v>317.38119565585941</v>
      </c>
      <c r="G20" s="5">
        <v>2.7194356263573081</v>
      </c>
      <c r="I20" s="75"/>
      <c r="J20" s="14"/>
      <c r="K20" s="14"/>
      <c r="L20" s="14"/>
    </row>
    <row r="21" spans="1:12" x14ac:dyDescent="0.35">
      <c r="A21" s="2" t="s">
        <v>21</v>
      </c>
      <c r="B21" s="4">
        <v>2</v>
      </c>
      <c r="C21" s="4" t="s">
        <v>105</v>
      </c>
      <c r="D21" s="4" t="s">
        <v>1</v>
      </c>
      <c r="E21" s="16">
        <v>168.7986966774329</v>
      </c>
      <c r="F21" s="23">
        <v>335.92054408099273</v>
      </c>
      <c r="G21" s="5">
        <v>6.609321662624482</v>
      </c>
      <c r="I21" s="75"/>
      <c r="J21" s="14"/>
      <c r="K21" s="14"/>
      <c r="L21" s="14"/>
    </row>
    <row r="22" spans="1:12" x14ac:dyDescent="0.35">
      <c r="A22" s="2" t="s">
        <v>21</v>
      </c>
      <c r="B22" s="4">
        <v>2</v>
      </c>
      <c r="C22" s="4" t="s">
        <v>106</v>
      </c>
      <c r="D22" s="4" t="s">
        <v>1</v>
      </c>
      <c r="E22" s="16">
        <v>101.6366075781753</v>
      </c>
      <c r="F22" s="23">
        <v>341.02349674381412</v>
      </c>
      <c r="G22" s="5">
        <v>6.6251163438740015</v>
      </c>
      <c r="I22" s="75"/>
      <c r="J22" s="14"/>
      <c r="K22" s="14"/>
      <c r="L22" s="14"/>
    </row>
    <row r="23" spans="1:12" x14ac:dyDescent="0.35">
      <c r="A23" s="2" t="s">
        <v>21</v>
      </c>
      <c r="B23" s="4">
        <v>2</v>
      </c>
      <c r="C23" s="4" t="s">
        <v>107</v>
      </c>
      <c r="D23" s="4" t="s">
        <v>3</v>
      </c>
      <c r="E23" s="16">
        <v>0</v>
      </c>
      <c r="F23" s="23">
        <v>341.54126977427586</v>
      </c>
      <c r="G23" s="5">
        <v>5.5833305312081061</v>
      </c>
      <c r="I23" s="75"/>
      <c r="J23" s="14"/>
      <c r="K23" s="14"/>
      <c r="L23" s="14"/>
    </row>
    <row r="24" spans="1:12" x14ac:dyDescent="0.35">
      <c r="A24" s="33" t="s">
        <v>16</v>
      </c>
      <c r="B24" s="11"/>
      <c r="C24" s="11"/>
      <c r="D24" s="11"/>
      <c r="E24" s="21"/>
      <c r="F24" s="27">
        <f>AVERAGE(F17:F18)</f>
        <v>297.62451841846098</v>
      </c>
      <c r="G24" s="11"/>
      <c r="H24" s="11"/>
      <c r="I24" s="75"/>
      <c r="J24" s="14"/>
      <c r="K24" s="14"/>
      <c r="L24" s="14"/>
    </row>
    <row r="25" spans="1:12" x14ac:dyDescent="0.35">
      <c r="A25" s="33" t="s">
        <v>12</v>
      </c>
      <c r="B25" s="11"/>
      <c r="C25" s="11"/>
      <c r="D25" s="11"/>
      <c r="E25" s="21"/>
      <c r="F25" s="21">
        <f>_xlfn.STDEV.P(F17:F18)</f>
        <v>2.3170567360659788</v>
      </c>
      <c r="G25" s="11"/>
      <c r="H25" s="11"/>
      <c r="I25" s="75"/>
    </row>
    <row r="26" spans="1:12" x14ac:dyDescent="0.35">
      <c r="A26" s="10" t="s">
        <v>330</v>
      </c>
      <c r="B26" s="11"/>
      <c r="C26" s="11"/>
      <c r="D26" s="11"/>
      <c r="E26" s="21"/>
      <c r="F26" s="21">
        <f>F25/SQRT(2)</f>
        <v>1.6384065304662221</v>
      </c>
      <c r="G26" s="11"/>
      <c r="H26" s="11"/>
      <c r="I26" s="75"/>
    </row>
    <row r="29" spans="1:12" ht="15.5" customHeight="1" x14ac:dyDescent="0.35">
      <c r="A29" s="2" t="s">
        <v>116</v>
      </c>
      <c r="B29" s="4">
        <v>1</v>
      </c>
      <c r="C29" s="4" t="s">
        <v>108</v>
      </c>
      <c r="D29" s="4" t="s">
        <v>1</v>
      </c>
      <c r="E29" s="16">
        <v>200.9601950635996</v>
      </c>
      <c r="F29" s="23">
        <v>326.40441025492271</v>
      </c>
      <c r="G29" s="5">
        <v>35.434711578855683</v>
      </c>
      <c r="H29" s="7" t="s">
        <v>260</v>
      </c>
      <c r="I29" s="75" t="s">
        <v>282</v>
      </c>
      <c r="J29" s="15"/>
      <c r="K29" s="15"/>
      <c r="L29" s="15"/>
    </row>
    <row r="30" spans="1:12" x14ac:dyDescent="0.35">
      <c r="A30" s="2" t="s">
        <v>116</v>
      </c>
      <c r="B30" s="4">
        <v>1</v>
      </c>
      <c r="C30" s="4" t="s">
        <v>109</v>
      </c>
      <c r="D30" s="4" t="s">
        <v>1</v>
      </c>
      <c r="E30" s="16">
        <v>84.852813742385706</v>
      </c>
      <c r="F30" s="22">
        <v>278.83859872332607</v>
      </c>
      <c r="G30" s="5">
        <v>2.3651271413355155</v>
      </c>
      <c r="I30" s="75"/>
      <c r="J30" s="15"/>
      <c r="K30" s="15"/>
      <c r="L30" s="15"/>
    </row>
    <row r="31" spans="1:12" x14ac:dyDescent="0.35">
      <c r="A31" s="2" t="s">
        <v>116</v>
      </c>
      <c r="B31" s="4">
        <v>1</v>
      </c>
      <c r="C31" s="4" t="s">
        <v>110</v>
      </c>
      <c r="D31" s="4" t="s">
        <v>3</v>
      </c>
      <c r="E31" s="16">
        <v>0</v>
      </c>
      <c r="F31" s="23">
        <v>239.46622056298517</v>
      </c>
      <c r="G31" s="5">
        <v>2.5962556387198958</v>
      </c>
      <c r="I31" s="75"/>
      <c r="J31" s="15"/>
      <c r="K31" s="15"/>
      <c r="L31" s="15"/>
    </row>
    <row r="32" spans="1:12" x14ac:dyDescent="0.35">
      <c r="A32" s="2" t="s">
        <v>116</v>
      </c>
      <c r="B32" s="4">
        <v>2</v>
      </c>
      <c r="C32" s="4" t="s">
        <v>111</v>
      </c>
      <c r="D32" s="4" t="s">
        <v>1</v>
      </c>
      <c r="E32" s="16">
        <v>213.26274873967088</v>
      </c>
      <c r="F32" s="23">
        <v>233.82384102058404</v>
      </c>
      <c r="G32" s="5">
        <v>3.5315245384426373</v>
      </c>
      <c r="I32" s="75"/>
      <c r="J32" s="15"/>
      <c r="K32" s="15"/>
      <c r="L32" s="15"/>
    </row>
    <row r="33" spans="1:12" x14ac:dyDescent="0.35">
      <c r="A33" s="2" t="s">
        <v>116</v>
      </c>
      <c r="B33" s="4">
        <v>2</v>
      </c>
      <c r="C33" s="4" t="s">
        <v>112</v>
      </c>
      <c r="D33" s="4" t="s">
        <v>1</v>
      </c>
      <c r="E33" s="16">
        <v>130.29965464267354</v>
      </c>
      <c r="F33" s="23">
        <v>225.29664207631305</v>
      </c>
      <c r="G33" s="5">
        <v>2.7141270606492784</v>
      </c>
      <c r="I33" s="75"/>
      <c r="J33" s="15"/>
      <c r="K33" s="15"/>
      <c r="L33" s="15"/>
    </row>
    <row r="34" spans="1:12" x14ac:dyDescent="0.35">
      <c r="A34" s="2" t="s">
        <v>116</v>
      </c>
      <c r="B34" s="4">
        <v>2</v>
      </c>
      <c r="C34" s="4" t="s">
        <v>113</v>
      </c>
      <c r="D34" s="4" t="s">
        <v>1</v>
      </c>
      <c r="E34" s="16">
        <v>81.467785044151043</v>
      </c>
      <c r="F34" s="23">
        <v>209.55814257504102</v>
      </c>
      <c r="G34" s="5">
        <v>2.0605849626993868</v>
      </c>
      <c r="I34" s="75"/>
      <c r="J34" s="15"/>
      <c r="K34" s="15"/>
      <c r="L34" s="15"/>
    </row>
    <row r="35" spans="1:12" x14ac:dyDescent="0.35">
      <c r="A35" s="2" t="s">
        <v>116</v>
      </c>
      <c r="B35" s="4">
        <v>2</v>
      </c>
      <c r="C35" s="4" t="s">
        <v>114</v>
      </c>
      <c r="D35" s="4" t="s">
        <v>1</v>
      </c>
      <c r="E35" s="16">
        <v>32.649655434629018</v>
      </c>
      <c r="F35" s="23">
        <v>196.8849999790084</v>
      </c>
      <c r="G35" s="5">
        <v>2.8391720858701257</v>
      </c>
      <c r="I35" s="75"/>
      <c r="J35" s="15"/>
      <c r="K35" s="15"/>
      <c r="L35" s="15"/>
    </row>
    <row r="36" spans="1:12" x14ac:dyDescent="0.35">
      <c r="A36" s="2" t="s">
        <v>116</v>
      </c>
      <c r="B36" s="4">
        <v>2</v>
      </c>
      <c r="C36" s="4" t="s">
        <v>115</v>
      </c>
      <c r="D36" s="4" t="s">
        <v>3</v>
      </c>
      <c r="E36" s="16">
        <v>0</v>
      </c>
      <c r="F36" s="23">
        <v>179.48473372575907</v>
      </c>
      <c r="G36" s="5">
        <v>1.23042739115297</v>
      </c>
      <c r="I36" s="75"/>
      <c r="J36" s="15"/>
      <c r="K36" s="15"/>
      <c r="L36" s="15"/>
    </row>
    <row r="37" spans="1:12" x14ac:dyDescent="0.35">
      <c r="I37" s="15"/>
      <c r="J37" s="15"/>
      <c r="K37" s="15"/>
      <c r="L37" s="15"/>
    </row>
    <row r="38" spans="1:12" x14ac:dyDescent="0.35">
      <c r="I38" s="15"/>
    </row>
    <row r="39" spans="1:12" ht="15.5" customHeight="1" x14ac:dyDescent="0.35">
      <c r="A39" s="2" t="s">
        <v>93</v>
      </c>
      <c r="B39" s="4">
        <v>1</v>
      </c>
      <c r="C39" s="4" t="s">
        <v>84</v>
      </c>
      <c r="D39" s="4" t="s">
        <v>1</v>
      </c>
      <c r="E39" s="16">
        <v>175.69575976670581</v>
      </c>
      <c r="F39" s="23">
        <v>247.54881839033524</v>
      </c>
      <c r="G39" s="5">
        <v>1.7142741232382757</v>
      </c>
      <c r="H39" s="13"/>
      <c r="I39" s="73" t="s">
        <v>283</v>
      </c>
      <c r="J39" s="15"/>
      <c r="K39" s="15"/>
      <c r="L39" s="15"/>
    </row>
    <row r="40" spans="1:12" x14ac:dyDescent="0.35">
      <c r="A40" s="2" t="s">
        <v>93</v>
      </c>
      <c r="B40" s="4">
        <v>1</v>
      </c>
      <c r="C40" s="4" t="s">
        <v>85</v>
      </c>
      <c r="D40" s="4" t="s">
        <v>1</v>
      </c>
      <c r="E40" s="16">
        <v>126.25371281669304</v>
      </c>
      <c r="F40" s="23">
        <v>244.83085371401711</v>
      </c>
      <c r="G40" s="5">
        <v>1.4959965844585126</v>
      </c>
      <c r="H40" s="13"/>
      <c r="I40" s="73"/>
      <c r="J40" s="15"/>
      <c r="K40" s="15"/>
      <c r="L40" s="15"/>
    </row>
    <row r="41" spans="1:12" x14ac:dyDescent="0.35">
      <c r="A41" s="2" t="s">
        <v>93</v>
      </c>
      <c r="B41" s="4">
        <v>1</v>
      </c>
      <c r="C41" s="4" t="s">
        <v>86</v>
      </c>
      <c r="D41" s="4" t="s">
        <v>1</v>
      </c>
      <c r="E41" s="16">
        <v>67.94115100585212</v>
      </c>
      <c r="F41" s="23">
        <v>239.04720762493159</v>
      </c>
      <c r="G41" s="5">
        <v>3.7534377619433075</v>
      </c>
      <c r="H41" s="13"/>
      <c r="I41" s="73"/>
      <c r="J41" s="15"/>
      <c r="K41" s="15"/>
      <c r="L41" s="15"/>
    </row>
    <row r="42" spans="1:12" x14ac:dyDescent="0.35">
      <c r="A42" s="2" t="s">
        <v>93</v>
      </c>
      <c r="B42" s="4">
        <v>1</v>
      </c>
      <c r="C42" s="4" t="s">
        <v>87</v>
      </c>
      <c r="D42" s="4" t="s">
        <v>3</v>
      </c>
      <c r="E42" s="16">
        <v>0</v>
      </c>
      <c r="F42" s="23">
        <v>221.3667136146922</v>
      </c>
      <c r="G42" s="5">
        <v>1.8727708536540342</v>
      </c>
      <c r="H42" s="13"/>
      <c r="I42" s="73"/>
      <c r="J42" s="15"/>
      <c r="K42" s="15"/>
      <c r="L42" s="15"/>
    </row>
    <row r="43" spans="1:12" x14ac:dyDescent="0.35">
      <c r="A43" s="2" t="s">
        <v>93</v>
      </c>
      <c r="B43" s="4">
        <v>2</v>
      </c>
      <c r="C43" s="4" t="s">
        <v>88</v>
      </c>
      <c r="D43" s="4" t="s">
        <v>1</v>
      </c>
      <c r="E43" s="16">
        <v>345.32593299664012</v>
      </c>
      <c r="F43" s="23">
        <v>244.71797803705209</v>
      </c>
      <c r="G43" s="5">
        <v>2.5777382948439844</v>
      </c>
      <c r="H43" s="13"/>
      <c r="I43" s="73"/>
      <c r="J43" s="15"/>
      <c r="K43" s="15"/>
      <c r="L43" s="15"/>
    </row>
    <row r="44" spans="1:12" x14ac:dyDescent="0.35">
      <c r="A44" s="2" t="s">
        <v>93</v>
      </c>
      <c r="B44" s="4">
        <v>2</v>
      </c>
      <c r="C44" s="4" t="s">
        <v>89</v>
      </c>
      <c r="D44" s="4" t="s">
        <v>1</v>
      </c>
      <c r="E44" s="16">
        <v>274</v>
      </c>
      <c r="F44" s="23">
        <v>244.88024880590478</v>
      </c>
      <c r="G44" s="5">
        <v>2.3671079958286692</v>
      </c>
      <c r="H44" s="13"/>
      <c r="I44" s="73"/>
      <c r="J44" s="15"/>
      <c r="K44" s="15"/>
      <c r="L44" s="15"/>
    </row>
    <row r="45" spans="1:12" x14ac:dyDescent="0.35">
      <c r="A45" s="2" t="s">
        <v>93</v>
      </c>
      <c r="B45" s="4">
        <v>2</v>
      </c>
      <c r="C45" s="4" t="s">
        <v>90</v>
      </c>
      <c r="D45" s="4" t="s">
        <v>1</v>
      </c>
      <c r="E45" s="16">
        <v>192.25503894566717</v>
      </c>
      <c r="F45" s="23">
        <v>246.3456610417492</v>
      </c>
      <c r="G45" s="5">
        <v>1.7188649129848557</v>
      </c>
      <c r="H45" s="13"/>
      <c r="I45" s="73"/>
      <c r="J45" s="15"/>
      <c r="K45" s="15"/>
      <c r="L45" s="15"/>
    </row>
    <row r="46" spans="1:12" x14ac:dyDescent="0.35">
      <c r="A46" s="2" t="s">
        <v>93</v>
      </c>
      <c r="B46" s="4">
        <v>2</v>
      </c>
      <c r="C46" s="4" t="s">
        <v>91</v>
      </c>
      <c r="D46" s="4" t="s">
        <v>1</v>
      </c>
      <c r="E46" s="16">
        <v>113.85077953180645</v>
      </c>
      <c r="F46" s="23">
        <v>240.09594989715961</v>
      </c>
      <c r="G46" s="5">
        <v>2.5417824458584146</v>
      </c>
      <c r="H46" s="13"/>
      <c r="I46" s="73"/>
      <c r="J46" s="15"/>
      <c r="K46" s="15"/>
      <c r="L46" s="15"/>
    </row>
    <row r="47" spans="1:12" x14ac:dyDescent="0.35">
      <c r="A47" s="2" t="s">
        <v>93</v>
      </c>
      <c r="B47" s="4">
        <v>2</v>
      </c>
      <c r="C47" s="4" t="s">
        <v>92</v>
      </c>
      <c r="D47" s="4" t="s">
        <v>3</v>
      </c>
      <c r="E47" s="16">
        <v>0</v>
      </c>
      <c r="F47" s="23">
        <v>227.73310466897379</v>
      </c>
      <c r="G47" s="5">
        <v>1.4991333949338317</v>
      </c>
      <c r="H47" s="13"/>
      <c r="I47" s="73"/>
      <c r="J47" s="15"/>
      <c r="K47" s="15"/>
      <c r="L47" s="15"/>
    </row>
    <row r="48" spans="1:12" x14ac:dyDescent="0.35">
      <c r="A48" s="33" t="s">
        <v>16</v>
      </c>
      <c r="B48" s="11"/>
      <c r="C48" s="11"/>
      <c r="D48" s="11"/>
      <c r="E48" s="21"/>
      <c r="F48" s="27">
        <f>AVERAGE(F39:F40,F43:F45)</f>
        <v>245.66471199781171</v>
      </c>
      <c r="G48" s="11"/>
      <c r="H48" s="18"/>
      <c r="I48" s="73"/>
      <c r="J48" s="15"/>
      <c r="K48" s="15"/>
      <c r="L48" s="15"/>
    </row>
    <row r="49" spans="1:12" x14ac:dyDescent="0.35">
      <c r="A49" s="33" t="s">
        <v>12</v>
      </c>
      <c r="B49" s="11"/>
      <c r="C49" s="11"/>
      <c r="D49" s="11"/>
      <c r="E49" s="21"/>
      <c r="F49" s="21">
        <f>_xlfn.STDEV.P(F39:F40,F43:F45)</f>
        <v>1.1153973129026882</v>
      </c>
      <c r="G49" s="18"/>
      <c r="H49" s="18"/>
      <c r="I49" s="73"/>
    </row>
    <row r="50" spans="1:12" x14ac:dyDescent="0.35">
      <c r="A50" s="10" t="s">
        <v>330</v>
      </c>
      <c r="B50" s="11"/>
      <c r="C50" s="11"/>
      <c r="D50" s="11"/>
      <c r="E50" s="21"/>
      <c r="F50" s="12">
        <f>F49/SQRT(5)</f>
        <v>0.49882084271420279</v>
      </c>
      <c r="G50" s="18"/>
      <c r="H50" s="18"/>
      <c r="I50" s="73"/>
    </row>
    <row r="51" spans="1:12" x14ac:dyDescent="0.35">
      <c r="G51" s="13"/>
      <c r="H51" s="13"/>
      <c r="I51" s="13"/>
    </row>
    <row r="52" spans="1:12" x14ac:dyDescent="0.35">
      <c r="G52" s="13"/>
      <c r="H52" s="13"/>
      <c r="I52" s="13"/>
    </row>
    <row r="53" spans="1:12" ht="15.5" customHeight="1" x14ac:dyDescent="0.35">
      <c r="A53" s="2" t="s">
        <v>40</v>
      </c>
      <c r="B53" s="4">
        <v>1</v>
      </c>
      <c r="C53" s="4" t="s">
        <v>46</v>
      </c>
      <c r="D53" s="4" t="s">
        <v>1</v>
      </c>
      <c r="E53" s="16">
        <v>101.6366075781753</v>
      </c>
      <c r="F53" s="23">
        <v>133.27762221759787</v>
      </c>
      <c r="G53" s="5">
        <v>1.6943204631946605</v>
      </c>
      <c r="H53" s="13"/>
      <c r="I53" s="73" t="s">
        <v>247</v>
      </c>
      <c r="J53" s="15"/>
      <c r="K53" s="15"/>
      <c r="L53" s="15"/>
    </row>
    <row r="54" spans="1:12" x14ac:dyDescent="0.35">
      <c r="A54" s="2" t="s">
        <v>40</v>
      </c>
      <c r="B54" s="4">
        <v>1</v>
      </c>
      <c r="C54" s="4" t="s">
        <v>47</v>
      </c>
      <c r="D54" s="4" t="s">
        <v>3</v>
      </c>
      <c r="E54" s="16">
        <v>0</v>
      </c>
      <c r="F54" s="23">
        <v>145.01785174673915</v>
      </c>
      <c r="G54" s="5">
        <v>1.6511888402866597</v>
      </c>
      <c r="H54" s="13"/>
      <c r="I54" s="73"/>
      <c r="J54" s="15"/>
      <c r="K54" s="15"/>
      <c r="L54" s="15"/>
    </row>
    <row r="55" spans="1:12" x14ac:dyDescent="0.35">
      <c r="A55" s="2" t="s">
        <v>40</v>
      </c>
      <c r="B55" s="4">
        <v>2</v>
      </c>
      <c r="C55" s="4" t="s">
        <v>48</v>
      </c>
      <c r="D55" s="4" t="s">
        <v>1</v>
      </c>
      <c r="E55" s="16">
        <v>165.13025161974412</v>
      </c>
      <c r="F55" s="23">
        <v>196.26806043431921</v>
      </c>
      <c r="G55" s="5">
        <v>1.6218339307857843</v>
      </c>
      <c r="H55" s="13"/>
      <c r="I55" s="73"/>
      <c r="J55" s="15"/>
      <c r="K55" s="15"/>
      <c r="L55" s="15"/>
    </row>
    <row r="56" spans="1:12" x14ac:dyDescent="0.35">
      <c r="A56" s="2" t="s">
        <v>40</v>
      </c>
      <c r="B56" s="4">
        <v>2</v>
      </c>
      <c r="C56" s="4" t="s">
        <v>49</v>
      </c>
      <c r="D56" s="4" t="s">
        <v>1</v>
      </c>
      <c r="E56" s="16">
        <v>117.03845521878696</v>
      </c>
      <c r="F56" s="23">
        <v>125.25949761742254</v>
      </c>
      <c r="G56" s="5">
        <v>1.2035931259884729</v>
      </c>
      <c r="H56" s="13"/>
      <c r="I56" s="73"/>
      <c r="J56" s="15"/>
      <c r="K56" s="15"/>
      <c r="L56" s="15"/>
    </row>
    <row r="57" spans="1:12" x14ac:dyDescent="0.35">
      <c r="A57" s="2" t="s">
        <v>40</v>
      </c>
      <c r="B57" s="4">
        <v>2</v>
      </c>
      <c r="C57" s="4" t="s">
        <v>51</v>
      </c>
      <c r="D57" s="4" t="s">
        <v>3</v>
      </c>
      <c r="E57" s="16">
        <v>0</v>
      </c>
      <c r="F57" s="23">
        <v>180.4068701452257</v>
      </c>
      <c r="G57" s="5">
        <v>2.9855014121880967</v>
      </c>
      <c r="H57" s="13"/>
      <c r="I57" s="73"/>
      <c r="J57" s="15"/>
      <c r="K57" s="15"/>
      <c r="L57" s="15"/>
    </row>
    <row r="58" spans="1:12" x14ac:dyDescent="0.35">
      <c r="A58" s="33" t="s">
        <v>11</v>
      </c>
      <c r="B58" s="11"/>
      <c r="C58" s="11"/>
      <c r="D58" s="11"/>
      <c r="E58" s="21"/>
      <c r="F58" s="27">
        <f>AVERAGE(F53:F57)</f>
        <v>156.04598043226088</v>
      </c>
      <c r="G58" s="11"/>
      <c r="H58" s="18"/>
      <c r="I58" s="73"/>
      <c r="J58" s="15"/>
      <c r="K58" s="15"/>
      <c r="L58" s="15"/>
    </row>
    <row r="59" spans="1:12" x14ac:dyDescent="0.35">
      <c r="A59" s="33" t="s">
        <v>12</v>
      </c>
      <c r="B59" s="11"/>
      <c r="C59" s="11"/>
      <c r="D59" s="11"/>
      <c r="E59" s="21"/>
      <c r="F59" s="21">
        <f>_xlfn.STDEV.P(F53:F57)</f>
        <v>27.564810717663992</v>
      </c>
      <c r="G59" s="18"/>
      <c r="H59" s="18"/>
      <c r="I59" s="73"/>
    </row>
    <row r="60" spans="1:12" x14ac:dyDescent="0.35">
      <c r="A60" s="10" t="s">
        <v>330</v>
      </c>
      <c r="B60" s="11"/>
      <c r="C60" s="11"/>
      <c r="D60" s="11"/>
      <c r="E60" s="21"/>
      <c r="F60" s="21">
        <f>F59/SQRT(5)</f>
        <v>12.327358110322288</v>
      </c>
      <c r="G60" s="18"/>
      <c r="H60" s="18"/>
      <c r="I60" s="73"/>
    </row>
    <row r="64" spans="1:12" x14ac:dyDescent="0.35">
      <c r="A64" s="72" t="s">
        <v>59</v>
      </c>
      <c r="B64" s="72"/>
      <c r="C64" s="72"/>
      <c r="D64" s="72"/>
      <c r="E64" s="72"/>
      <c r="F64" s="72"/>
      <c r="G64" s="72"/>
      <c r="H64" s="72"/>
      <c r="I64" s="72"/>
    </row>
    <row r="65" spans="1:12" ht="15.5" customHeight="1" x14ac:dyDescent="0.35">
      <c r="A65" s="2" t="s">
        <v>66</v>
      </c>
      <c r="B65" s="4">
        <v>1</v>
      </c>
      <c r="C65" s="4" t="s">
        <v>60</v>
      </c>
      <c r="D65" s="4" t="s">
        <v>1</v>
      </c>
      <c r="E65" s="16">
        <v>358.89970743927893</v>
      </c>
      <c r="F65" s="23">
        <v>143.20756280745582</v>
      </c>
      <c r="G65" s="5">
        <v>0.91987558955612547</v>
      </c>
      <c r="I65" s="75" t="s">
        <v>284</v>
      </c>
      <c r="J65" s="15"/>
      <c r="K65" s="15"/>
      <c r="L65" s="15"/>
    </row>
    <row r="66" spans="1:12" x14ac:dyDescent="0.35">
      <c r="A66" s="2" t="s">
        <v>66</v>
      </c>
      <c r="B66" s="4">
        <v>1</v>
      </c>
      <c r="C66" s="4" t="s">
        <v>61</v>
      </c>
      <c r="D66" s="4" t="s">
        <v>1</v>
      </c>
      <c r="E66" s="16">
        <v>265.97932250458871</v>
      </c>
      <c r="F66" s="23">
        <v>147.76013900074636</v>
      </c>
      <c r="G66" s="5">
        <v>2.6031192701199508</v>
      </c>
      <c r="I66" s="75"/>
      <c r="J66" s="15"/>
      <c r="K66" s="15"/>
      <c r="L66" s="15"/>
    </row>
    <row r="67" spans="1:12" x14ac:dyDescent="0.35">
      <c r="A67" s="2" t="s">
        <v>66</v>
      </c>
      <c r="B67" s="4">
        <v>1</v>
      </c>
      <c r="C67" s="4" t="s">
        <v>62</v>
      </c>
      <c r="D67" s="4" t="s">
        <v>1</v>
      </c>
      <c r="E67" s="16">
        <v>139.26952286842948</v>
      </c>
      <c r="F67" s="23">
        <v>156.09020685243379</v>
      </c>
      <c r="G67" s="5">
        <v>4.4599752429216286</v>
      </c>
      <c r="I67" s="75"/>
      <c r="J67" s="15"/>
      <c r="K67" s="15"/>
      <c r="L67" s="15"/>
    </row>
    <row r="68" spans="1:12" x14ac:dyDescent="0.35">
      <c r="A68" s="2" t="s">
        <v>66</v>
      </c>
      <c r="B68" s="4">
        <v>1</v>
      </c>
      <c r="C68" s="4" t="s">
        <v>63</v>
      </c>
      <c r="D68" s="4" t="s">
        <v>3</v>
      </c>
      <c r="E68" s="16">
        <v>0</v>
      </c>
      <c r="F68" s="23">
        <v>162.24325062488512</v>
      </c>
      <c r="G68" s="5">
        <v>1.6986991225615313</v>
      </c>
      <c r="I68" s="75"/>
      <c r="J68" s="15"/>
      <c r="K68" s="15"/>
      <c r="L68" s="15"/>
    </row>
    <row r="69" spans="1:12" x14ac:dyDescent="0.35">
      <c r="A69" s="2" t="s">
        <v>66</v>
      </c>
      <c r="B69" s="4">
        <v>2</v>
      </c>
      <c r="C69" s="4" t="s">
        <v>64</v>
      </c>
      <c r="D69" s="4" t="s">
        <v>1</v>
      </c>
      <c r="E69" s="16">
        <v>264.91130591199766</v>
      </c>
      <c r="F69" s="23">
        <v>149.92814306846876</v>
      </c>
      <c r="G69" s="5">
        <v>1.2291889298768564</v>
      </c>
      <c r="I69" s="75"/>
      <c r="J69" s="15"/>
      <c r="K69" s="15"/>
      <c r="L69" s="15"/>
    </row>
    <row r="70" spans="1:12" x14ac:dyDescent="0.35">
      <c r="A70" s="2" t="s">
        <v>66</v>
      </c>
      <c r="B70" s="4">
        <v>2</v>
      </c>
      <c r="C70" s="4" t="s">
        <v>103</v>
      </c>
      <c r="D70" s="4" t="s">
        <v>1</v>
      </c>
      <c r="E70" s="16">
        <v>183.50476833041697</v>
      </c>
      <c r="F70" s="23">
        <v>150.76955127337132</v>
      </c>
      <c r="G70" s="5">
        <v>3.1947918982234751</v>
      </c>
      <c r="I70" s="75"/>
      <c r="J70" s="15"/>
      <c r="K70" s="15"/>
      <c r="L70" s="15"/>
    </row>
    <row r="71" spans="1:12" x14ac:dyDescent="0.35">
      <c r="A71" s="2" t="s">
        <v>66</v>
      </c>
      <c r="B71" s="4">
        <v>2</v>
      </c>
      <c r="C71" s="4" t="s">
        <v>104</v>
      </c>
      <c r="D71" s="4" t="s">
        <v>1</v>
      </c>
      <c r="E71" s="16">
        <v>101.59724405711013</v>
      </c>
      <c r="F71" s="23">
        <v>146.42556496177292</v>
      </c>
      <c r="G71" s="5">
        <v>2.3464795061458168</v>
      </c>
      <c r="I71" s="75"/>
      <c r="J71" s="15"/>
      <c r="K71" s="15"/>
      <c r="L71" s="15"/>
    </row>
    <row r="72" spans="1:12" x14ac:dyDescent="0.35">
      <c r="A72" s="2" t="s">
        <v>66</v>
      </c>
      <c r="B72" s="4">
        <v>2</v>
      </c>
      <c r="C72" s="4" t="s">
        <v>117</v>
      </c>
      <c r="D72" s="4" t="s">
        <v>3</v>
      </c>
      <c r="E72" s="16">
        <v>0</v>
      </c>
      <c r="F72" s="23">
        <v>139.54213531766055</v>
      </c>
      <c r="G72" s="5">
        <v>0.53427085931297758</v>
      </c>
      <c r="I72" s="75"/>
      <c r="J72" s="15"/>
      <c r="K72" s="15"/>
      <c r="L72" s="15"/>
    </row>
    <row r="73" spans="1:12" x14ac:dyDescent="0.35">
      <c r="A73" s="33" t="s">
        <v>11</v>
      </c>
      <c r="B73" s="11"/>
      <c r="C73" s="11"/>
      <c r="D73" s="11"/>
      <c r="E73" s="21"/>
      <c r="F73" s="27">
        <f>AVERAGE(F65:F67,F69:F71)</f>
        <v>149.03019466070816</v>
      </c>
      <c r="G73" s="11"/>
      <c r="H73" s="11"/>
      <c r="I73" s="75"/>
      <c r="J73" s="15"/>
      <c r="K73" s="15"/>
      <c r="L73" s="15"/>
    </row>
    <row r="74" spans="1:12" x14ac:dyDescent="0.35">
      <c r="A74" s="33" t="s">
        <v>12</v>
      </c>
      <c r="B74" s="11"/>
      <c r="C74" s="11"/>
      <c r="D74" s="11"/>
      <c r="E74" s="21"/>
      <c r="F74" s="21">
        <f>_xlfn.STDEV.P(F65:F67,F69:F71)</f>
        <v>3.9994921315673482</v>
      </c>
      <c r="G74" s="11"/>
      <c r="H74" s="11"/>
      <c r="I74" s="75"/>
    </row>
    <row r="75" spans="1:12" x14ac:dyDescent="0.35">
      <c r="A75" s="10" t="s">
        <v>330</v>
      </c>
      <c r="B75" s="11"/>
      <c r="C75" s="11"/>
      <c r="D75" s="11"/>
      <c r="E75" s="21"/>
      <c r="F75" s="21">
        <f>F74/SQRT(6)</f>
        <v>1.6327858254360414</v>
      </c>
      <c r="G75" s="11"/>
      <c r="H75" s="11"/>
      <c r="I75" s="75"/>
    </row>
    <row r="78" spans="1:12" ht="15.5" customHeight="1" x14ac:dyDescent="0.35">
      <c r="A78" s="2" t="s">
        <v>81</v>
      </c>
      <c r="B78" s="4">
        <v>1</v>
      </c>
      <c r="C78" s="4" t="s">
        <v>74</v>
      </c>
      <c r="D78" s="4" t="s">
        <v>1</v>
      </c>
      <c r="E78" s="16">
        <v>277.71388153997634</v>
      </c>
      <c r="F78" s="23">
        <v>123.14125204794396</v>
      </c>
      <c r="G78" s="5">
        <v>3.9819635753160547</v>
      </c>
      <c r="I78" s="75" t="s">
        <v>285</v>
      </c>
      <c r="J78" s="6"/>
      <c r="K78" s="6"/>
      <c r="L78" s="6"/>
    </row>
    <row r="79" spans="1:12" x14ac:dyDescent="0.35">
      <c r="A79" s="2" t="s">
        <v>81</v>
      </c>
      <c r="B79" s="4">
        <v>1</v>
      </c>
      <c r="C79" s="4" t="s">
        <v>75</v>
      </c>
      <c r="D79" s="4" t="s">
        <v>1</v>
      </c>
      <c r="E79" s="16">
        <v>202.76340892774513</v>
      </c>
      <c r="F79" s="23">
        <v>122.38805035793503</v>
      </c>
      <c r="G79" s="5">
        <v>2.2091464144274231</v>
      </c>
      <c r="I79" s="75"/>
      <c r="J79" s="6"/>
      <c r="K79" s="6"/>
      <c r="L79" s="6"/>
    </row>
    <row r="80" spans="1:12" x14ac:dyDescent="0.35">
      <c r="A80" s="2" t="s">
        <v>81</v>
      </c>
      <c r="B80" s="4">
        <v>1</v>
      </c>
      <c r="C80" s="4" t="s">
        <v>76</v>
      </c>
      <c r="D80" s="4" t="s">
        <v>1</v>
      </c>
      <c r="E80" s="16">
        <v>111.19802156513397</v>
      </c>
      <c r="F80" s="23">
        <v>119.98167375744102</v>
      </c>
      <c r="G80" s="5">
        <v>1.3144850429310959</v>
      </c>
      <c r="I80" s="75"/>
      <c r="J80" s="6"/>
      <c r="K80" s="6"/>
      <c r="L80" s="6"/>
    </row>
    <row r="81" spans="1:12" x14ac:dyDescent="0.35">
      <c r="A81" s="2" t="s">
        <v>81</v>
      </c>
      <c r="B81" s="4">
        <v>1</v>
      </c>
      <c r="C81" s="4" t="s">
        <v>77</v>
      </c>
      <c r="D81" s="4" t="s">
        <v>3</v>
      </c>
      <c r="E81" s="16">
        <v>0</v>
      </c>
      <c r="F81" s="23">
        <v>139.31213056079901</v>
      </c>
      <c r="G81" s="5">
        <v>2.6323814443213558</v>
      </c>
      <c r="I81" s="75"/>
      <c r="J81" s="6"/>
      <c r="K81" s="6"/>
      <c r="L81" s="6"/>
    </row>
    <row r="82" spans="1:12" x14ac:dyDescent="0.35">
      <c r="A82" s="33" t="s">
        <v>11</v>
      </c>
      <c r="B82" s="11"/>
      <c r="C82" s="11"/>
      <c r="D82" s="11"/>
      <c r="E82" s="21"/>
      <c r="F82" s="27">
        <f>AVERAGE(F78:F80)</f>
        <v>121.83699205443999</v>
      </c>
      <c r="G82" s="11"/>
      <c r="H82" s="11"/>
      <c r="I82" s="75"/>
    </row>
    <row r="83" spans="1:12" x14ac:dyDescent="0.35">
      <c r="A83" s="33" t="s">
        <v>12</v>
      </c>
      <c r="B83" s="11"/>
      <c r="C83" s="11"/>
      <c r="D83" s="11"/>
      <c r="E83" s="21"/>
      <c r="F83" s="21">
        <f>_xlfn.STDEV.P(F78:F80)</f>
        <v>1.3474624753816578</v>
      </c>
      <c r="G83" s="11"/>
      <c r="H83" s="11"/>
      <c r="I83" s="75"/>
    </row>
    <row r="84" spans="1:12" x14ac:dyDescent="0.35">
      <c r="A84" s="10" t="s">
        <v>330</v>
      </c>
      <c r="B84" s="11"/>
      <c r="C84" s="11"/>
      <c r="D84" s="11"/>
      <c r="E84" s="21"/>
      <c r="F84" s="21">
        <f>F83/SQRT(3)</f>
        <v>0.77795782288451965</v>
      </c>
      <c r="G84" s="11"/>
      <c r="H84" s="11"/>
      <c r="I84" s="75"/>
    </row>
  </sheetData>
  <mergeCells count="10">
    <mergeCell ref="I65:I75"/>
    <mergeCell ref="I78:I84"/>
    <mergeCell ref="I29:I36"/>
    <mergeCell ref="A3:C3"/>
    <mergeCell ref="A5:I5"/>
    <mergeCell ref="A64:I64"/>
    <mergeCell ref="I6:I14"/>
    <mergeCell ref="I17:I26"/>
    <mergeCell ref="I39:I50"/>
    <mergeCell ref="I53:I6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17E7A-2E80-410A-A0E8-95964FB748E3}">
  <dimension ref="A1:G92"/>
  <sheetViews>
    <sheetView topLeftCell="A15" workbookViewId="0">
      <selection activeCell="I29" sqref="I29"/>
    </sheetView>
  </sheetViews>
  <sheetFormatPr defaultRowHeight="15.5" x14ac:dyDescent="0.35"/>
  <cols>
    <col min="1" max="1" width="15.26953125" style="4" customWidth="1"/>
    <col min="2" max="2" width="18.453125" style="4" customWidth="1"/>
    <col min="3" max="3" width="22.453125" style="4" customWidth="1"/>
    <col min="4" max="4" width="13.54296875" style="4" customWidth="1"/>
    <col min="5" max="5" width="80.1796875" style="4" customWidth="1"/>
    <col min="6" max="16384" width="8.7265625" style="4"/>
  </cols>
  <sheetData>
    <row r="1" spans="1:7" customFormat="1" ht="16.5" x14ac:dyDescent="0.45">
      <c r="A1" t="s">
        <v>242</v>
      </c>
      <c r="B1" s="3"/>
      <c r="G1" s="3"/>
    </row>
    <row r="2" spans="1:7" customFormat="1" ht="14.5" x14ac:dyDescent="0.35">
      <c r="A2" t="s">
        <v>243</v>
      </c>
      <c r="B2" s="3"/>
      <c r="G2" s="3"/>
    </row>
    <row r="3" spans="1:7" x14ac:dyDescent="0.35">
      <c r="A3" s="77" t="s">
        <v>202</v>
      </c>
      <c r="B3" s="77"/>
      <c r="C3" s="77"/>
      <c r="D3" s="77"/>
      <c r="E3" s="77"/>
    </row>
    <row r="4" spans="1:7" ht="17.5" x14ac:dyDescent="0.35">
      <c r="A4" s="4" t="s">
        <v>131</v>
      </c>
      <c r="B4" s="4" t="s">
        <v>120</v>
      </c>
      <c r="C4" s="4" t="s">
        <v>337</v>
      </c>
      <c r="D4" s="4" t="s">
        <v>245</v>
      </c>
      <c r="E4" s="4" t="s">
        <v>144</v>
      </c>
    </row>
    <row r="5" spans="1:7" x14ac:dyDescent="0.35">
      <c r="A5" s="4" t="s">
        <v>145</v>
      </c>
      <c r="B5" s="4" t="s">
        <v>132</v>
      </c>
      <c r="C5" s="19">
        <v>0.39170948912436798</v>
      </c>
      <c r="D5" s="4">
        <v>734</v>
      </c>
      <c r="E5" s="4" t="s">
        <v>200</v>
      </c>
    </row>
    <row r="6" spans="1:7" x14ac:dyDescent="0.35">
      <c r="A6" s="4" t="s">
        <v>146</v>
      </c>
      <c r="B6" s="4" t="s">
        <v>133</v>
      </c>
      <c r="C6" s="19">
        <v>0.1220812323336227</v>
      </c>
      <c r="D6" s="4">
        <v>241</v>
      </c>
      <c r="E6" s="4" t="s">
        <v>200</v>
      </c>
    </row>
    <row r="7" spans="1:7" x14ac:dyDescent="0.35">
      <c r="A7" s="4" t="s">
        <v>147</v>
      </c>
      <c r="B7" s="4" t="s">
        <v>134</v>
      </c>
      <c r="C7" s="19">
        <v>0.21947737660995051</v>
      </c>
      <c r="D7" s="4">
        <v>413</v>
      </c>
      <c r="E7" s="4" t="s">
        <v>200</v>
      </c>
    </row>
    <row r="8" spans="1:7" x14ac:dyDescent="0.35">
      <c r="A8" s="4" t="s">
        <v>148</v>
      </c>
      <c r="B8" s="4" t="s">
        <v>135</v>
      </c>
      <c r="C8" s="19">
        <v>0.38365331371750477</v>
      </c>
      <c r="D8" s="4">
        <v>715</v>
      </c>
      <c r="E8" s="4" t="s">
        <v>200</v>
      </c>
    </row>
    <row r="9" spans="1:7" x14ac:dyDescent="0.35">
      <c r="A9" s="4" t="s">
        <v>149</v>
      </c>
      <c r="B9" s="4" t="s">
        <v>136</v>
      </c>
      <c r="C9" s="19">
        <v>0.55578656497379597</v>
      </c>
      <c r="D9" s="4">
        <v>1052</v>
      </c>
      <c r="E9" s="4" t="s">
        <v>200</v>
      </c>
    </row>
    <row r="10" spans="1:7" x14ac:dyDescent="0.35">
      <c r="A10" s="4" t="s">
        <v>150</v>
      </c>
      <c r="B10" s="4" t="s">
        <v>137</v>
      </c>
      <c r="C10" s="19">
        <v>0.43807780933576829</v>
      </c>
      <c r="D10" s="4">
        <v>859</v>
      </c>
      <c r="E10" s="4" t="s">
        <v>200</v>
      </c>
    </row>
    <row r="11" spans="1:7" x14ac:dyDescent="0.35">
      <c r="A11" s="4" t="s">
        <v>152</v>
      </c>
      <c r="B11" s="4" t="s">
        <v>138</v>
      </c>
      <c r="C11" s="19">
        <v>1.1172199228835413E-3</v>
      </c>
      <c r="D11" s="4">
        <v>0.04</v>
      </c>
      <c r="E11" s="4" t="s">
        <v>331</v>
      </c>
    </row>
    <row r="12" spans="1:7" x14ac:dyDescent="0.35">
      <c r="A12" s="4" t="s">
        <v>152</v>
      </c>
      <c r="B12" s="4" t="s">
        <v>139</v>
      </c>
      <c r="C12" s="19">
        <v>1.1687656136013685E-3</v>
      </c>
      <c r="D12" s="4">
        <v>0.04</v>
      </c>
      <c r="E12" s="4" t="s">
        <v>331</v>
      </c>
    </row>
    <row r="13" spans="1:7" x14ac:dyDescent="0.35">
      <c r="A13" s="4" t="s">
        <v>152</v>
      </c>
      <c r="B13" s="4" t="s">
        <v>140</v>
      </c>
      <c r="C13" s="19">
        <v>1.1570397324282369E-3</v>
      </c>
      <c r="D13" s="4">
        <v>0.04</v>
      </c>
      <c r="E13" s="4" t="s">
        <v>331</v>
      </c>
    </row>
    <row r="14" spans="1:7" x14ac:dyDescent="0.35">
      <c r="A14" s="4" t="s">
        <v>151</v>
      </c>
      <c r="B14" s="4" t="s">
        <v>141</v>
      </c>
      <c r="C14" s="19">
        <v>7.8246293616327965E-4</v>
      </c>
      <c r="D14" s="4">
        <v>0.41</v>
      </c>
      <c r="E14" s="4" t="s">
        <v>153</v>
      </c>
    </row>
    <row r="15" spans="1:7" x14ac:dyDescent="0.35">
      <c r="A15" s="4" t="s">
        <v>151</v>
      </c>
      <c r="B15" s="4" t="s">
        <v>142</v>
      </c>
      <c r="C15" s="19">
        <v>8.1622690567029134E-4</v>
      </c>
      <c r="D15" s="4">
        <v>0.41</v>
      </c>
      <c r="E15" s="4" t="s">
        <v>153</v>
      </c>
    </row>
    <row r="16" spans="1:7" x14ac:dyDescent="0.35">
      <c r="A16" s="4" t="s">
        <v>151</v>
      </c>
      <c r="B16" s="4" t="s">
        <v>143</v>
      </c>
      <c r="C16" s="19">
        <v>8.0274934908597232E-4</v>
      </c>
      <c r="D16" s="4">
        <v>0.41</v>
      </c>
      <c r="E16" s="4" t="s">
        <v>153</v>
      </c>
    </row>
    <row r="20" spans="1:5" x14ac:dyDescent="0.35">
      <c r="A20" s="77" t="s">
        <v>203</v>
      </c>
      <c r="B20" s="77"/>
      <c r="C20" s="77"/>
      <c r="D20" s="77"/>
      <c r="E20" s="77"/>
    </row>
    <row r="21" spans="1:5" ht="17.5" x14ac:dyDescent="0.35">
      <c r="A21" s="4" t="s">
        <v>131</v>
      </c>
      <c r="B21" s="4" t="s">
        <v>120</v>
      </c>
      <c r="C21" s="4" t="s">
        <v>337</v>
      </c>
      <c r="D21" s="4" t="s">
        <v>245</v>
      </c>
      <c r="E21" s="4" t="s">
        <v>144</v>
      </c>
    </row>
    <row r="22" spans="1:5" ht="17.5" x14ac:dyDescent="0.35">
      <c r="A22" s="4" t="s">
        <v>191</v>
      </c>
      <c r="B22" s="2" t="s">
        <v>154</v>
      </c>
      <c r="C22" s="20">
        <v>2.5054835897137084E-2</v>
      </c>
      <c r="D22" s="4">
        <v>38</v>
      </c>
      <c r="E22" s="4" t="s">
        <v>338</v>
      </c>
    </row>
    <row r="23" spans="1:5" ht="17.5" x14ac:dyDescent="0.35">
      <c r="A23" s="4" t="s">
        <v>191</v>
      </c>
      <c r="B23" s="2" t="s">
        <v>155</v>
      </c>
      <c r="C23" s="20">
        <v>2.5630416993246957E-2</v>
      </c>
      <c r="D23" s="4">
        <v>38</v>
      </c>
      <c r="E23" s="4" t="s">
        <v>338</v>
      </c>
    </row>
    <row r="24" spans="1:5" ht="17.5" x14ac:dyDescent="0.35">
      <c r="A24" s="4" t="s">
        <v>191</v>
      </c>
      <c r="B24" s="2" t="s">
        <v>156</v>
      </c>
      <c r="C24" s="20">
        <v>2.3382966292547967E-2</v>
      </c>
      <c r="D24" s="4">
        <v>38</v>
      </c>
      <c r="E24" s="4" t="s">
        <v>338</v>
      </c>
    </row>
    <row r="25" spans="1:5" ht="17.5" x14ac:dyDescent="0.35">
      <c r="A25" s="4" t="s">
        <v>191</v>
      </c>
      <c r="B25" s="2" t="s">
        <v>157</v>
      </c>
      <c r="C25" s="20">
        <v>1.9820759854027221E-2</v>
      </c>
      <c r="D25" s="4">
        <v>38</v>
      </c>
      <c r="E25" s="4" t="s">
        <v>338</v>
      </c>
    </row>
    <row r="26" spans="1:5" ht="17.5" x14ac:dyDescent="0.35">
      <c r="A26" s="4" t="s">
        <v>192</v>
      </c>
      <c r="B26" s="2" t="s">
        <v>158</v>
      </c>
      <c r="C26" s="20">
        <v>2.2070049036693695E-2</v>
      </c>
      <c r="D26" s="4">
        <v>111</v>
      </c>
      <c r="E26" s="4" t="s">
        <v>339</v>
      </c>
    </row>
    <row r="27" spans="1:5" ht="17.5" x14ac:dyDescent="0.35">
      <c r="A27" s="4" t="s">
        <v>192</v>
      </c>
      <c r="B27" s="2" t="s">
        <v>159</v>
      </c>
      <c r="C27" s="20">
        <v>2.2467878304541004E-2</v>
      </c>
      <c r="D27" s="4">
        <v>111</v>
      </c>
      <c r="E27" s="4" t="s">
        <v>339</v>
      </c>
    </row>
    <row r="28" spans="1:5" ht="17.5" x14ac:dyDescent="0.35">
      <c r="A28" s="4" t="s">
        <v>192</v>
      </c>
      <c r="B28" s="2" t="s">
        <v>160</v>
      </c>
      <c r="C28" s="20">
        <v>2.4491557851212969E-2</v>
      </c>
      <c r="D28" s="4">
        <v>111</v>
      </c>
      <c r="E28" s="4" t="s">
        <v>339</v>
      </c>
    </row>
    <row r="29" spans="1:5" ht="17.5" x14ac:dyDescent="0.35">
      <c r="A29" s="4" t="s">
        <v>192</v>
      </c>
      <c r="B29" s="2" t="s">
        <v>161</v>
      </c>
      <c r="C29" s="20">
        <v>2.4440694190889536E-2</v>
      </c>
      <c r="D29" s="4">
        <v>111</v>
      </c>
      <c r="E29" s="4" t="s">
        <v>339</v>
      </c>
    </row>
    <row r="30" spans="1:5" ht="17.5" x14ac:dyDescent="0.35">
      <c r="A30" s="4" t="s">
        <v>192</v>
      </c>
      <c r="B30" s="2" t="s">
        <v>162</v>
      </c>
      <c r="C30" s="20">
        <v>2.346882628293084E-2</v>
      </c>
      <c r="D30" s="4">
        <v>111</v>
      </c>
      <c r="E30" s="4" t="s">
        <v>339</v>
      </c>
    </row>
    <row r="31" spans="1:5" ht="17.5" x14ac:dyDescent="0.35">
      <c r="A31" s="4" t="s">
        <v>193</v>
      </c>
      <c r="B31" s="2" t="s">
        <v>163</v>
      </c>
      <c r="C31" s="20">
        <v>5.4187569559769791E-2</v>
      </c>
      <c r="D31" s="4">
        <v>153</v>
      </c>
      <c r="E31" s="4" t="s">
        <v>340</v>
      </c>
    </row>
    <row r="32" spans="1:5" ht="17.5" x14ac:dyDescent="0.35">
      <c r="A32" s="4" t="s">
        <v>193</v>
      </c>
      <c r="B32" s="2" t="s">
        <v>164</v>
      </c>
      <c r="C32" s="20">
        <v>5.5754686174797043E-2</v>
      </c>
      <c r="D32" s="4">
        <v>153</v>
      </c>
      <c r="E32" s="4" t="s">
        <v>340</v>
      </c>
    </row>
    <row r="33" spans="1:5" ht="17.5" x14ac:dyDescent="0.35">
      <c r="A33" s="4" t="s">
        <v>193</v>
      </c>
      <c r="B33" s="2" t="s">
        <v>165</v>
      </c>
      <c r="C33" s="20">
        <v>5.5628253496543691E-2</v>
      </c>
      <c r="D33" s="4">
        <v>153</v>
      </c>
      <c r="E33" s="4" t="s">
        <v>340</v>
      </c>
    </row>
    <row r="34" spans="1:5" ht="17.5" x14ac:dyDescent="0.35">
      <c r="A34" s="4" t="s">
        <v>193</v>
      </c>
      <c r="B34" s="2" t="s">
        <v>166</v>
      </c>
      <c r="C34" s="20">
        <v>5.4935127735108592E-2</v>
      </c>
      <c r="D34" s="4">
        <v>153</v>
      </c>
      <c r="E34" s="4" t="s">
        <v>340</v>
      </c>
    </row>
    <row r="35" spans="1:5" ht="17.5" x14ac:dyDescent="0.35">
      <c r="A35" s="4" t="s">
        <v>193</v>
      </c>
      <c r="B35" s="2" t="s">
        <v>167</v>
      </c>
      <c r="C35" s="20">
        <v>5.208424776413214E-2</v>
      </c>
      <c r="D35" s="4">
        <v>153</v>
      </c>
      <c r="E35" s="4" t="s">
        <v>340</v>
      </c>
    </row>
    <row r="36" spans="1:5" x14ac:dyDescent="0.35">
      <c r="A36" s="4" t="s">
        <v>194</v>
      </c>
      <c r="B36" s="2" t="s">
        <v>168</v>
      </c>
      <c r="C36" s="20">
        <v>7.0346447445676127E-2</v>
      </c>
      <c r="D36" s="4">
        <v>182</v>
      </c>
      <c r="E36" s="4" t="s">
        <v>201</v>
      </c>
    </row>
    <row r="37" spans="1:5" x14ac:dyDescent="0.35">
      <c r="A37" s="4" t="s">
        <v>194</v>
      </c>
      <c r="B37" s="2" t="s">
        <v>169</v>
      </c>
      <c r="C37" s="20">
        <v>7.1666255301063617E-2</v>
      </c>
      <c r="D37" s="4">
        <v>182</v>
      </c>
      <c r="E37" s="4" t="s">
        <v>201</v>
      </c>
    </row>
    <row r="38" spans="1:5" x14ac:dyDescent="0.35">
      <c r="A38" s="4" t="s">
        <v>194</v>
      </c>
      <c r="B38" s="2" t="s">
        <v>170</v>
      </c>
      <c r="C38" s="20">
        <v>7.0989129233855919E-2</v>
      </c>
      <c r="D38" s="4">
        <v>182</v>
      </c>
      <c r="E38" s="4" t="s">
        <v>201</v>
      </c>
    </row>
    <row r="39" spans="1:5" x14ac:dyDescent="0.35">
      <c r="A39" s="4" t="s">
        <v>194</v>
      </c>
      <c r="B39" s="2" t="s">
        <v>171</v>
      </c>
      <c r="C39" s="20">
        <v>7.1284879495499567E-2</v>
      </c>
      <c r="D39" s="4">
        <v>182</v>
      </c>
      <c r="E39" s="4" t="s">
        <v>201</v>
      </c>
    </row>
    <row r="40" spans="1:5" x14ac:dyDescent="0.35">
      <c r="A40" s="4" t="s">
        <v>194</v>
      </c>
      <c r="B40" s="2" t="s">
        <v>172</v>
      </c>
      <c r="C40" s="20">
        <v>6.9717560985185806E-2</v>
      </c>
      <c r="D40" s="4">
        <v>182</v>
      </c>
      <c r="E40" s="4" t="s">
        <v>201</v>
      </c>
    </row>
    <row r="41" spans="1:5" x14ac:dyDescent="0.35">
      <c r="A41" s="4" t="s">
        <v>194</v>
      </c>
      <c r="B41" s="2" t="s">
        <v>173</v>
      </c>
      <c r="C41" s="20">
        <v>5.7731981663031652E-2</v>
      </c>
      <c r="D41" s="4">
        <v>182</v>
      </c>
      <c r="E41" s="4" t="s">
        <v>201</v>
      </c>
    </row>
    <row r="42" spans="1:5" x14ac:dyDescent="0.35">
      <c r="A42" s="4" t="s">
        <v>195</v>
      </c>
      <c r="B42" s="2" t="s">
        <v>174</v>
      </c>
      <c r="C42" s="20">
        <v>7.9991218006510018E-2</v>
      </c>
      <c r="D42" s="4">
        <v>216</v>
      </c>
      <c r="E42" s="4" t="s">
        <v>201</v>
      </c>
    </row>
    <row r="43" spans="1:5" x14ac:dyDescent="0.35">
      <c r="A43" s="4" t="s">
        <v>195</v>
      </c>
      <c r="B43" s="2" t="s">
        <v>175</v>
      </c>
      <c r="C43" s="20">
        <v>8.3206028478833474E-2</v>
      </c>
      <c r="D43" s="4">
        <v>216</v>
      </c>
      <c r="E43" s="4" t="s">
        <v>201</v>
      </c>
    </row>
    <row r="44" spans="1:5" x14ac:dyDescent="0.35">
      <c r="A44" s="4" t="s">
        <v>195</v>
      </c>
      <c r="B44" s="2" t="s">
        <v>176</v>
      </c>
      <c r="C44" s="20">
        <v>8.3352340418449564E-2</v>
      </c>
      <c r="D44" s="4">
        <v>216</v>
      </c>
      <c r="E44" s="4" t="s">
        <v>201</v>
      </c>
    </row>
    <row r="45" spans="1:5" x14ac:dyDescent="0.35">
      <c r="A45" s="4" t="s">
        <v>195</v>
      </c>
      <c r="B45" s="2" t="s">
        <v>177</v>
      </c>
      <c r="C45" s="20">
        <v>8.4350012976677116E-2</v>
      </c>
      <c r="D45" s="4">
        <v>216</v>
      </c>
      <c r="E45" s="4" t="s">
        <v>201</v>
      </c>
    </row>
    <row r="46" spans="1:5" x14ac:dyDescent="0.35">
      <c r="A46" s="4" t="s">
        <v>195</v>
      </c>
      <c r="B46" s="2" t="s">
        <v>178</v>
      </c>
      <c r="C46" s="20">
        <v>8.2343847205738188E-2</v>
      </c>
      <c r="D46" s="4">
        <v>216</v>
      </c>
      <c r="E46" s="4" t="s">
        <v>201</v>
      </c>
    </row>
    <row r="47" spans="1:5" x14ac:dyDescent="0.35">
      <c r="A47" s="4" t="s">
        <v>195</v>
      </c>
      <c r="B47" s="2" t="s">
        <v>179</v>
      </c>
      <c r="C47" s="20">
        <v>7.9743746004930824E-2</v>
      </c>
      <c r="D47" s="4">
        <v>216</v>
      </c>
      <c r="E47" s="4" t="s">
        <v>201</v>
      </c>
    </row>
    <row r="48" spans="1:5" x14ac:dyDescent="0.35">
      <c r="A48" s="4" t="s">
        <v>196</v>
      </c>
      <c r="B48" s="2" t="s">
        <v>180</v>
      </c>
      <c r="C48" s="20">
        <v>7.6620825122725736E-2</v>
      </c>
      <c r="D48" s="4">
        <v>241</v>
      </c>
      <c r="E48" s="4" t="s">
        <v>201</v>
      </c>
    </row>
    <row r="49" spans="1:5" x14ac:dyDescent="0.35">
      <c r="A49" s="4" t="s">
        <v>196</v>
      </c>
      <c r="B49" s="2" t="s">
        <v>181</v>
      </c>
      <c r="C49" s="20">
        <v>8.3288123855620316E-2</v>
      </c>
      <c r="D49" s="4">
        <v>241</v>
      </c>
      <c r="E49" s="4" t="s">
        <v>201</v>
      </c>
    </row>
    <row r="50" spans="1:5" x14ac:dyDescent="0.35">
      <c r="A50" s="4" t="s">
        <v>196</v>
      </c>
      <c r="B50" s="2" t="s">
        <v>182</v>
      </c>
      <c r="C50" s="20">
        <v>8.3003290160808638E-2</v>
      </c>
      <c r="D50" s="4">
        <v>241</v>
      </c>
      <c r="E50" s="4" t="s">
        <v>201</v>
      </c>
    </row>
    <row r="51" spans="1:5" x14ac:dyDescent="0.35">
      <c r="A51" s="4" t="s">
        <v>196</v>
      </c>
      <c r="B51" s="2" t="s">
        <v>183</v>
      </c>
      <c r="C51" s="20">
        <v>6.2557613344650126E-2</v>
      </c>
      <c r="D51" s="4">
        <v>241</v>
      </c>
      <c r="E51" s="4" t="s">
        <v>201</v>
      </c>
    </row>
    <row r="52" spans="1:5" x14ac:dyDescent="0.35">
      <c r="A52" s="4" t="s">
        <v>65</v>
      </c>
      <c r="B52" s="2" t="s">
        <v>55</v>
      </c>
      <c r="C52" s="20">
        <v>6.3249445623857231E-2</v>
      </c>
      <c r="D52" s="4">
        <v>191</v>
      </c>
      <c r="E52" s="4" t="s">
        <v>197</v>
      </c>
    </row>
    <row r="53" spans="1:5" x14ac:dyDescent="0.35">
      <c r="A53" s="4" t="s">
        <v>65</v>
      </c>
      <c r="B53" s="2" t="s">
        <v>56</v>
      </c>
      <c r="C53" s="20">
        <v>7.158174259961346E-2</v>
      </c>
      <c r="D53" s="4">
        <v>191</v>
      </c>
      <c r="E53" s="4" t="s">
        <v>197</v>
      </c>
    </row>
    <row r="54" spans="1:5" x14ac:dyDescent="0.35">
      <c r="A54" s="4" t="s">
        <v>65</v>
      </c>
      <c r="B54" s="2" t="s">
        <v>57</v>
      </c>
      <c r="C54" s="20">
        <v>6.1312015429101495E-2</v>
      </c>
      <c r="D54" s="4">
        <v>191</v>
      </c>
      <c r="E54" s="4" t="s">
        <v>197</v>
      </c>
    </row>
    <row r="55" spans="1:5" x14ac:dyDescent="0.35">
      <c r="A55" s="4" t="s">
        <v>65</v>
      </c>
      <c r="B55" s="2" t="s">
        <v>58</v>
      </c>
      <c r="C55" s="20">
        <v>5.6521044432451033E-2</v>
      </c>
      <c r="D55" s="4">
        <v>191</v>
      </c>
      <c r="E55" s="4" t="s">
        <v>197</v>
      </c>
    </row>
    <row r="56" spans="1:5" x14ac:dyDescent="0.35">
      <c r="A56" s="4" t="s">
        <v>65</v>
      </c>
      <c r="B56" s="2" t="s">
        <v>184</v>
      </c>
      <c r="C56" s="20">
        <v>6.3678420596946339E-2</v>
      </c>
      <c r="D56" s="4">
        <v>191</v>
      </c>
      <c r="E56" s="4" t="s">
        <v>197</v>
      </c>
    </row>
    <row r="57" spans="1:5" x14ac:dyDescent="0.35">
      <c r="A57" s="4" t="s">
        <v>65</v>
      </c>
      <c r="B57" s="2" t="s">
        <v>185</v>
      </c>
      <c r="C57" s="20">
        <v>6.4198741385478569E-2</v>
      </c>
      <c r="D57" s="4">
        <v>191</v>
      </c>
      <c r="E57" s="4" t="s">
        <v>197</v>
      </c>
    </row>
    <row r="58" spans="1:5" x14ac:dyDescent="0.35">
      <c r="A58" s="4" t="s">
        <v>65</v>
      </c>
      <c r="B58" s="2" t="s">
        <v>186</v>
      </c>
      <c r="C58" s="20">
        <v>6.7344926336622729E-2</v>
      </c>
      <c r="D58" s="4">
        <v>191</v>
      </c>
      <c r="E58" s="4" t="s">
        <v>197</v>
      </c>
    </row>
    <row r="59" spans="1:5" x14ac:dyDescent="0.35">
      <c r="A59" s="4" t="s">
        <v>65</v>
      </c>
      <c r="B59" s="2" t="s">
        <v>187</v>
      </c>
      <c r="C59" s="20">
        <v>6.4424793492390803E-2</v>
      </c>
      <c r="D59" s="4">
        <v>191</v>
      </c>
      <c r="E59" s="4" t="s">
        <v>197</v>
      </c>
    </row>
    <row r="60" spans="1:5" x14ac:dyDescent="0.35">
      <c r="A60" s="4" t="s">
        <v>152</v>
      </c>
      <c r="B60" s="2" t="s">
        <v>188</v>
      </c>
      <c r="C60" s="20">
        <v>7.8982176294084062E-4</v>
      </c>
      <c r="D60" s="4">
        <v>0.04</v>
      </c>
      <c r="E60" s="4" t="s">
        <v>331</v>
      </c>
    </row>
    <row r="61" spans="1:5" x14ac:dyDescent="0.35">
      <c r="A61" s="4" t="s">
        <v>152</v>
      </c>
      <c r="B61" s="2" t="s">
        <v>189</v>
      </c>
      <c r="C61" s="20">
        <v>7.7347147148065722E-4</v>
      </c>
      <c r="D61" s="4">
        <v>0.04</v>
      </c>
      <c r="E61" s="4" t="s">
        <v>331</v>
      </c>
    </row>
    <row r="62" spans="1:5" x14ac:dyDescent="0.35">
      <c r="A62" s="4" t="s">
        <v>152</v>
      </c>
      <c r="B62" s="2" t="s">
        <v>138</v>
      </c>
      <c r="C62" s="20">
        <v>7.8088218077662771E-4</v>
      </c>
      <c r="D62" s="4">
        <v>0.04</v>
      </c>
      <c r="E62" s="4" t="s">
        <v>331</v>
      </c>
    </row>
    <row r="63" spans="1:5" x14ac:dyDescent="0.35">
      <c r="A63" s="4" t="s">
        <v>152</v>
      </c>
      <c r="B63" s="2" t="s">
        <v>139</v>
      </c>
      <c r="C63" s="20">
        <v>7.9007234056296949E-4</v>
      </c>
      <c r="D63" s="4">
        <v>0.04</v>
      </c>
      <c r="E63" s="4" t="s">
        <v>331</v>
      </c>
    </row>
    <row r="64" spans="1:5" x14ac:dyDescent="0.35">
      <c r="A64" s="4" t="s">
        <v>151</v>
      </c>
      <c r="B64" s="2" t="s">
        <v>190</v>
      </c>
      <c r="C64" s="20">
        <v>5.154361599845668E-4</v>
      </c>
      <c r="D64" s="4">
        <v>0.41</v>
      </c>
      <c r="E64" s="4" t="s">
        <v>332</v>
      </c>
    </row>
    <row r="65" spans="1:5" x14ac:dyDescent="0.35">
      <c r="A65" s="4" t="s">
        <v>151</v>
      </c>
      <c r="B65" s="2" t="s">
        <v>141</v>
      </c>
      <c r="C65" s="20">
        <v>5.3040128525146568E-4</v>
      </c>
      <c r="D65" s="4">
        <v>0.41</v>
      </c>
      <c r="E65" s="4" t="s">
        <v>332</v>
      </c>
    </row>
    <row r="66" spans="1:5" x14ac:dyDescent="0.35">
      <c r="A66" s="4" t="s">
        <v>151</v>
      </c>
      <c r="B66" s="2" t="s">
        <v>142</v>
      </c>
      <c r="C66" s="20">
        <v>5.3025472730680665E-4</v>
      </c>
      <c r="D66" s="4">
        <v>0.41</v>
      </c>
      <c r="E66" s="4" t="s">
        <v>332</v>
      </c>
    </row>
    <row r="67" spans="1:5" x14ac:dyDescent="0.35">
      <c r="A67" s="4" t="s">
        <v>151</v>
      </c>
      <c r="B67" s="2" t="s">
        <v>143</v>
      </c>
      <c r="C67" s="20">
        <v>5.2593024136402748E-4</v>
      </c>
      <c r="D67" s="4">
        <v>0.41</v>
      </c>
      <c r="E67" s="4" t="s">
        <v>332</v>
      </c>
    </row>
    <row r="71" spans="1:5" x14ac:dyDescent="0.35">
      <c r="A71" s="77" t="s">
        <v>204</v>
      </c>
      <c r="B71" s="77"/>
      <c r="C71" s="77"/>
      <c r="D71" s="77"/>
      <c r="E71" s="77"/>
    </row>
    <row r="72" spans="1:5" ht="17.5" x14ac:dyDescent="0.35">
      <c r="A72" s="4" t="s">
        <v>131</v>
      </c>
      <c r="B72" s="4" t="s">
        <v>120</v>
      </c>
      <c r="C72" s="4" t="s">
        <v>337</v>
      </c>
      <c r="D72" s="4" t="s">
        <v>245</v>
      </c>
      <c r="E72" s="4" t="s">
        <v>144</v>
      </c>
    </row>
    <row r="73" spans="1:5" x14ac:dyDescent="0.35">
      <c r="A73" s="4" t="s">
        <v>327</v>
      </c>
      <c r="B73" s="2" t="s">
        <v>328</v>
      </c>
      <c r="C73" s="20">
        <v>1.640752057446208E-2</v>
      </c>
      <c r="D73" s="4">
        <v>62</v>
      </c>
      <c r="E73" s="4" t="s">
        <v>201</v>
      </c>
    </row>
    <row r="74" spans="1:5" x14ac:dyDescent="0.35">
      <c r="A74" s="4" t="s">
        <v>327</v>
      </c>
      <c r="B74" s="2" t="s">
        <v>329</v>
      </c>
      <c r="C74" s="20">
        <v>1.585703325666056E-2</v>
      </c>
      <c r="D74" s="4">
        <v>62</v>
      </c>
      <c r="E74" s="4" t="s">
        <v>201</v>
      </c>
    </row>
    <row r="75" spans="1:5" x14ac:dyDescent="0.35">
      <c r="A75" s="4" t="s">
        <v>324</v>
      </c>
      <c r="B75" s="2" t="s">
        <v>325</v>
      </c>
      <c r="C75" s="20">
        <v>3.8217466591651914E-2</v>
      </c>
      <c r="D75" s="4">
        <v>106</v>
      </c>
      <c r="E75" s="4" t="s">
        <v>199</v>
      </c>
    </row>
    <row r="76" spans="1:5" x14ac:dyDescent="0.35">
      <c r="A76" s="4" t="s">
        <v>324</v>
      </c>
      <c r="B76" s="2" t="s">
        <v>326</v>
      </c>
      <c r="C76" s="20">
        <v>3.8169567828254369E-2</v>
      </c>
      <c r="D76" s="4">
        <v>106</v>
      </c>
      <c r="E76" s="4" t="s">
        <v>199</v>
      </c>
    </row>
    <row r="77" spans="1:5" x14ac:dyDescent="0.35">
      <c r="A77" s="4" t="s">
        <v>151</v>
      </c>
      <c r="B77" s="2" t="s">
        <v>190</v>
      </c>
      <c r="C77" s="20">
        <v>6.0446324787360583E-4</v>
      </c>
      <c r="D77" s="4">
        <v>0.41</v>
      </c>
      <c r="E77" s="4" t="s">
        <v>332</v>
      </c>
    </row>
    <row r="78" spans="1:5" x14ac:dyDescent="0.35">
      <c r="A78" s="4" t="s">
        <v>151</v>
      </c>
      <c r="B78" s="2" t="s">
        <v>198</v>
      </c>
      <c r="C78" s="20">
        <v>6.1498860594535814E-4</v>
      </c>
      <c r="D78" s="4">
        <v>0.41</v>
      </c>
      <c r="E78" s="4" t="s">
        <v>332</v>
      </c>
    </row>
    <row r="79" spans="1:5" x14ac:dyDescent="0.35">
      <c r="A79" s="4" t="s">
        <v>151</v>
      </c>
      <c r="B79" s="2" t="s">
        <v>141</v>
      </c>
      <c r="C79" s="20">
        <v>6.5764852241815283E-4</v>
      </c>
      <c r="D79" s="4">
        <v>0.41</v>
      </c>
      <c r="E79" s="4" t="s">
        <v>332</v>
      </c>
    </row>
    <row r="80" spans="1:5" x14ac:dyDescent="0.35">
      <c r="A80" s="4" t="s">
        <v>151</v>
      </c>
      <c r="B80" s="2" t="s">
        <v>142</v>
      </c>
      <c r="C80" s="20">
        <v>6.0315469105554098E-4</v>
      </c>
      <c r="D80" s="4">
        <v>0.41</v>
      </c>
      <c r="E80" s="4" t="s">
        <v>332</v>
      </c>
    </row>
    <row r="81" spans="1:5" x14ac:dyDescent="0.35">
      <c r="A81" s="4" t="s">
        <v>152</v>
      </c>
      <c r="B81" s="2" t="s">
        <v>188</v>
      </c>
      <c r="C81" s="20">
        <v>8.556202689540207E-4</v>
      </c>
      <c r="D81" s="4">
        <v>0.04</v>
      </c>
      <c r="E81" s="4" t="s">
        <v>331</v>
      </c>
    </row>
    <row r="82" spans="1:5" x14ac:dyDescent="0.35">
      <c r="A82" s="4" t="s">
        <v>152</v>
      </c>
      <c r="B82" s="2" t="s">
        <v>189</v>
      </c>
      <c r="C82" s="20">
        <v>8.6580511580323948E-4</v>
      </c>
      <c r="D82" s="4">
        <v>0.04</v>
      </c>
      <c r="E82" s="4" t="s">
        <v>331</v>
      </c>
    </row>
    <row r="83" spans="1:5" x14ac:dyDescent="0.35">
      <c r="A83" s="4" t="s">
        <v>152</v>
      </c>
      <c r="B83" s="2" t="s">
        <v>138</v>
      </c>
      <c r="C83" s="20">
        <v>8.6907731791693995E-4</v>
      </c>
      <c r="D83" s="4">
        <v>0.04</v>
      </c>
      <c r="E83" s="4" t="s">
        <v>331</v>
      </c>
    </row>
    <row r="84" spans="1:5" x14ac:dyDescent="0.35">
      <c r="A84" s="4" t="s">
        <v>152</v>
      </c>
      <c r="B84" s="2" t="s">
        <v>139</v>
      </c>
      <c r="C84" s="20">
        <v>8.4225869721491593E-4</v>
      </c>
      <c r="D84" s="4">
        <v>0.04</v>
      </c>
      <c r="E84" s="4" t="s">
        <v>331</v>
      </c>
    </row>
    <row r="85" spans="1:5" x14ac:dyDescent="0.35">
      <c r="A85" s="4" t="s">
        <v>65</v>
      </c>
      <c r="B85" s="2" t="s">
        <v>55</v>
      </c>
      <c r="C85" s="20">
        <v>5.1007502876492999E-2</v>
      </c>
      <c r="D85" s="4">
        <v>138</v>
      </c>
      <c r="E85" s="4" t="s">
        <v>197</v>
      </c>
    </row>
    <row r="86" spans="1:5" x14ac:dyDescent="0.35">
      <c r="A86" s="4" t="s">
        <v>65</v>
      </c>
      <c r="B86" s="2" t="s">
        <v>56</v>
      </c>
      <c r="C86" s="20">
        <v>5.1059974170664116E-2</v>
      </c>
      <c r="D86" s="4">
        <v>138</v>
      </c>
      <c r="E86" s="4" t="s">
        <v>197</v>
      </c>
    </row>
    <row r="87" spans="1:5" x14ac:dyDescent="0.35">
      <c r="A87" s="4" t="s">
        <v>65</v>
      </c>
      <c r="B87" s="2" t="s">
        <v>57</v>
      </c>
      <c r="C87" s="20">
        <v>5.1892695067720498E-2</v>
      </c>
      <c r="D87" s="4">
        <v>138</v>
      </c>
      <c r="E87" s="4" t="s">
        <v>197</v>
      </c>
    </row>
    <row r="88" spans="1:5" x14ac:dyDescent="0.35">
      <c r="A88" s="4" t="s">
        <v>65</v>
      </c>
      <c r="B88" s="2" t="s">
        <v>58</v>
      </c>
      <c r="C88" s="20">
        <v>4.8779162379108086E-2</v>
      </c>
      <c r="D88" s="4">
        <v>138</v>
      </c>
      <c r="E88" s="4" t="s">
        <v>197</v>
      </c>
    </row>
    <row r="89" spans="1:5" x14ac:dyDescent="0.35">
      <c r="A89" s="4" t="s">
        <v>65</v>
      </c>
      <c r="B89" s="2" t="s">
        <v>184</v>
      </c>
      <c r="C89" s="20">
        <v>5.4049766199232199E-2</v>
      </c>
      <c r="D89" s="4">
        <v>138</v>
      </c>
      <c r="E89" s="4" t="s">
        <v>197</v>
      </c>
    </row>
    <row r="90" spans="1:5" x14ac:dyDescent="0.35">
      <c r="A90" s="4" t="s">
        <v>65</v>
      </c>
      <c r="B90" s="2" t="s">
        <v>185</v>
      </c>
      <c r="C90" s="20">
        <v>5.2127222363909063E-2</v>
      </c>
      <c r="D90" s="4">
        <v>138</v>
      </c>
      <c r="E90" s="4" t="s">
        <v>197</v>
      </c>
    </row>
    <row r="91" spans="1:5" x14ac:dyDescent="0.35">
      <c r="A91" s="4" t="s">
        <v>65</v>
      </c>
      <c r="B91" s="2" t="s">
        <v>186</v>
      </c>
      <c r="C91" s="20">
        <v>5.2722084419315425E-2</v>
      </c>
      <c r="D91" s="4">
        <v>138</v>
      </c>
      <c r="E91" s="4" t="s">
        <v>197</v>
      </c>
    </row>
    <row r="92" spans="1:5" x14ac:dyDescent="0.35">
      <c r="A92" s="4" t="s">
        <v>65</v>
      </c>
      <c r="B92" s="2" t="s">
        <v>187</v>
      </c>
      <c r="C92" s="20">
        <v>5.6194587377002558E-2</v>
      </c>
      <c r="D92" s="4">
        <v>138</v>
      </c>
      <c r="E92" s="4" t="s">
        <v>197</v>
      </c>
    </row>
  </sheetData>
  <mergeCells count="3">
    <mergeCell ref="A3:E3"/>
    <mergeCell ref="A20:E20"/>
    <mergeCell ref="A71:E7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94547-3B67-429A-A99C-CDF58AF9BED9}">
  <dimension ref="A1:G58"/>
  <sheetViews>
    <sheetView topLeftCell="A13" workbookViewId="0">
      <selection activeCell="E58" sqref="E58"/>
    </sheetView>
  </sheetViews>
  <sheetFormatPr defaultColWidth="10.81640625" defaultRowHeight="15.5" x14ac:dyDescent="0.35"/>
  <cols>
    <col min="1" max="1" width="10.81640625" style="37"/>
    <col min="2" max="2" width="13.1796875" style="37" customWidth="1"/>
    <col min="3" max="3" width="10.81640625" style="37"/>
    <col min="4" max="4" width="13.36328125" style="37" customWidth="1"/>
    <col min="5" max="16384" width="10.81640625" style="37"/>
  </cols>
  <sheetData>
    <row r="1" spans="1:7" customFormat="1" ht="16.5" x14ac:dyDescent="0.45">
      <c r="A1" t="s">
        <v>242</v>
      </c>
      <c r="B1" s="3"/>
      <c r="G1" s="3"/>
    </row>
    <row r="2" spans="1:7" customFormat="1" ht="14.5" x14ac:dyDescent="0.35">
      <c r="A2" t="s">
        <v>243</v>
      </c>
      <c r="B2" s="3"/>
      <c r="G2" s="3"/>
    </row>
    <row r="3" spans="1:7" x14ac:dyDescent="0.35">
      <c r="A3" s="36" t="s">
        <v>250</v>
      </c>
      <c r="B3" s="37" t="s">
        <v>251</v>
      </c>
    </row>
    <row r="4" spans="1:7" x14ac:dyDescent="0.35">
      <c r="B4" s="37" t="s">
        <v>252</v>
      </c>
    </row>
    <row r="5" spans="1:7" x14ac:dyDescent="0.35">
      <c r="B5" s="37" t="s">
        <v>253</v>
      </c>
    </row>
    <row r="6" spans="1:7" x14ac:dyDescent="0.35">
      <c r="A6" s="78" t="s">
        <v>254</v>
      </c>
      <c r="B6" s="78"/>
      <c r="C6" s="78"/>
      <c r="D6" s="78"/>
      <c r="E6" s="78"/>
      <c r="F6" s="39"/>
      <c r="G6" s="40"/>
    </row>
    <row r="7" spans="1:7" ht="18.5" x14ac:dyDescent="0.45">
      <c r="A7" s="38" t="s">
        <v>261</v>
      </c>
      <c r="B7" s="38" t="s">
        <v>265</v>
      </c>
      <c r="C7" s="38" t="s">
        <v>262</v>
      </c>
      <c r="D7" s="38" t="s">
        <v>263</v>
      </c>
      <c r="E7" s="41" t="s">
        <v>264</v>
      </c>
    </row>
    <row r="8" spans="1:7" x14ac:dyDescent="0.35">
      <c r="A8" s="42">
        <v>156.80000000000001</v>
      </c>
      <c r="B8" s="43">
        <v>21605.7</v>
      </c>
      <c r="C8" s="43">
        <v>33066900</v>
      </c>
      <c r="D8" s="44">
        <f t="shared" ref="D8:D13" si="0">B8/C8</f>
        <v>6.5339357484372595E-4</v>
      </c>
      <c r="E8" s="45">
        <v>106.98964647104053</v>
      </c>
    </row>
    <row r="9" spans="1:7" x14ac:dyDescent="0.35">
      <c r="A9" s="42">
        <v>174.3</v>
      </c>
      <c r="B9" s="43">
        <v>23404.400000000001</v>
      </c>
      <c r="C9" s="43">
        <v>34416700</v>
      </c>
      <c r="D9" s="44">
        <f t="shared" si="0"/>
        <v>6.8003033411105662E-4</v>
      </c>
      <c r="E9" s="45">
        <v>111.39882650229394</v>
      </c>
    </row>
    <row r="10" spans="1:7" x14ac:dyDescent="0.35">
      <c r="A10" s="42">
        <v>191.8</v>
      </c>
      <c r="B10" s="43">
        <v>24009.4</v>
      </c>
      <c r="C10" s="43">
        <v>35226600</v>
      </c>
      <c r="D10" s="44">
        <f t="shared" si="0"/>
        <v>6.8157017708209144E-4</v>
      </c>
      <c r="E10" s="45">
        <v>111.65371655145545</v>
      </c>
    </row>
    <row r="11" spans="1:7" x14ac:dyDescent="0.35">
      <c r="A11" s="42">
        <v>209.3</v>
      </c>
      <c r="B11" s="43">
        <v>25201</v>
      </c>
      <c r="C11" s="43">
        <v>37179600</v>
      </c>
      <c r="D11" s="44">
        <f t="shared" si="0"/>
        <v>6.7781794317313794E-4</v>
      </c>
      <c r="E11" s="45">
        <v>111.03260965711034</v>
      </c>
    </row>
    <row r="12" spans="1:7" x14ac:dyDescent="0.35">
      <c r="A12" s="42">
        <v>226.8</v>
      </c>
      <c r="B12" s="43">
        <v>26862.7</v>
      </c>
      <c r="C12" s="43">
        <v>38138800</v>
      </c>
      <c r="D12" s="44">
        <f t="shared" si="0"/>
        <v>7.0434046168206662E-4</v>
      </c>
      <c r="E12" s="45">
        <v>115.42287942733516</v>
      </c>
    </row>
    <row r="13" spans="1:7" x14ac:dyDescent="0.35">
      <c r="A13" s="42">
        <v>244.4</v>
      </c>
      <c r="B13" s="43">
        <v>27080.6</v>
      </c>
      <c r="C13" s="43">
        <v>39928100</v>
      </c>
      <c r="D13" s="44">
        <f t="shared" si="0"/>
        <v>6.7823412584119955E-4</v>
      </c>
      <c r="E13" s="45">
        <v>111.10150033149587</v>
      </c>
    </row>
    <row r="14" spans="1:7" x14ac:dyDescent="0.35">
      <c r="E14" s="46"/>
    </row>
    <row r="15" spans="1:7" x14ac:dyDescent="0.35">
      <c r="D15" s="47" t="s">
        <v>255</v>
      </c>
      <c r="E15" s="45">
        <v>111.26652982345523</v>
      </c>
    </row>
    <row r="16" spans="1:7" x14ac:dyDescent="0.35">
      <c r="D16" s="36" t="s">
        <v>256</v>
      </c>
      <c r="E16" s="48">
        <v>9.8200895213958837E-3</v>
      </c>
    </row>
    <row r="17" spans="1:5" x14ac:dyDescent="0.35">
      <c r="E17" s="46"/>
    </row>
    <row r="18" spans="1:5" x14ac:dyDescent="0.35">
      <c r="E18" s="46"/>
    </row>
    <row r="19" spans="1:5" x14ac:dyDescent="0.35">
      <c r="E19" s="46"/>
    </row>
    <row r="20" spans="1:5" x14ac:dyDescent="0.35">
      <c r="A20" s="78" t="s">
        <v>257</v>
      </c>
      <c r="B20" s="78"/>
      <c r="C20" s="78"/>
      <c r="D20" s="78"/>
      <c r="E20" s="78"/>
    </row>
    <row r="21" spans="1:5" ht="18.5" x14ac:dyDescent="0.45">
      <c r="A21" s="38" t="s">
        <v>261</v>
      </c>
      <c r="B21" s="38" t="s">
        <v>265</v>
      </c>
      <c r="C21" s="38" t="s">
        <v>262</v>
      </c>
      <c r="D21" s="38" t="s">
        <v>263</v>
      </c>
      <c r="E21" s="41" t="s">
        <v>264</v>
      </c>
    </row>
    <row r="22" spans="1:5" x14ac:dyDescent="0.35">
      <c r="A22" s="42">
        <v>156.80000000000001</v>
      </c>
      <c r="B22" s="43">
        <v>24688.400000000001</v>
      </c>
      <c r="C22" s="43">
        <v>35600200</v>
      </c>
      <c r="D22" s="44">
        <f t="shared" ref="D22:D27" si="1">B22/C22</f>
        <v>6.9349048600850563E-4</v>
      </c>
      <c r="E22" s="45">
        <v>113.62688406621312</v>
      </c>
    </row>
    <row r="23" spans="1:5" x14ac:dyDescent="0.35">
      <c r="A23" s="42">
        <v>174.3</v>
      </c>
      <c r="B23" s="43">
        <v>25461.7</v>
      </c>
      <c r="C23" s="43">
        <v>36918400</v>
      </c>
      <c r="D23" s="44">
        <f t="shared" si="1"/>
        <v>6.8967506717517552E-4</v>
      </c>
      <c r="E23" s="45">
        <v>112.99531817781242</v>
      </c>
    </row>
    <row r="24" spans="1:5" x14ac:dyDescent="0.35">
      <c r="A24" s="42">
        <v>191.8</v>
      </c>
      <c r="B24" s="43">
        <v>28054.9</v>
      </c>
      <c r="C24" s="43">
        <v>39052300</v>
      </c>
      <c r="D24" s="44">
        <f t="shared" si="1"/>
        <v>7.1839302678715475E-4</v>
      </c>
      <c r="E24" s="45">
        <v>117.74899908879246</v>
      </c>
    </row>
    <row r="25" spans="1:5" x14ac:dyDescent="0.35">
      <c r="A25" s="42">
        <v>209.4</v>
      </c>
      <c r="B25" s="43">
        <v>29805.8</v>
      </c>
      <c r="C25" s="43">
        <v>39916800</v>
      </c>
      <c r="D25" s="44">
        <f t="shared" si="1"/>
        <v>7.4669813211479877E-4</v>
      </c>
      <c r="E25" s="45">
        <v>122.43434027240409</v>
      </c>
    </row>
    <row r="26" spans="1:5" x14ac:dyDescent="0.35">
      <c r="A26" s="42">
        <v>226.9</v>
      </c>
      <c r="B26" s="43">
        <v>57070.3</v>
      </c>
      <c r="C26" s="43">
        <v>42257500</v>
      </c>
      <c r="D26" s="44">
        <f t="shared" si="1"/>
        <v>1.3505365911376679E-3</v>
      </c>
      <c r="E26" s="45">
        <v>222.38765850101757</v>
      </c>
    </row>
    <row r="27" spans="1:5" x14ac:dyDescent="0.35">
      <c r="A27" s="42">
        <v>244.5</v>
      </c>
      <c r="B27" s="43">
        <v>58512</v>
      </c>
      <c r="C27" s="43">
        <v>43179400</v>
      </c>
      <c r="D27" s="44">
        <f t="shared" si="1"/>
        <v>1.3550906219169326E-3</v>
      </c>
      <c r="E27" s="45">
        <v>223.14148674912107</v>
      </c>
    </row>
    <row r="28" spans="1:5" x14ac:dyDescent="0.35">
      <c r="E28" s="46"/>
    </row>
    <row r="29" spans="1:5" x14ac:dyDescent="0.35">
      <c r="D29" s="47" t="s">
        <v>255</v>
      </c>
      <c r="E29" s="45">
        <v>152.05578114256014</v>
      </c>
    </row>
    <row r="30" spans="1:5" x14ac:dyDescent="0.35">
      <c r="D30" s="36" t="s">
        <v>256</v>
      </c>
      <c r="E30" s="48">
        <v>0.147333126167463</v>
      </c>
    </row>
    <row r="31" spans="1:5" x14ac:dyDescent="0.35">
      <c r="E31" s="46"/>
    </row>
    <row r="32" spans="1:5" x14ac:dyDescent="0.35">
      <c r="E32" s="46"/>
    </row>
    <row r="33" spans="1:5" x14ac:dyDescent="0.35">
      <c r="E33" s="46"/>
    </row>
    <row r="34" spans="1:5" x14ac:dyDescent="0.35">
      <c r="A34" s="78" t="s">
        <v>258</v>
      </c>
      <c r="B34" s="78"/>
      <c r="C34" s="78"/>
      <c r="D34" s="78"/>
      <c r="E34" s="78"/>
    </row>
    <row r="35" spans="1:5" ht="18.5" x14ac:dyDescent="0.45">
      <c r="A35" s="38" t="s">
        <v>261</v>
      </c>
      <c r="B35" s="38" t="s">
        <v>265</v>
      </c>
      <c r="C35" s="38" t="s">
        <v>262</v>
      </c>
      <c r="D35" s="38" t="s">
        <v>263</v>
      </c>
      <c r="E35" s="41" t="s">
        <v>264</v>
      </c>
    </row>
    <row r="36" spans="1:5" x14ac:dyDescent="0.35">
      <c r="A36" s="42">
        <v>147.5</v>
      </c>
      <c r="B36" s="43">
        <v>30012</v>
      </c>
      <c r="C36" s="43">
        <v>33744000</v>
      </c>
      <c r="D36" s="44">
        <f t="shared" ref="D36:D41" si="2">B36/C36</f>
        <v>8.8940256045519199E-4</v>
      </c>
      <c r="E36" s="45">
        <v>146.05618966838549</v>
      </c>
    </row>
    <row r="37" spans="1:5" x14ac:dyDescent="0.35">
      <c r="A37" s="42">
        <v>165.1</v>
      </c>
      <c r="B37" s="43">
        <v>32367</v>
      </c>
      <c r="C37" s="43">
        <v>35226000</v>
      </c>
      <c r="D37" s="44">
        <f t="shared" si="2"/>
        <v>9.1883835803099987E-4</v>
      </c>
      <c r="E37" s="45">
        <v>150.92869422393971</v>
      </c>
    </row>
    <row r="38" spans="1:5" x14ac:dyDescent="0.35">
      <c r="A38" s="42">
        <v>182.7</v>
      </c>
      <c r="B38" s="43">
        <v>39857</v>
      </c>
      <c r="C38" s="43">
        <v>36700000</v>
      </c>
      <c r="D38" s="44">
        <f t="shared" si="2"/>
        <v>1.0860217983651227E-3</v>
      </c>
      <c r="E38" s="45">
        <v>178.60255196614443</v>
      </c>
    </row>
    <row r="39" spans="1:5" x14ac:dyDescent="0.35">
      <c r="A39" s="42">
        <v>200.2</v>
      </c>
      <c r="B39" s="43">
        <v>25414</v>
      </c>
      <c r="C39" s="43">
        <v>37932000</v>
      </c>
      <c r="D39" s="44">
        <f t="shared" si="2"/>
        <v>6.6998840029526519E-4</v>
      </c>
      <c r="E39" s="45">
        <v>109.73658622706422</v>
      </c>
    </row>
    <row r="40" spans="1:5" x14ac:dyDescent="0.35">
      <c r="A40" s="42">
        <v>217.9</v>
      </c>
      <c r="B40" s="43">
        <v>38143</v>
      </c>
      <c r="C40" s="43">
        <v>39333000</v>
      </c>
      <c r="D40" s="44">
        <f t="shared" si="2"/>
        <v>9.6974550631785011E-4</v>
      </c>
      <c r="E40" s="45">
        <v>159.35534926187933</v>
      </c>
    </row>
    <row r="41" spans="1:5" x14ac:dyDescent="0.35">
      <c r="A41" s="42">
        <v>235.5</v>
      </c>
      <c r="B41" s="43">
        <v>37084</v>
      </c>
      <c r="C41" s="43">
        <v>40597000</v>
      </c>
      <c r="D41" s="44">
        <f t="shared" si="2"/>
        <v>9.1346651230386484E-4</v>
      </c>
      <c r="E41" s="45">
        <v>150.03949315134122</v>
      </c>
    </row>
    <row r="42" spans="1:5" x14ac:dyDescent="0.35">
      <c r="E42" s="46"/>
    </row>
    <row r="43" spans="1:5" x14ac:dyDescent="0.35">
      <c r="D43" s="47" t="s">
        <v>255</v>
      </c>
      <c r="E43" s="45">
        <v>149.11981074979244</v>
      </c>
    </row>
    <row r="44" spans="1:5" x14ac:dyDescent="0.35">
      <c r="D44" s="36" t="s">
        <v>256</v>
      </c>
      <c r="E44" s="48">
        <v>6.1687342344734844E-2</v>
      </c>
    </row>
    <row r="48" spans="1:5" x14ac:dyDescent="0.35">
      <c r="A48" s="78" t="s">
        <v>259</v>
      </c>
      <c r="B48" s="78"/>
      <c r="C48" s="78"/>
      <c r="D48" s="78"/>
      <c r="E48" s="78"/>
    </row>
    <row r="49" spans="1:5" ht="18.5" x14ac:dyDescent="0.45">
      <c r="A49" s="38" t="s">
        <v>261</v>
      </c>
      <c r="B49" s="38" t="s">
        <v>265</v>
      </c>
      <c r="C49" s="38" t="s">
        <v>262</v>
      </c>
      <c r="D49" s="38" t="s">
        <v>263</v>
      </c>
      <c r="E49" s="41" t="s">
        <v>264</v>
      </c>
    </row>
    <row r="50" spans="1:5" x14ac:dyDescent="0.35">
      <c r="A50" s="42">
        <v>147.19999999999999</v>
      </c>
      <c r="B50" s="43">
        <v>22334</v>
      </c>
      <c r="C50" s="43">
        <v>34694000</v>
      </c>
      <c r="D50" s="44">
        <f t="shared" ref="D50:D55" si="3">B50/C50</f>
        <v>6.4374243385023351E-4</v>
      </c>
      <c r="E50" s="45">
        <v>105.39209409162969</v>
      </c>
    </row>
    <row r="51" spans="1:5" x14ac:dyDescent="0.35">
      <c r="A51" s="42">
        <v>164.7</v>
      </c>
      <c r="B51" s="43">
        <v>24379</v>
      </c>
      <c r="C51" s="43">
        <v>36158000</v>
      </c>
      <c r="D51" s="44">
        <f t="shared" si="3"/>
        <v>6.7423530062503455E-4</v>
      </c>
      <c r="E51" s="45">
        <v>110.43957520334364</v>
      </c>
    </row>
    <row r="52" spans="1:5" x14ac:dyDescent="0.35">
      <c r="A52" s="42">
        <v>182.3</v>
      </c>
      <c r="B52" s="43">
        <v>23857</v>
      </c>
      <c r="C52" s="43">
        <v>36991000</v>
      </c>
      <c r="D52" s="44">
        <f t="shared" si="3"/>
        <v>6.4494066124192373E-4</v>
      </c>
      <c r="E52" s="45">
        <v>105.59043654895784</v>
      </c>
    </row>
    <row r="53" spans="1:5" x14ac:dyDescent="0.35">
      <c r="A53" s="42">
        <v>199.8</v>
      </c>
      <c r="B53" s="43">
        <v>25034</v>
      </c>
      <c r="C53" s="43">
        <v>38442000</v>
      </c>
      <c r="D53" s="44">
        <f t="shared" si="3"/>
        <v>6.5121481712710058E-4</v>
      </c>
      <c r="E53" s="45">
        <v>106.6289969295302</v>
      </c>
    </row>
    <row r="54" spans="1:5" x14ac:dyDescent="0.35">
      <c r="A54" s="42">
        <v>217.4</v>
      </c>
      <c r="B54" s="43">
        <v>26344</v>
      </c>
      <c r="C54" s="43">
        <v>39671000</v>
      </c>
      <c r="D54" s="44">
        <f t="shared" si="3"/>
        <v>6.6406190920319632E-4</v>
      </c>
      <c r="E54" s="45">
        <v>108.75557476405939</v>
      </c>
    </row>
    <row r="55" spans="1:5" x14ac:dyDescent="0.35">
      <c r="A55" s="42">
        <v>234.9</v>
      </c>
      <c r="B55" s="43">
        <v>26540</v>
      </c>
      <c r="C55" s="43">
        <v>41351000</v>
      </c>
      <c r="D55" s="44">
        <f t="shared" si="3"/>
        <v>6.4182244685739159E-4</v>
      </c>
      <c r="E55" s="45">
        <v>105.07427884150322</v>
      </c>
    </row>
    <row r="56" spans="1:5" x14ac:dyDescent="0.35">
      <c r="E56" s="46"/>
    </row>
    <row r="57" spans="1:5" x14ac:dyDescent="0.35">
      <c r="D57" s="47" t="s">
        <v>255</v>
      </c>
      <c r="E57" s="45">
        <v>106.98015939650399</v>
      </c>
    </row>
    <row r="58" spans="1:5" x14ac:dyDescent="0.35">
      <c r="D58" s="36" t="s">
        <v>256</v>
      </c>
      <c r="E58" s="48">
        <v>8.2429143815367662E-3</v>
      </c>
    </row>
  </sheetData>
  <mergeCells count="4">
    <mergeCell ref="A6:E6"/>
    <mergeCell ref="A20:E20"/>
    <mergeCell ref="A34:E34"/>
    <mergeCell ref="A48:E4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summary heterogeneities</vt:lpstr>
      <vt:lpstr>olivine</vt:lpstr>
      <vt:lpstr>orthopyroxene</vt:lpstr>
      <vt:lpstr>clinopyroxene</vt:lpstr>
      <vt:lpstr>calibration</vt:lpstr>
      <vt:lpstr>"good" vs "inclusion"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Catharina H.</dc:creator>
  <cp:lastModifiedBy>Catharina Heckel</cp:lastModifiedBy>
  <dcterms:created xsi:type="dcterms:W3CDTF">2024-08-20T04:45:13Z</dcterms:created>
  <dcterms:modified xsi:type="dcterms:W3CDTF">2025-12-17T03:42:07Z</dcterms:modified>
</cp:coreProperties>
</file>