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eart0610/Desktop/Desktop - admin’s iMac (5)/postdoc-Oxford/HClPaper/Supplement/"/>
    </mc:Choice>
  </mc:AlternateContent>
  <xr:revisionPtr revIDLastSave="0" documentId="13_ncr:1_{B0AD2B96-0CC9-1940-8A90-40EA2E588548}" xr6:coauthVersionLast="47" xr6:coauthVersionMax="47" xr10:uidLastSave="{00000000-0000-0000-0000-000000000000}"/>
  <bookViews>
    <workbookView xWindow="1360" yWindow="2200" windowWidth="26440" windowHeight="14660" xr2:uid="{5E333EF8-60B1-B748-96C6-AC0A3835539C}"/>
  </bookViews>
  <sheets>
    <sheet name="Sheet1" sheetId="7" r:id="rId1"/>
    <sheet name="fitting results" sheetId="1" r:id="rId2"/>
    <sheet name="Cl_fit_data" sheetId="2" r:id="rId3"/>
    <sheet name="model fit" sheetId="4" r:id="rId4"/>
    <sheet name="corrected experimental data" sheetId="5" r:id="rId5"/>
    <sheet name="HSC Chemistry data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9" i="6" l="1"/>
  <c r="U29" i="6"/>
  <c r="T29" i="6"/>
  <c r="S29" i="6"/>
  <c r="N29" i="6"/>
  <c r="M29" i="6"/>
  <c r="L29" i="6"/>
  <c r="K29" i="6"/>
  <c r="V28" i="6"/>
  <c r="U28" i="6"/>
  <c r="T28" i="6"/>
  <c r="S28" i="6"/>
  <c r="N28" i="6"/>
  <c r="M28" i="6"/>
  <c r="L28" i="6"/>
  <c r="K28" i="6"/>
  <c r="V27" i="6"/>
  <c r="U27" i="6"/>
  <c r="T27" i="6"/>
  <c r="S27" i="6"/>
  <c r="N27" i="6"/>
  <c r="M27" i="6"/>
  <c r="L27" i="6"/>
  <c r="K27" i="6"/>
  <c r="V26" i="6"/>
  <c r="U26" i="6"/>
  <c r="T26" i="6"/>
  <c r="S26" i="6"/>
  <c r="N26" i="6"/>
  <c r="M26" i="6"/>
  <c r="L26" i="6"/>
  <c r="K26" i="6"/>
  <c r="V25" i="6"/>
  <c r="U25" i="6"/>
  <c r="T25" i="6"/>
  <c r="S25" i="6"/>
  <c r="N25" i="6"/>
  <c r="M25" i="6"/>
  <c r="L25" i="6"/>
  <c r="K25" i="6"/>
  <c r="V24" i="6"/>
  <c r="U24" i="6"/>
  <c r="T24" i="6"/>
  <c r="S24" i="6"/>
  <c r="N24" i="6"/>
  <c r="M24" i="6"/>
  <c r="L24" i="6"/>
  <c r="K24" i="6"/>
  <c r="V23" i="6"/>
  <c r="U23" i="6"/>
  <c r="T23" i="6"/>
  <c r="S23" i="6"/>
  <c r="N23" i="6"/>
  <c r="M23" i="6"/>
  <c r="L23" i="6"/>
  <c r="K23" i="6"/>
  <c r="V22" i="6"/>
  <c r="U22" i="6"/>
  <c r="T22" i="6"/>
  <c r="S22" i="6"/>
  <c r="N22" i="6"/>
  <c r="M22" i="6"/>
  <c r="L22" i="6"/>
  <c r="K22" i="6"/>
  <c r="V21" i="6"/>
  <c r="U21" i="6"/>
  <c r="T21" i="6"/>
  <c r="S21" i="6"/>
  <c r="N21" i="6"/>
  <c r="M21" i="6"/>
  <c r="L21" i="6"/>
  <c r="K21" i="6"/>
  <c r="V20" i="6"/>
  <c r="U20" i="6"/>
  <c r="T20" i="6"/>
  <c r="S20" i="6"/>
  <c r="N20" i="6"/>
  <c r="M20" i="6"/>
  <c r="L20" i="6"/>
  <c r="K20" i="6"/>
  <c r="V19" i="6"/>
  <c r="U19" i="6"/>
  <c r="T19" i="6"/>
  <c r="S19" i="6"/>
  <c r="N19" i="6"/>
  <c r="M19" i="6"/>
  <c r="L19" i="6"/>
  <c r="K19" i="6"/>
  <c r="V18" i="6"/>
  <c r="V30" i="6" s="1"/>
  <c r="U18" i="6"/>
  <c r="U30" i="6" s="1"/>
  <c r="T18" i="6"/>
  <c r="T30" i="6" s="1"/>
  <c r="S18" i="6"/>
  <c r="S30" i="6" s="1"/>
  <c r="N18" i="6"/>
  <c r="N30" i="6" s="1"/>
  <c r="M18" i="6"/>
  <c r="M30" i="6" s="1"/>
  <c r="L18" i="6"/>
  <c r="L30" i="6" s="1"/>
  <c r="K18" i="6"/>
  <c r="K30" i="6" s="1"/>
  <c r="R17" i="6"/>
  <c r="R29" i="6" s="1"/>
  <c r="Q17" i="6"/>
  <c r="Q29" i="6" s="1"/>
  <c r="J17" i="6"/>
  <c r="J28" i="6" s="1"/>
  <c r="I17" i="6"/>
  <c r="I22" i="6" s="1"/>
  <c r="V14" i="6"/>
  <c r="U14" i="6"/>
  <c r="T14" i="6"/>
  <c r="S14" i="6"/>
  <c r="N14" i="6"/>
  <c r="M14" i="6"/>
  <c r="L14" i="6"/>
  <c r="K14" i="6"/>
  <c r="V13" i="6"/>
  <c r="U13" i="6"/>
  <c r="T13" i="6"/>
  <c r="S13" i="6"/>
  <c r="N13" i="6"/>
  <c r="M13" i="6"/>
  <c r="L13" i="6"/>
  <c r="K13" i="6"/>
  <c r="V12" i="6"/>
  <c r="U12" i="6"/>
  <c r="T12" i="6"/>
  <c r="S12" i="6"/>
  <c r="N12" i="6"/>
  <c r="M12" i="6"/>
  <c r="L12" i="6"/>
  <c r="K12" i="6"/>
  <c r="V11" i="6"/>
  <c r="U11" i="6"/>
  <c r="T11" i="6"/>
  <c r="S11" i="6"/>
  <c r="N11" i="6"/>
  <c r="M11" i="6"/>
  <c r="L11" i="6"/>
  <c r="K11" i="6"/>
  <c r="V10" i="6"/>
  <c r="U10" i="6"/>
  <c r="T10" i="6"/>
  <c r="S10" i="6"/>
  <c r="N10" i="6"/>
  <c r="M10" i="6"/>
  <c r="L10" i="6"/>
  <c r="K10" i="6"/>
  <c r="V9" i="6"/>
  <c r="U9" i="6"/>
  <c r="T9" i="6"/>
  <c r="S9" i="6"/>
  <c r="N9" i="6"/>
  <c r="M9" i="6"/>
  <c r="L9" i="6"/>
  <c r="K9" i="6"/>
  <c r="V8" i="6"/>
  <c r="U8" i="6"/>
  <c r="T8" i="6"/>
  <c r="S8" i="6"/>
  <c r="N8" i="6"/>
  <c r="M8" i="6"/>
  <c r="L8" i="6"/>
  <c r="K8" i="6"/>
  <c r="V7" i="6"/>
  <c r="U7" i="6"/>
  <c r="T7" i="6"/>
  <c r="S7" i="6"/>
  <c r="N7" i="6"/>
  <c r="M7" i="6"/>
  <c r="L7" i="6"/>
  <c r="K7" i="6"/>
  <c r="V6" i="6"/>
  <c r="U6" i="6"/>
  <c r="T6" i="6"/>
  <c r="S6" i="6"/>
  <c r="N6" i="6"/>
  <c r="M6" i="6"/>
  <c r="L6" i="6"/>
  <c r="K6" i="6"/>
  <c r="V5" i="6"/>
  <c r="U5" i="6"/>
  <c r="T5" i="6"/>
  <c r="S5" i="6"/>
  <c r="N5" i="6"/>
  <c r="M5" i="6"/>
  <c r="L5" i="6"/>
  <c r="K5" i="6"/>
  <c r="V4" i="6"/>
  <c r="U4" i="6"/>
  <c r="T4" i="6"/>
  <c r="S4" i="6"/>
  <c r="N4" i="6"/>
  <c r="M4" i="6"/>
  <c r="L4" i="6"/>
  <c r="K4" i="6"/>
  <c r="V3" i="6"/>
  <c r="V15" i="6" s="1"/>
  <c r="U3" i="6"/>
  <c r="U15" i="6" s="1"/>
  <c r="T3" i="6"/>
  <c r="T15" i="6" s="1"/>
  <c r="S3" i="6"/>
  <c r="S15" i="6" s="1"/>
  <c r="N3" i="6"/>
  <c r="N15" i="6" s="1"/>
  <c r="M3" i="6"/>
  <c r="M15" i="6" s="1"/>
  <c r="L3" i="6"/>
  <c r="L15" i="6" s="1"/>
  <c r="K3" i="6"/>
  <c r="K15" i="6" s="1"/>
  <c r="R2" i="6"/>
  <c r="R14" i="6" s="1"/>
  <c r="Q2" i="6"/>
  <c r="Q14" i="6" s="1"/>
  <c r="J2" i="6"/>
  <c r="J13" i="6" s="1"/>
  <c r="I2" i="6"/>
  <c r="I9" i="6" s="1"/>
  <c r="I8" i="6" l="1"/>
  <c r="I12" i="6"/>
  <c r="I14" i="6"/>
  <c r="I19" i="6"/>
  <c r="I21" i="6"/>
  <c r="I23" i="6"/>
  <c r="I25" i="6"/>
  <c r="I27" i="6"/>
  <c r="I29" i="6"/>
  <c r="J4" i="6"/>
  <c r="J6" i="6"/>
  <c r="J8" i="6"/>
  <c r="J10" i="6"/>
  <c r="J12" i="6"/>
  <c r="J14" i="6"/>
  <c r="J19" i="6"/>
  <c r="J21" i="6"/>
  <c r="J23" i="6"/>
  <c r="J25" i="6"/>
  <c r="J27" i="6"/>
  <c r="J29" i="6"/>
  <c r="Q3" i="6"/>
  <c r="Q5" i="6"/>
  <c r="Q7" i="6"/>
  <c r="Q9" i="6"/>
  <c r="Q11" i="6"/>
  <c r="Q13" i="6"/>
  <c r="Q18" i="6"/>
  <c r="Q20" i="6"/>
  <c r="Q22" i="6"/>
  <c r="Q24" i="6"/>
  <c r="Q26" i="6"/>
  <c r="Q28" i="6"/>
  <c r="I24" i="6"/>
  <c r="I26" i="6"/>
  <c r="I28" i="6"/>
  <c r="J3" i="6"/>
  <c r="J5" i="6"/>
  <c r="J7" i="6"/>
  <c r="J9" i="6"/>
  <c r="J11" i="6"/>
  <c r="J18" i="6"/>
  <c r="J20" i="6"/>
  <c r="J22" i="6"/>
  <c r="J24" i="6"/>
  <c r="J26" i="6"/>
  <c r="I6" i="6"/>
  <c r="R5" i="6"/>
  <c r="R7" i="6"/>
  <c r="R9" i="6"/>
  <c r="R11" i="6"/>
  <c r="R18" i="6"/>
  <c r="R22" i="6"/>
  <c r="R24" i="6"/>
  <c r="R28" i="6"/>
  <c r="I5" i="6"/>
  <c r="I7" i="6"/>
  <c r="I11" i="6"/>
  <c r="I13" i="6"/>
  <c r="I18" i="6"/>
  <c r="I20" i="6"/>
  <c r="Q4" i="6"/>
  <c r="Q6" i="6"/>
  <c r="Q8" i="6"/>
  <c r="Q10" i="6"/>
  <c r="Q12" i="6"/>
  <c r="Q19" i="6"/>
  <c r="Q21" i="6"/>
  <c r="Q23" i="6"/>
  <c r="Q25" i="6"/>
  <c r="Q27" i="6"/>
  <c r="I4" i="6"/>
  <c r="I10" i="6"/>
  <c r="R3" i="6"/>
  <c r="R13" i="6"/>
  <c r="R20" i="6"/>
  <c r="R26" i="6"/>
  <c r="I3" i="6"/>
  <c r="R4" i="6"/>
  <c r="R6" i="6"/>
  <c r="R8" i="6"/>
  <c r="R10" i="6"/>
  <c r="R12" i="6"/>
  <c r="R19" i="6"/>
  <c r="R21" i="6"/>
  <c r="R23" i="6"/>
  <c r="R25" i="6"/>
  <c r="R27" i="6"/>
  <c r="I15" i="6" l="1"/>
  <c r="Q15" i="6"/>
  <c r="I30" i="6"/>
  <c r="Q30" i="6"/>
  <c r="J15" i="6"/>
  <c r="R30" i="6"/>
  <c r="R15" i="6"/>
  <c r="J30" i="6"/>
  <c r="CF96" i="5" l="1"/>
  <c r="CE96" i="5"/>
  <c r="AP96" i="5"/>
  <c r="Z96" i="5"/>
  <c r="X96" i="5"/>
  <c r="AA96" i="5" s="1"/>
  <c r="AB96" i="5" s="1"/>
  <c r="S96" i="5"/>
  <c r="CF95" i="5"/>
  <c r="CE95" i="5"/>
  <c r="AP95" i="5"/>
  <c r="AB95" i="5"/>
  <c r="AA95" i="5"/>
  <c r="Z95" i="5"/>
  <c r="Y95" i="5"/>
  <c r="X95" i="5"/>
  <c r="S95" i="5"/>
  <c r="CF94" i="5"/>
  <c r="CE94" i="5"/>
  <c r="AP94" i="5"/>
  <c r="Z94" i="5"/>
  <c r="Y94" i="5"/>
  <c r="X94" i="5"/>
  <c r="AA94" i="5" s="1"/>
  <c r="AB94" i="5" s="1"/>
  <c r="S94" i="5"/>
  <c r="CF93" i="5"/>
  <c r="CE93" i="5"/>
  <c r="AP93" i="5"/>
  <c r="Y93" i="5"/>
  <c r="Z93" i="5" s="1"/>
  <c r="X93" i="5"/>
  <c r="AA93" i="5" s="1"/>
  <c r="AB93" i="5" s="1"/>
  <c r="S93" i="5"/>
  <c r="CF92" i="5"/>
  <c r="CE92" i="5"/>
  <c r="AP92" i="5"/>
  <c r="Y92" i="5"/>
  <c r="Z92" i="5" s="1"/>
  <c r="X92" i="5"/>
  <c r="AA92" i="5" s="1"/>
  <c r="AB92" i="5" s="1"/>
  <c r="S92" i="5"/>
  <c r="CF91" i="5"/>
  <c r="CE91" i="5"/>
  <c r="AP91" i="5"/>
  <c r="AA91" i="5"/>
  <c r="AB91" i="5" s="1"/>
  <c r="Z91" i="5"/>
  <c r="Y91" i="5"/>
  <c r="X91" i="5"/>
  <c r="S91" i="5"/>
  <c r="CF90" i="5"/>
  <c r="CE90" i="5"/>
  <c r="AP90" i="5"/>
  <c r="AB90" i="5"/>
  <c r="AA90" i="5"/>
  <c r="Y90" i="5"/>
  <c r="Z90" i="5" s="1"/>
  <c r="X90" i="5"/>
  <c r="S90" i="5"/>
  <c r="CF89" i="5"/>
  <c r="CE89" i="5"/>
  <c r="AP89" i="5"/>
  <c r="Y89" i="5"/>
  <c r="X89" i="5"/>
  <c r="S89" i="5"/>
  <c r="CF88" i="5"/>
  <c r="CE88" i="5"/>
  <c r="AP88" i="5"/>
  <c r="Y88" i="5"/>
  <c r="Z88" i="5" s="1"/>
  <c r="X88" i="5"/>
  <c r="AA88" i="5" s="1"/>
  <c r="AB88" i="5" s="1"/>
  <c r="S88" i="5"/>
  <c r="CF87" i="5"/>
  <c r="CE87" i="5"/>
  <c r="AP87" i="5"/>
  <c r="AA87" i="5"/>
  <c r="AB87" i="5" s="1"/>
  <c r="Z87" i="5"/>
  <c r="Y87" i="5"/>
  <c r="X87" i="5"/>
  <c r="S87" i="5"/>
  <c r="CF86" i="5"/>
  <c r="CE86" i="5"/>
  <c r="AP86" i="5"/>
  <c r="Y86" i="5"/>
  <c r="Z86" i="5" s="1"/>
  <c r="X86" i="5"/>
  <c r="AA86" i="5" s="1"/>
  <c r="AB86" i="5" s="1"/>
  <c r="S86" i="5"/>
  <c r="CF85" i="5"/>
  <c r="CE85" i="5"/>
  <c r="AP85" i="5"/>
  <c r="Y85" i="5"/>
  <c r="Z85" i="5" s="1"/>
  <c r="X85" i="5"/>
  <c r="AA85" i="5" s="1"/>
  <c r="AB85" i="5" s="1"/>
  <c r="S85" i="5"/>
  <c r="CF84" i="5"/>
  <c r="CE84" i="5"/>
  <c r="AP84" i="5"/>
  <c r="Y84" i="5"/>
  <c r="Z84" i="5" s="1"/>
  <c r="X84" i="5"/>
  <c r="AA84" i="5" s="1"/>
  <c r="AB84" i="5" s="1"/>
  <c r="S84" i="5"/>
  <c r="CF83" i="5"/>
  <c r="CE83" i="5"/>
  <c r="AP83" i="5"/>
  <c r="Y83" i="5"/>
  <c r="Z83" i="5" s="1"/>
  <c r="X83" i="5"/>
  <c r="S83" i="5"/>
  <c r="CF82" i="5"/>
  <c r="CE82" i="5"/>
  <c r="AP82" i="5"/>
  <c r="Y82" i="5"/>
  <c r="Z82" i="5" s="1"/>
  <c r="X82" i="5"/>
  <c r="AA82" i="5" s="1"/>
  <c r="AB82" i="5" s="1"/>
  <c r="S82" i="5"/>
  <c r="CF81" i="5"/>
  <c r="CE81" i="5"/>
  <c r="AP81" i="5"/>
  <c r="AB81" i="5"/>
  <c r="Z81" i="5"/>
  <c r="Y81" i="5"/>
  <c r="X81" i="5"/>
  <c r="AA81" i="5" s="1"/>
  <c r="S81" i="5"/>
  <c r="CF80" i="5"/>
  <c r="CE80" i="5"/>
  <c r="AP80" i="5"/>
  <c r="AA80" i="5"/>
  <c r="AB80" i="5" s="1"/>
  <c r="Z80" i="5"/>
  <c r="X80" i="5"/>
  <c r="S80" i="5"/>
  <c r="CF79" i="5"/>
  <c r="CE79" i="5"/>
  <c r="AP79" i="5"/>
  <c r="Z79" i="5"/>
  <c r="X79" i="5"/>
  <c r="AA79" i="5" s="1"/>
  <c r="AB79" i="5" s="1"/>
  <c r="S79" i="5"/>
  <c r="CF78" i="5"/>
  <c r="CE78" i="5"/>
  <c r="AP78" i="5"/>
  <c r="AB78" i="5"/>
  <c r="AA78" i="5"/>
  <c r="Z78" i="5"/>
  <c r="X78" i="5"/>
  <c r="S78" i="5"/>
  <c r="CF77" i="5"/>
  <c r="CE77" i="5"/>
  <c r="AP77" i="5"/>
  <c r="Y77" i="5"/>
  <c r="Z77" i="5" s="1"/>
  <c r="X77" i="5"/>
  <c r="S77" i="5"/>
  <c r="CF76" i="5"/>
  <c r="CE76" i="5"/>
  <c r="AP76" i="5"/>
  <c r="AA76" i="5"/>
  <c r="AB76" i="5" s="1"/>
  <c r="Z76" i="5"/>
  <c r="Y76" i="5"/>
  <c r="X76" i="5"/>
  <c r="S76" i="5"/>
  <c r="CF75" i="5"/>
  <c r="CE75" i="5"/>
  <c r="AP75" i="5"/>
  <c r="AA75" i="5"/>
  <c r="AB75" i="5" s="1"/>
  <c r="Y75" i="5"/>
  <c r="Z75" i="5" s="1"/>
  <c r="X75" i="5"/>
  <c r="S75" i="5"/>
  <c r="CF74" i="5"/>
  <c r="CE74" i="5"/>
  <c r="AP74" i="5"/>
  <c r="AA74" i="5"/>
  <c r="AB74" i="5" s="1"/>
  <c r="Z74" i="5"/>
  <c r="Y74" i="5"/>
  <c r="X74" i="5"/>
  <c r="S74" i="5"/>
  <c r="CF73" i="5"/>
  <c r="CE73" i="5"/>
  <c r="AP73" i="5"/>
  <c r="AB73" i="5"/>
  <c r="Y73" i="5"/>
  <c r="Z73" i="5" s="1"/>
  <c r="X73" i="5"/>
  <c r="AA73" i="5" s="1"/>
  <c r="S73" i="5"/>
  <c r="CF72" i="5"/>
  <c r="CE72" i="5"/>
  <c r="AP72" i="5"/>
  <c r="AB72" i="5"/>
  <c r="AA72" i="5"/>
  <c r="Z72" i="5"/>
  <c r="Y72" i="5"/>
  <c r="X72" i="5"/>
  <c r="S72" i="5"/>
  <c r="CF71" i="5"/>
  <c r="CE71" i="5"/>
  <c r="AP71" i="5"/>
  <c r="AA71" i="5"/>
  <c r="AB71" i="5" s="1"/>
  <c r="Z71" i="5"/>
  <c r="Y71" i="5"/>
  <c r="X71" i="5"/>
  <c r="S71" i="5"/>
  <c r="CF70" i="5"/>
  <c r="CE70" i="5"/>
  <c r="AP70" i="5"/>
  <c r="Z70" i="5"/>
  <c r="Y70" i="5"/>
  <c r="AA70" i="5" s="1"/>
  <c r="AB70" i="5" s="1"/>
  <c r="X70" i="5"/>
  <c r="S70" i="5"/>
  <c r="CF69" i="5"/>
  <c r="CE69" i="5"/>
  <c r="AP69" i="5"/>
  <c r="AB69" i="5"/>
  <c r="Z69" i="5"/>
  <c r="Y69" i="5"/>
  <c r="X69" i="5"/>
  <c r="AA69" i="5" s="1"/>
  <c r="S69" i="5"/>
  <c r="CF68" i="5"/>
  <c r="CE68" i="5"/>
  <c r="AP68" i="5"/>
  <c r="AA68" i="5"/>
  <c r="AB68" i="5" s="1"/>
  <c r="Z68" i="5"/>
  <c r="Y68" i="5"/>
  <c r="X68" i="5"/>
  <c r="S68" i="5"/>
  <c r="CF67" i="5"/>
  <c r="CE67" i="5"/>
  <c r="AP67" i="5"/>
  <c r="Z67" i="5"/>
  <c r="Y67" i="5"/>
  <c r="X67" i="5"/>
  <c r="AA67" i="5" s="1"/>
  <c r="AB67" i="5" s="1"/>
  <c r="S67" i="5"/>
  <c r="CF66" i="5"/>
  <c r="CE66" i="5"/>
  <c r="AP66" i="5"/>
  <c r="AB66" i="5"/>
  <c r="AA66" i="5"/>
  <c r="Z66" i="5"/>
  <c r="Y66" i="5"/>
  <c r="X66" i="5"/>
  <c r="S66" i="5"/>
  <c r="CF65" i="5"/>
  <c r="CE65" i="5"/>
  <c r="AP65" i="5"/>
  <c r="AA65" i="5"/>
  <c r="AB65" i="5" s="1"/>
  <c r="Z65" i="5"/>
  <c r="Y65" i="5"/>
  <c r="X65" i="5"/>
  <c r="S65" i="5"/>
  <c r="CF64" i="5"/>
  <c r="CE64" i="5"/>
  <c r="AP64" i="5"/>
  <c r="Z64" i="5"/>
  <c r="Y64" i="5"/>
  <c r="X64" i="5"/>
  <c r="AA64" i="5" s="1"/>
  <c r="AB64" i="5" s="1"/>
  <c r="S64" i="5"/>
  <c r="CF63" i="5"/>
  <c r="CE63" i="5"/>
  <c r="AP63" i="5"/>
  <c r="Z63" i="5"/>
  <c r="Y63" i="5"/>
  <c r="X63" i="5"/>
  <c r="AA63" i="5" s="1"/>
  <c r="AB63" i="5" s="1"/>
  <c r="S63" i="5"/>
  <c r="CF62" i="5"/>
  <c r="CE62" i="5"/>
  <c r="AP62" i="5"/>
  <c r="AA62" i="5"/>
  <c r="AB62" i="5" s="1"/>
  <c r="Y62" i="5"/>
  <c r="Z62" i="5" s="1"/>
  <c r="X62" i="5"/>
  <c r="S62" i="5"/>
  <c r="CF61" i="5"/>
  <c r="CE61" i="5"/>
  <c r="AP61" i="5"/>
  <c r="Y61" i="5"/>
  <c r="Z61" i="5" s="1"/>
  <c r="X61" i="5"/>
  <c r="S61" i="5"/>
  <c r="CF60" i="5"/>
  <c r="CE60" i="5"/>
  <c r="AP60" i="5"/>
  <c r="AA60" i="5"/>
  <c r="AB60" i="5" s="1"/>
  <c r="Z60" i="5"/>
  <c r="Y60" i="5"/>
  <c r="X60" i="5"/>
  <c r="S60" i="5"/>
  <c r="CF59" i="5"/>
  <c r="CE59" i="5"/>
  <c r="AP59" i="5"/>
  <c r="AA59" i="5"/>
  <c r="AB59" i="5" s="1"/>
  <c r="Z59" i="5"/>
  <c r="Y59" i="5"/>
  <c r="X59" i="5"/>
  <c r="S59" i="5"/>
  <c r="CF58" i="5"/>
  <c r="CE58" i="5"/>
  <c r="AP58" i="5"/>
  <c r="Y58" i="5"/>
  <c r="X58" i="5"/>
  <c r="S58" i="5"/>
  <c r="CF57" i="5"/>
  <c r="CE57" i="5"/>
  <c r="AP57" i="5"/>
  <c r="Y57" i="5"/>
  <c r="Z57" i="5" s="1"/>
  <c r="X57" i="5"/>
  <c r="AA57" i="5" s="1"/>
  <c r="AB57" i="5" s="1"/>
  <c r="S57" i="5"/>
  <c r="CF56" i="5"/>
  <c r="CE56" i="5"/>
  <c r="AP56" i="5"/>
  <c r="AB56" i="5"/>
  <c r="AA56" i="5"/>
  <c r="Z56" i="5"/>
  <c r="Y56" i="5"/>
  <c r="X56" i="5"/>
  <c r="S56" i="5"/>
  <c r="CF55" i="5"/>
  <c r="CE55" i="5"/>
  <c r="AP55" i="5"/>
  <c r="Y55" i="5"/>
  <c r="X55" i="5"/>
  <c r="S55" i="5"/>
  <c r="CF54" i="5"/>
  <c r="CE54" i="5"/>
  <c r="AP54" i="5"/>
  <c r="Y54" i="5"/>
  <c r="Z54" i="5" s="1"/>
  <c r="X54" i="5"/>
  <c r="AA54" i="5" s="1"/>
  <c r="AB54" i="5" s="1"/>
  <c r="S54" i="5"/>
  <c r="CF53" i="5"/>
  <c r="CE53" i="5"/>
  <c r="AP53" i="5"/>
  <c r="AE53" i="5"/>
  <c r="Y53" i="5"/>
  <c r="Z53" i="5" s="1"/>
  <c r="X53" i="5"/>
  <c r="S53" i="5"/>
  <c r="CF52" i="5"/>
  <c r="CE52" i="5"/>
  <c r="AP52" i="5"/>
  <c r="AA52" i="5"/>
  <c r="AB52" i="5" s="1"/>
  <c r="Z52" i="5"/>
  <c r="Y52" i="5"/>
  <c r="X52" i="5"/>
  <c r="S52" i="5"/>
  <c r="CF51" i="5"/>
  <c r="CE51" i="5"/>
  <c r="AP51" i="5"/>
  <c r="Y51" i="5"/>
  <c r="Z51" i="5" s="1"/>
  <c r="X51" i="5"/>
  <c r="AA51" i="5" s="1"/>
  <c r="AB51" i="5" s="1"/>
  <c r="S51" i="5"/>
  <c r="CF50" i="5"/>
  <c r="CE50" i="5"/>
  <c r="AP50" i="5"/>
  <c r="AA50" i="5"/>
  <c r="AB50" i="5" s="1"/>
  <c r="Y50" i="5"/>
  <c r="Z50" i="5" s="1"/>
  <c r="X50" i="5"/>
  <c r="S50" i="5"/>
  <c r="CF49" i="5"/>
  <c r="CE49" i="5"/>
  <c r="AP49" i="5"/>
  <c r="AD49" i="5"/>
  <c r="Y49" i="5"/>
  <c r="Z49" i="5" s="1"/>
  <c r="X49" i="5"/>
  <c r="AA49" i="5" s="1"/>
  <c r="AB49" i="5" s="1"/>
  <c r="S49" i="5"/>
  <c r="CF48" i="5"/>
  <c r="CE48" i="5"/>
  <c r="AP48" i="5"/>
  <c r="Z48" i="5"/>
  <c r="Y48" i="5"/>
  <c r="X48" i="5"/>
  <c r="AA48" i="5" s="1"/>
  <c r="AB48" i="5" s="1"/>
  <c r="S48" i="5"/>
  <c r="CF47" i="5"/>
  <c r="CE47" i="5"/>
  <c r="AP47" i="5"/>
  <c r="Y47" i="5"/>
  <c r="Z47" i="5" s="1"/>
  <c r="X47" i="5"/>
  <c r="AA47" i="5" s="1"/>
  <c r="AB47" i="5" s="1"/>
  <c r="S47" i="5"/>
  <c r="CF46" i="5"/>
  <c r="CE46" i="5"/>
  <c r="AP46" i="5"/>
  <c r="AA46" i="5"/>
  <c r="AB46" i="5" s="1"/>
  <c r="Y46" i="5"/>
  <c r="Z46" i="5" s="1"/>
  <c r="X46" i="5"/>
  <c r="S46" i="5"/>
  <c r="CF45" i="5"/>
  <c r="CE45" i="5"/>
  <c r="AP45" i="5"/>
  <c r="AB45" i="5"/>
  <c r="Z45" i="5"/>
  <c r="Y45" i="5"/>
  <c r="X45" i="5"/>
  <c r="AA45" i="5" s="1"/>
  <c r="S45" i="5"/>
  <c r="CF44" i="5"/>
  <c r="CE44" i="5"/>
  <c r="AP44" i="5"/>
  <c r="AA44" i="5"/>
  <c r="AB44" i="5" s="1"/>
  <c r="Z44" i="5"/>
  <c r="Y44" i="5"/>
  <c r="X44" i="5"/>
  <c r="S44" i="5"/>
  <c r="CF43" i="5"/>
  <c r="CE43" i="5"/>
  <c r="AP43" i="5"/>
  <c r="Y43" i="5"/>
  <c r="X43" i="5"/>
  <c r="S43" i="5"/>
  <c r="CF42" i="5"/>
  <c r="CE42" i="5"/>
  <c r="AP42" i="5"/>
  <c r="AO42" i="5"/>
  <c r="AA42" i="5"/>
  <c r="AB42" i="5" s="1"/>
  <c r="Z42" i="5"/>
  <c r="Y42" i="5"/>
  <c r="X42" i="5"/>
  <c r="S42" i="5"/>
  <c r="CF41" i="5"/>
  <c r="CE41" i="5"/>
  <c r="AR41" i="5"/>
  <c r="AP41" i="5"/>
  <c r="Z41" i="5"/>
  <c r="Y41" i="5"/>
  <c r="X41" i="5"/>
  <c r="AA41" i="5" s="1"/>
  <c r="AB41" i="5" s="1"/>
  <c r="S41" i="5"/>
  <c r="CF40" i="5"/>
  <c r="CE40" i="5"/>
  <c r="AP40" i="5"/>
  <c r="Y40" i="5"/>
  <c r="Z40" i="5" s="1"/>
  <c r="X40" i="5"/>
  <c r="AA40" i="5" s="1"/>
  <c r="AB40" i="5" s="1"/>
  <c r="S40" i="5"/>
  <c r="CF39" i="5"/>
  <c r="CE39" i="5"/>
  <c r="AP39" i="5"/>
  <c r="AE39" i="5"/>
  <c r="Z39" i="5"/>
  <c r="Y39" i="5"/>
  <c r="AA39" i="5" s="1"/>
  <c r="AB39" i="5" s="1"/>
  <c r="X39" i="5"/>
  <c r="S39" i="5"/>
  <c r="CF38" i="5"/>
  <c r="CE38" i="5"/>
  <c r="AP38" i="5"/>
  <c r="AH38" i="5"/>
  <c r="AA38" i="5"/>
  <c r="AB38" i="5" s="1"/>
  <c r="Y38" i="5"/>
  <c r="Z38" i="5" s="1"/>
  <c r="X38" i="5"/>
  <c r="S38" i="5"/>
  <c r="CF37" i="5"/>
  <c r="CE37" i="5"/>
  <c r="AP37" i="5"/>
  <c r="Y37" i="5"/>
  <c r="Z37" i="5" s="1"/>
  <c r="X37" i="5"/>
  <c r="S37" i="5"/>
  <c r="CF36" i="5"/>
  <c r="CE36" i="5"/>
  <c r="AP36" i="5"/>
  <c r="AA36" i="5"/>
  <c r="AB36" i="5" s="1"/>
  <c r="Y36" i="5"/>
  <c r="Z36" i="5" s="1"/>
  <c r="X36" i="5"/>
  <c r="S36" i="5"/>
  <c r="CF35" i="5"/>
  <c r="CE35" i="5"/>
  <c r="AQ35" i="5"/>
  <c r="AP35" i="5"/>
  <c r="AJ35" i="5"/>
  <c r="Y35" i="5"/>
  <c r="AA35" i="5" s="1"/>
  <c r="AB35" i="5" s="1"/>
  <c r="X35" i="5"/>
  <c r="S35" i="5"/>
  <c r="CF34" i="5"/>
  <c r="CE34" i="5"/>
  <c r="AP34" i="5"/>
  <c r="AG34" i="5"/>
  <c r="AA34" i="5"/>
  <c r="AB34" i="5" s="1"/>
  <c r="Y34" i="5"/>
  <c r="Z34" i="5" s="1"/>
  <c r="X34" i="5"/>
  <c r="S34" i="5"/>
  <c r="CF33" i="5"/>
  <c r="CE33" i="5"/>
  <c r="AP33" i="5"/>
  <c r="Y33" i="5"/>
  <c r="Z33" i="5" s="1"/>
  <c r="X33" i="5"/>
  <c r="S33" i="5"/>
  <c r="CF32" i="5"/>
  <c r="CE32" i="5"/>
  <c r="AP32" i="5"/>
  <c r="AB32" i="5"/>
  <c r="AA32" i="5"/>
  <c r="Y32" i="5"/>
  <c r="Z32" i="5" s="1"/>
  <c r="X32" i="5"/>
  <c r="S32" i="5"/>
  <c r="CF31" i="5"/>
  <c r="CE31" i="5"/>
  <c r="AP31" i="5"/>
  <c r="Z31" i="5"/>
  <c r="Y31" i="5"/>
  <c r="AA31" i="5" s="1"/>
  <c r="AB31" i="5" s="1"/>
  <c r="X31" i="5"/>
  <c r="S31" i="5"/>
  <c r="CF30" i="5"/>
  <c r="CE30" i="5"/>
  <c r="AP30" i="5"/>
  <c r="AH30" i="5"/>
  <c r="Y30" i="5"/>
  <c r="Z30" i="5" s="1"/>
  <c r="X30" i="5"/>
  <c r="S30" i="5"/>
  <c r="CF29" i="5"/>
  <c r="CE29" i="5"/>
  <c r="AP29" i="5"/>
  <c r="AO29" i="5"/>
  <c r="Y29" i="5"/>
  <c r="Z29" i="5" s="1"/>
  <c r="X29" i="5"/>
  <c r="AA29" i="5" s="1"/>
  <c r="AB29" i="5" s="1"/>
  <c r="S29" i="5"/>
  <c r="CF28" i="5"/>
  <c r="CE28" i="5"/>
  <c r="AP28" i="5"/>
  <c r="AN28" i="5"/>
  <c r="AB28" i="5"/>
  <c r="AA28" i="5"/>
  <c r="Y28" i="5"/>
  <c r="Z28" i="5" s="1"/>
  <c r="X28" i="5"/>
  <c r="S28" i="5"/>
  <c r="CF27" i="5"/>
  <c r="CE27" i="5"/>
  <c r="AQ27" i="5"/>
  <c r="AP27" i="5"/>
  <c r="AA27" i="5"/>
  <c r="AB27" i="5" s="1"/>
  <c r="Y27" i="5"/>
  <c r="Z27" i="5" s="1"/>
  <c r="X27" i="5"/>
  <c r="S27" i="5"/>
  <c r="CF26" i="5"/>
  <c r="CE26" i="5"/>
  <c r="AQ26" i="5"/>
  <c r="AP26" i="5"/>
  <c r="AN26" i="5"/>
  <c r="Y26" i="5"/>
  <c r="Z26" i="5" s="1"/>
  <c r="X26" i="5"/>
  <c r="S26" i="5"/>
  <c r="CF25" i="5"/>
  <c r="CE25" i="5"/>
  <c r="AP25" i="5"/>
  <c r="AN25" i="5"/>
  <c r="AG25" i="5"/>
  <c r="AA25" i="5"/>
  <c r="AB25" i="5" s="1"/>
  <c r="Y25" i="5"/>
  <c r="Z25" i="5" s="1"/>
  <c r="X25" i="5"/>
  <c r="S25" i="5"/>
  <c r="CF24" i="5"/>
  <c r="CE24" i="5"/>
  <c r="AP24" i="5"/>
  <c r="AO24" i="5"/>
  <c r="AM24" i="5"/>
  <c r="AF24" i="5"/>
  <c r="AA24" i="5"/>
  <c r="AB24" i="5" s="1"/>
  <c r="Y24" i="5"/>
  <c r="Z24" i="5" s="1"/>
  <c r="X24" i="5"/>
  <c r="S24" i="5"/>
  <c r="CF23" i="5"/>
  <c r="CE23" i="5"/>
  <c r="AP23" i="5"/>
  <c r="AD23" i="5"/>
  <c r="Y23" i="5"/>
  <c r="Z23" i="5" s="1"/>
  <c r="X23" i="5"/>
  <c r="S23" i="5"/>
  <c r="CF22" i="5"/>
  <c r="CE22" i="5"/>
  <c r="AS22" i="5"/>
  <c r="AP22" i="5"/>
  <c r="AH22" i="5"/>
  <c r="AA22" i="5"/>
  <c r="AB22" i="5" s="1"/>
  <c r="Z22" i="5"/>
  <c r="Y22" i="5"/>
  <c r="X22" i="5"/>
  <c r="S22" i="5"/>
  <c r="CF21" i="5"/>
  <c r="CE21" i="5"/>
  <c r="AP21" i="5"/>
  <c r="AH21" i="5"/>
  <c r="AF21" i="5"/>
  <c r="Z21" i="5"/>
  <c r="Y21" i="5"/>
  <c r="X21" i="5"/>
  <c r="AA21" i="5" s="1"/>
  <c r="AB21" i="5" s="1"/>
  <c r="S21" i="5"/>
  <c r="CF20" i="5"/>
  <c r="CE20" i="5"/>
  <c r="AP20" i="5"/>
  <c r="AH20" i="5"/>
  <c r="Y20" i="5"/>
  <c r="Z20" i="5" s="1"/>
  <c r="X20" i="5"/>
  <c r="AA20" i="5" s="1"/>
  <c r="AB20" i="5" s="1"/>
  <c r="S20" i="5"/>
  <c r="CF19" i="5"/>
  <c r="CE19" i="5"/>
  <c r="AQ19" i="5"/>
  <c r="AP19" i="5"/>
  <c r="AN19" i="5"/>
  <c r="AL19" i="5"/>
  <c r="AH19" i="5"/>
  <c r="Y19" i="5"/>
  <c r="AA19" i="5" s="1"/>
  <c r="AB19" i="5" s="1"/>
  <c r="X19" i="5"/>
  <c r="S19" i="5"/>
  <c r="CF18" i="5"/>
  <c r="CE18" i="5"/>
  <c r="AP18" i="5"/>
  <c r="AN18" i="5"/>
  <c r="AG18" i="5"/>
  <c r="AF18" i="5"/>
  <c r="Y18" i="5"/>
  <c r="Z18" i="5" s="1"/>
  <c r="X18" i="5"/>
  <c r="AA18" i="5" s="1"/>
  <c r="AB18" i="5" s="1"/>
  <c r="S18" i="5"/>
  <c r="CF17" i="5"/>
  <c r="CE17" i="5"/>
  <c r="AP17" i="5"/>
  <c r="AL17" i="5"/>
  <c r="Z17" i="5"/>
  <c r="Y17" i="5"/>
  <c r="X17" i="5"/>
  <c r="AA17" i="5" s="1"/>
  <c r="AB17" i="5" s="1"/>
  <c r="S17" i="5"/>
  <c r="CF16" i="5"/>
  <c r="CE16" i="5"/>
  <c r="AP16" i="5"/>
  <c r="AO16" i="5"/>
  <c r="AD16" i="5"/>
  <c r="AB16" i="5"/>
  <c r="Z16" i="5"/>
  <c r="Y16" i="5"/>
  <c r="X16" i="5"/>
  <c r="AA16" i="5" s="1"/>
  <c r="S16" i="5"/>
  <c r="CF15" i="5"/>
  <c r="CE15" i="5"/>
  <c r="AQ15" i="5"/>
  <c r="AP15" i="5"/>
  <c r="AO15" i="5"/>
  <c r="AG15" i="5"/>
  <c r="Y15" i="5"/>
  <c r="Z15" i="5" s="1"/>
  <c r="X15" i="5"/>
  <c r="AA15" i="5" s="1"/>
  <c r="AB15" i="5" s="1"/>
  <c r="S15" i="5"/>
  <c r="CF14" i="5"/>
  <c r="CE14" i="5"/>
  <c r="AQ14" i="5"/>
  <c r="AP14" i="5"/>
  <c r="AO14" i="5"/>
  <c r="AG14" i="5"/>
  <c r="AF14" i="5"/>
  <c r="Y14" i="5"/>
  <c r="Z14" i="5" s="1"/>
  <c r="X14" i="5"/>
  <c r="AA14" i="5" s="1"/>
  <c r="AB14" i="5" s="1"/>
  <c r="S14" i="5"/>
  <c r="CF13" i="5"/>
  <c r="CE13" i="5"/>
  <c r="AQ13" i="5"/>
  <c r="AP13" i="5"/>
  <c r="AO13" i="5"/>
  <c r="AG13" i="5"/>
  <c r="AF13" i="5"/>
  <c r="AE13" i="5"/>
  <c r="Z13" i="5"/>
  <c r="Y13" i="5"/>
  <c r="X13" i="5"/>
  <c r="AA13" i="5" s="1"/>
  <c r="AB13" i="5" s="1"/>
  <c r="S13" i="5"/>
  <c r="CF12" i="5"/>
  <c r="CE12" i="5"/>
  <c r="AQ12" i="5"/>
  <c r="AP12" i="5"/>
  <c r="AG12" i="5"/>
  <c r="Z12" i="5"/>
  <c r="Y12" i="5"/>
  <c r="X12" i="5"/>
  <c r="AA12" i="5" s="1"/>
  <c r="AB12" i="5" s="1"/>
  <c r="S12" i="5"/>
  <c r="CF11" i="5"/>
  <c r="CE11" i="5"/>
  <c r="AS11" i="5"/>
  <c r="AR11" i="5"/>
  <c r="AQ11" i="5"/>
  <c r="AP11" i="5"/>
  <c r="AH11" i="5"/>
  <c r="AG11" i="5"/>
  <c r="Y11" i="5"/>
  <c r="Z11" i="5" s="1"/>
  <c r="X11" i="5"/>
  <c r="AA11" i="5" s="1"/>
  <c r="AB11" i="5" s="1"/>
  <c r="S11" i="5"/>
  <c r="CF10" i="5"/>
  <c r="CE10" i="5"/>
  <c r="AQ10" i="5"/>
  <c r="AP10" i="5"/>
  <c r="AO10" i="5"/>
  <c r="AH10" i="5"/>
  <c r="AG10" i="5"/>
  <c r="AF10" i="5"/>
  <c r="Z10" i="5"/>
  <c r="Y10" i="5"/>
  <c r="X10" i="5"/>
  <c r="AA10" i="5" s="1"/>
  <c r="AB10" i="5" s="1"/>
  <c r="S10" i="5"/>
  <c r="CF9" i="5"/>
  <c r="CE9" i="5"/>
  <c r="AQ9" i="5"/>
  <c r="AP9" i="5"/>
  <c r="AO9" i="5"/>
  <c r="AN9" i="5"/>
  <c r="AG9" i="5"/>
  <c r="AF9" i="5"/>
  <c r="Z9" i="5"/>
  <c r="Y9" i="5"/>
  <c r="X9" i="5"/>
  <c r="AA9" i="5" s="1"/>
  <c r="AB9" i="5" s="1"/>
  <c r="S9" i="5"/>
  <c r="CF8" i="5"/>
  <c r="CE8" i="5"/>
  <c r="AQ8" i="5"/>
  <c r="AP8" i="5"/>
  <c r="AO8" i="5"/>
  <c r="AN8" i="5"/>
  <c r="AH8" i="5"/>
  <c r="AG8" i="5"/>
  <c r="AF8" i="5"/>
  <c r="Y8" i="5"/>
  <c r="Z8" i="5" s="1"/>
  <c r="X8" i="5"/>
  <c r="AA8" i="5" s="1"/>
  <c r="AB8" i="5" s="1"/>
  <c r="S8" i="5"/>
  <c r="CF7" i="5"/>
  <c r="CE7" i="5"/>
  <c r="AQ7" i="5"/>
  <c r="AP7" i="5"/>
  <c r="AN7" i="5"/>
  <c r="AM7" i="5"/>
  <c r="AL7" i="5"/>
  <c r="AH7" i="5"/>
  <c r="AF7" i="5"/>
  <c r="AD7" i="5"/>
  <c r="Y7" i="5"/>
  <c r="Z7" i="5" s="1"/>
  <c r="X7" i="5"/>
  <c r="AA7" i="5" s="1"/>
  <c r="AB7" i="5" s="1"/>
  <c r="S7" i="5"/>
  <c r="CF6" i="5"/>
  <c r="CE6" i="5"/>
  <c r="AP6" i="5"/>
  <c r="AN6" i="5"/>
  <c r="AL6" i="5"/>
  <c r="AJ6" i="5"/>
  <c r="AH6" i="5"/>
  <c r="AF6" i="5"/>
  <c r="AD6" i="5"/>
  <c r="AB6" i="5"/>
  <c r="AA6" i="5"/>
  <c r="Y6" i="5"/>
  <c r="Z6" i="5" s="1"/>
  <c r="X6" i="5"/>
  <c r="S6" i="5"/>
  <c r="CF5" i="5"/>
  <c r="CE5" i="5"/>
  <c r="AQ5" i="5"/>
  <c r="AP5" i="5"/>
  <c r="AL5" i="5"/>
  <c r="AJ5" i="5"/>
  <c r="AI5" i="5"/>
  <c r="AH5" i="5"/>
  <c r="AD5" i="5"/>
  <c r="AA5" i="5"/>
  <c r="AB5" i="5" s="1"/>
  <c r="Y5" i="5"/>
  <c r="Z5" i="5" s="1"/>
  <c r="X5" i="5"/>
  <c r="S5" i="5"/>
  <c r="CF4" i="5"/>
  <c r="CE4" i="5"/>
  <c r="AQ4" i="5"/>
  <c r="AP4" i="5"/>
  <c r="AO4" i="5"/>
  <c r="AN4" i="5"/>
  <c r="AJ4" i="5"/>
  <c r="AH4" i="5"/>
  <c r="AG4" i="5"/>
  <c r="AF4" i="5"/>
  <c r="Y4" i="5"/>
  <c r="Z4" i="5" s="1"/>
  <c r="X4" i="5"/>
  <c r="AA4" i="5" s="1"/>
  <c r="AB4" i="5" s="1"/>
  <c r="S4" i="5"/>
  <c r="CF3" i="5"/>
  <c r="CE3" i="5"/>
  <c r="AS3" i="5"/>
  <c r="AQ3" i="5"/>
  <c r="AP3" i="5"/>
  <c r="AO3" i="5"/>
  <c r="AN3" i="5"/>
  <c r="AL3" i="5"/>
  <c r="AH3" i="5"/>
  <c r="AG3" i="5"/>
  <c r="AF3" i="5"/>
  <c r="AE3" i="5"/>
  <c r="AD3" i="5"/>
  <c r="Y3" i="5"/>
  <c r="Z3" i="5" s="1"/>
  <c r="X3" i="5"/>
  <c r="AA3" i="5" s="1"/>
  <c r="AB3" i="5" s="1"/>
  <c r="S3" i="5"/>
  <c r="R1" i="5"/>
  <c r="AT7" i="5" s="1"/>
  <c r="Q1" i="5"/>
  <c r="P1" i="5"/>
  <c r="O1" i="5"/>
  <c r="AQ17" i="5" s="1"/>
  <c r="M1" i="5"/>
  <c r="AO21" i="5" s="1"/>
  <c r="L1" i="5"/>
  <c r="AN36" i="5" s="1"/>
  <c r="K1" i="5"/>
  <c r="AM16" i="5" s="1"/>
  <c r="J1" i="5"/>
  <c r="AL61" i="5" s="1"/>
  <c r="I1" i="5"/>
  <c r="AK17" i="5" s="1"/>
  <c r="H1" i="5"/>
  <c r="G1" i="5"/>
  <c r="F1" i="5"/>
  <c r="AH37" i="5" s="1"/>
  <c r="E1" i="5"/>
  <c r="AG47" i="5" s="1"/>
  <c r="D1" i="5"/>
  <c r="AF26" i="5" s="1"/>
  <c r="C1" i="5"/>
  <c r="AE7" i="5" s="1"/>
  <c r="B1" i="5"/>
  <c r="AT6" i="5" l="1"/>
  <c r="AI92" i="5"/>
  <c r="AI96" i="5"/>
  <c r="AI94" i="5"/>
  <c r="AI82" i="5"/>
  <c r="AI90" i="5"/>
  <c r="AI91" i="5"/>
  <c r="AI80" i="5"/>
  <c r="AI77" i="5"/>
  <c r="AI73" i="5"/>
  <c r="AI95" i="5"/>
  <c r="AI87" i="5"/>
  <c r="AI84" i="5"/>
  <c r="AI83" i="5"/>
  <c r="AI93" i="5"/>
  <c r="AI85" i="5"/>
  <c r="AI79" i="5"/>
  <c r="AI74" i="5"/>
  <c r="AI81" i="5"/>
  <c r="AI76" i="5"/>
  <c r="AI72" i="5"/>
  <c r="AI75" i="5"/>
  <c r="AI88" i="5"/>
  <c r="AI86" i="5"/>
  <c r="AI71" i="5"/>
  <c r="AI69" i="5"/>
  <c r="AI67" i="5"/>
  <c r="AI89" i="5"/>
  <c r="AI78" i="5"/>
  <c r="AI70" i="5"/>
  <c r="AI68" i="5"/>
  <c r="AI66" i="5"/>
  <c r="AI61" i="5"/>
  <c r="AI57" i="5"/>
  <c r="AI53" i="5"/>
  <c r="AI49" i="5"/>
  <c r="AI62" i="5"/>
  <c r="AI58" i="5"/>
  <c r="AI54" i="5"/>
  <c r="AI60" i="5"/>
  <c r="AI56" i="5"/>
  <c r="AI52" i="5"/>
  <c r="AI55" i="5"/>
  <c r="AI45" i="5"/>
  <c r="AI44" i="5"/>
  <c r="AI40" i="5"/>
  <c r="AI64" i="5"/>
  <c r="AI59" i="5"/>
  <c r="AI46" i="5"/>
  <c r="AI50" i="5"/>
  <c r="AI47" i="5"/>
  <c r="AI63" i="5"/>
  <c r="AI51" i="5"/>
  <c r="AI42" i="5"/>
  <c r="AI36" i="5"/>
  <c r="AI32" i="5"/>
  <c r="AI28" i="5"/>
  <c r="AI24" i="5"/>
  <c r="AI20" i="5"/>
  <c r="AI37" i="5"/>
  <c r="AI33" i="5"/>
  <c r="AI29" i="5"/>
  <c r="AI25" i="5"/>
  <c r="AI65" i="5"/>
  <c r="AI39" i="5"/>
  <c r="AI38" i="5"/>
  <c r="AI35" i="5"/>
  <c r="AI27" i="5"/>
  <c r="AI26" i="5"/>
  <c r="AI18" i="5"/>
  <c r="AI41" i="5"/>
  <c r="AI19" i="5"/>
  <c r="AI48" i="5"/>
  <c r="AI31" i="5"/>
  <c r="AI30" i="5"/>
  <c r="AI22" i="5"/>
  <c r="AI6" i="5"/>
  <c r="AI3" i="5"/>
  <c r="AI16" i="5"/>
  <c r="AI14" i="5"/>
  <c r="AI43" i="5"/>
  <c r="AI7" i="5"/>
  <c r="AI15" i="5"/>
  <c r="AI34" i="5"/>
  <c r="AI21" i="5"/>
  <c r="AI13" i="5"/>
  <c r="AI10" i="5"/>
  <c r="AI9" i="5"/>
  <c r="AI8" i="5"/>
  <c r="AI4" i="5"/>
  <c r="AI23" i="5"/>
  <c r="AR92" i="5"/>
  <c r="AR88" i="5"/>
  <c r="AR96" i="5"/>
  <c r="AR93" i="5"/>
  <c r="AR95" i="5"/>
  <c r="AR91" i="5"/>
  <c r="AR82" i="5"/>
  <c r="AR94" i="5"/>
  <c r="AR83" i="5"/>
  <c r="AR77" i="5"/>
  <c r="AR73" i="5"/>
  <c r="AR69" i="5"/>
  <c r="AR89" i="5"/>
  <c r="AR81" i="5"/>
  <c r="AR80" i="5"/>
  <c r="AR90" i="5"/>
  <c r="AR85" i="5"/>
  <c r="AR78" i="5"/>
  <c r="AR75" i="5"/>
  <c r="AR87" i="5"/>
  <c r="AR74" i="5"/>
  <c r="AR72" i="5"/>
  <c r="AR84" i="5"/>
  <c r="AR71" i="5"/>
  <c r="AR70" i="5"/>
  <c r="AR67" i="5"/>
  <c r="AR63" i="5"/>
  <c r="AR64" i="5"/>
  <c r="AR86" i="5"/>
  <c r="AR79" i="5"/>
  <c r="AR76" i="5"/>
  <c r="AR68" i="5"/>
  <c r="AR61" i="5"/>
  <c r="AR57" i="5"/>
  <c r="AR53" i="5"/>
  <c r="AR49" i="5"/>
  <c r="AR45" i="5"/>
  <c r="AR65" i="5"/>
  <c r="AR52" i="5"/>
  <c r="AR56" i="5"/>
  <c r="AR46" i="5"/>
  <c r="AR66" i="5"/>
  <c r="AR60" i="5"/>
  <c r="AR47" i="5"/>
  <c r="AR58" i="5"/>
  <c r="AR51" i="5"/>
  <c r="AR62" i="5"/>
  <c r="AR55" i="5"/>
  <c r="AR43" i="5"/>
  <c r="AR42" i="5"/>
  <c r="AR44" i="5"/>
  <c r="AR37" i="5"/>
  <c r="AR33" i="5"/>
  <c r="AR29" i="5"/>
  <c r="AR25" i="5"/>
  <c r="AR48" i="5"/>
  <c r="AR59" i="5"/>
  <c r="AR39" i="5"/>
  <c r="AR54" i="5"/>
  <c r="AR50" i="5"/>
  <c r="AR31" i="5"/>
  <c r="AR30" i="5"/>
  <c r="AR14" i="5"/>
  <c r="AR10" i="5"/>
  <c r="AR24" i="5"/>
  <c r="AR18" i="5"/>
  <c r="AR36" i="5"/>
  <c r="AR28" i="5"/>
  <c r="AR19" i="5"/>
  <c r="AR22" i="5"/>
  <c r="AR17" i="5"/>
  <c r="AR13" i="5"/>
  <c r="AR3" i="5"/>
  <c r="AR34" i="5"/>
  <c r="AR23" i="5"/>
  <c r="AR7" i="5"/>
  <c r="AR16" i="5"/>
  <c r="AR9" i="5"/>
  <c r="AR8" i="5"/>
  <c r="AR35" i="5"/>
  <c r="AR26" i="5"/>
  <c r="AR15" i="5"/>
  <c r="AR38" i="5"/>
  <c r="AR40" i="5"/>
  <c r="AT5" i="5"/>
  <c r="AR6" i="5"/>
  <c r="AI17" i="5"/>
  <c r="AE18" i="5"/>
  <c r="AJ92" i="5"/>
  <c r="AJ88" i="5"/>
  <c r="AJ96" i="5"/>
  <c r="AJ93" i="5"/>
  <c r="AJ95" i="5"/>
  <c r="AJ82" i="5"/>
  <c r="AJ90" i="5"/>
  <c r="AJ85" i="5"/>
  <c r="AJ83" i="5"/>
  <c r="AJ94" i="5"/>
  <c r="AJ80" i="5"/>
  <c r="AJ77" i="5"/>
  <c r="AJ73" i="5"/>
  <c r="AJ69" i="5"/>
  <c r="AJ86" i="5"/>
  <c r="AJ81" i="5"/>
  <c r="AJ87" i="5"/>
  <c r="AJ84" i="5"/>
  <c r="AJ78" i="5"/>
  <c r="AJ75" i="5"/>
  <c r="AJ91" i="5"/>
  <c r="AJ76" i="5"/>
  <c r="AJ72" i="5"/>
  <c r="AJ79" i="5"/>
  <c r="AJ74" i="5"/>
  <c r="AJ67" i="5"/>
  <c r="AJ63" i="5"/>
  <c r="AJ89" i="5"/>
  <c r="AJ64" i="5"/>
  <c r="AJ61" i="5"/>
  <c r="AJ57" i="5"/>
  <c r="AJ53" i="5"/>
  <c r="AJ49" i="5"/>
  <c r="AJ45" i="5"/>
  <c r="AJ65" i="5"/>
  <c r="AJ71" i="5"/>
  <c r="AJ68" i="5"/>
  <c r="AJ70" i="5"/>
  <c r="AJ66" i="5"/>
  <c r="AJ59" i="5"/>
  <c r="AJ46" i="5"/>
  <c r="AJ54" i="5"/>
  <c r="AJ50" i="5"/>
  <c r="AJ47" i="5"/>
  <c r="AJ58" i="5"/>
  <c r="AJ48" i="5"/>
  <c r="AJ56" i="5"/>
  <c r="AJ62" i="5"/>
  <c r="AJ52" i="5"/>
  <c r="AJ37" i="5"/>
  <c r="AJ33" i="5"/>
  <c r="AJ29" i="5"/>
  <c r="AJ25" i="5"/>
  <c r="AJ60" i="5"/>
  <c r="AJ55" i="5"/>
  <c r="AJ28" i="5"/>
  <c r="AJ27" i="5"/>
  <c r="AJ26" i="5"/>
  <c r="AJ24" i="5"/>
  <c r="AJ18" i="5"/>
  <c r="AJ14" i="5"/>
  <c r="AJ10" i="5"/>
  <c r="AJ51" i="5"/>
  <c r="AJ41" i="5"/>
  <c r="AJ19" i="5"/>
  <c r="AJ44" i="5"/>
  <c r="AJ42" i="5"/>
  <c r="AJ34" i="5"/>
  <c r="AJ38" i="5"/>
  <c r="AJ43" i="5"/>
  <c r="AJ23" i="5"/>
  <c r="AJ17" i="5"/>
  <c r="AJ13" i="5"/>
  <c r="AJ40" i="5"/>
  <c r="AJ3" i="5"/>
  <c r="AJ8" i="5"/>
  <c r="AJ7" i="5"/>
  <c r="AJ21" i="5"/>
  <c r="AJ9" i="5"/>
  <c r="AJ30" i="5"/>
  <c r="AJ20" i="5"/>
  <c r="AJ16" i="5"/>
  <c r="AJ15" i="5"/>
  <c r="AJ32" i="5"/>
  <c r="AJ31" i="5"/>
  <c r="AJ22" i="5"/>
  <c r="AJ12" i="5"/>
  <c r="AJ11" i="5"/>
  <c r="AJ39" i="5"/>
  <c r="AJ36" i="5"/>
  <c r="AS96" i="5"/>
  <c r="AS93" i="5"/>
  <c r="AS79" i="5"/>
  <c r="AS94" i="5"/>
  <c r="AS83" i="5"/>
  <c r="AS90" i="5"/>
  <c r="AS85" i="5"/>
  <c r="AS92" i="5"/>
  <c r="AS91" i="5"/>
  <c r="AS89" i="5"/>
  <c r="AS88" i="5"/>
  <c r="AS81" i="5"/>
  <c r="AS80" i="5"/>
  <c r="AS82" i="5"/>
  <c r="AS74" i="5"/>
  <c r="AS78" i="5"/>
  <c r="AS75" i="5"/>
  <c r="AS72" i="5"/>
  <c r="AS84" i="5"/>
  <c r="AS77" i="5"/>
  <c r="AS76" i="5"/>
  <c r="AS73" i="5"/>
  <c r="AS87" i="5"/>
  <c r="AS71" i="5"/>
  <c r="AS95" i="5"/>
  <c r="AS69" i="5"/>
  <c r="AS64" i="5"/>
  <c r="AS86" i="5"/>
  <c r="AS70" i="5"/>
  <c r="AS67" i="5"/>
  <c r="AS66" i="5"/>
  <c r="AS62" i="5"/>
  <c r="AS58" i="5"/>
  <c r="AS54" i="5"/>
  <c r="AS50" i="5"/>
  <c r="AS59" i="5"/>
  <c r="AS55" i="5"/>
  <c r="AS61" i="5"/>
  <c r="AS57" i="5"/>
  <c r="AS53" i="5"/>
  <c r="AS68" i="5"/>
  <c r="AS56" i="5"/>
  <c r="AS46" i="5"/>
  <c r="AS45" i="5"/>
  <c r="AS41" i="5"/>
  <c r="AS63" i="5"/>
  <c r="AS60" i="5"/>
  <c r="AS47" i="5"/>
  <c r="AS48" i="5"/>
  <c r="AS65" i="5"/>
  <c r="AS44" i="5"/>
  <c r="AS37" i="5"/>
  <c r="AS33" i="5"/>
  <c r="AS29" i="5"/>
  <c r="AS25" i="5"/>
  <c r="AS21" i="5"/>
  <c r="AS49" i="5"/>
  <c r="AS38" i="5"/>
  <c r="AS34" i="5"/>
  <c r="AS30" i="5"/>
  <c r="AS26" i="5"/>
  <c r="AS51" i="5"/>
  <c r="AS35" i="5"/>
  <c r="AS52" i="5"/>
  <c r="AS39" i="5"/>
  <c r="AS24" i="5"/>
  <c r="AS18" i="5"/>
  <c r="AS36" i="5"/>
  <c r="AS28" i="5"/>
  <c r="AS19" i="5"/>
  <c r="AS27" i="5"/>
  <c r="AS43" i="5"/>
  <c r="AS40" i="5"/>
  <c r="AS32" i="5"/>
  <c r="AS23" i="5"/>
  <c r="AS7" i="5"/>
  <c r="AS17" i="5"/>
  <c r="AS15" i="5"/>
  <c r="AS16" i="5"/>
  <c r="AS9" i="5"/>
  <c r="AS8" i="5"/>
  <c r="AS4" i="5"/>
  <c r="AS14" i="5"/>
  <c r="AS13" i="5"/>
  <c r="AS12" i="5"/>
  <c r="AS10" i="5"/>
  <c r="AS5" i="5"/>
  <c r="AS42" i="5"/>
  <c r="AS20" i="5"/>
  <c r="AS6" i="5"/>
  <c r="AR12" i="5"/>
  <c r="AK96" i="5"/>
  <c r="AK93" i="5"/>
  <c r="AK90" i="5"/>
  <c r="AK79" i="5"/>
  <c r="AK85" i="5"/>
  <c r="AK83" i="5"/>
  <c r="AK86" i="5"/>
  <c r="AK81" i="5"/>
  <c r="AK95" i="5"/>
  <c r="AK94" i="5"/>
  <c r="AK74" i="5"/>
  <c r="AK78" i="5"/>
  <c r="AK75" i="5"/>
  <c r="AK89" i="5"/>
  <c r="AK88" i="5"/>
  <c r="AK91" i="5"/>
  <c r="AK80" i="5"/>
  <c r="AK73" i="5"/>
  <c r="AK87" i="5"/>
  <c r="AK92" i="5"/>
  <c r="AK76" i="5"/>
  <c r="AK72" i="5"/>
  <c r="AK77" i="5"/>
  <c r="AK69" i="5"/>
  <c r="AK82" i="5"/>
  <c r="AK84" i="5"/>
  <c r="AK67" i="5"/>
  <c r="AK65" i="5"/>
  <c r="AK62" i="5"/>
  <c r="AK58" i="5"/>
  <c r="AK54" i="5"/>
  <c r="AK50" i="5"/>
  <c r="AK64" i="5"/>
  <c r="AK59" i="5"/>
  <c r="AK55" i="5"/>
  <c r="AK61" i="5"/>
  <c r="AK57" i="5"/>
  <c r="AK53" i="5"/>
  <c r="AK47" i="5"/>
  <c r="AK41" i="5"/>
  <c r="AK48" i="5"/>
  <c r="AK68" i="5"/>
  <c r="AK51" i="5"/>
  <c r="AK49" i="5"/>
  <c r="AK63" i="5"/>
  <c r="AK70" i="5"/>
  <c r="AK66" i="5"/>
  <c r="AK60" i="5"/>
  <c r="AK52" i="5"/>
  <c r="AK45" i="5"/>
  <c r="AK37" i="5"/>
  <c r="AK33" i="5"/>
  <c r="AK29" i="5"/>
  <c r="AK25" i="5"/>
  <c r="AK21" i="5"/>
  <c r="AK46" i="5"/>
  <c r="AK39" i="5"/>
  <c r="AK38" i="5"/>
  <c r="AK34" i="5"/>
  <c r="AK30" i="5"/>
  <c r="AK26" i="5"/>
  <c r="AK71" i="5"/>
  <c r="AK43" i="5"/>
  <c r="AK40" i="5"/>
  <c r="AK35" i="5"/>
  <c r="AK19" i="5"/>
  <c r="AK44" i="5"/>
  <c r="AK42" i="5"/>
  <c r="AK20" i="5"/>
  <c r="AK36" i="5"/>
  <c r="AK56" i="5"/>
  <c r="AK27" i="5"/>
  <c r="AK7" i="5"/>
  <c r="AK11" i="5"/>
  <c r="AK10" i="5"/>
  <c r="AK28" i="5"/>
  <c r="AK16" i="5"/>
  <c r="AK15" i="5"/>
  <c r="AK13" i="5"/>
  <c r="AK12" i="5"/>
  <c r="AK32" i="5"/>
  <c r="AK31" i="5"/>
  <c r="AK14" i="5"/>
  <c r="AK9" i="5"/>
  <c r="AK8" i="5"/>
  <c r="AK4" i="5"/>
  <c r="AK22" i="5"/>
  <c r="AK18" i="5"/>
  <c r="AK5" i="5"/>
  <c r="AK24" i="5"/>
  <c r="AE16" i="5"/>
  <c r="AE20" i="5"/>
  <c r="AE15" i="5"/>
  <c r="AR21" i="5"/>
  <c r="AS31" i="5"/>
  <c r="AM94" i="5"/>
  <c r="AM96" i="5"/>
  <c r="AM86" i="5"/>
  <c r="AM85" i="5"/>
  <c r="AM95" i="5"/>
  <c r="AM87" i="5"/>
  <c r="AM84" i="5"/>
  <c r="AM93" i="5"/>
  <c r="AM88" i="5"/>
  <c r="AM90" i="5"/>
  <c r="AM78" i="5"/>
  <c r="AM75" i="5"/>
  <c r="AM89" i="5"/>
  <c r="AM83" i="5"/>
  <c r="AM79" i="5"/>
  <c r="AM76" i="5"/>
  <c r="AM91" i="5"/>
  <c r="AM92" i="5"/>
  <c r="AM81" i="5"/>
  <c r="AM65" i="5"/>
  <c r="AM82" i="5"/>
  <c r="AM74" i="5"/>
  <c r="AM77" i="5"/>
  <c r="AM80" i="5"/>
  <c r="AM72" i="5"/>
  <c r="AM64" i="5"/>
  <c r="AM71" i="5"/>
  <c r="AM68" i="5"/>
  <c r="AM59" i="5"/>
  <c r="AM55" i="5"/>
  <c r="AM51" i="5"/>
  <c r="AM60" i="5"/>
  <c r="AM56" i="5"/>
  <c r="AM52" i="5"/>
  <c r="AM62" i="5"/>
  <c r="AM58" i="5"/>
  <c r="AM54" i="5"/>
  <c r="AM50" i="5"/>
  <c r="AM49" i="5"/>
  <c r="AM42" i="5"/>
  <c r="AM53" i="5"/>
  <c r="AM57" i="5"/>
  <c r="AM66" i="5"/>
  <c r="AM63" i="5"/>
  <c r="AM70" i="5"/>
  <c r="AM69" i="5"/>
  <c r="AM47" i="5"/>
  <c r="AM46" i="5"/>
  <c r="AM73" i="5"/>
  <c r="AM67" i="5"/>
  <c r="AM39" i="5"/>
  <c r="AM38" i="5"/>
  <c r="AM34" i="5"/>
  <c r="AM30" i="5"/>
  <c r="AM26" i="5"/>
  <c r="AM22" i="5"/>
  <c r="AM18" i="5"/>
  <c r="AM43" i="5"/>
  <c r="AM40" i="5"/>
  <c r="AM35" i="5"/>
  <c r="AM31" i="5"/>
  <c r="AM27" i="5"/>
  <c r="AM44" i="5"/>
  <c r="AM36" i="5"/>
  <c r="AM61" i="5"/>
  <c r="AM41" i="5"/>
  <c r="AM25" i="5"/>
  <c r="AM20" i="5"/>
  <c r="AM45" i="5"/>
  <c r="AM21" i="5"/>
  <c r="AM48" i="5"/>
  <c r="AM33" i="5"/>
  <c r="AM32" i="5"/>
  <c r="AM37" i="5"/>
  <c r="AM19" i="5"/>
  <c r="AM28" i="5"/>
  <c r="AM15" i="5"/>
  <c r="AM9" i="5"/>
  <c r="AM8" i="5"/>
  <c r="AM4" i="5"/>
  <c r="AM23" i="5"/>
  <c r="AM29" i="5"/>
  <c r="AM14" i="5"/>
  <c r="AM13" i="5"/>
  <c r="AM12" i="5"/>
  <c r="AM10" i="5"/>
  <c r="AM11" i="5"/>
  <c r="AM5" i="5"/>
  <c r="AM17" i="5"/>
  <c r="AM6" i="5"/>
  <c r="AT3" i="5"/>
  <c r="AK6" i="5"/>
  <c r="AE9" i="5"/>
  <c r="AR4" i="5"/>
  <c r="AM3" i="5"/>
  <c r="AI12" i="5"/>
  <c r="AK23" i="5"/>
  <c r="AT93" i="5"/>
  <c r="AT89" i="5"/>
  <c r="AT85" i="5"/>
  <c r="AT94" i="5"/>
  <c r="AT90" i="5"/>
  <c r="AT83" i="5"/>
  <c r="AT87" i="5"/>
  <c r="AT86" i="5"/>
  <c r="AT84" i="5"/>
  <c r="AT82" i="5"/>
  <c r="AT74" i="5"/>
  <c r="AT70" i="5"/>
  <c r="AT91" i="5"/>
  <c r="AT96" i="5"/>
  <c r="AT92" i="5"/>
  <c r="AT76" i="5"/>
  <c r="AT95" i="5"/>
  <c r="AT77" i="5"/>
  <c r="AT73" i="5"/>
  <c r="AT79" i="5"/>
  <c r="AT78" i="5"/>
  <c r="AT72" i="5"/>
  <c r="AT68" i="5"/>
  <c r="AT69" i="5"/>
  <c r="AT64" i="5"/>
  <c r="AT81" i="5"/>
  <c r="AT65" i="5"/>
  <c r="AT88" i="5"/>
  <c r="AT80" i="5"/>
  <c r="AT71" i="5"/>
  <c r="AT66" i="5"/>
  <c r="AT62" i="5"/>
  <c r="AT58" i="5"/>
  <c r="AT54" i="5"/>
  <c r="AT50" i="5"/>
  <c r="AT46" i="5"/>
  <c r="AT75" i="5"/>
  <c r="AT63" i="5"/>
  <c r="AT61" i="5"/>
  <c r="AT60" i="5"/>
  <c r="AT47" i="5"/>
  <c r="AT48" i="5"/>
  <c r="AT55" i="5"/>
  <c r="AT67" i="5"/>
  <c r="AT53" i="5"/>
  <c r="AT52" i="5"/>
  <c r="AT49" i="5"/>
  <c r="AT38" i="5"/>
  <c r="AT34" i="5"/>
  <c r="AT30" i="5"/>
  <c r="AT26" i="5"/>
  <c r="AT56" i="5"/>
  <c r="AT45" i="5"/>
  <c r="AT39" i="5"/>
  <c r="AT59" i="5"/>
  <c r="AT51" i="5"/>
  <c r="AT40" i="5"/>
  <c r="AT37" i="5"/>
  <c r="AT36" i="5"/>
  <c r="AT28" i="5"/>
  <c r="AT19" i="5"/>
  <c r="AT15" i="5"/>
  <c r="AT11" i="5"/>
  <c r="AT29" i="5"/>
  <c r="AT27" i="5"/>
  <c r="AT43" i="5"/>
  <c r="AT35" i="5"/>
  <c r="AT20" i="5"/>
  <c r="AT33" i="5"/>
  <c r="AT31" i="5"/>
  <c r="AT14" i="5"/>
  <c r="AT23" i="5"/>
  <c r="AT18" i="5"/>
  <c r="AT17" i="5"/>
  <c r="AT4" i="5"/>
  <c r="AT13" i="5"/>
  <c r="AT24" i="5"/>
  <c r="AT16" i="5"/>
  <c r="AT9" i="5"/>
  <c r="AT8" i="5"/>
  <c r="AT10" i="5"/>
  <c r="AT12" i="5"/>
  <c r="AT44" i="5"/>
  <c r="AT42" i="5"/>
  <c r="AT25" i="5"/>
  <c r="AT57" i="5"/>
  <c r="AT41" i="5"/>
  <c r="AT32" i="5"/>
  <c r="AT22" i="5"/>
  <c r="AT21" i="5"/>
  <c r="AE94" i="5"/>
  <c r="AE96" i="5"/>
  <c r="AE92" i="5"/>
  <c r="AE91" i="5"/>
  <c r="AE87" i="5"/>
  <c r="AE88" i="5"/>
  <c r="AE84" i="5"/>
  <c r="AE89" i="5"/>
  <c r="AE93" i="5"/>
  <c r="AE86" i="5"/>
  <c r="AE85" i="5"/>
  <c r="AE83" i="5"/>
  <c r="AE78" i="5"/>
  <c r="AE90" i="5"/>
  <c r="AE75" i="5"/>
  <c r="AE95" i="5"/>
  <c r="AE82" i="5"/>
  <c r="AE76" i="5"/>
  <c r="AE80" i="5"/>
  <c r="AE77" i="5"/>
  <c r="AE81" i="5"/>
  <c r="AE79" i="5"/>
  <c r="AE71" i="5"/>
  <c r="AE72" i="5"/>
  <c r="AE65" i="5"/>
  <c r="AE70" i="5"/>
  <c r="AE73" i="5"/>
  <c r="AE66" i="5"/>
  <c r="AE64" i="5"/>
  <c r="AE63" i="5"/>
  <c r="AE59" i="5"/>
  <c r="AE55" i="5"/>
  <c r="AE51" i="5"/>
  <c r="AE60" i="5"/>
  <c r="AE56" i="5"/>
  <c r="AE52" i="5"/>
  <c r="AE62" i="5"/>
  <c r="AE58" i="5"/>
  <c r="AE54" i="5"/>
  <c r="AE42" i="5"/>
  <c r="AE74" i="5"/>
  <c r="AE67" i="5"/>
  <c r="AE43" i="5"/>
  <c r="AE57" i="5"/>
  <c r="AE50" i="5"/>
  <c r="AE49" i="5"/>
  <c r="AE48" i="5"/>
  <c r="AE69" i="5"/>
  <c r="AE61" i="5"/>
  <c r="AE44" i="5"/>
  <c r="AE38" i="5"/>
  <c r="AE34" i="5"/>
  <c r="AE30" i="5"/>
  <c r="AE26" i="5"/>
  <c r="AE22" i="5"/>
  <c r="AE40" i="5"/>
  <c r="AE45" i="5"/>
  <c r="AE41" i="5"/>
  <c r="AE35" i="5"/>
  <c r="AE31" i="5"/>
  <c r="AE27" i="5"/>
  <c r="AE36" i="5"/>
  <c r="AE46" i="5"/>
  <c r="AE68" i="5"/>
  <c r="AE47" i="5"/>
  <c r="AE21" i="5"/>
  <c r="AE29" i="5"/>
  <c r="AE28" i="5"/>
  <c r="AE23" i="5"/>
  <c r="AE24" i="5"/>
  <c r="AE17" i="5"/>
  <c r="AE10" i="5"/>
  <c r="AE8" i="5"/>
  <c r="AE4" i="5"/>
  <c r="AE25" i="5"/>
  <c r="AE19" i="5"/>
  <c r="AE11" i="5"/>
  <c r="AE37" i="5"/>
  <c r="AE5" i="5"/>
  <c r="AE33" i="5"/>
  <c r="AE32" i="5"/>
  <c r="AE6" i="5"/>
  <c r="AK3" i="5"/>
  <c r="AE12" i="5"/>
  <c r="AR5" i="5"/>
  <c r="AI11" i="5"/>
  <c r="AE14" i="5"/>
  <c r="AR20" i="5"/>
  <c r="AR27" i="5"/>
  <c r="AR32" i="5"/>
  <c r="AA30" i="5"/>
  <c r="AB30" i="5" s="1"/>
  <c r="AH39" i="5"/>
  <c r="AH61" i="5"/>
  <c r="AD93" i="5"/>
  <c r="AD89" i="5"/>
  <c r="AD85" i="5"/>
  <c r="AD94" i="5"/>
  <c r="AD90" i="5"/>
  <c r="AD86" i="5"/>
  <c r="AD83" i="5"/>
  <c r="AD92" i="5"/>
  <c r="AD91" i="5"/>
  <c r="AD87" i="5"/>
  <c r="AD88" i="5"/>
  <c r="AD84" i="5"/>
  <c r="AD74" i="5"/>
  <c r="AD70" i="5"/>
  <c r="AD78" i="5"/>
  <c r="AD79" i="5"/>
  <c r="AD95" i="5"/>
  <c r="AD82" i="5"/>
  <c r="AD76" i="5"/>
  <c r="AD77" i="5"/>
  <c r="AD80" i="5"/>
  <c r="AD68" i="5"/>
  <c r="AD73" i="5"/>
  <c r="AD64" i="5"/>
  <c r="AD71" i="5"/>
  <c r="AD75" i="5"/>
  <c r="AD72" i="5"/>
  <c r="AD65" i="5"/>
  <c r="AD96" i="5"/>
  <c r="AD81" i="5"/>
  <c r="AD62" i="5"/>
  <c r="AD58" i="5"/>
  <c r="AD54" i="5"/>
  <c r="AD50" i="5"/>
  <c r="AD46" i="5"/>
  <c r="AD66" i="5"/>
  <c r="AD63" i="5"/>
  <c r="AD67" i="5"/>
  <c r="AD69" i="5"/>
  <c r="AD61" i="5"/>
  <c r="AD56" i="5"/>
  <c r="AD60" i="5"/>
  <c r="AD55" i="5"/>
  <c r="AD53" i="5"/>
  <c r="AD51" i="5"/>
  <c r="AD47" i="5"/>
  <c r="AD59" i="5"/>
  <c r="AD39" i="5"/>
  <c r="AD44" i="5"/>
  <c r="AD38" i="5"/>
  <c r="AD34" i="5"/>
  <c r="AD30" i="5"/>
  <c r="AD26" i="5"/>
  <c r="AD52" i="5"/>
  <c r="AD48" i="5"/>
  <c r="AD40" i="5"/>
  <c r="AD57" i="5"/>
  <c r="AD45" i="5"/>
  <c r="AD42" i="5"/>
  <c r="AD43" i="5"/>
  <c r="AD37" i="5"/>
  <c r="AD33" i="5"/>
  <c r="AD32" i="5"/>
  <c r="AD31" i="5"/>
  <c r="AD20" i="5"/>
  <c r="AD15" i="5"/>
  <c r="AD11" i="5"/>
  <c r="AD36" i="5"/>
  <c r="AD21" i="5"/>
  <c r="AD35" i="5"/>
  <c r="AD22" i="5"/>
  <c r="AD25" i="5"/>
  <c r="AD19" i="5"/>
  <c r="AD18" i="5"/>
  <c r="AD14" i="5"/>
  <c r="AL93" i="5"/>
  <c r="AL89" i="5"/>
  <c r="AL85" i="5"/>
  <c r="AL94" i="5"/>
  <c r="AL90" i="5"/>
  <c r="AL83" i="5"/>
  <c r="AL96" i="5"/>
  <c r="AL86" i="5"/>
  <c r="AL95" i="5"/>
  <c r="AL87" i="5"/>
  <c r="AL84" i="5"/>
  <c r="AL74" i="5"/>
  <c r="AL70" i="5"/>
  <c r="AL88" i="5"/>
  <c r="AL79" i="5"/>
  <c r="AL76" i="5"/>
  <c r="AL91" i="5"/>
  <c r="AL92" i="5"/>
  <c r="AL81" i="5"/>
  <c r="AL75" i="5"/>
  <c r="AL80" i="5"/>
  <c r="AL73" i="5"/>
  <c r="AL68" i="5"/>
  <c r="AL72" i="5"/>
  <c r="AL64" i="5"/>
  <c r="AL78" i="5"/>
  <c r="AL65" i="5"/>
  <c r="AL82" i="5"/>
  <c r="AL77" i="5"/>
  <c r="AL69" i="5"/>
  <c r="AL62" i="5"/>
  <c r="AL58" i="5"/>
  <c r="AL54" i="5"/>
  <c r="AL50" i="5"/>
  <c r="AL46" i="5"/>
  <c r="AL71" i="5"/>
  <c r="AL67" i="5"/>
  <c r="AL63" i="5"/>
  <c r="AL48" i="5"/>
  <c r="AL51" i="5"/>
  <c r="AL49" i="5"/>
  <c r="AL53" i="5"/>
  <c r="AL66" i="5"/>
  <c r="AL55" i="5"/>
  <c r="AL57" i="5"/>
  <c r="AL39" i="5"/>
  <c r="AL38" i="5"/>
  <c r="AL34" i="5"/>
  <c r="AL30" i="5"/>
  <c r="AL26" i="5"/>
  <c r="AL60" i="5"/>
  <c r="AL47" i="5"/>
  <c r="AL41" i="5"/>
  <c r="AL56" i="5"/>
  <c r="AL44" i="5"/>
  <c r="AL42" i="5"/>
  <c r="AL15" i="5"/>
  <c r="AL11" i="5"/>
  <c r="AL59" i="5"/>
  <c r="AL25" i="5"/>
  <c r="AL20" i="5"/>
  <c r="AL45" i="5"/>
  <c r="AL21" i="5"/>
  <c r="AL52" i="5"/>
  <c r="AL40" i="5"/>
  <c r="AL35" i="5"/>
  <c r="AL29" i="5"/>
  <c r="AL28" i="5"/>
  <c r="AL27" i="5"/>
  <c r="AL24" i="5"/>
  <c r="AL18" i="5"/>
  <c r="AL14" i="5"/>
  <c r="AG7" i="5"/>
  <c r="AO7" i="5"/>
  <c r="AH14" i="5"/>
  <c r="AH15" i="5"/>
  <c r="AG16" i="5"/>
  <c r="AQ16" i="5"/>
  <c r="AG20" i="5"/>
  <c r="AL23" i="5"/>
  <c r="AN24" i="5"/>
  <c r="AH31" i="5"/>
  <c r="AH34" i="5"/>
  <c r="AL36" i="5"/>
  <c r="AD29" i="5"/>
  <c r="AG33" i="5"/>
  <c r="AN94" i="5"/>
  <c r="AN90" i="5"/>
  <c r="AN86" i="5"/>
  <c r="AN95" i="5"/>
  <c r="AN91" i="5"/>
  <c r="AN96" i="5"/>
  <c r="AN87" i="5"/>
  <c r="AN84" i="5"/>
  <c r="AN80" i="5"/>
  <c r="AN93" i="5"/>
  <c r="AN88" i="5"/>
  <c r="AN92" i="5"/>
  <c r="AN89" i="5"/>
  <c r="AN85" i="5"/>
  <c r="AN78" i="5"/>
  <c r="AN75" i="5"/>
  <c r="AN71" i="5"/>
  <c r="AN82" i="5"/>
  <c r="AN77" i="5"/>
  <c r="AN65" i="5"/>
  <c r="AN74" i="5"/>
  <c r="AN79" i="5"/>
  <c r="AN76" i="5"/>
  <c r="AN66" i="5"/>
  <c r="AN83" i="5"/>
  <c r="AN81" i="5"/>
  <c r="AN68" i="5"/>
  <c r="AN59" i="5"/>
  <c r="AN55" i="5"/>
  <c r="AN51" i="5"/>
  <c r="AN47" i="5"/>
  <c r="AN43" i="5"/>
  <c r="AN69" i="5"/>
  <c r="AN67" i="5"/>
  <c r="AN63" i="5"/>
  <c r="AN73" i="5"/>
  <c r="AN72" i="5"/>
  <c r="AN64" i="5"/>
  <c r="AN54" i="5"/>
  <c r="AN53" i="5"/>
  <c r="AN58" i="5"/>
  <c r="AN57" i="5"/>
  <c r="AN62" i="5"/>
  <c r="AN61" i="5"/>
  <c r="AN52" i="5"/>
  <c r="AN70" i="5"/>
  <c r="AN48" i="5"/>
  <c r="AN50" i="5"/>
  <c r="AN60" i="5"/>
  <c r="AN46" i="5"/>
  <c r="AN40" i="5"/>
  <c r="AN35" i="5"/>
  <c r="AN31" i="5"/>
  <c r="AN27" i="5"/>
  <c r="AN41" i="5"/>
  <c r="AN49" i="5"/>
  <c r="AN44" i="5"/>
  <c r="AN56" i="5"/>
  <c r="AN42" i="5"/>
  <c r="AN45" i="5"/>
  <c r="AN21" i="5"/>
  <c r="AN16" i="5"/>
  <c r="AN12" i="5"/>
  <c r="AN34" i="5"/>
  <c r="AN33" i="5"/>
  <c r="AN32" i="5"/>
  <c r="AN38" i="5"/>
  <c r="AN37" i="5"/>
  <c r="AN23" i="5"/>
  <c r="AN22" i="5"/>
  <c r="AN17" i="5"/>
  <c r="AN39" i="5"/>
  <c r="AN15" i="5"/>
  <c r="AN11" i="5"/>
  <c r="AG6" i="5"/>
  <c r="AO6" i="5"/>
  <c r="AL10" i="5"/>
  <c r="AL12" i="5"/>
  <c r="AL13" i="5"/>
  <c r="AO18" i="5"/>
  <c r="AL22" i="5"/>
  <c r="AA26" i="5"/>
  <c r="AB26" i="5" s="1"/>
  <c r="AD28" i="5"/>
  <c r="AH29" i="5"/>
  <c r="AH33" i="5"/>
  <c r="AA55" i="5"/>
  <c r="AB55" i="5" s="1"/>
  <c r="Z55" i="5"/>
  <c r="AO95" i="5"/>
  <c r="AO91" i="5"/>
  <c r="AO93" i="5"/>
  <c r="AO88" i="5"/>
  <c r="AO92" i="5"/>
  <c r="AO89" i="5"/>
  <c r="AO96" i="5"/>
  <c r="AO87" i="5"/>
  <c r="AO86" i="5"/>
  <c r="AO94" i="5"/>
  <c r="AO84" i="5"/>
  <c r="AO83" i="5"/>
  <c r="AO79" i="5"/>
  <c r="AO76" i="5"/>
  <c r="AO72" i="5"/>
  <c r="AO82" i="5"/>
  <c r="AO77" i="5"/>
  <c r="AO81" i="5"/>
  <c r="AO80" i="5"/>
  <c r="AO90" i="5"/>
  <c r="AO75" i="5"/>
  <c r="AO78" i="5"/>
  <c r="AO71" i="5"/>
  <c r="AO85" i="5"/>
  <c r="AO74" i="5"/>
  <c r="AO66" i="5"/>
  <c r="AO70" i="5"/>
  <c r="AO68" i="5"/>
  <c r="AO65" i="5"/>
  <c r="AO69" i="5"/>
  <c r="AO67" i="5"/>
  <c r="AO63" i="5"/>
  <c r="AO64" i="5"/>
  <c r="AO60" i="5"/>
  <c r="AO56" i="5"/>
  <c r="AO52" i="5"/>
  <c r="AO48" i="5"/>
  <c r="AO61" i="5"/>
  <c r="AO57" i="5"/>
  <c r="AO53" i="5"/>
  <c r="AO59" i="5"/>
  <c r="AO55" i="5"/>
  <c r="AO51" i="5"/>
  <c r="AO58" i="5"/>
  <c r="AO39" i="5"/>
  <c r="AO62" i="5"/>
  <c r="AO44" i="5"/>
  <c r="AO43" i="5"/>
  <c r="AO73" i="5"/>
  <c r="AO50" i="5"/>
  <c r="AO49" i="5"/>
  <c r="AO46" i="5"/>
  <c r="AO40" i="5"/>
  <c r="AO35" i="5"/>
  <c r="AO31" i="5"/>
  <c r="AO27" i="5"/>
  <c r="AO23" i="5"/>
  <c r="AO19" i="5"/>
  <c r="AO41" i="5"/>
  <c r="AO36" i="5"/>
  <c r="AO32" i="5"/>
  <c r="AO28" i="5"/>
  <c r="AO47" i="5"/>
  <c r="AO45" i="5"/>
  <c r="AO37" i="5"/>
  <c r="AO34" i="5"/>
  <c r="AO33" i="5"/>
  <c r="AO38" i="5"/>
  <c r="AO22" i="5"/>
  <c r="AO17" i="5"/>
  <c r="AO26" i="5"/>
  <c r="AO25" i="5"/>
  <c r="AO20" i="5"/>
  <c r="AL4" i="5"/>
  <c r="AD8" i="5"/>
  <c r="AL8" i="5"/>
  <c r="AL9" i="5"/>
  <c r="AD10" i="5"/>
  <c r="AO11" i="5"/>
  <c r="AD17" i="5"/>
  <c r="AN20" i="5"/>
  <c r="AA23" i="5"/>
  <c r="AB23" i="5" s="1"/>
  <c r="AD24" i="5"/>
  <c r="AD27" i="5"/>
  <c r="AN30" i="5"/>
  <c r="AL31" i="5"/>
  <c r="AL32" i="5"/>
  <c r="AL33" i="5"/>
  <c r="Z35" i="5"/>
  <c r="AD41" i="5"/>
  <c r="AL43" i="5"/>
  <c r="Z58" i="5"/>
  <c r="AA58" i="5"/>
  <c r="AB58" i="5" s="1"/>
  <c r="AF94" i="5"/>
  <c r="AF90" i="5"/>
  <c r="AF86" i="5"/>
  <c r="AF95" i="5"/>
  <c r="AF91" i="5"/>
  <c r="AF88" i="5"/>
  <c r="AF84" i="5"/>
  <c r="AF80" i="5"/>
  <c r="AF89" i="5"/>
  <c r="AF92" i="5"/>
  <c r="AF87" i="5"/>
  <c r="AF75" i="5"/>
  <c r="AF71" i="5"/>
  <c r="AF93" i="5"/>
  <c r="AF79" i="5"/>
  <c r="AF81" i="5"/>
  <c r="AF77" i="5"/>
  <c r="AF96" i="5"/>
  <c r="AF85" i="5"/>
  <c r="AF76" i="5"/>
  <c r="AF72" i="5"/>
  <c r="AF83" i="5"/>
  <c r="AF65" i="5"/>
  <c r="AF70" i="5"/>
  <c r="AF68" i="5"/>
  <c r="AF66" i="5"/>
  <c r="AF78" i="5"/>
  <c r="AF82" i="5"/>
  <c r="AF59" i="5"/>
  <c r="AF55" i="5"/>
  <c r="AF51" i="5"/>
  <c r="AF47" i="5"/>
  <c r="AF43" i="5"/>
  <c r="AF74" i="5"/>
  <c r="AF69" i="5"/>
  <c r="AF64" i="5"/>
  <c r="AF63" i="5"/>
  <c r="AF73" i="5"/>
  <c r="AF60" i="5"/>
  <c r="AF67" i="5"/>
  <c r="AF44" i="5"/>
  <c r="AF62" i="5"/>
  <c r="AF61" i="5"/>
  <c r="AF52" i="5"/>
  <c r="AF40" i="5"/>
  <c r="AF54" i="5"/>
  <c r="AF48" i="5"/>
  <c r="AF45" i="5"/>
  <c r="AF41" i="5"/>
  <c r="AF35" i="5"/>
  <c r="AF31" i="5"/>
  <c r="AF27" i="5"/>
  <c r="AF57" i="5"/>
  <c r="AF50" i="5"/>
  <c r="AF46" i="5"/>
  <c r="AF53" i="5"/>
  <c r="AF56" i="5"/>
  <c r="AF36" i="5"/>
  <c r="AF16" i="5"/>
  <c r="AF12" i="5"/>
  <c r="AF30" i="5"/>
  <c r="AF29" i="5"/>
  <c r="AF28" i="5"/>
  <c r="AF23" i="5"/>
  <c r="AF22" i="5"/>
  <c r="AF17" i="5"/>
  <c r="AF42" i="5"/>
  <c r="AF49" i="5"/>
  <c r="AF39" i="5"/>
  <c r="AF38" i="5"/>
  <c r="AF37" i="5"/>
  <c r="AF34" i="5"/>
  <c r="AF33" i="5"/>
  <c r="AF32" i="5"/>
  <c r="AF20" i="5"/>
  <c r="AF15" i="5"/>
  <c r="AG95" i="5"/>
  <c r="AG91" i="5"/>
  <c r="AG89" i="5"/>
  <c r="AG94" i="5"/>
  <c r="AG88" i="5"/>
  <c r="AG93" i="5"/>
  <c r="AG92" i="5"/>
  <c r="AG90" i="5"/>
  <c r="AG79" i="5"/>
  <c r="AG85" i="5"/>
  <c r="AG82" i="5"/>
  <c r="AG76" i="5"/>
  <c r="AG72" i="5"/>
  <c r="AG81" i="5"/>
  <c r="AG80" i="5"/>
  <c r="AG77" i="5"/>
  <c r="AG86" i="5"/>
  <c r="AG96" i="5"/>
  <c r="AG74" i="5"/>
  <c r="AG73" i="5"/>
  <c r="AG84" i="5"/>
  <c r="AG69" i="5"/>
  <c r="AG87" i="5"/>
  <c r="AG71" i="5"/>
  <c r="AG70" i="5"/>
  <c r="AG75" i="5"/>
  <c r="AG68" i="5"/>
  <c r="AG66" i="5"/>
  <c r="AG78" i="5"/>
  <c r="AG83" i="5"/>
  <c r="AG65" i="5"/>
  <c r="AG60" i="5"/>
  <c r="AG56" i="5"/>
  <c r="AG52" i="5"/>
  <c r="AG61" i="5"/>
  <c r="AG57" i="5"/>
  <c r="AG53" i="5"/>
  <c r="AG59" i="5"/>
  <c r="AG55" i="5"/>
  <c r="AG51" i="5"/>
  <c r="AG67" i="5"/>
  <c r="AG39" i="5"/>
  <c r="AG44" i="5"/>
  <c r="AG43" i="5"/>
  <c r="AG45" i="5"/>
  <c r="AG63" i="5"/>
  <c r="AG54" i="5"/>
  <c r="AG48" i="5"/>
  <c r="AG41" i="5"/>
  <c r="AG35" i="5"/>
  <c r="AG31" i="5"/>
  <c r="AG27" i="5"/>
  <c r="AG23" i="5"/>
  <c r="AG19" i="5"/>
  <c r="AG50" i="5"/>
  <c r="AG42" i="5"/>
  <c r="AG36" i="5"/>
  <c r="AG32" i="5"/>
  <c r="AG28" i="5"/>
  <c r="AG62" i="5"/>
  <c r="AG46" i="5"/>
  <c r="AG37" i="5"/>
  <c r="AG64" i="5"/>
  <c r="AG58" i="5"/>
  <c r="AG49" i="5"/>
  <c r="AG30" i="5"/>
  <c r="AG29" i="5"/>
  <c r="AG22" i="5"/>
  <c r="AG40" i="5"/>
  <c r="AG17" i="5"/>
  <c r="AG24" i="5"/>
  <c r="AG21" i="5"/>
  <c r="AD4" i="5"/>
  <c r="AF5" i="5"/>
  <c r="AN5" i="5"/>
  <c r="AH95" i="5"/>
  <c r="AH91" i="5"/>
  <c r="AH87" i="5"/>
  <c r="AH92" i="5"/>
  <c r="AH94" i="5"/>
  <c r="AH81" i="5"/>
  <c r="AH78" i="5"/>
  <c r="AH96" i="5"/>
  <c r="AH89" i="5"/>
  <c r="AH85" i="5"/>
  <c r="AH82" i="5"/>
  <c r="AH76" i="5"/>
  <c r="AH72" i="5"/>
  <c r="AH86" i="5"/>
  <c r="AH88" i="5"/>
  <c r="AH80" i="5"/>
  <c r="AH79" i="5"/>
  <c r="AH74" i="5"/>
  <c r="AH73" i="5"/>
  <c r="AH93" i="5"/>
  <c r="AH77" i="5"/>
  <c r="AH70" i="5"/>
  <c r="AH75" i="5"/>
  <c r="AH68" i="5"/>
  <c r="AH66" i="5"/>
  <c r="AH69" i="5"/>
  <c r="AH67" i="5"/>
  <c r="AH63" i="5"/>
  <c r="AH83" i="5"/>
  <c r="AH90" i="5"/>
  <c r="AH84" i="5"/>
  <c r="AH71" i="5"/>
  <c r="AH60" i="5"/>
  <c r="AH56" i="5"/>
  <c r="AH52" i="5"/>
  <c r="AH48" i="5"/>
  <c r="AH44" i="5"/>
  <c r="AH65" i="5"/>
  <c r="AH43" i="5"/>
  <c r="AH55" i="5"/>
  <c r="AH45" i="5"/>
  <c r="AH64" i="5"/>
  <c r="AH59" i="5"/>
  <c r="AH54" i="5"/>
  <c r="AH46" i="5"/>
  <c r="AH57" i="5"/>
  <c r="AH51" i="5"/>
  <c r="AH50" i="5"/>
  <c r="AH42" i="5"/>
  <c r="AH36" i="5"/>
  <c r="AH32" i="5"/>
  <c r="AH28" i="5"/>
  <c r="AH62" i="5"/>
  <c r="AH58" i="5"/>
  <c r="AH53" i="5"/>
  <c r="AH49" i="5"/>
  <c r="AH47" i="5"/>
  <c r="AH40" i="5"/>
  <c r="AH23" i="5"/>
  <c r="AH17" i="5"/>
  <c r="AH13" i="5"/>
  <c r="AH9" i="5"/>
  <c r="AH35" i="5"/>
  <c r="AH24" i="5"/>
  <c r="AH27" i="5"/>
  <c r="AH26" i="5"/>
  <c r="AH25" i="5"/>
  <c r="AH18" i="5"/>
  <c r="AH41" i="5"/>
  <c r="AH16" i="5"/>
  <c r="AH12" i="5"/>
  <c r="AQ92" i="5"/>
  <c r="AQ96" i="5"/>
  <c r="AQ91" i="5"/>
  <c r="AQ82" i="5"/>
  <c r="AQ95" i="5"/>
  <c r="AQ89" i="5"/>
  <c r="AQ87" i="5"/>
  <c r="AQ88" i="5"/>
  <c r="AQ77" i="5"/>
  <c r="AQ73" i="5"/>
  <c r="AQ93" i="5"/>
  <c r="AQ90" i="5"/>
  <c r="AQ85" i="5"/>
  <c r="AQ94" i="5"/>
  <c r="AQ78" i="5"/>
  <c r="AQ83" i="5"/>
  <c r="AQ74" i="5"/>
  <c r="AQ72" i="5"/>
  <c r="AQ70" i="5"/>
  <c r="AQ79" i="5"/>
  <c r="AQ76" i="5"/>
  <c r="AQ68" i="5"/>
  <c r="AQ71" i="5"/>
  <c r="AQ67" i="5"/>
  <c r="AQ81" i="5"/>
  <c r="AQ69" i="5"/>
  <c r="AQ84" i="5"/>
  <c r="AQ80" i="5"/>
  <c r="AQ86" i="5"/>
  <c r="AQ66" i="5"/>
  <c r="AQ75" i="5"/>
  <c r="AQ61" i="5"/>
  <c r="AQ57" i="5"/>
  <c r="AQ53" i="5"/>
  <c r="AQ49" i="5"/>
  <c r="AQ62" i="5"/>
  <c r="AQ58" i="5"/>
  <c r="AQ54" i="5"/>
  <c r="AQ64" i="5"/>
  <c r="AQ60" i="5"/>
  <c r="AQ56" i="5"/>
  <c r="AQ52" i="5"/>
  <c r="AQ44" i="5"/>
  <c r="AQ43" i="5"/>
  <c r="AQ40" i="5"/>
  <c r="AQ65" i="5"/>
  <c r="AQ45" i="5"/>
  <c r="AQ63" i="5"/>
  <c r="AQ46" i="5"/>
  <c r="AQ36" i="5"/>
  <c r="AQ32" i="5"/>
  <c r="AQ28" i="5"/>
  <c r="AQ24" i="5"/>
  <c r="AQ20" i="5"/>
  <c r="AQ55" i="5"/>
  <c r="AQ47" i="5"/>
  <c r="AQ42" i="5"/>
  <c r="AQ37" i="5"/>
  <c r="AQ33" i="5"/>
  <c r="AQ29" i="5"/>
  <c r="AQ25" i="5"/>
  <c r="AQ48" i="5"/>
  <c r="AQ38" i="5"/>
  <c r="AQ59" i="5"/>
  <c r="AQ51" i="5"/>
  <c r="AQ23" i="5"/>
  <c r="AQ50" i="5"/>
  <c r="AQ39" i="5"/>
  <c r="AQ31" i="5"/>
  <c r="AQ30" i="5"/>
  <c r="AQ18" i="5"/>
  <c r="AQ41" i="5"/>
  <c r="AQ34" i="5"/>
  <c r="AG5" i="5"/>
  <c r="AO5" i="5"/>
  <c r="AQ6" i="5"/>
  <c r="AD9" i="5"/>
  <c r="AN10" i="5"/>
  <c r="AF11" i="5"/>
  <c r="AD12" i="5"/>
  <c r="AO12" i="5"/>
  <c r="AD13" i="5"/>
  <c r="AN13" i="5"/>
  <c r="AN14" i="5"/>
  <c r="AL16" i="5"/>
  <c r="AF19" i="5"/>
  <c r="AQ21" i="5"/>
  <c r="AQ22" i="5"/>
  <c r="AF25" i="5"/>
  <c r="AG26" i="5"/>
  <c r="AN29" i="5"/>
  <c r="AO30" i="5"/>
  <c r="AL37" i="5"/>
  <c r="AG38" i="5"/>
  <c r="AO54" i="5"/>
  <c r="AF58" i="5"/>
  <c r="AA33" i="5"/>
  <c r="AB33" i="5" s="1"/>
  <c r="AA37" i="5"/>
  <c r="AB37" i="5" s="1"/>
  <c r="Z19" i="5"/>
  <c r="AA43" i="5"/>
  <c r="AB43" i="5" s="1"/>
  <c r="Z43" i="5"/>
  <c r="AA61" i="5"/>
  <c r="AB61" i="5" s="1"/>
  <c r="AA53" i="5"/>
  <c r="AB53" i="5" s="1"/>
  <c r="AA77" i="5"/>
  <c r="AB77" i="5" s="1"/>
  <c r="AA89" i="5"/>
  <c r="AB89" i="5" s="1"/>
  <c r="Z89" i="5"/>
  <c r="AA83" i="5"/>
  <c r="AB83" i="5" s="1"/>
  <c r="AZ64" i="5" l="1"/>
  <c r="BR64" i="5" s="1"/>
  <c r="BK41" i="5"/>
  <c r="CC41" i="5" s="1"/>
  <c r="BK80" i="5"/>
  <c r="CC80" i="5" s="1"/>
  <c r="BB57" i="5"/>
  <c r="BT57" i="5" s="1"/>
  <c r="AV73" i="5"/>
  <c r="BC3" i="5"/>
  <c r="BU3" i="5" s="1"/>
  <c r="AW38" i="5"/>
  <c r="BO38" i="5" s="1"/>
  <c r="BB22" i="5"/>
  <c r="BT22" i="5" s="1"/>
  <c r="BG64" i="5"/>
  <c r="BY64" i="5" s="1"/>
  <c r="BG86" i="5"/>
  <c r="BY86" i="5" s="1"/>
  <c r="BF49" i="5"/>
  <c r="BX49" i="5" s="1"/>
  <c r="BF50" i="5"/>
  <c r="BX50" i="5" s="1"/>
  <c r="BL12" i="5"/>
  <c r="CD12" i="5" s="1"/>
  <c r="BL17" i="5"/>
  <c r="CD17" i="5" s="1"/>
  <c r="BL37" i="5"/>
  <c r="CD37" i="5" s="1"/>
  <c r="BI80" i="5"/>
  <c r="CA80" i="5" s="1"/>
  <c r="AZ23" i="5"/>
  <c r="BR23" i="5" s="1"/>
  <c r="AZ52" i="5"/>
  <c r="BR52" i="5" s="1"/>
  <c r="AY17" i="5"/>
  <c r="BQ17" i="5" s="1"/>
  <c r="AY37" i="5"/>
  <c r="BQ37" i="5" s="1"/>
  <c r="AY93" i="5"/>
  <c r="BQ93" i="5" s="1"/>
  <c r="AX17" i="5"/>
  <c r="BP17" i="5" s="1"/>
  <c r="AX36" i="5"/>
  <c r="BP36" i="5" s="1"/>
  <c r="AX96" i="5"/>
  <c r="BP96" i="5" s="1"/>
  <c r="BI44" i="5"/>
  <c r="CA44" i="5" s="1"/>
  <c r="BI70" i="5"/>
  <c r="CA70" i="5" s="1"/>
  <c r="AX22" i="5"/>
  <c r="BP22" i="5" s="1"/>
  <c r="AX89" i="5"/>
  <c r="BP89" i="5" s="1"/>
  <c r="BK33" i="5"/>
  <c r="CC33" i="5" s="1"/>
  <c r="BD55" i="5"/>
  <c r="BV55" i="5" s="1"/>
  <c r="BK37" i="5"/>
  <c r="CC37" i="5" s="1"/>
  <c r="BB82" i="5"/>
  <c r="BT82" i="5" s="1"/>
  <c r="BD60" i="5"/>
  <c r="BV60" i="5" s="1"/>
  <c r="BG38" i="5"/>
  <c r="BY38" i="5" s="1"/>
  <c r="BG36" i="5"/>
  <c r="BY36" i="5" s="1"/>
  <c r="BF38" i="5"/>
  <c r="BX38" i="5" s="1"/>
  <c r="BF68" i="5"/>
  <c r="BX68" i="5" s="1"/>
  <c r="BF86" i="5"/>
  <c r="BX86" i="5" s="1"/>
  <c r="BJ52" i="5"/>
  <c r="CB52" i="5" s="1"/>
  <c r="AZ26" i="5"/>
  <c r="BR26" i="5" s="1"/>
  <c r="AZ91" i="5"/>
  <c r="BR91" i="5" s="1"/>
  <c r="BK55" i="5"/>
  <c r="CC55" i="5" s="1"/>
  <c r="AV48" i="5"/>
  <c r="AW35" i="5"/>
  <c r="BO35" i="5" s="1"/>
  <c r="BF73" i="5"/>
  <c r="BX73" i="5" s="1"/>
  <c r="BI18" i="5"/>
  <c r="CA18" i="5" s="1"/>
  <c r="BI75" i="5"/>
  <c r="CA75" i="5" s="1"/>
  <c r="BI71" i="5"/>
  <c r="CA71" i="5" s="1"/>
  <c r="BI87" i="5"/>
  <c r="CA87" i="5" s="1"/>
  <c r="AZ65" i="5"/>
  <c r="BR65" i="5" s="1"/>
  <c r="AZ70" i="5"/>
  <c r="BR70" i="5" s="1"/>
  <c r="AZ86" i="5"/>
  <c r="BR86" i="5" s="1"/>
  <c r="AY41" i="5"/>
  <c r="BQ41" i="5" s="1"/>
  <c r="AY70" i="5"/>
  <c r="BQ70" i="5" s="1"/>
  <c r="AX57" i="5"/>
  <c r="BP57" i="5" s="1"/>
  <c r="AX40" i="5"/>
  <c r="BP40" i="5" s="1"/>
  <c r="AV41" i="5"/>
  <c r="BG33" i="5"/>
  <c r="BY33" i="5" s="1"/>
  <c r="BG41" i="5"/>
  <c r="BY41" i="5" s="1"/>
  <c r="BG80" i="5"/>
  <c r="BY80" i="5" s="1"/>
  <c r="BG93" i="5"/>
  <c r="BY93" i="5" s="1"/>
  <c r="AY7" i="5"/>
  <c r="BQ7" i="5" s="1"/>
  <c r="AU7" i="5"/>
  <c r="BD49" i="5"/>
  <c r="BV49" i="5" s="1"/>
  <c r="BD64" i="5"/>
  <c r="BV64" i="5" s="1"/>
  <c r="AW33" i="5"/>
  <c r="BO33" i="5" s="1"/>
  <c r="AW68" i="5"/>
  <c r="BO68" i="5" s="1"/>
  <c r="AW40" i="5"/>
  <c r="BO40" i="5" s="1"/>
  <c r="AW89" i="5"/>
  <c r="BO89" i="5" s="1"/>
  <c r="BJ22" i="5"/>
  <c r="CB22" i="5" s="1"/>
  <c r="BJ51" i="5"/>
  <c r="CB51" i="5" s="1"/>
  <c r="BJ72" i="5"/>
  <c r="CB72" i="5" s="1"/>
  <c r="BI93" i="5"/>
  <c r="CA93" i="5" s="1"/>
  <c r="AZ40" i="5"/>
  <c r="BR40" i="5" s="1"/>
  <c r="AY40" i="5"/>
  <c r="BQ40" i="5" s="1"/>
  <c r="BK12" i="5"/>
  <c r="CC12" i="5" s="1"/>
  <c r="BK26" i="5"/>
  <c r="CC26" i="5" s="1"/>
  <c r="BK70" i="5"/>
  <c r="CC70" i="5" s="1"/>
  <c r="BB12" i="5"/>
  <c r="BT12" i="5" s="1"/>
  <c r="BB51" i="5"/>
  <c r="BT51" i="5" s="1"/>
  <c r="AV22" i="5"/>
  <c r="BF37" i="5"/>
  <c r="BX37" i="5" s="1"/>
  <c r="BF65" i="5"/>
  <c r="BX65" i="5" s="1"/>
  <c r="AX11" i="5"/>
  <c r="BP11" i="5" s="1"/>
  <c r="BI65" i="5"/>
  <c r="CA65" i="5" s="1"/>
  <c r="BI68" i="5"/>
  <c r="CA68" i="5" s="1"/>
  <c r="AZ44" i="5"/>
  <c r="BR44" i="5" s="1"/>
  <c r="AY48" i="5"/>
  <c r="BQ48" i="5" s="1"/>
  <c r="AY51" i="5"/>
  <c r="BQ51" i="5" s="1"/>
  <c r="AY60" i="5"/>
  <c r="BQ60" i="5" s="1"/>
  <c r="AX15" i="5"/>
  <c r="BP15" i="5" s="1"/>
  <c r="AX49" i="5"/>
  <c r="BP49" i="5" s="1"/>
  <c r="AX12" i="5"/>
  <c r="BP12" i="5" s="1"/>
  <c r="AX27" i="5"/>
  <c r="BP27" i="5" s="1"/>
  <c r="AX75" i="5"/>
  <c r="BP75" i="5" s="1"/>
  <c r="BD22" i="5"/>
  <c r="BV22" i="5" s="1"/>
  <c r="BF15" i="5"/>
  <c r="BX15" i="5" s="1"/>
  <c r="BF71" i="5"/>
  <c r="BX71" i="5" s="1"/>
  <c r="BF80" i="5"/>
  <c r="BX80" i="5" s="1"/>
  <c r="BD34" i="5"/>
  <c r="BV34" i="5" s="1"/>
  <c r="BD51" i="5"/>
  <c r="BV51" i="5" s="1"/>
  <c r="AV11" i="5"/>
  <c r="AV34" i="5"/>
  <c r="AV55" i="5"/>
  <c r="AW5" i="5"/>
  <c r="BO5" i="5" s="1"/>
  <c r="AW17" i="5"/>
  <c r="BO17" i="5" s="1"/>
  <c r="AW71" i="5"/>
  <c r="BO71" i="5" s="1"/>
  <c r="AW75" i="5"/>
  <c r="BO75" i="5" s="1"/>
  <c r="BK52" i="5"/>
  <c r="CC52" i="5" s="1"/>
  <c r="BK21" i="5"/>
  <c r="CC21" i="5" s="1"/>
  <c r="BB36" i="5"/>
  <c r="BT36" i="5" s="1"/>
  <c r="BB16" i="5"/>
  <c r="BT16" i="5" s="1"/>
  <c r="BB40" i="5"/>
  <c r="BT40" i="5" s="1"/>
  <c r="BB44" i="5"/>
  <c r="BT44" i="5" s="1"/>
  <c r="AV35" i="5"/>
  <c r="AV33" i="5"/>
  <c r="AV52" i="5"/>
  <c r="AV70" i="5"/>
  <c r="BJ27" i="5"/>
  <c r="CB27" i="5" s="1"/>
  <c r="BL22" i="5"/>
  <c r="CD22" i="5" s="1"/>
  <c r="BL34" i="5"/>
  <c r="CD34" i="5" s="1"/>
  <c r="BL64" i="5"/>
  <c r="CD64" i="5" s="1"/>
  <c r="AU5" i="5"/>
  <c r="AU4" i="5"/>
  <c r="BC4" i="5" s="1"/>
  <c r="BU4" i="5" s="1"/>
  <c r="BE33" i="5"/>
  <c r="BW33" i="5" s="1"/>
  <c r="AU33" i="5"/>
  <c r="BH33" i="5" s="1"/>
  <c r="BZ33" i="5" s="1"/>
  <c r="AU36" i="5"/>
  <c r="BD36" i="5" s="1"/>
  <c r="BV36" i="5" s="1"/>
  <c r="AU22" i="5"/>
  <c r="BE22" i="5"/>
  <c r="BW22" i="5" s="1"/>
  <c r="BE46" i="5"/>
  <c r="BW46" i="5" s="1"/>
  <c r="AU46" i="5"/>
  <c r="BH46" i="5" s="1"/>
  <c r="BZ46" i="5" s="1"/>
  <c r="AU42" i="5"/>
  <c r="BF42" i="5" s="1"/>
  <c r="BX42" i="5" s="1"/>
  <c r="AU60" i="5"/>
  <c r="BH60" i="5" s="1"/>
  <c r="BZ60" i="5" s="1"/>
  <c r="AU80" i="5"/>
  <c r="BH80" i="5" s="1"/>
  <c r="BZ80" i="5" s="1"/>
  <c r="BE80" i="5"/>
  <c r="BW80" i="5" s="1"/>
  <c r="AU76" i="5"/>
  <c r="BH76" i="5" s="1"/>
  <c r="BZ76" i="5" s="1"/>
  <c r="BE93" i="5"/>
  <c r="BW93" i="5" s="1"/>
  <c r="AU93" i="5"/>
  <c r="BH93" i="5" s="1"/>
  <c r="BZ93" i="5" s="1"/>
  <c r="AU16" i="5"/>
  <c r="AZ16" i="5" s="1"/>
  <c r="BR16" i="5" s="1"/>
  <c r="BC12" i="5"/>
  <c r="BU12" i="5" s="1"/>
  <c r="BC27" i="5"/>
  <c r="BU27" i="5" s="1"/>
  <c r="BC40" i="5"/>
  <c r="BU40" i="5" s="1"/>
  <c r="BC46" i="5"/>
  <c r="BU46" i="5" s="1"/>
  <c r="BC60" i="5"/>
  <c r="BU60" i="5" s="1"/>
  <c r="BC91" i="5"/>
  <c r="BU91" i="5" s="1"/>
  <c r="BC81" i="5"/>
  <c r="BU81" i="5" s="1"/>
  <c r="BK5" i="5"/>
  <c r="CC5" i="5" s="1"/>
  <c r="BK16" i="5"/>
  <c r="CC16" i="5" s="1"/>
  <c r="BK60" i="5"/>
  <c r="CC60" i="5" s="1"/>
  <c r="BK57" i="5"/>
  <c r="CC57" i="5" s="1"/>
  <c r="BK87" i="5"/>
  <c r="CC87" i="5" s="1"/>
  <c r="BB27" i="5"/>
  <c r="BT27" i="5" s="1"/>
  <c r="BB52" i="5"/>
  <c r="BT52" i="5" s="1"/>
  <c r="BB46" i="5"/>
  <c r="BT46" i="5" s="1"/>
  <c r="BD16" i="5"/>
  <c r="BV16" i="5" s="1"/>
  <c r="BI40" i="5"/>
  <c r="CA40" i="5" s="1"/>
  <c r="BI86" i="5"/>
  <c r="CA86" i="5" s="1"/>
  <c r="BI76" i="5"/>
  <c r="CA76" i="5" s="1"/>
  <c r="AZ54" i="5"/>
  <c r="BR54" i="5" s="1"/>
  <c r="AZ48" i="5"/>
  <c r="BR48" i="5" s="1"/>
  <c r="AZ63" i="5"/>
  <c r="BR63" i="5" s="1"/>
  <c r="AZ93" i="5"/>
  <c r="BR93" i="5" s="1"/>
  <c r="AY64" i="5"/>
  <c r="BQ64" i="5" s="1"/>
  <c r="AY50" i="5"/>
  <c r="BQ50" i="5" s="1"/>
  <c r="AY54" i="5"/>
  <c r="BQ54" i="5" s="1"/>
  <c r="AY55" i="5"/>
  <c r="BQ55" i="5" s="1"/>
  <c r="AY80" i="5"/>
  <c r="BQ80" i="5" s="1"/>
  <c r="AX42" i="5"/>
  <c r="BP42" i="5" s="1"/>
  <c r="AX16" i="5"/>
  <c r="BP16" i="5" s="1"/>
  <c r="AX87" i="5"/>
  <c r="BP87" i="5" s="1"/>
  <c r="AX86" i="5"/>
  <c r="BP86" i="5" s="1"/>
  <c r="BD33" i="5"/>
  <c r="BV33" i="5" s="1"/>
  <c r="BD4" i="5"/>
  <c r="BV4" i="5" s="1"/>
  <c r="BG60" i="5"/>
  <c r="BY60" i="5" s="1"/>
  <c r="BG81" i="5"/>
  <c r="BY81" i="5" s="1"/>
  <c r="BF57" i="5"/>
  <c r="BX57" i="5" s="1"/>
  <c r="BJ5" i="5"/>
  <c r="CB5" i="5" s="1"/>
  <c r="AW51" i="5"/>
  <c r="BO51" i="5" s="1"/>
  <c r="AW65" i="5"/>
  <c r="BO65" i="5" s="1"/>
  <c r="AU11" i="5"/>
  <c r="BE11" i="5"/>
  <c r="BW11" i="5" s="1"/>
  <c r="AU8" i="5"/>
  <c r="BJ8" i="5" s="1"/>
  <c r="CB8" i="5" s="1"/>
  <c r="BE48" i="5"/>
  <c r="BW48" i="5" s="1"/>
  <c r="AU48" i="5"/>
  <c r="BH48" i="5" s="1"/>
  <c r="BZ48" i="5" s="1"/>
  <c r="AU44" i="5"/>
  <c r="BH44" i="5" s="1"/>
  <c r="BZ44" i="5" s="1"/>
  <c r="AU26" i="5"/>
  <c r="BB26" i="5" s="1"/>
  <c r="BT26" i="5" s="1"/>
  <c r="BE26" i="5"/>
  <c r="BW26" i="5" s="1"/>
  <c r="AU47" i="5"/>
  <c r="BL47" i="5" s="1"/>
  <c r="CD47" i="5" s="1"/>
  <c r="BE47" i="5"/>
  <c r="BW47" i="5" s="1"/>
  <c r="BE49" i="5"/>
  <c r="BW49" i="5" s="1"/>
  <c r="AU49" i="5"/>
  <c r="AU51" i="5"/>
  <c r="BH51" i="5" s="1"/>
  <c r="BZ51" i="5" s="1"/>
  <c r="BE51" i="5"/>
  <c r="BW51" i="5" s="1"/>
  <c r="AU77" i="5"/>
  <c r="BH77" i="5" s="1"/>
  <c r="BZ77" i="5" s="1"/>
  <c r="AU79" i="5"/>
  <c r="BH79" i="5" s="1"/>
  <c r="BZ79" i="5" s="1"/>
  <c r="AU84" i="5"/>
  <c r="BH84" i="5" s="1"/>
  <c r="BZ84" i="5" s="1"/>
  <c r="BC22" i="5"/>
  <c r="BU22" i="5" s="1"/>
  <c r="BC43" i="5"/>
  <c r="BU43" i="5" s="1"/>
  <c r="BC21" i="5"/>
  <c r="BU21" i="5" s="1"/>
  <c r="BC86" i="5"/>
  <c r="BU86" i="5" s="1"/>
  <c r="BA4" i="5"/>
  <c r="BS4" i="5" s="1"/>
  <c r="BA7" i="5"/>
  <c r="BS7" i="5" s="1"/>
  <c r="BA57" i="5"/>
  <c r="BS57" i="5" s="1"/>
  <c r="BA74" i="5"/>
  <c r="BS74" i="5" s="1"/>
  <c r="BA73" i="5"/>
  <c r="BS73" i="5" s="1"/>
  <c r="BA48" i="5"/>
  <c r="BS48" i="5" s="1"/>
  <c r="BA71" i="5"/>
  <c r="BS71" i="5" s="1"/>
  <c r="AY5" i="5"/>
  <c r="BQ5" i="5" s="1"/>
  <c r="BI23" i="5"/>
  <c r="CA23" i="5" s="1"/>
  <c r="BI37" i="5"/>
  <c r="CA37" i="5" s="1"/>
  <c r="BI36" i="5"/>
  <c r="CA36" i="5" s="1"/>
  <c r="BI72" i="5"/>
  <c r="CA72" i="5" s="1"/>
  <c r="BI73" i="5"/>
  <c r="CA73" i="5" s="1"/>
  <c r="BI96" i="5"/>
  <c r="CA96" i="5" s="1"/>
  <c r="AZ27" i="5"/>
  <c r="BR27" i="5" s="1"/>
  <c r="AZ47" i="5"/>
  <c r="BR47" i="5" s="1"/>
  <c r="AZ60" i="5"/>
  <c r="BR60" i="5" s="1"/>
  <c r="AZ89" i="5"/>
  <c r="BR89" i="5" s="1"/>
  <c r="AZ95" i="5"/>
  <c r="BR95" i="5" s="1"/>
  <c r="AY22" i="5"/>
  <c r="BQ22" i="5" s="1"/>
  <c r="AY73" i="5"/>
  <c r="BQ73" i="5" s="1"/>
  <c r="AY76" i="5"/>
  <c r="BQ76" i="5" s="1"/>
  <c r="AX47" i="5"/>
  <c r="BP47" i="5" s="1"/>
  <c r="AX70" i="5"/>
  <c r="BP70" i="5" s="1"/>
  <c r="AX81" i="5"/>
  <c r="BP81" i="5" s="1"/>
  <c r="AX80" i="5"/>
  <c r="BP80" i="5" s="1"/>
  <c r="BG11" i="5"/>
  <c r="BY11" i="5" s="1"/>
  <c r="BG26" i="5"/>
  <c r="BY26" i="5" s="1"/>
  <c r="BG44" i="5"/>
  <c r="BY44" i="5" s="1"/>
  <c r="BG57" i="5"/>
  <c r="BY57" i="5" s="1"/>
  <c r="BG72" i="5"/>
  <c r="BY72" i="5" s="1"/>
  <c r="BG96" i="5"/>
  <c r="BY96" i="5" s="1"/>
  <c r="BD13" i="5"/>
  <c r="BV13" i="5" s="1"/>
  <c r="BF17" i="5"/>
  <c r="BX17" i="5" s="1"/>
  <c r="BF12" i="5"/>
  <c r="BX12" i="5" s="1"/>
  <c r="BF41" i="5"/>
  <c r="BX41" i="5" s="1"/>
  <c r="BF48" i="5"/>
  <c r="BX48" i="5" s="1"/>
  <c r="BF87" i="5"/>
  <c r="BX87" i="5" s="1"/>
  <c r="AY33" i="5"/>
  <c r="BQ33" i="5" s="1"/>
  <c r="BD44" i="5"/>
  <c r="BV44" i="5" s="1"/>
  <c r="BD48" i="5"/>
  <c r="BV48" i="5" s="1"/>
  <c r="BD68" i="5"/>
  <c r="BV68" i="5" s="1"/>
  <c r="BD79" i="5"/>
  <c r="BV79" i="5" s="1"/>
  <c r="BD96" i="5"/>
  <c r="BV96" i="5" s="1"/>
  <c r="AV38" i="5"/>
  <c r="AV60" i="5"/>
  <c r="AV50" i="5"/>
  <c r="AV75" i="5"/>
  <c r="AW37" i="5"/>
  <c r="BO37" i="5" s="1"/>
  <c r="AW24" i="5"/>
  <c r="BO24" i="5" s="1"/>
  <c r="AW36" i="5"/>
  <c r="BO36" i="5" s="1"/>
  <c r="AW26" i="5"/>
  <c r="BO26" i="5" s="1"/>
  <c r="AW49" i="5"/>
  <c r="BO49" i="5" s="1"/>
  <c r="BL25" i="5"/>
  <c r="CD25" i="5" s="1"/>
  <c r="BL24" i="5"/>
  <c r="CD24" i="5" s="1"/>
  <c r="BL33" i="5"/>
  <c r="CD33" i="5" s="1"/>
  <c r="BL75" i="5"/>
  <c r="CD75" i="5" s="1"/>
  <c r="BL80" i="5"/>
  <c r="CD80" i="5" s="1"/>
  <c r="BL91" i="5"/>
  <c r="CD91" i="5" s="1"/>
  <c r="BI22" i="5"/>
  <c r="CA22" i="5" s="1"/>
  <c r="BG12" i="5"/>
  <c r="BY12" i="5" s="1"/>
  <c r="BI34" i="5"/>
  <c r="CA34" i="5" s="1"/>
  <c r="BI51" i="5"/>
  <c r="CA51" i="5" s="1"/>
  <c r="BI42" i="5"/>
  <c r="CA42" i="5" s="1"/>
  <c r="BI77" i="5"/>
  <c r="CA77" i="5" s="1"/>
  <c r="BI92" i="5"/>
  <c r="CA92" i="5" s="1"/>
  <c r="AZ24" i="5"/>
  <c r="BR24" i="5" s="1"/>
  <c r="AZ49" i="5"/>
  <c r="BR49" i="5" s="1"/>
  <c r="AZ68" i="5"/>
  <c r="BR68" i="5" s="1"/>
  <c r="AZ80" i="5"/>
  <c r="BR80" i="5" s="1"/>
  <c r="AZ96" i="5"/>
  <c r="BR96" i="5" s="1"/>
  <c r="BF5" i="5"/>
  <c r="BX5" i="5" s="1"/>
  <c r="AY44" i="5"/>
  <c r="BQ44" i="5" s="1"/>
  <c r="AY68" i="5"/>
  <c r="BQ68" i="5" s="1"/>
  <c r="AY74" i="5"/>
  <c r="BQ74" i="5" s="1"/>
  <c r="AY82" i="5"/>
  <c r="BQ82" i="5" s="1"/>
  <c r="AX48" i="5"/>
  <c r="BP48" i="5" s="1"/>
  <c r="AX60" i="5"/>
  <c r="BP60" i="5" s="1"/>
  <c r="AX51" i="5"/>
  <c r="BP51" i="5" s="1"/>
  <c r="AX65" i="5"/>
  <c r="BP65" i="5" s="1"/>
  <c r="BG17" i="5"/>
  <c r="BY17" i="5" s="1"/>
  <c r="BG28" i="5"/>
  <c r="BY28" i="5" s="1"/>
  <c r="BG35" i="5"/>
  <c r="BY35" i="5" s="1"/>
  <c r="BG89" i="5"/>
  <c r="BY89" i="5" s="1"/>
  <c r="AZ33" i="5"/>
  <c r="BR33" i="5" s="1"/>
  <c r="BD12" i="5"/>
  <c r="BV12" i="5" s="1"/>
  <c r="BF22" i="5"/>
  <c r="BX22" i="5" s="1"/>
  <c r="BF16" i="5"/>
  <c r="BX16" i="5" s="1"/>
  <c r="BF51" i="5"/>
  <c r="BX51" i="5" s="1"/>
  <c r="BF96" i="5"/>
  <c r="BX96" i="5" s="1"/>
  <c r="BD39" i="5"/>
  <c r="BV39" i="5" s="1"/>
  <c r="BD63" i="5"/>
  <c r="BV63" i="5" s="1"/>
  <c r="AV57" i="5"/>
  <c r="AV44" i="5"/>
  <c r="AV93" i="5"/>
  <c r="AW11" i="5"/>
  <c r="BO11" i="5" s="1"/>
  <c r="AW23" i="5"/>
  <c r="BO23" i="5" s="1"/>
  <c r="AW27" i="5"/>
  <c r="BO27" i="5" s="1"/>
  <c r="AW87" i="5"/>
  <c r="BO87" i="5" s="1"/>
  <c r="BL42" i="5"/>
  <c r="CD42" i="5" s="1"/>
  <c r="BL46" i="5"/>
  <c r="CD46" i="5" s="1"/>
  <c r="BL88" i="5"/>
  <c r="CD88" i="5" s="1"/>
  <c r="BL79" i="5"/>
  <c r="CD79" i="5" s="1"/>
  <c r="AU14" i="5"/>
  <c r="AU19" i="5"/>
  <c r="AV19" i="5" s="1"/>
  <c r="BE25" i="5"/>
  <c r="BW25" i="5" s="1"/>
  <c r="AU25" i="5"/>
  <c r="AU40" i="5"/>
  <c r="BH40" i="5" s="1"/>
  <c r="BZ40" i="5" s="1"/>
  <c r="AU39" i="5"/>
  <c r="AX39" i="5" s="1"/>
  <c r="BP39" i="5" s="1"/>
  <c r="AU66" i="5"/>
  <c r="BH66" i="5" s="1"/>
  <c r="BZ66" i="5" s="1"/>
  <c r="AU62" i="5"/>
  <c r="BH62" i="5" s="1"/>
  <c r="BZ62" i="5" s="1"/>
  <c r="AU71" i="5"/>
  <c r="BH71" i="5" s="1"/>
  <c r="BZ71" i="5" s="1"/>
  <c r="AU81" i="5"/>
  <c r="BH81" i="5" s="1"/>
  <c r="BZ81" i="5" s="1"/>
  <c r="AU78" i="5"/>
  <c r="BH78" i="5" s="1"/>
  <c r="BZ78" i="5" s="1"/>
  <c r="BE86" i="5"/>
  <c r="BW86" i="5" s="1"/>
  <c r="AU86" i="5"/>
  <c r="BH86" i="5" s="1"/>
  <c r="BZ86" i="5" s="1"/>
  <c r="BC44" i="5"/>
  <c r="BU44" i="5" s="1"/>
  <c r="BC34" i="5"/>
  <c r="BU34" i="5" s="1"/>
  <c r="BC37" i="5"/>
  <c r="BU37" i="5" s="1"/>
  <c r="BC51" i="5"/>
  <c r="BU51" i="5" s="1"/>
  <c r="BC55" i="5"/>
  <c r="BU55" i="5" s="1"/>
  <c r="BJ40" i="5"/>
  <c r="CB40" i="5" s="1"/>
  <c r="BJ7" i="5"/>
  <c r="CB7" i="5" s="1"/>
  <c r="BJ28" i="5"/>
  <c r="CB28" i="5" s="1"/>
  <c r="BJ50" i="5"/>
  <c r="CB50" i="5" s="1"/>
  <c r="BJ49" i="5"/>
  <c r="CB49" i="5" s="1"/>
  <c r="BJ87" i="5"/>
  <c r="CB87" i="5" s="1"/>
  <c r="BJ93" i="5"/>
  <c r="CB93" i="5" s="1"/>
  <c r="BA10" i="5"/>
  <c r="BS10" i="5" s="1"/>
  <c r="BA16" i="5"/>
  <c r="BS16" i="5" s="1"/>
  <c r="BA36" i="5"/>
  <c r="BS36" i="5" s="1"/>
  <c r="BA64" i="5"/>
  <c r="BS64" i="5" s="1"/>
  <c r="BA54" i="5"/>
  <c r="BS54" i="5" s="1"/>
  <c r="BA68" i="5"/>
  <c r="BS68" i="5" s="1"/>
  <c r="BA88" i="5"/>
  <c r="BS88" i="5" s="1"/>
  <c r="BA93" i="5"/>
  <c r="BS93" i="5" s="1"/>
  <c r="BI21" i="5"/>
  <c r="CA21" i="5" s="1"/>
  <c r="AV12" i="5"/>
  <c r="BI41" i="5"/>
  <c r="CA41" i="5" s="1"/>
  <c r="BI47" i="5"/>
  <c r="CA47" i="5" s="1"/>
  <c r="AZ12" i="5"/>
  <c r="BR12" i="5" s="1"/>
  <c r="AZ35" i="5"/>
  <c r="BR35" i="5" s="1"/>
  <c r="AZ51" i="5"/>
  <c r="BR51" i="5" s="1"/>
  <c r="AZ75" i="5"/>
  <c r="BR75" i="5" s="1"/>
  <c r="AZ78" i="5"/>
  <c r="BR78" i="5" s="1"/>
  <c r="AX5" i="5"/>
  <c r="BP5" i="5" s="1"/>
  <c r="AY52" i="5"/>
  <c r="BQ52" i="5" s="1"/>
  <c r="AY75" i="5"/>
  <c r="BQ75" i="5" s="1"/>
  <c r="AY96" i="5"/>
  <c r="BQ96" i="5" s="1"/>
  <c r="AY85" i="5"/>
  <c r="BQ85" i="5" s="1"/>
  <c r="AX50" i="5"/>
  <c r="BP50" i="5" s="1"/>
  <c r="AX73" i="5"/>
  <c r="BP73" i="5" s="1"/>
  <c r="AX55" i="5"/>
  <c r="BP55" i="5" s="1"/>
  <c r="AX83" i="5"/>
  <c r="BP83" i="5" s="1"/>
  <c r="AX93" i="5"/>
  <c r="BP93" i="5" s="1"/>
  <c r="AU24" i="5"/>
  <c r="BF24" i="5" s="1"/>
  <c r="BX24" i="5" s="1"/>
  <c r="BG22" i="5"/>
  <c r="BY22" i="5" s="1"/>
  <c r="BG32" i="5"/>
  <c r="BY32" i="5" s="1"/>
  <c r="BG40" i="5"/>
  <c r="BY40" i="5" s="1"/>
  <c r="BG48" i="5"/>
  <c r="BY48" i="5" s="1"/>
  <c r="BG65" i="5"/>
  <c r="BY65" i="5" s="1"/>
  <c r="BG75" i="5"/>
  <c r="BY75" i="5" s="1"/>
  <c r="BG92" i="5"/>
  <c r="BY92" i="5" s="1"/>
  <c r="AZ29" i="5"/>
  <c r="BR29" i="5" s="1"/>
  <c r="BF21" i="5"/>
  <c r="BX21" i="5" s="1"/>
  <c r="BF52" i="5"/>
  <c r="BX52" i="5" s="1"/>
  <c r="BF72" i="5"/>
  <c r="BX72" i="5" s="1"/>
  <c r="BF55" i="5"/>
  <c r="BX55" i="5" s="1"/>
  <c r="BF74" i="5"/>
  <c r="BX74" i="5" s="1"/>
  <c r="AY16" i="5"/>
  <c r="BQ16" i="5" s="1"/>
  <c r="BD41" i="5"/>
  <c r="BV41" i="5" s="1"/>
  <c r="BD57" i="5"/>
  <c r="BV57" i="5" s="1"/>
  <c r="BD67" i="5"/>
  <c r="BV67" i="5" s="1"/>
  <c r="AV25" i="5"/>
  <c r="AV40" i="5"/>
  <c r="AV39" i="5"/>
  <c r="BA11" i="5"/>
  <c r="BS11" i="5" s="1"/>
  <c r="AW12" i="5"/>
  <c r="BO12" i="5" s="1"/>
  <c r="AW19" i="5"/>
  <c r="BO19" i="5" s="1"/>
  <c r="AW52" i="5"/>
  <c r="BO52" i="5" s="1"/>
  <c r="AW77" i="5"/>
  <c r="BO77" i="5" s="1"/>
  <c r="AW83" i="5"/>
  <c r="BO83" i="5" s="1"/>
  <c r="AU3" i="5"/>
  <c r="BL3" i="5" s="1"/>
  <c r="CD3" i="5" s="1"/>
  <c r="AU6" i="5"/>
  <c r="BE6" i="5" s="1"/>
  <c r="BW6" i="5" s="1"/>
  <c r="AU29" i="5"/>
  <c r="BD29" i="5" s="1"/>
  <c r="BV29" i="5" s="1"/>
  <c r="BE29" i="5"/>
  <c r="BW29" i="5" s="1"/>
  <c r="BE37" i="5"/>
  <c r="BW37" i="5" s="1"/>
  <c r="AU37" i="5"/>
  <c r="AU41" i="5"/>
  <c r="AX41" i="5" s="1"/>
  <c r="BP41" i="5" s="1"/>
  <c r="BE41" i="5"/>
  <c r="BW41" i="5" s="1"/>
  <c r="AU43" i="5"/>
  <c r="BH43" i="5" s="1"/>
  <c r="BZ43" i="5" s="1"/>
  <c r="AU67" i="5"/>
  <c r="BH67" i="5" s="1"/>
  <c r="BZ67" i="5" s="1"/>
  <c r="BE57" i="5"/>
  <c r="BW57" i="5" s="1"/>
  <c r="AU57" i="5"/>
  <c r="BH57" i="5" s="1"/>
  <c r="BZ57" i="5" s="1"/>
  <c r="AU52" i="5"/>
  <c r="BH52" i="5" s="1"/>
  <c r="BZ52" i="5" s="1"/>
  <c r="AU64" i="5"/>
  <c r="BH64" i="5" s="1"/>
  <c r="BZ64" i="5" s="1"/>
  <c r="BE64" i="5"/>
  <c r="BW64" i="5" s="1"/>
  <c r="AU92" i="5"/>
  <c r="BH92" i="5" s="1"/>
  <c r="BZ92" i="5" s="1"/>
  <c r="BE92" i="5"/>
  <c r="BW92" i="5" s="1"/>
  <c r="AU90" i="5"/>
  <c r="BH90" i="5" s="1"/>
  <c r="BZ90" i="5" s="1"/>
  <c r="AU96" i="5"/>
  <c r="BH96" i="5" s="1"/>
  <c r="BZ96" i="5" s="1"/>
  <c r="BE96" i="5"/>
  <c r="BW96" i="5" s="1"/>
  <c r="BC11" i="5"/>
  <c r="BU11" i="5" s="1"/>
  <c r="BC19" i="5"/>
  <c r="BU19" i="5" s="1"/>
  <c r="BC38" i="5"/>
  <c r="BU38" i="5" s="1"/>
  <c r="BC73" i="5"/>
  <c r="BU73" i="5" s="1"/>
  <c r="BC93" i="5"/>
  <c r="BU93" i="5" s="1"/>
  <c r="BJ38" i="5"/>
  <c r="CB38" i="5" s="1"/>
  <c r="BJ23" i="5"/>
  <c r="CB23" i="5" s="1"/>
  <c r="BJ36" i="5"/>
  <c r="CB36" i="5" s="1"/>
  <c r="BJ44" i="5"/>
  <c r="CB44" i="5" s="1"/>
  <c r="BJ60" i="5"/>
  <c r="CB60" i="5" s="1"/>
  <c r="BJ63" i="5"/>
  <c r="CB63" i="5" s="1"/>
  <c r="BJ75" i="5"/>
  <c r="CB75" i="5" s="1"/>
  <c r="BJ73" i="5"/>
  <c r="CB73" i="5" s="1"/>
  <c r="BJ96" i="5"/>
  <c r="CB96" i="5" s="1"/>
  <c r="BA3" i="5"/>
  <c r="BS3" i="5" s="1"/>
  <c r="BA18" i="5"/>
  <c r="BS18" i="5" s="1"/>
  <c r="BA29" i="5"/>
  <c r="BS29" i="5" s="1"/>
  <c r="BA42" i="5"/>
  <c r="BS42" i="5" s="1"/>
  <c r="BA40" i="5"/>
  <c r="BS40" i="5" s="1"/>
  <c r="BL44" i="5"/>
  <c r="CD44" i="5" s="1"/>
  <c r="BL4" i="5"/>
  <c r="CD4" i="5" s="1"/>
  <c r="BL35" i="5"/>
  <c r="CD35" i="5" s="1"/>
  <c r="BL36" i="5"/>
  <c r="CD36" i="5" s="1"/>
  <c r="BL50" i="5"/>
  <c r="CD50" i="5" s="1"/>
  <c r="BL65" i="5"/>
  <c r="CD65" i="5" s="1"/>
  <c r="BL73" i="5"/>
  <c r="CD73" i="5" s="1"/>
  <c r="BL74" i="5"/>
  <c r="CD74" i="5" s="1"/>
  <c r="BL85" i="5"/>
  <c r="CD85" i="5" s="1"/>
  <c r="BE17" i="5"/>
  <c r="BW17" i="5" s="1"/>
  <c r="AU17" i="5"/>
  <c r="BK17" i="5" s="1"/>
  <c r="CC17" i="5" s="1"/>
  <c r="AU23" i="5"/>
  <c r="BB23" i="5" s="1"/>
  <c r="BT23" i="5" s="1"/>
  <c r="AU32" i="5"/>
  <c r="BH32" i="5" s="1"/>
  <c r="BZ32" i="5" s="1"/>
  <c r="AU61" i="5"/>
  <c r="BF61" i="5" s="1"/>
  <c r="BX61" i="5" s="1"/>
  <c r="AU18" i="5"/>
  <c r="AU73" i="5"/>
  <c r="BH73" i="5" s="1"/>
  <c r="BZ73" i="5" s="1"/>
  <c r="AU53" i="5"/>
  <c r="BL53" i="5" s="1"/>
  <c r="CD53" i="5" s="1"/>
  <c r="AU56" i="5"/>
  <c r="BH56" i="5" s="1"/>
  <c r="BZ56" i="5" s="1"/>
  <c r="BE72" i="5"/>
  <c r="BW72" i="5" s="1"/>
  <c r="AU72" i="5"/>
  <c r="BH72" i="5" s="1"/>
  <c r="BZ72" i="5" s="1"/>
  <c r="AU91" i="5"/>
  <c r="BH91" i="5" s="1"/>
  <c r="BZ91" i="5" s="1"/>
  <c r="AU88" i="5"/>
  <c r="BH88" i="5" s="1"/>
  <c r="BZ88" i="5" s="1"/>
  <c r="AU94" i="5"/>
  <c r="BH94" i="5" s="1"/>
  <c r="BZ94" i="5" s="1"/>
  <c r="BE94" i="5"/>
  <c r="BW94" i="5" s="1"/>
  <c r="BC7" i="5"/>
  <c r="BU7" i="5" s="1"/>
  <c r="BC39" i="5"/>
  <c r="BU39" i="5" s="1"/>
  <c r="BC52" i="5"/>
  <c r="BU52" i="5" s="1"/>
  <c r="BC48" i="5"/>
  <c r="BU48" i="5" s="1"/>
  <c r="BC64" i="5"/>
  <c r="BU64" i="5" s="1"/>
  <c r="BC80" i="5"/>
  <c r="BU80" i="5" s="1"/>
  <c r="BC96" i="5"/>
  <c r="BU96" i="5" s="1"/>
  <c r="BK15" i="5"/>
  <c r="CC15" i="5" s="1"/>
  <c r="BK19" i="5"/>
  <c r="CC19" i="5" s="1"/>
  <c r="BK51" i="5"/>
  <c r="CC51" i="5" s="1"/>
  <c r="BK73" i="5"/>
  <c r="CC73" i="5" s="1"/>
  <c r="BK82" i="5"/>
  <c r="CC82" i="5" s="1"/>
  <c r="BB11" i="5"/>
  <c r="BT11" i="5" s="1"/>
  <c r="BB17" i="5"/>
  <c r="BT17" i="5" s="1"/>
  <c r="BB41" i="5"/>
  <c r="BT41" i="5" s="1"/>
  <c r="BB53" i="5"/>
  <c r="BT53" i="5" s="1"/>
  <c r="BB79" i="5"/>
  <c r="BT79" i="5" s="1"/>
  <c r="BJ16" i="5"/>
  <c r="CB16" i="5" s="1"/>
  <c r="BJ33" i="5"/>
  <c r="CB33" i="5" s="1"/>
  <c r="BJ58" i="5"/>
  <c r="CB58" i="5" s="1"/>
  <c r="BJ45" i="5"/>
  <c r="CB45" i="5" s="1"/>
  <c r="BJ86" i="5"/>
  <c r="CB86" i="5" s="1"/>
  <c r="BA14" i="5"/>
  <c r="BS14" i="5" s="1"/>
  <c r="BA19" i="5"/>
  <c r="BS19" i="5" s="1"/>
  <c r="BA65" i="5"/>
  <c r="BS65" i="5" s="1"/>
  <c r="BA60" i="5"/>
  <c r="BS60" i="5" s="1"/>
  <c r="BA86" i="5"/>
  <c r="BS86" i="5" s="1"/>
  <c r="BA80" i="5"/>
  <c r="BS80" i="5" s="1"/>
  <c r="BL32" i="5"/>
  <c r="CD32" i="5" s="1"/>
  <c r="BL51" i="5"/>
  <c r="CD51" i="5" s="1"/>
  <c r="BL38" i="5"/>
  <c r="CD38" i="5" s="1"/>
  <c r="BL60" i="5"/>
  <c r="CD60" i="5" s="1"/>
  <c r="BC23" i="5"/>
  <c r="BU23" i="5" s="1"/>
  <c r="AU10" i="5"/>
  <c r="BC10" i="5" s="1"/>
  <c r="BU10" i="5" s="1"/>
  <c r="AU9" i="5"/>
  <c r="BE9" i="5"/>
  <c r="BW9" i="5" s="1"/>
  <c r="BE21" i="5"/>
  <c r="BW21" i="5" s="1"/>
  <c r="AU21" i="5"/>
  <c r="BL21" i="5" s="1"/>
  <c r="CD21" i="5" s="1"/>
  <c r="AU27" i="5"/>
  <c r="BK27" i="5" s="1"/>
  <c r="CC27" i="5" s="1"/>
  <c r="AU30" i="5"/>
  <c r="AV30" i="5" s="1"/>
  <c r="AU69" i="5"/>
  <c r="BH69" i="5" s="1"/>
  <c r="BZ69" i="5" s="1"/>
  <c r="BE50" i="5"/>
  <c r="BW50" i="5" s="1"/>
  <c r="AU50" i="5"/>
  <c r="BH50" i="5" s="1"/>
  <c r="BZ50" i="5" s="1"/>
  <c r="AU55" i="5"/>
  <c r="BH55" i="5" s="1"/>
  <c r="BZ55" i="5" s="1"/>
  <c r="BE55" i="5"/>
  <c r="BW55" i="5" s="1"/>
  <c r="AU74" i="5"/>
  <c r="BH74" i="5" s="1"/>
  <c r="BZ74" i="5" s="1"/>
  <c r="AU83" i="5"/>
  <c r="BH83" i="5" s="1"/>
  <c r="BZ83" i="5" s="1"/>
  <c r="BE83" i="5"/>
  <c r="BW83" i="5" s="1"/>
  <c r="BE87" i="5"/>
  <c r="BW87" i="5" s="1"/>
  <c r="AU87" i="5"/>
  <c r="BH87" i="5" s="1"/>
  <c r="BZ87" i="5" s="1"/>
  <c r="BC15" i="5"/>
  <c r="BU15" i="5" s="1"/>
  <c r="BC36" i="5"/>
  <c r="BU36" i="5" s="1"/>
  <c r="BC71" i="5"/>
  <c r="BU71" i="5" s="1"/>
  <c r="BC25" i="5"/>
  <c r="BU25" i="5" s="1"/>
  <c r="BC72" i="5"/>
  <c r="BU72" i="5" s="1"/>
  <c r="BC89" i="5"/>
  <c r="BU89" i="5" s="1"/>
  <c r="BK14" i="5"/>
  <c r="CC14" i="5" s="1"/>
  <c r="BK23" i="5"/>
  <c r="CC23" i="5" s="1"/>
  <c r="BK18" i="5"/>
  <c r="CC18" i="5" s="1"/>
  <c r="BK44" i="5"/>
  <c r="CC44" i="5" s="1"/>
  <c r="BK50" i="5"/>
  <c r="CC50" i="5" s="1"/>
  <c r="BK64" i="5"/>
  <c r="CC64" i="5" s="1"/>
  <c r="BK84" i="5"/>
  <c r="CC84" i="5" s="1"/>
  <c r="BK88" i="5"/>
  <c r="CC88" i="5" s="1"/>
  <c r="BB7" i="5"/>
  <c r="BT7" i="5" s="1"/>
  <c r="BB38" i="5"/>
  <c r="BT38" i="5" s="1"/>
  <c r="BB14" i="5"/>
  <c r="BT14" i="5" s="1"/>
  <c r="BB25" i="5"/>
  <c r="BT25" i="5" s="1"/>
  <c r="BB58" i="5"/>
  <c r="BT58" i="5" s="1"/>
  <c r="BB68" i="5"/>
  <c r="BT68" i="5" s="1"/>
  <c r="BB64" i="5"/>
  <c r="BT64" i="5" s="1"/>
  <c r="BB73" i="5"/>
  <c r="BT73" i="5" s="1"/>
  <c r="AW18" i="5"/>
  <c r="BO18" i="5" s="1"/>
  <c r="BJ6" i="5"/>
  <c r="CB6" i="5" s="1"/>
  <c r="BJ15" i="5"/>
  <c r="CB15" i="5" s="1"/>
  <c r="BJ34" i="5"/>
  <c r="CB34" i="5" s="1"/>
  <c r="BJ18" i="5"/>
  <c r="CB18" i="5" s="1"/>
  <c r="BJ57" i="5"/>
  <c r="CB57" i="5" s="1"/>
  <c r="BJ78" i="5"/>
  <c r="CB78" i="5" s="1"/>
  <c r="BJ77" i="5"/>
  <c r="CB77" i="5" s="1"/>
  <c r="BA21" i="5"/>
  <c r="BS21" i="5" s="1"/>
  <c r="BA26" i="5"/>
  <c r="BS26" i="5" s="1"/>
  <c r="BA33" i="5"/>
  <c r="BS33" i="5" s="1"/>
  <c r="BA51" i="5"/>
  <c r="BS51" i="5" s="1"/>
  <c r="BA44" i="5"/>
  <c r="BS44" i="5" s="1"/>
  <c r="BA62" i="5"/>
  <c r="BS62" i="5" s="1"/>
  <c r="BA72" i="5"/>
  <c r="BS72" i="5" s="1"/>
  <c r="BL6" i="5"/>
  <c r="CD6" i="5" s="1"/>
  <c r="BL41" i="5"/>
  <c r="CD41" i="5" s="1"/>
  <c r="BL9" i="5"/>
  <c r="CD9" i="5" s="1"/>
  <c r="BL14" i="5"/>
  <c r="CD14" i="5" s="1"/>
  <c r="BL11" i="5"/>
  <c r="CD11" i="5" s="1"/>
  <c r="BL49" i="5"/>
  <c r="CD49" i="5" s="1"/>
  <c r="BL68" i="5"/>
  <c r="CD68" i="5" s="1"/>
  <c r="BL92" i="5"/>
  <c r="CD92" i="5" s="1"/>
  <c r="BL87" i="5"/>
  <c r="CD87" i="5" s="1"/>
  <c r="BE12" i="5"/>
  <c r="BW12" i="5" s="1"/>
  <c r="AU12" i="5"/>
  <c r="BJ12" i="5" s="1"/>
  <c r="CB12" i="5" s="1"/>
  <c r="AU15" i="5"/>
  <c r="BD15" i="5" s="1"/>
  <c r="BV15" i="5" s="1"/>
  <c r="BE15" i="5"/>
  <c r="BW15" i="5" s="1"/>
  <c r="AU45" i="5"/>
  <c r="BH45" i="5" s="1"/>
  <c r="BZ45" i="5" s="1"/>
  <c r="BE45" i="5"/>
  <c r="BW45" i="5" s="1"/>
  <c r="AU31" i="5"/>
  <c r="BH31" i="5" s="1"/>
  <c r="BZ31" i="5" s="1"/>
  <c r="AU34" i="5"/>
  <c r="AU70" i="5"/>
  <c r="BH70" i="5" s="1"/>
  <c r="BZ70" i="5" s="1"/>
  <c r="AU54" i="5"/>
  <c r="BH54" i="5" s="1"/>
  <c r="BZ54" i="5" s="1"/>
  <c r="BE54" i="5"/>
  <c r="BW54" i="5" s="1"/>
  <c r="AU59" i="5"/>
  <c r="BH59" i="5" s="1"/>
  <c r="BZ59" i="5" s="1"/>
  <c r="BE59" i="5"/>
  <c r="BW59" i="5" s="1"/>
  <c r="AU82" i="5"/>
  <c r="BH82" i="5" s="1"/>
  <c r="BZ82" i="5" s="1"/>
  <c r="AU89" i="5"/>
  <c r="BH89" i="5" s="1"/>
  <c r="BZ89" i="5" s="1"/>
  <c r="AU95" i="5"/>
  <c r="BH95" i="5" s="1"/>
  <c r="BZ95" i="5" s="1"/>
  <c r="BC8" i="5"/>
  <c r="BU8" i="5" s="1"/>
  <c r="BC16" i="5"/>
  <c r="BU16" i="5" s="1"/>
  <c r="BC26" i="5"/>
  <c r="BU26" i="5" s="1"/>
  <c r="BC57" i="5"/>
  <c r="BU57" i="5" s="1"/>
  <c r="BC76" i="5"/>
  <c r="BU76" i="5" s="1"/>
  <c r="BC75" i="5"/>
  <c r="BU75" i="5" s="1"/>
  <c r="BK24" i="5"/>
  <c r="CC24" i="5" s="1"/>
  <c r="BK38" i="5"/>
  <c r="CC38" i="5" s="1"/>
  <c r="BK65" i="5"/>
  <c r="CC65" i="5" s="1"/>
  <c r="BK56" i="5"/>
  <c r="CC56" i="5" s="1"/>
  <c r="BK72" i="5"/>
  <c r="CC72" i="5" s="1"/>
  <c r="BK89" i="5"/>
  <c r="CC89" i="5" s="1"/>
  <c r="BK93" i="5"/>
  <c r="CC93" i="5" s="1"/>
  <c r="BB32" i="5"/>
  <c r="BT32" i="5" s="1"/>
  <c r="BB8" i="5"/>
  <c r="BT8" i="5" s="1"/>
  <c r="BB34" i="5"/>
  <c r="BT34" i="5" s="1"/>
  <c r="BB18" i="5"/>
  <c r="BT18" i="5" s="1"/>
  <c r="BB71" i="5"/>
  <c r="BT71" i="5" s="1"/>
  <c r="BB89" i="5"/>
  <c r="BT89" i="5" s="1"/>
  <c r="BB75" i="5"/>
  <c r="BT75" i="5" s="1"/>
  <c r="BB77" i="5"/>
  <c r="BT77" i="5" s="1"/>
  <c r="BB93" i="5"/>
  <c r="BT93" i="5" s="1"/>
  <c r="BA17" i="5"/>
  <c r="BS17" i="5" s="1"/>
  <c r="BJ26" i="5"/>
  <c r="CB26" i="5" s="1"/>
  <c r="BJ3" i="5"/>
  <c r="CB3" i="5" s="1"/>
  <c r="BJ43" i="5"/>
  <c r="CB43" i="5" s="1"/>
  <c r="BJ46" i="5"/>
  <c r="CB46" i="5" s="1"/>
  <c r="BJ61" i="5"/>
  <c r="CB61" i="5" s="1"/>
  <c r="BJ70" i="5"/>
  <c r="CB70" i="5" s="1"/>
  <c r="BA34" i="5"/>
  <c r="BS34" i="5" s="1"/>
  <c r="BA22" i="5"/>
  <c r="BS22" i="5" s="1"/>
  <c r="BA27" i="5"/>
  <c r="BS27" i="5" s="1"/>
  <c r="BA37" i="5"/>
  <c r="BS37" i="5" s="1"/>
  <c r="BA49" i="5"/>
  <c r="BS49" i="5" s="1"/>
  <c r="BA89" i="5"/>
  <c r="BS89" i="5" s="1"/>
  <c r="BA87" i="5"/>
  <c r="BS87" i="5" s="1"/>
  <c r="BA94" i="5"/>
  <c r="BS94" i="5" s="1"/>
  <c r="BF81" i="5"/>
  <c r="BX81" i="5" s="1"/>
  <c r="BF82" i="5"/>
  <c r="BX82" i="5" s="1"/>
  <c r="BF93" i="5"/>
  <c r="BX93" i="5" s="1"/>
  <c r="BG7" i="5"/>
  <c r="BY7" i="5" s="1"/>
  <c r="BD35" i="5"/>
  <c r="BV35" i="5" s="1"/>
  <c r="BD11" i="5"/>
  <c r="BV11" i="5" s="1"/>
  <c r="BD26" i="5"/>
  <c r="BV26" i="5" s="1"/>
  <c r="BD50" i="5"/>
  <c r="BV50" i="5" s="1"/>
  <c r="BD87" i="5"/>
  <c r="BV87" i="5" s="1"/>
  <c r="BD89" i="5"/>
  <c r="BV89" i="5" s="1"/>
  <c r="AV21" i="5"/>
  <c r="AV37" i="5"/>
  <c r="AV26" i="5"/>
  <c r="AV51" i="5"/>
  <c r="AV96" i="5"/>
  <c r="AV80" i="5"/>
  <c r="AV74" i="5"/>
  <c r="AZ39" i="5"/>
  <c r="BR39" i="5" s="1"/>
  <c r="AW21" i="5"/>
  <c r="BO21" i="5" s="1"/>
  <c r="AW41" i="5"/>
  <c r="BO41" i="5" s="1"/>
  <c r="AW44" i="5"/>
  <c r="BO44" i="5" s="1"/>
  <c r="AW67" i="5"/>
  <c r="BO67" i="5" s="1"/>
  <c r="AW60" i="5"/>
  <c r="BO60" i="5" s="1"/>
  <c r="AW70" i="5"/>
  <c r="BO70" i="5" s="1"/>
  <c r="AW86" i="5"/>
  <c r="BO86" i="5" s="1"/>
  <c r="AW96" i="5"/>
  <c r="BO96" i="5" s="1"/>
  <c r="BL57" i="5"/>
  <c r="CD57" i="5" s="1"/>
  <c r="BL16" i="5"/>
  <c r="CD16" i="5" s="1"/>
  <c r="BL15" i="5"/>
  <c r="CD15" i="5" s="1"/>
  <c r="BL71" i="5"/>
  <c r="CD71" i="5" s="1"/>
  <c r="BL72" i="5"/>
  <c r="CD72" i="5" s="1"/>
  <c r="BL96" i="5"/>
  <c r="CD96" i="5" s="1"/>
  <c r="BL83" i="5"/>
  <c r="CD83" i="5" s="1"/>
  <c r="BA12" i="5"/>
  <c r="BS12" i="5" s="1"/>
  <c r="AU13" i="5"/>
  <c r="BK13" i="5" s="1"/>
  <c r="CC13" i="5" s="1"/>
  <c r="AU28" i="5"/>
  <c r="BI28" i="5" s="1"/>
  <c r="CA28" i="5" s="1"/>
  <c r="AU20" i="5"/>
  <c r="BE35" i="5"/>
  <c r="BW35" i="5" s="1"/>
  <c r="AU35" i="5"/>
  <c r="AU38" i="5"/>
  <c r="AY38" i="5" s="1"/>
  <c r="BQ38" i="5" s="1"/>
  <c r="BE38" i="5"/>
  <c r="BW38" i="5" s="1"/>
  <c r="AU63" i="5"/>
  <c r="BH63" i="5" s="1"/>
  <c r="BZ63" i="5" s="1"/>
  <c r="AU58" i="5"/>
  <c r="BH58" i="5" s="1"/>
  <c r="BZ58" i="5" s="1"/>
  <c r="BE58" i="5"/>
  <c r="BW58" i="5" s="1"/>
  <c r="BE68" i="5"/>
  <c r="BW68" i="5" s="1"/>
  <c r="AU68" i="5"/>
  <c r="BH68" i="5" s="1"/>
  <c r="BZ68" i="5" s="1"/>
  <c r="AU65" i="5"/>
  <c r="BH65" i="5" s="1"/>
  <c r="BZ65" i="5" s="1"/>
  <c r="BE65" i="5"/>
  <c r="BW65" i="5" s="1"/>
  <c r="AU75" i="5"/>
  <c r="BH75" i="5" s="1"/>
  <c r="BZ75" i="5" s="1"/>
  <c r="BE75" i="5"/>
  <c r="BW75" i="5" s="1"/>
  <c r="AU85" i="5"/>
  <c r="BH85" i="5" s="1"/>
  <c r="BZ85" i="5" s="1"/>
  <c r="AW16" i="5"/>
  <c r="BO16" i="5" s="1"/>
  <c r="BC33" i="5"/>
  <c r="BU33" i="5" s="1"/>
  <c r="BC49" i="5"/>
  <c r="BU49" i="5" s="1"/>
  <c r="BC65" i="5"/>
  <c r="BU65" i="5" s="1"/>
  <c r="BK40" i="5"/>
  <c r="CC40" i="5" s="1"/>
  <c r="BK39" i="5"/>
  <c r="CC39" i="5" s="1"/>
  <c r="BK49" i="5"/>
  <c r="CC49" i="5" s="1"/>
  <c r="BK48" i="5"/>
  <c r="CC48" i="5" s="1"/>
  <c r="BK75" i="5"/>
  <c r="CC75" i="5" s="1"/>
  <c r="BK91" i="5"/>
  <c r="CC91" i="5" s="1"/>
  <c r="BK96" i="5"/>
  <c r="CC96" i="5" s="1"/>
  <c r="BB15" i="5"/>
  <c r="BT15" i="5" s="1"/>
  <c r="BB3" i="5"/>
  <c r="BT3" i="5" s="1"/>
  <c r="BB33" i="5"/>
  <c r="BT33" i="5" s="1"/>
  <c r="BB50" i="5"/>
  <c r="BT50" i="5" s="1"/>
  <c r="BB65" i="5"/>
  <c r="BT65" i="5" s="1"/>
  <c r="BB63" i="5"/>
  <c r="BT63" i="5" s="1"/>
  <c r="BB78" i="5"/>
  <c r="BT78" i="5" s="1"/>
  <c r="BB80" i="5"/>
  <c r="BT80" i="5" s="1"/>
  <c r="BB96" i="5"/>
  <c r="BT96" i="5" s="1"/>
  <c r="BJ13" i="5"/>
  <c r="CB13" i="5" s="1"/>
  <c r="BJ10" i="5"/>
  <c r="CB10" i="5" s="1"/>
  <c r="BJ48" i="5"/>
  <c r="CB48" i="5" s="1"/>
  <c r="BJ55" i="5"/>
  <c r="CB55" i="5" s="1"/>
  <c r="BJ71" i="5"/>
  <c r="CB71" i="5" s="1"/>
  <c r="BA23" i="5"/>
  <c r="BS23" i="5" s="1"/>
  <c r="BA15" i="5"/>
  <c r="BS15" i="5" s="1"/>
  <c r="BA30" i="5"/>
  <c r="BS30" i="5" s="1"/>
  <c r="BA35" i="5"/>
  <c r="BS35" i="5" s="1"/>
  <c r="BA55" i="5"/>
  <c r="BS55" i="5" s="1"/>
  <c r="BA81" i="5"/>
  <c r="BS81" i="5" s="1"/>
  <c r="BA95" i="5"/>
  <c r="BS95" i="5" s="1"/>
  <c r="BA96" i="5"/>
  <c r="BS96" i="5" s="1"/>
  <c r="BN30" i="5" l="1"/>
  <c r="BN19" i="5"/>
  <c r="BL69" i="5"/>
  <c r="CD69" i="5" s="1"/>
  <c r="AZ20" i="5"/>
  <c r="BR20" i="5" s="1"/>
  <c r="BH20" i="5"/>
  <c r="BZ20" i="5" s="1"/>
  <c r="AV90" i="5"/>
  <c r="AY9" i="5"/>
  <c r="BQ9" i="5" s="1"/>
  <c r="BH9" i="5"/>
  <c r="BZ9" i="5" s="1"/>
  <c r="BG9" i="5"/>
  <c r="BY9" i="5" s="1"/>
  <c r="AX9" i="5"/>
  <c r="BP9" i="5" s="1"/>
  <c r="BI9" i="5"/>
  <c r="CA9" i="5" s="1"/>
  <c r="BF9" i="5"/>
  <c r="BX9" i="5" s="1"/>
  <c r="BE61" i="5"/>
  <c r="BW61" i="5" s="1"/>
  <c r="BA67" i="5"/>
  <c r="BS67" i="5" s="1"/>
  <c r="BE85" i="5"/>
  <c r="BW85" i="5" s="1"/>
  <c r="BC83" i="5"/>
  <c r="BU83" i="5" s="1"/>
  <c r="BE30" i="5"/>
  <c r="BW30" i="5" s="1"/>
  <c r="BG79" i="5"/>
  <c r="BY79" i="5" s="1"/>
  <c r="AZ88" i="5"/>
  <c r="BR88" i="5" s="1"/>
  <c r="BJ69" i="5"/>
  <c r="CB69" i="5" s="1"/>
  <c r="BE19" i="5"/>
  <c r="BW19" i="5" s="1"/>
  <c r="BN57" i="5"/>
  <c r="BN35" i="5"/>
  <c r="BN80" i="5"/>
  <c r="CG80" i="5" s="1"/>
  <c r="BM80" i="5"/>
  <c r="BB62" i="5"/>
  <c r="BT62" i="5" s="1"/>
  <c r="BE88" i="5"/>
  <c r="BW88" i="5" s="1"/>
  <c r="BA90" i="5"/>
  <c r="BS90" i="5" s="1"/>
  <c r="AV92" i="5"/>
  <c r="AY14" i="5"/>
  <c r="BQ14" i="5" s="1"/>
  <c r="BH14" i="5"/>
  <c r="BZ14" i="5" s="1"/>
  <c r="BI14" i="5"/>
  <c r="CA14" i="5" s="1"/>
  <c r="BG14" i="5"/>
  <c r="BY14" i="5" s="1"/>
  <c r="AX14" i="5"/>
  <c r="BP14" i="5" s="1"/>
  <c r="BF78" i="5"/>
  <c r="BX78" i="5" s="1"/>
  <c r="AY66" i="5"/>
  <c r="BQ66" i="5" s="1"/>
  <c r="BC56" i="5"/>
  <c r="BU56" i="5" s="1"/>
  <c r="AZ5" i="5"/>
  <c r="BR5" i="5" s="1"/>
  <c r="BB5" i="5"/>
  <c r="BT5" i="5" s="1"/>
  <c r="BD5" i="5"/>
  <c r="BV5" i="5" s="1"/>
  <c r="BI5" i="5"/>
  <c r="CA5" i="5" s="1"/>
  <c r="BH5" i="5"/>
  <c r="BZ5" i="5" s="1"/>
  <c r="BA5" i="5"/>
  <c r="BS5" i="5" s="1"/>
  <c r="AV5" i="5"/>
  <c r="BD31" i="5"/>
  <c r="BV31" i="5" s="1"/>
  <c r="BJ56" i="5"/>
  <c r="CB56" i="5" s="1"/>
  <c r="BC92" i="5"/>
  <c r="BU92" i="5" s="1"/>
  <c r="BC9" i="5"/>
  <c r="BU9" i="5" s="1"/>
  <c r="BB35" i="5"/>
  <c r="BT35" i="5" s="1"/>
  <c r="BI35" i="5"/>
  <c r="CA35" i="5" s="1"/>
  <c r="BH35" i="5"/>
  <c r="BZ35" i="5" s="1"/>
  <c r="BJ4" i="5"/>
  <c r="CB4" i="5" s="1"/>
  <c r="BL39" i="5"/>
  <c r="CD39" i="5" s="1"/>
  <c r="BJ20" i="5"/>
  <c r="CB20" i="5" s="1"/>
  <c r="BN26" i="5"/>
  <c r="BD53" i="5"/>
  <c r="BV53" i="5" s="1"/>
  <c r="BA63" i="5"/>
  <c r="BS63" i="5" s="1"/>
  <c r="BK54" i="5"/>
  <c r="CC54" i="5" s="1"/>
  <c r="BH34" i="5"/>
  <c r="BZ34" i="5" s="1"/>
  <c r="AY34" i="5"/>
  <c r="BQ34" i="5" s="1"/>
  <c r="BA78" i="5"/>
  <c r="BS78" i="5" s="1"/>
  <c r="BJ88" i="5"/>
  <c r="CB88" i="5" s="1"/>
  <c r="BK79" i="5"/>
  <c r="CC79" i="5" s="1"/>
  <c r="BC70" i="5"/>
  <c r="BU70" i="5" s="1"/>
  <c r="BL76" i="5"/>
  <c r="CD76" i="5" s="1"/>
  <c r="BL8" i="5"/>
  <c r="CD8" i="5" s="1"/>
  <c r="BA32" i="5"/>
  <c r="BS32" i="5" s="1"/>
  <c r="BB81" i="5"/>
  <c r="BT81" i="5" s="1"/>
  <c r="BB30" i="5"/>
  <c r="BT30" i="5" s="1"/>
  <c r="BK29" i="5"/>
  <c r="CC29" i="5" s="1"/>
  <c r="BC82" i="5"/>
  <c r="BU82" i="5" s="1"/>
  <c r="BC5" i="5"/>
  <c r="BU5" i="5" s="1"/>
  <c r="AY18" i="5"/>
  <c r="BQ18" i="5" s="1"/>
  <c r="BH18" i="5"/>
  <c r="BZ18" i="5" s="1"/>
  <c r="BF18" i="5"/>
  <c r="BX18" i="5" s="1"/>
  <c r="AX18" i="5"/>
  <c r="BP18" i="5" s="1"/>
  <c r="BA58" i="5"/>
  <c r="BS58" i="5" s="1"/>
  <c r="BC45" i="5"/>
  <c r="BU45" i="5" s="1"/>
  <c r="BE90" i="5"/>
  <c r="BW90" i="5" s="1"/>
  <c r="AZ37" i="5"/>
  <c r="BR37" i="5" s="1"/>
  <c r="BH37" i="5"/>
  <c r="BZ37" i="5" s="1"/>
  <c r="AW91" i="5"/>
  <c r="BO91" i="5" s="1"/>
  <c r="AW28" i="5"/>
  <c r="BO28" i="5" s="1"/>
  <c r="AV61" i="5"/>
  <c r="BD77" i="5"/>
  <c r="BV77" i="5" s="1"/>
  <c r="BF89" i="5"/>
  <c r="BX89" i="5" s="1"/>
  <c r="BD10" i="5"/>
  <c r="BV10" i="5" s="1"/>
  <c r="AY91" i="5"/>
  <c r="BQ91" i="5" s="1"/>
  <c r="AY30" i="5"/>
  <c r="BQ30" i="5" s="1"/>
  <c r="AZ53" i="5"/>
  <c r="BR53" i="5" s="1"/>
  <c r="BI63" i="5"/>
  <c r="CA63" i="5" s="1"/>
  <c r="BJ37" i="5"/>
  <c r="CB37" i="5" s="1"/>
  <c r="BC67" i="5"/>
  <c r="BU67" i="5" s="1"/>
  <c r="BE62" i="5"/>
  <c r="BW62" i="5" s="1"/>
  <c r="BF25" i="5"/>
  <c r="BX25" i="5" s="1"/>
  <c r="BH25" i="5"/>
  <c r="BZ25" i="5" s="1"/>
  <c r="AY25" i="5"/>
  <c r="BQ25" i="5" s="1"/>
  <c r="BL70" i="5"/>
  <c r="CD70" i="5" s="1"/>
  <c r="BL13" i="5"/>
  <c r="CD13" i="5" s="1"/>
  <c r="AW30" i="5"/>
  <c r="BO30" i="5" s="1"/>
  <c r="AV54" i="5"/>
  <c r="BD73" i="5"/>
  <c r="BV73" i="5" s="1"/>
  <c r="AV29" i="5"/>
  <c r="BG61" i="5"/>
  <c r="BY61" i="5" s="1"/>
  <c r="AX79" i="5"/>
  <c r="BP79" i="5" s="1"/>
  <c r="AY89" i="5"/>
  <c r="BQ89" i="5" s="1"/>
  <c r="AY29" i="5"/>
  <c r="BQ29" i="5" s="1"/>
  <c r="BI46" i="5"/>
  <c r="CA46" i="5" s="1"/>
  <c r="BL90" i="5"/>
  <c r="CD90" i="5" s="1"/>
  <c r="AV82" i="5"/>
  <c r="BD18" i="5"/>
  <c r="BV18" i="5" s="1"/>
  <c r="BG67" i="5"/>
  <c r="BY67" i="5" s="1"/>
  <c r="AX34" i="5"/>
  <c r="BP34" i="5" s="1"/>
  <c r="AY62" i="5"/>
  <c r="BQ62" i="5" s="1"/>
  <c r="AZ42" i="5"/>
  <c r="BR42" i="5" s="1"/>
  <c r="BI52" i="5"/>
  <c r="CA52" i="5" s="1"/>
  <c r="BA79" i="5"/>
  <c r="BS79" i="5" s="1"/>
  <c r="BA92" i="5"/>
  <c r="BS92" i="5" s="1"/>
  <c r="BA38" i="5"/>
  <c r="BS38" i="5" s="1"/>
  <c r="BC47" i="5"/>
  <c r="BU47" i="5" s="1"/>
  <c r="BE84" i="5"/>
  <c r="BW84" i="5" s="1"/>
  <c r="AV49" i="5"/>
  <c r="BH49" i="5"/>
  <c r="BZ49" i="5" s="1"/>
  <c r="AW82" i="5"/>
  <c r="BO82" i="5" s="1"/>
  <c r="AW32" i="5"/>
  <c r="BO32" i="5" s="1"/>
  <c r="BG91" i="5"/>
  <c r="BY91" i="5" s="1"/>
  <c r="BG34" i="5"/>
  <c r="BY34" i="5" s="1"/>
  <c r="AX61" i="5"/>
  <c r="BP61" i="5" s="1"/>
  <c r="AY65" i="5"/>
  <c r="BQ65" i="5" s="1"/>
  <c r="BI85" i="5"/>
  <c r="CA85" i="5" s="1"/>
  <c r="AV9" i="5"/>
  <c r="BB49" i="5"/>
  <c r="BT49" i="5" s="1"/>
  <c r="BK85" i="5"/>
  <c r="CC85" i="5" s="1"/>
  <c r="BE42" i="5"/>
  <c r="BW42" i="5" s="1"/>
  <c r="BL95" i="5"/>
  <c r="CD95" i="5" s="1"/>
  <c r="BL10" i="5"/>
  <c r="CD10" i="5" s="1"/>
  <c r="AV47" i="5"/>
  <c r="BD46" i="5"/>
  <c r="BV46" i="5" s="1"/>
  <c r="BK62" i="5"/>
  <c r="CC62" i="5" s="1"/>
  <c r="AW9" i="5"/>
  <c r="BO9" i="5" s="1"/>
  <c r="AW46" i="5"/>
  <c r="BO46" i="5" s="1"/>
  <c r="AV46" i="5"/>
  <c r="BD72" i="5"/>
  <c r="BV72" i="5" s="1"/>
  <c r="BF94" i="5"/>
  <c r="BX94" i="5" s="1"/>
  <c r="BF33" i="5"/>
  <c r="BX33" i="5" s="1"/>
  <c r="AX52" i="5"/>
  <c r="BP52" i="5" s="1"/>
  <c r="AZ77" i="5"/>
  <c r="BR77" i="5" s="1"/>
  <c r="BI94" i="5"/>
  <c r="CA94" i="5" s="1"/>
  <c r="BF10" i="5"/>
  <c r="BX10" i="5" s="1"/>
  <c r="AW85" i="5"/>
  <c r="BO85" i="5" s="1"/>
  <c r="AY53" i="5"/>
  <c r="BQ53" i="5" s="1"/>
  <c r="BA28" i="5"/>
  <c r="BS28" i="5" s="1"/>
  <c r="BJ30" i="5"/>
  <c r="CB30" i="5" s="1"/>
  <c r="AW69" i="5"/>
  <c r="BO69" i="5" s="1"/>
  <c r="AV65" i="5"/>
  <c r="BD91" i="5"/>
  <c r="BV91" i="5" s="1"/>
  <c r="BG49" i="5"/>
  <c r="BY49" i="5" s="1"/>
  <c r="AX59" i="5"/>
  <c r="BP59" i="5" s="1"/>
  <c r="AY86" i="5"/>
  <c r="BQ86" i="5" s="1"/>
  <c r="AZ81" i="5"/>
  <c r="BR81" i="5" s="1"/>
  <c r="BI38" i="5"/>
  <c r="CA38" i="5" s="1"/>
  <c r="AW73" i="5"/>
  <c r="BO73" i="5" s="1"/>
  <c r="BB56" i="5"/>
  <c r="BT56" i="5" s="1"/>
  <c r="AY45" i="5"/>
  <c r="BQ45" i="5" s="1"/>
  <c r="BJ80" i="5"/>
  <c r="CB80" i="5" s="1"/>
  <c r="BG52" i="5"/>
  <c r="BY52" i="5" s="1"/>
  <c r="BD66" i="5"/>
  <c r="BV66" i="5" s="1"/>
  <c r="BB60" i="5"/>
  <c r="BT60" i="5" s="1"/>
  <c r="AW25" i="5"/>
  <c r="BO25" i="5" s="1"/>
  <c r="BK76" i="5"/>
  <c r="CC76" i="5" s="1"/>
  <c r="AZ36" i="5"/>
  <c r="BR36" i="5" s="1"/>
  <c r="BG82" i="5"/>
  <c r="BY82" i="5" s="1"/>
  <c r="AV17" i="5"/>
  <c r="AX35" i="5"/>
  <c r="BP35" i="5" s="1"/>
  <c r="AY59" i="5"/>
  <c r="BQ59" i="5" s="1"/>
  <c r="AZ67" i="5"/>
  <c r="BR67" i="5" s="1"/>
  <c r="BI79" i="5"/>
  <c r="CA79" i="5" s="1"/>
  <c r="BF14" i="5"/>
  <c r="BX14" i="5" s="1"/>
  <c r="BL30" i="5"/>
  <c r="CD30" i="5" s="1"/>
  <c r="BF66" i="5"/>
  <c r="BX66" i="5" s="1"/>
  <c r="BG95" i="5"/>
  <c r="BY95" i="5" s="1"/>
  <c r="BG37" i="5"/>
  <c r="BY37" i="5" s="1"/>
  <c r="AW92" i="5"/>
  <c r="BO92" i="5" s="1"/>
  <c r="AZ15" i="5"/>
  <c r="BR15" i="5" s="1"/>
  <c r="AX33" i="5"/>
  <c r="BP33" i="5" s="1"/>
  <c r="AV56" i="5"/>
  <c r="BD69" i="5"/>
  <c r="BV69" i="5" s="1"/>
  <c r="BG62" i="5"/>
  <c r="BY62" i="5" s="1"/>
  <c r="BN75" i="5"/>
  <c r="AY20" i="5"/>
  <c r="BQ20" i="5" s="1"/>
  <c r="AY94" i="5"/>
  <c r="BQ94" i="5" s="1"/>
  <c r="BA31" i="5"/>
  <c r="BS31" i="5" s="1"/>
  <c r="BC66" i="5"/>
  <c r="BU66" i="5" s="1"/>
  <c r="BG94" i="5"/>
  <c r="BY94" i="5" s="1"/>
  <c r="AX31" i="5"/>
  <c r="BP31" i="5" s="1"/>
  <c r="BK74" i="5"/>
  <c r="CC74" i="5" s="1"/>
  <c r="BG42" i="5"/>
  <c r="BY42" i="5" s="1"/>
  <c r="BH42" i="5"/>
  <c r="BZ42" i="5" s="1"/>
  <c r="BN52" i="5"/>
  <c r="CG52" i="5" s="1"/>
  <c r="BM52" i="5"/>
  <c r="BB88" i="5"/>
  <c r="BT88" i="5" s="1"/>
  <c r="BK53" i="5"/>
  <c r="CC53" i="5" s="1"/>
  <c r="AW84" i="5"/>
  <c r="BO84" i="5" s="1"/>
  <c r="BN55" i="5"/>
  <c r="BD58" i="5"/>
  <c r="BV58" i="5" s="1"/>
  <c r="AZ83" i="5"/>
  <c r="BR83" i="5" s="1"/>
  <c r="AX19" i="5"/>
  <c r="BP19" i="5" s="1"/>
  <c r="AW29" i="5"/>
  <c r="BO29" i="5" s="1"/>
  <c r="BA39" i="5"/>
  <c r="BS39" i="5" s="1"/>
  <c r="AV66" i="5"/>
  <c r="AX63" i="5"/>
  <c r="BP63" i="5" s="1"/>
  <c r="BK83" i="5"/>
  <c r="CC83" i="5" s="1"/>
  <c r="BJ84" i="5"/>
  <c r="CB84" i="5" s="1"/>
  <c r="BG58" i="5"/>
  <c r="BY58" i="5" s="1"/>
  <c r="BF35" i="5"/>
  <c r="BX35" i="5" s="1"/>
  <c r="BB10" i="5"/>
  <c r="BT10" i="5" s="1"/>
  <c r="AV78" i="5"/>
  <c r="BG85" i="5"/>
  <c r="BY85" i="5" s="1"/>
  <c r="BD32" i="5"/>
  <c r="BV32" i="5" s="1"/>
  <c r="AY63" i="5"/>
  <c r="BQ63" i="5" s="1"/>
  <c r="BF29" i="5"/>
  <c r="BX29" i="5" s="1"/>
  <c r="BF43" i="5"/>
  <c r="BX43" i="5" s="1"/>
  <c r="BG20" i="5"/>
  <c r="BY20" i="5" s="1"/>
  <c r="AW56" i="5"/>
  <c r="BO56" i="5" s="1"/>
  <c r="AY78" i="5"/>
  <c r="BQ78" i="5" s="1"/>
  <c r="BF8" i="5"/>
  <c r="BX8" i="5" s="1"/>
  <c r="BG8" i="5"/>
  <c r="BY8" i="5" s="1"/>
  <c r="BH8" i="5"/>
  <c r="BZ8" i="5" s="1"/>
  <c r="AX8" i="5"/>
  <c r="BP8" i="5" s="1"/>
  <c r="AY8" i="5"/>
  <c r="BQ8" i="5" s="1"/>
  <c r="AZ8" i="5"/>
  <c r="BR8" i="5" s="1"/>
  <c r="BI8" i="5"/>
  <c r="CA8" i="5" s="1"/>
  <c r="BF67" i="5"/>
  <c r="BX67" i="5" s="1"/>
  <c r="BG30" i="5"/>
  <c r="BY30" i="5" s="1"/>
  <c r="BE4" i="5"/>
  <c r="BW4" i="5" s="1"/>
  <c r="BL58" i="5"/>
  <c r="CD58" i="5" s="1"/>
  <c r="BN33" i="5"/>
  <c r="CG33" i="5" s="1"/>
  <c r="BB94" i="5"/>
  <c r="BT94" i="5" s="1"/>
  <c r="BK47" i="5"/>
  <c r="CC47" i="5" s="1"/>
  <c r="BN34" i="5"/>
  <c r="CG34" i="5" s="1"/>
  <c r="BI66" i="5"/>
  <c r="CA66" i="5" s="1"/>
  <c r="AV83" i="5"/>
  <c r="AZ69" i="5"/>
  <c r="BR69" i="5" s="1"/>
  <c r="BJ81" i="5"/>
  <c r="CB81" i="5" s="1"/>
  <c r="BJ9" i="5"/>
  <c r="CB9" i="5" s="1"/>
  <c r="AV53" i="5"/>
  <c r="BD54" i="5"/>
  <c r="BV54" i="5" s="1"/>
  <c r="AY56" i="5"/>
  <c r="BQ56" i="5" s="1"/>
  <c r="BI78" i="5"/>
  <c r="CA78" i="5" s="1"/>
  <c r="BF95" i="5"/>
  <c r="BX95" i="5" s="1"/>
  <c r="AV62" i="5"/>
  <c r="AZ56" i="5"/>
  <c r="BR56" i="5" s="1"/>
  <c r="BJ76" i="5"/>
  <c r="CB76" i="5" s="1"/>
  <c r="BF88" i="5"/>
  <c r="BX88" i="5" s="1"/>
  <c r="AY6" i="5"/>
  <c r="BQ6" i="5" s="1"/>
  <c r="BG46" i="5"/>
  <c r="BY46" i="5" s="1"/>
  <c r="BD59" i="5"/>
  <c r="BV59" i="5" s="1"/>
  <c r="BG6" i="5"/>
  <c r="BY6" i="5" s="1"/>
  <c r="BK94" i="5"/>
  <c r="CC94" i="5" s="1"/>
  <c r="AV59" i="5"/>
  <c r="BG63" i="5"/>
  <c r="BY63" i="5" s="1"/>
  <c r="AX90" i="5"/>
  <c r="BP90" i="5" s="1"/>
  <c r="AY19" i="5"/>
  <c r="BQ19" i="5" s="1"/>
  <c r="AZ59" i="5"/>
  <c r="BR59" i="5" s="1"/>
  <c r="BI62" i="5"/>
  <c r="CA62" i="5" s="1"/>
  <c r="BL89" i="5"/>
  <c r="CD89" i="5" s="1"/>
  <c r="BL43" i="5"/>
  <c r="CD43" i="5" s="1"/>
  <c r="BF53" i="5"/>
  <c r="BX53" i="5" s="1"/>
  <c r="BG77" i="5"/>
  <c r="BY77" i="5" s="1"/>
  <c r="BF20" i="5"/>
  <c r="BX20" i="5" s="1"/>
  <c r="AY46" i="5"/>
  <c r="BQ46" i="5" s="1"/>
  <c r="BE66" i="5"/>
  <c r="BW66" i="5" s="1"/>
  <c r="BA69" i="5"/>
  <c r="BS69" i="5" s="1"/>
  <c r="AW74" i="5"/>
  <c r="BO74" i="5" s="1"/>
  <c r="BI58" i="5"/>
  <c r="CA58" i="5" s="1"/>
  <c r="AX58" i="5"/>
  <c r="BP58" i="5" s="1"/>
  <c r="BK66" i="5"/>
  <c r="CC66" i="5" s="1"/>
  <c r="BE76" i="5"/>
  <c r="BW76" i="5" s="1"/>
  <c r="BB84" i="5"/>
  <c r="BT84" i="5" s="1"/>
  <c r="BJ32" i="5"/>
  <c r="CB32" i="5" s="1"/>
  <c r="AV42" i="5"/>
  <c r="BF83" i="5"/>
  <c r="BX83" i="5" s="1"/>
  <c r="AX95" i="5"/>
  <c r="BP95" i="5" s="1"/>
  <c r="AY42" i="5"/>
  <c r="BQ42" i="5" s="1"/>
  <c r="AZ46" i="5"/>
  <c r="BR46" i="5" s="1"/>
  <c r="BI54" i="5"/>
  <c r="CA54" i="5" s="1"/>
  <c r="AV69" i="5"/>
  <c r="AW10" i="5"/>
  <c r="BO10" i="5" s="1"/>
  <c r="BG84" i="5"/>
  <c r="BY84" i="5" s="1"/>
  <c r="AV8" i="5"/>
  <c r="AY67" i="5"/>
  <c r="BQ67" i="5" s="1"/>
  <c r="AZ90" i="5"/>
  <c r="BR90" i="5" s="1"/>
  <c r="BN48" i="5"/>
  <c r="CG48" i="5" s="1"/>
  <c r="BM48" i="5"/>
  <c r="BK28" i="5"/>
  <c r="CC28" i="5" s="1"/>
  <c r="BF77" i="5"/>
  <c r="BX77" i="5" s="1"/>
  <c r="AV28" i="5"/>
  <c r="BK77" i="5"/>
  <c r="CC77" i="5" s="1"/>
  <c r="BD94" i="5"/>
  <c r="BV94" i="5" s="1"/>
  <c r="AX43" i="5"/>
  <c r="BP43" i="5" s="1"/>
  <c r="BG5" i="5"/>
  <c r="BY5" i="5" s="1"/>
  <c r="BG53" i="5"/>
  <c r="BY53" i="5" s="1"/>
  <c r="AX92" i="5"/>
  <c r="BP92" i="5" s="1"/>
  <c r="AX32" i="5"/>
  <c r="BP32" i="5" s="1"/>
  <c r="AZ32" i="5"/>
  <c r="BR32" i="5" s="1"/>
  <c r="BI43" i="5"/>
  <c r="CA43" i="5" s="1"/>
  <c r="BL82" i="5"/>
  <c r="CD82" i="5" s="1"/>
  <c r="BG74" i="5"/>
  <c r="BY74" i="5" s="1"/>
  <c r="BB70" i="5"/>
  <c r="BT70" i="5" s="1"/>
  <c r="AZ74" i="5"/>
  <c r="BR74" i="5" s="1"/>
  <c r="BH30" i="5"/>
  <c r="BZ30" i="5" s="1"/>
  <c r="AZ30" i="5"/>
  <c r="BR30" i="5" s="1"/>
  <c r="BB67" i="5"/>
  <c r="BT67" i="5" s="1"/>
  <c r="BF45" i="5"/>
  <c r="BX45" i="5" s="1"/>
  <c r="BD74" i="5"/>
  <c r="BV74" i="5" s="1"/>
  <c r="BI84" i="5"/>
  <c r="CA84" i="5" s="1"/>
  <c r="BJ62" i="5"/>
  <c r="CB62" i="5" s="1"/>
  <c r="BG88" i="5"/>
  <c r="BY88" i="5" s="1"/>
  <c r="AZ14" i="5"/>
  <c r="BR14" i="5" s="1"/>
  <c r="BB69" i="5"/>
  <c r="BT69" i="5" s="1"/>
  <c r="BG43" i="5"/>
  <c r="BY43" i="5" s="1"/>
  <c r="BL77" i="5"/>
  <c r="CD77" i="5" s="1"/>
  <c r="BN73" i="5"/>
  <c r="CG73" i="5" s="1"/>
  <c r="BD61" i="5"/>
  <c r="BV61" i="5" s="1"/>
  <c r="BH61" i="5"/>
  <c r="BZ61" i="5" s="1"/>
  <c r="BN39" i="5"/>
  <c r="BC61" i="5"/>
  <c r="BU61" i="5" s="1"/>
  <c r="BN21" i="5"/>
  <c r="BK31" i="5"/>
  <c r="CC31" i="5" s="1"/>
  <c r="BL62" i="5"/>
  <c r="CD62" i="5" s="1"/>
  <c r="BI59" i="5"/>
  <c r="CA59" i="5" s="1"/>
  <c r="BL78" i="5"/>
  <c r="CD78" i="5" s="1"/>
  <c r="BN50" i="5"/>
  <c r="BB59" i="5"/>
  <c r="BT59" i="5" s="1"/>
  <c r="BJ53" i="5"/>
  <c r="CB53" i="5" s="1"/>
  <c r="BH29" i="5"/>
  <c r="BZ29" i="5" s="1"/>
  <c r="BG29" i="5"/>
  <c r="BY29" i="5" s="1"/>
  <c r="AV31" i="5"/>
  <c r="BD9" i="5"/>
  <c r="BV9" i="5" s="1"/>
  <c r="BE78" i="5"/>
  <c r="BW78" i="5" s="1"/>
  <c r="BF79" i="5"/>
  <c r="BX79" i="5" s="1"/>
  <c r="BN60" i="5"/>
  <c r="BA56" i="5"/>
  <c r="BS56" i="5" s="1"/>
  <c r="AY47" i="5"/>
  <c r="BQ47" i="5" s="1"/>
  <c r="BH47" i="5"/>
  <c r="BZ47" i="5" s="1"/>
  <c r="BG66" i="5"/>
  <c r="BY66" i="5" s="1"/>
  <c r="AZ61" i="5"/>
  <c r="BR61" i="5" s="1"/>
  <c r="BJ94" i="5"/>
  <c r="CB94" i="5" s="1"/>
  <c r="BK8" i="5"/>
  <c r="CC8" i="5" s="1"/>
  <c r="BH28" i="5"/>
  <c r="BZ28" i="5" s="1"/>
  <c r="BF28" i="5"/>
  <c r="BX28" i="5" s="1"/>
  <c r="BE74" i="5"/>
  <c r="BW74" i="5" s="1"/>
  <c r="BA9" i="5"/>
  <c r="BS9" i="5" s="1"/>
  <c r="BK10" i="5"/>
  <c r="CC10" i="5" s="1"/>
  <c r="BN25" i="5"/>
  <c r="BH24" i="5"/>
  <c r="BZ24" i="5" s="1"/>
  <c r="BE24" i="5"/>
  <c r="BW24" i="5" s="1"/>
  <c r="AX24" i="5"/>
  <c r="BP24" i="5" s="1"/>
  <c r="BG24" i="5"/>
  <c r="BY24" i="5" s="1"/>
  <c r="BN12" i="5"/>
  <c r="AW81" i="5"/>
  <c r="BO81" i="5" s="1"/>
  <c r="BD56" i="5"/>
  <c r="BV56" i="5" s="1"/>
  <c r="AY61" i="5"/>
  <c r="BQ61" i="5" s="1"/>
  <c r="BN38" i="5"/>
  <c r="CG38" i="5" s="1"/>
  <c r="AX67" i="5"/>
  <c r="BP67" i="5" s="1"/>
  <c r="AZ28" i="5"/>
  <c r="BR28" i="5" s="1"/>
  <c r="BB19" i="5"/>
  <c r="BT19" i="5" s="1"/>
  <c r="BN11" i="5"/>
  <c r="BN22" i="5"/>
  <c r="CG22" i="5" s="1"/>
  <c r="BJ90" i="5"/>
  <c r="CB90" i="5" s="1"/>
  <c r="BK20" i="5"/>
  <c r="CC20" i="5" s="1"/>
  <c r="BE63" i="5"/>
  <c r="BW63" i="5" s="1"/>
  <c r="AZ31" i="5"/>
  <c r="BR31" i="5" s="1"/>
  <c r="BJ92" i="5"/>
  <c r="CB92" i="5" s="1"/>
  <c r="BK32" i="5"/>
  <c r="CC32" i="5" s="1"/>
  <c r="BC29" i="5"/>
  <c r="BU29" i="5" s="1"/>
  <c r="BL61" i="5"/>
  <c r="CD61" i="5" s="1"/>
  <c r="BA82" i="5"/>
  <c r="BS82" i="5" s="1"/>
  <c r="BJ66" i="5"/>
  <c r="CB66" i="5" s="1"/>
  <c r="BB95" i="5"/>
  <c r="BT95" i="5" s="1"/>
  <c r="BK46" i="5"/>
  <c r="CC46" i="5" s="1"/>
  <c r="BH27" i="5"/>
  <c r="BZ27" i="5" s="1"/>
  <c r="BI27" i="5"/>
  <c r="CA27" i="5" s="1"/>
  <c r="BC6" i="5"/>
  <c r="BU6" i="5" s="1"/>
  <c r="BA66" i="5"/>
  <c r="BS66" i="5" s="1"/>
  <c r="BJ95" i="5"/>
  <c r="CB95" i="5" s="1"/>
  <c r="BJ19" i="5"/>
  <c r="CB19" i="5" s="1"/>
  <c r="BB28" i="5"/>
  <c r="BT28" i="5" s="1"/>
  <c r="BK67" i="5"/>
  <c r="CC67" i="5" s="1"/>
  <c r="BC35" i="5"/>
  <c r="BU35" i="5" s="1"/>
  <c r="BH23" i="5"/>
  <c r="BZ23" i="5" s="1"/>
  <c r="AV23" i="5"/>
  <c r="BA83" i="5"/>
  <c r="BS83" i="5" s="1"/>
  <c r="BC84" i="5"/>
  <c r="BU84" i="5" s="1"/>
  <c r="BC24" i="5"/>
  <c r="BU24" i="5" s="1"/>
  <c r="BE43" i="5"/>
  <c r="BW43" i="5" s="1"/>
  <c r="AW57" i="5"/>
  <c r="BO57" i="5" s="1"/>
  <c r="AV79" i="5"/>
  <c r="BD90" i="5"/>
  <c r="BV90" i="5" s="1"/>
  <c r="BD27" i="5"/>
  <c r="BV27" i="5" s="1"/>
  <c r="BF31" i="5"/>
  <c r="BX31" i="5" s="1"/>
  <c r="AV24" i="5"/>
  <c r="AY39" i="5"/>
  <c r="BQ39" i="5" s="1"/>
  <c r="AZ84" i="5"/>
  <c r="BR84" i="5" s="1"/>
  <c r="BI67" i="5"/>
  <c r="CA67" i="5" s="1"/>
  <c r="BJ64" i="5"/>
  <c r="CB64" i="5" s="1"/>
  <c r="BC90" i="5"/>
  <c r="BU90" i="5" s="1"/>
  <c r="BE81" i="5"/>
  <c r="BW81" i="5" s="1"/>
  <c r="BE39" i="5"/>
  <c r="BW39" i="5" s="1"/>
  <c r="BE14" i="5"/>
  <c r="BW14" i="5" s="1"/>
  <c r="BL56" i="5"/>
  <c r="CD56" i="5" s="1"/>
  <c r="AW64" i="5"/>
  <c r="BO64" i="5" s="1"/>
  <c r="AV91" i="5"/>
  <c r="BD45" i="5"/>
  <c r="BV45" i="5" s="1"/>
  <c r="BF64" i="5"/>
  <c r="BX64" i="5" s="1"/>
  <c r="BG76" i="5"/>
  <c r="BY76" i="5" s="1"/>
  <c r="AV10" i="5"/>
  <c r="AX46" i="5"/>
  <c r="BP46" i="5" s="1"/>
  <c r="AZ71" i="5"/>
  <c r="BR71" i="5" s="1"/>
  <c r="BI81" i="5"/>
  <c r="CA81" i="5" s="1"/>
  <c r="AW79" i="5"/>
  <c r="BO79" i="5" s="1"/>
  <c r="AW14" i="5"/>
  <c r="BO14" i="5" s="1"/>
  <c r="AV45" i="5"/>
  <c r="BD38" i="5"/>
  <c r="BV38" i="5" s="1"/>
  <c r="BF76" i="5"/>
  <c r="BX76" i="5" s="1"/>
  <c r="AX45" i="5"/>
  <c r="BP45" i="5" s="1"/>
  <c r="AY57" i="5"/>
  <c r="BQ57" i="5" s="1"/>
  <c r="AZ66" i="5"/>
  <c r="BR66" i="5" s="1"/>
  <c r="AV13" i="5"/>
  <c r="BA43" i="5"/>
  <c r="BS43" i="5" s="1"/>
  <c r="BA52" i="5"/>
  <c r="BS52" i="5" s="1"/>
  <c r="BC88" i="5"/>
  <c r="BU88" i="5" s="1"/>
  <c r="BC13" i="5"/>
  <c r="BU13" i="5" s="1"/>
  <c r="BE77" i="5"/>
  <c r="BW77" i="5" s="1"/>
  <c r="BF26" i="5"/>
  <c r="BX26" i="5" s="1"/>
  <c r="BI26" i="5"/>
  <c r="CA26" i="5" s="1"/>
  <c r="BH26" i="5"/>
  <c r="BZ26" i="5" s="1"/>
  <c r="AX26" i="5"/>
  <c r="BP26" i="5" s="1"/>
  <c r="BH11" i="5"/>
  <c r="BZ11" i="5" s="1"/>
  <c r="AY11" i="5"/>
  <c r="BQ11" i="5" s="1"/>
  <c r="BK11" i="5"/>
  <c r="CC11" i="5" s="1"/>
  <c r="BI11" i="5"/>
  <c r="CA11" i="5" s="1"/>
  <c r="BJ11" i="5"/>
  <c r="CB11" i="5" s="1"/>
  <c r="AZ11" i="5"/>
  <c r="BR11" i="5" s="1"/>
  <c r="AW45" i="5"/>
  <c r="BO45" i="5" s="1"/>
  <c r="BF56" i="5"/>
  <c r="BX56" i="5" s="1"/>
  <c r="BG55" i="5"/>
  <c r="BY55" i="5" s="1"/>
  <c r="AX85" i="5"/>
  <c r="BP85" i="5" s="1"/>
  <c r="AY92" i="5"/>
  <c r="BQ92" i="5" s="1"/>
  <c r="AY24" i="5"/>
  <c r="BQ24" i="5" s="1"/>
  <c r="AZ17" i="5"/>
  <c r="BR17" i="5" s="1"/>
  <c r="BI24" i="5"/>
  <c r="CA24" i="5" s="1"/>
  <c r="BB83" i="5"/>
  <c r="BT83" i="5" s="1"/>
  <c r="BB13" i="5"/>
  <c r="BT13" i="5" s="1"/>
  <c r="BC69" i="5"/>
  <c r="BU69" i="5" s="1"/>
  <c r="BC18" i="5"/>
  <c r="BU18" i="5" s="1"/>
  <c r="AZ22" i="5"/>
  <c r="BR22" i="5" s="1"/>
  <c r="BK22" i="5"/>
  <c r="CC22" i="5" s="1"/>
  <c r="BH22" i="5"/>
  <c r="BZ22" i="5" s="1"/>
  <c r="BE5" i="5"/>
  <c r="BW5" i="5" s="1"/>
  <c r="BL40" i="5"/>
  <c r="CD40" i="5" s="1"/>
  <c r="AV68" i="5"/>
  <c r="BD84" i="5"/>
  <c r="BV84" i="5" s="1"/>
  <c r="BB45" i="5"/>
  <c r="BT45" i="5" s="1"/>
  <c r="BK92" i="5"/>
  <c r="CC92" i="5" s="1"/>
  <c r="BK43" i="5"/>
  <c r="CC43" i="5" s="1"/>
  <c r="AW54" i="5"/>
  <c r="BO54" i="5" s="1"/>
  <c r="AV88" i="5"/>
  <c r="AV14" i="5"/>
  <c r="BD52" i="5"/>
  <c r="BV52" i="5" s="1"/>
  <c r="BF58" i="5"/>
  <c r="BX58" i="5" s="1"/>
  <c r="AX76" i="5"/>
  <c r="BP76" i="5" s="1"/>
  <c r="AY90" i="5"/>
  <c r="BQ90" i="5" s="1"/>
  <c r="AY21" i="5"/>
  <c r="BQ21" i="5" s="1"/>
  <c r="AZ13" i="5"/>
  <c r="BR13" i="5" s="1"/>
  <c r="BI20" i="5"/>
  <c r="CA20" i="5" s="1"/>
  <c r="BB43" i="5"/>
  <c r="BT43" i="5" s="1"/>
  <c r="BD82" i="5"/>
  <c r="BV82" i="5" s="1"/>
  <c r="AX77" i="5"/>
  <c r="BP77" i="5" s="1"/>
  <c r="BI32" i="5"/>
  <c r="CA32" i="5" s="1"/>
  <c r="BJ65" i="5"/>
  <c r="CB65" i="5" s="1"/>
  <c r="AW72" i="5"/>
  <c r="BO72" i="5" s="1"/>
  <c r="AV94" i="5"/>
  <c r="AV36" i="5"/>
  <c r="BG70" i="5"/>
  <c r="BY70" i="5" s="1"/>
  <c r="AX91" i="5"/>
  <c r="BP91" i="5" s="1"/>
  <c r="AY36" i="5"/>
  <c r="BQ36" i="5" s="1"/>
  <c r="AZ57" i="5"/>
  <c r="BR57" i="5" s="1"/>
  <c r="BI64" i="5"/>
  <c r="CA64" i="5" s="1"/>
  <c r="BB21" i="5"/>
  <c r="BT21" i="5" s="1"/>
  <c r="BD71" i="5"/>
  <c r="BV71" i="5" s="1"/>
  <c r="AX68" i="5"/>
  <c r="BP68" i="5" s="1"/>
  <c r="BI33" i="5"/>
  <c r="CA33" i="5" s="1"/>
  <c r="BJ25" i="5"/>
  <c r="CB25" i="5" s="1"/>
  <c r="BF63" i="5"/>
  <c r="BX63" i="5" s="1"/>
  <c r="BG83" i="5"/>
  <c r="BY83" i="5" s="1"/>
  <c r="BD8" i="5"/>
  <c r="BV8" i="5" s="1"/>
  <c r="AZ34" i="5"/>
  <c r="BR34" i="5" s="1"/>
  <c r="BB76" i="5"/>
  <c r="BT76" i="5" s="1"/>
  <c r="BB72" i="5"/>
  <c r="BT72" i="5" s="1"/>
  <c r="AY84" i="5"/>
  <c r="BQ84" i="5" s="1"/>
  <c r="BG27" i="5"/>
  <c r="BY27" i="5" s="1"/>
  <c r="AX66" i="5"/>
  <c r="BP66" i="5" s="1"/>
  <c r="AY81" i="5"/>
  <c r="BQ81" i="5" s="1"/>
  <c r="AZ87" i="5"/>
  <c r="BR87" i="5" s="1"/>
  <c r="AZ25" i="5"/>
  <c r="BR25" i="5" s="1"/>
  <c r="BI29" i="5"/>
  <c r="CA29" i="5" s="1"/>
  <c r="BL81" i="5"/>
  <c r="CD81" i="5" s="1"/>
  <c r="BF34" i="5"/>
  <c r="BX34" i="5" s="1"/>
  <c r="BG59" i="5"/>
  <c r="BY59" i="5" s="1"/>
  <c r="BK81" i="5"/>
  <c r="CC81" i="5" s="1"/>
  <c r="AV32" i="5"/>
  <c r="BI91" i="5"/>
  <c r="CA91" i="5" s="1"/>
  <c r="BL31" i="5"/>
  <c r="CD31" i="5" s="1"/>
  <c r="BC62" i="5"/>
  <c r="BU62" i="5" s="1"/>
  <c r="BE31" i="5"/>
  <c r="BW31" i="5" s="1"/>
  <c r="BN44" i="5"/>
  <c r="CG44" i="5" s="1"/>
  <c r="BE20" i="5"/>
  <c r="BW20" i="5" s="1"/>
  <c r="BJ67" i="5"/>
  <c r="CB67" i="5" s="1"/>
  <c r="BA85" i="5"/>
  <c r="BS85" i="5" s="1"/>
  <c r="BH53" i="5"/>
  <c r="BZ53" i="5" s="1"/>
  <c r="AW53" i="5"/>
  <c r="BO53" i="5" s="1"/>
  <c r="AW66" i="5"/>
  <c r="BO66" i="5" s="1"/>
  <c r="BI88" i="5"/>
  <c r="CA88" i="5" s="1"/>
  <c r="AW78" i="5"/>
  <c r="BO78" i="5" s="1"/>
  <c r="AW88" i="5"/>
  <c r="BO88" i="5" s="1"/>
  <c r="BE8" i="5"/>
  <c r="BW8" i="5" s="1"/>
  <c r="BF4" i="5"/>
  <c r="BX4" i="5" s="1"/>
  <c r="AZ4" i="5"/>
  <c r="BR4" i="5" s="1"/>
  <c r="AX4" i="5"/>
  <c r="BP4" i="5" s="1"/>
  <c r="BI4" i="5"/>
  <c r="CA4" i="5" s="1"/>
  <c r="BG4" i="5"/>
  <c r="BY4" i="5" s="1"/>
  <c r="AY4" i="5"/>
  <c r="BQ4" i="5" s="1"/>
  <c r="BB4" i="5"/>
  <c r="BT4" i="5" s="1"/>
  <c r="BH4" i="5"/>
  <c r="BZ4" i="5" s="1"/>
  <c r="BJ59" i="5"/>
  <c r="CB59" i="5" s="1"/>
  <c r="BE95" i="5"/>
  <c r="BW95" i="5" s="1"/>
  <c r="BL66" i="5"/>
  <c r="CD66" i="5" s="1"/>
  <c r="BE10" i="5"/>
  <c r="BW10" i="5" s="1"/>
  <c r="BJ31" i="5"/>
  <c r="CB31" i="5" s="1"/>
  <c r="BE32" i="5"/>
  <c r="BW32" i="5" s="1"/>
  <c r="BH6" i="5"/>
  <c r="BZ6" i="5" s="1"/>
  <c r="AZ6" i="5"/>
  <c r="BR6" i="5" s="1"/>
  <c r="BB6" i="5"/>
  <c r="BT6" i="5" s="1"/>
  <c r="AV6" i="5"/>
  <c r="AX6" i="5"/>
  <c r="BP6" i="5" s="1"/>
  <c r="BD6" i="5"/>
  <c r="BV6" i="5" s="1"/>
  <c r="BF6" i="5"/>
  <c r="BX6" i="5" s="1"/>
  <c r="AX54" i="5"/>
  <c r="BP54" i="5" s="1"/>
  <c r="BI83" i="5"/>
  <c r="CA83" i="5" s="1"/>
  <c r="BH39" i="5"/>
  <c r="BZ39" i="5" s="1"/>
  <c r="AW39" i="5"/>
  <c r="BO39" i="5" s="1"/>
  <c r="BN93" i="5"/>
  <c r="CG93" i="5" s="1"/>
  <c r="BI74" i="5"/>
  <c r="CA74" i="5" s="1"/>
  <c r="AW90" i="5"/>
  <c r="BO90" i="5" s="1"/>
  <c r="AW61" i="5"/>
  <c r="BO61" i="5" s="1"/>
  <c r="BB92" i="5"/>
  <c r="BT92" i="5" s="1"/>
  <c r="BN70" i="5"/>
  <c r="AV85" i="5"/>
  <c r="BF69" i="5"/>
  <c r="BX69" i="5" s="1"/>
  <c r="AY58" i="5"/>
  <c r="BQ58" i="5" s="1"/>
  <c r="AW95" i="5"/>
  <c r="BO95" i="5" s="1"/>
  <c r="BD30" i="5"/>
  <c r="BV30" i="5" s="1"/>
  <c r="BN41" i="5"/>
  <c r="CG41" i="5" s="1"/>
  <c r="BG54" i="5"/>
  <c r="BY54" i="5" s="1"/>
  <c r="BN96" i="5"/>
  <c r="CG96" i="5" s="1"/>
  <c r="BM96" i="5"/>
  <c r="BA47" i="5"/>
  <c r="BS47" i="5" s="1"/>
  <c r="BK58" i="5"/>
  <c r="CC58" i="5" s="1"/>
  <c r="BC42" i="5"/>
  <c r="BU42" i="5" s="1"/>
  <c r="BH13" i="5"/>
  <c r="BZ13" i="5" s="1"/>
  <c r="AY13" i="5"/>
  <c r="BQ13" i="5" s="1"/>
  <c r="AX13" i="5"/>
  <c r="BP13" i="5" s="1"/>
  <c r="AW13" i="5"/>
  <c r="BO13" i="5" s="1"/>
  <c r="BI13" i="5"/>
  <c r="CA13" i="5" s="1"/>
  <c r="BG13" i="5"/>
  <c r="BY13" i="5" s="1"/>
  <c r="AV63" i="5"/>
  <c r="BB47" i="5"/>
  <c r="BT47" i="5" s="1"/>
  <c r="BI15" i="5"/>
  <c r="CA15" i="5" s="1"/>
  <c r="AY15" i="5"/>
  <c r="BQ15" i="5" s="1"/>
  <c r="BH15" i="5"/>
  <c r="BZ15" i="5" s="1"/>
  <c r="BG15" i="5"/>
  <c r="BY15" i="5" s="1"/>
  <c r="BJ42" i="5"/>
  <c r="CB42" i="5" s="1"/>
  <c r="AW20" i="5"/>
  <c r="BO20" i="5" s="1"/>
  <c r="BJ89" i="5"/>
  <c r="CB89" i="5" s="1"/>
  <c r="BK61" i="5"/>
  <c r="CC61" i="5" s="1"/>
  <c r="BE73" i="5"/>
  <c r="BW73" i="5" s="1"/>
  <c r="BA75" i="5"/>
  <c r="BS75" i="5" s="1"/>
  <c r="BJ54" i="5"/>
  <c r="CB54" i="5" s="1"/>
  <c r="BC59" i="5"/>
  <c r="BU59" i="5" s="1"/>
  <c r="AW34" i="5"/>
  <c r="BO34" i="5" s="1"/>
  <c r="AV64" i="5"/>
  <c r="BD70" i="5"/>
  <c r="BV70" i="5" s="1"/>
  <c r="BD43" i="5"/>
  <c r="BV43" i="5" s="1"/>
  <c r="AX29" i="5"/>
  <c r="BP29" i="5" s="1"/>
  <c r="AY35" i="5"/>
  <c r="BQ35" i="5" s="1"/>
  <c r="BI61" i="5"/>
  <c r="CA61" i="5" s="1"/>
  <c r="BD37" i="5"/>
  <c r="BV37" i="5" s="1"/>
  <c r="BA25" i="5"/>
  <c r="BS25" i="5" s="1"/>
  <c r="BC74" i="5"/>
  <c r="BU74" i="5" s="1"/>
  <c r="BL28" i="5"/>
  <c r="CD28" i="5" s="1"/>
  <c r="AW62" i="5"/>
  <c r="BO62" i="5" s="1"/>
  <c r="AV95" i="5"/>
  <c r="BD83" i="5"/>
  <c r="BV83" i="5" s="1"/>
  <c r="BD24" i="5"/>
  <c r="BV24" i="5" s="1"/>
  <c r="BF70" i="5"/>
  <c r="BX70" i="5" s="1"/>
  <c r="BG78" i="5"/>
  <c r="BY78" i="5" s="1"/>
  <c r="AV27" i="5"/>
  <c r="AX28" i="5"/>
  <c r="BP28" i="5" s="1"/>
  <c r="AY31" i="5"/>
  <c r="BQ31" i="5" s="1"/>
  <c r="AZ55" i="5"/>
  <c r="BR55" i="5" s="1"/>
  <c r="BI57" i="5"/>
  <c r="CA57" i="5" s="1"/>
  <c r="BL45" i="5"/>
  <c r="CD45" i="5" s="1"/>
  <c r="AW63" i="5"/>
  <c r="BO63" i="5" s="1"/>
  <c r="AV89" i="5"/>
  <c r="AV15" i="5"/>
  <c r="BF47" i="5"/>
  <c r="BX47" i="5" s="1"/>
  <c r="AX53" i="5"/>
  <c r="BP53" i="5" s="1"/>
  <c r="AY43" i="5"/>
  <c r="BQ43" i="5" s="1"/>
  <c r="BI69" i="5"/>
  <c r="CA69" i="5" s="1"/>
  <c r="AX25" i="5"/>
  <c r="BP25" i="5" s="1"/>
  <c r="BA8" i="5"/>
  <c r="BS8" i="5" s="1"/>
  <c r="BA50" i="5"/>
  <c r="BS50" i="5" s="1"/>
  <c r="BC77" i="5"/>
  <c r="BU77" i="5" s="1"/>
  <c r="AW94" i="5"/>
  <c r="BO94" i="5" s="1"/>
  <c r="AW47" i="5"/>
  <c r="BO47" i="5" s="1"/>
  <c r="BF32" i="5"/>
  <c r="BX32" i="5" s="1"/>
  <c r="BG50" i="5"/>
  <c r="BY50" i="5" s="1"/>
  <c r="AX78" i="5"/>
  <c r="BP78" i="5" s="1"/>
  <c r="AZ92" i="5"/>
  <c r="BR92" i="5" s="1"/>
  <c r="AZ18" i="5"/>
  <c r="BR18" i="5" s="1"/>
  <c r="BI25" i="5"/>
  <c r="CA25" i="5" s="1"/>
  <c r="BB87" i="5"/>
  <c r="BT87" i="5" s="1"/>
  <c r="BB20" i="5"/>
  <c r="BT20" i="5" s="1"/>
  <c r="BK25" i="5"/>
  <c r="CC25" i="5" s="1"/>
  <c r="BC50" i="5"/>
  <c r="BU50" i="5" s="1"/>
  <c r="BH16" i="5"/>
  <c r="BZ16" i="5" s="1"/>
  <c r="BG16" i="5"/>
  <c r="BY16" i="5" s="1"/>
  <c r="AV16" i="5"/>
  <c r="BE16" i="5"/>
  <c r="BW16" i="5" s="1"/>
  <c r="BH36" i="5"/>
  <c r="BZ36" i="5" s="1"/>
  <c r="BF36" i="5"/>
  <c r="BX36" i="5" s="1"/>
  <c r="BL93" i="5"/>
  <c r="CD93" i="5" s="1"/>
  <c r="BL27" i="5"/>
  <c r="CD27" i="5" s="1"/>
  <c r="AV81" i="5"/>
  <c r="BD81" i="5"/>
  <c r="BV81" i="5" s="1"/>
  <c r="BB54" i="5"/>
  <c r="BT54" i="5" s="1"/>
  <c r="BK78" i="5"/>
  <c r="CC78" i="5" s="1"/>
  <c r="BK9" i="5"/>
  <c r="CC9" i="5" s="1"/>
  <c r="AW48" i="5"/>
  <c r="BO48" i="5" s="1"/>
  <c r="AV76" i="5"/>
  <c r="BD86" i="5"/>
  <c r="BV86" i="5" s="1"/>
  <c r="BD14" i="5"/>
  <c r="BV14" i="5" s="1"/>
  <c r="BF60" i="5"/>
  <c r="BX60" i="5" s="1"/>
  <c r="AX82" i="5"/>
  <c r="BP82" i="5" s="1"/>
  <c r="AY77" i="5"/>
  <c r="BQ77" i="5" s="1"/>
  <c r="AZ94" i="5"/>
  <c r="BR94" i="5" s="1"/>
  <c r="AZ41" i="5"/>
  <c r="BR41" i="5" s="1"/>
  <c r="BI48" i="5"/>
  <c r="CA48" i="5" s="1"/>
  <c r="BK86" i="5"/>
  <c r="CC86" i="5" s="1"/>
  <c r="BD25" i="5"/>
  <c r="BV25" i="5" s="1"/>
  <c r="BF13" i="5"/>
  <c r="BX13" i="5" s="1"/>
  <c r="AW55" i="5"/>
  <c r="BO55" i="5" s="1"/>
  <c r="AV84" i="5"/>
  <c r="BD93" i="5"/>
  <c r="BV93" i="5" s="1"/>
  <c r="BD40" i="5"/>
  <c r="BV40" i="5" s="1"/>
  <c r="BG56" i="5"/>
  <c r="BY56" i="5" s="1"/>
  <c r="AX71" i="5"/>
  <c r="BP71" i="5" s="1"/>
  <c r="AY95" i="5"/>
  <c r="BQ95" i="5" s="1"/>
  <c r="AY49" i="5"/>
  <c r="BQ49" i="5" s="1"/>
  <c r="AZ58" i="5"/>
  <c r="BR58" i="5" s="1"/>
  <c r="BI45" i="5"/>
  <c r="CA45" i="5" s="1"/>
  <c r="BK59" i="5"/>
  <c r="CC59" i="5" s="1"/>
  <c r="BD28" i="5"/>
  <c r="BV28" i="5" s="1"/>
  <c r="AX56" i="5"/>
  <c r="BP56" i="5" s="1"/>
  <c r="AY26" i="5"/>
  <c r="BQ26" i="5" s="1"/>
  <c r="BJ14" i="5"/>
  <c r="CB14" i="5" s="1"/>
  <c r="BF62" i="5"/>
  <c r="BX62" i="5" s="1"/>
  <c r="BG90" i="5"/>
  <c r="BY90" i="5" s="1"/>
  <c r="BF92" i="5"/>
  <c r="BX92" i="5" s="1"/>
  <c r="BB61" i="5"/>
  <c r="BT61" i="5" s="1"/>
  <c r="AW80" i="5"/>
  <c r="BO80" i="5" s="1"/>
  <c r="BB55" i="5"/>
  <c r="BT55" i="5" s="1"/>
  <c r="AY23" i="5"/>
  <c r="BQ23" i="5" s="1"/>
  <c r="BB66" i="5"/>
  <c r="BT66" i="5" s="1"/>
  <c r="BG45" i="5"/>
  <c r="BY45" i="5" s="1"/>
  <c r="AX74" i="5"/>
  <c r="BP74" i="5" s="1"/>
  <c r="AY69" i="5"/>
  <c r="BQ69" i="5" s="1"/>
  <c r="AZ82" i="5"/>
  <c r="BR82" i="5" s="1"/>
  <c r="BI82" i="5"/>
  <c r="CA82" i="5" s="1"/>
  <c r="BI39" i="5"/>
  <c r="CA39" i="5" s="1"/>
  <c r="BL54" i="5"/>
  <c r="CD54" i="5" s="1"/>
  <c r="BF84" i="5"/>
  <c r="BX84" i="5" s="1"/>
  <c r="BF39" i="5"/>
  <c r="BX39" i="5" s="1"/>
  <c r="BG73" i="5"/>
  <c r="BY73" i="5" s="1"/>
  <c r="BK45" i="5"/>
  <c r="CC45" i="5" s="1"/>
  <c r="BD75" i="5"/>
  <c r="BV75" i="5" s="1"/>
  <c r="AX94" i="5"/>
  <c r="BP94" i="5" s="1"/>
  <c r="BI49" i="5"/>
  <c r="CA49" i="5" s="1"/>
  <c r="BN37" i="5"/>
  <c r="BE69" i="5"/>
  <c r="BW69" i="5" s="1"/>
  <c r="BK90" i="5"/>
  <c r="CC90" i="5" s="1"/>
  <c r="BE56" i="5"/>
  <c r="BW56" i="5" s="1"/>
  <c r="BN40" i="5"/>
  <c r="CG40" i="5" s="1"/>
  <c r="AZ19" i="5"/>
  <c r="BR19" i="5" s="1"/>
  <c r="BH19" i="5"/>
  <c r="BZ19" i="5" s="1"/>
  <c r="BI19" i="5"/>
  <c r="CA19" i="5" s="1"/>
  <c r="BD19" i="5"/>
  <c r="BV19" i="5" s="1"/>
  <c r="BF19" i="5"/>
  <c r="BX19" i="5" s="1"/>
  <c r="BF85" i="5"/>
  <c r="BX85" i="5" s="1"/>
  <c r="BA61" i="5"/>
  <c r="BS61" i="5" s="1"/>
  <c r="BN74" i="5"/>
  <c r="AY10" i="5"/>
  <c r="BQ10" i="5" s="1"/>
  <c r="AX10" i="5"/>
  <c r="BP10" i="5" s="1"/>
  <c r="BG10" i="5"/>
  <c r="BY10" i="5" s="1"/>
  <c r="BH10" i="5"/>
  <c r="BZ10" i="5" s="1"/>
  <c r="BI10" i="5"/>
  <c r="CA10" i="5" s="1"/>
  <c r="AZ10" i="5"/>
  <c r="BR10" i="5" s="1"/>
  <c r="BC94" i="5"/>
  <c r="BU94" i="5" s="1"/>
  <c r="BE67" i="5"/>
  <c r="BW67" i="5" s="1"/>
  <c r="BD62" i="5"/>
  <c r="BV62" i="5" s="1"/>
  <c r="BG31" i="5"/>
  <c r="BY31" i="5" s="1"/>
  <c r="BE79" i="5"/>
  <c r="BW79" i="5" s="1"/>
  <c r="BA53" i="5"/>
  <c r="BS53" i="5" s="1"/>
  <c r="BA76" i="5"/>
  <c r="BS76" i="5" s="1"/>
  <c r="BC63" i="5"/>
  <c r="BU63" i="5" s="1"/>
  <c r="BE53" i="5"/>
  <c r="BW53" i="5" s="1"/>
  <c r="BC31" i="5"/>
  <c r="BU31" i="5" s="1"/>
  <c r="BD20" i="5"/>
  <c r="BV20" i="5" s="1"/>
  <c r="BL67" i="5"/>
  <c r="CD67" i="5" s="1"/>
  <c r="AV20" i="5"/>
  <c r="BG47" i="5"/>
  <c r="BY47" i="5" s="1"/>
  <c r="AZ79" i="5"/>
  <c r="BR79" i="5" s="1"/>
  <c r="BF46" i="5"/>
  <c r="BX46" i="5" s="1"/>
  <c r="AX20" i="5"/>
  <c r="BP20" i="5" s="1"/>
  <c r="BD85" i="5"/>
  <c r="BV85" i="5" s="1"/>
  <c r="AW59" i="5"/>
  <c r="BO59" i="5" s="1"/>
  <c r="BD42" i="5"/>
  <c r="BV42" i="5" s="1"/>
  <c r="AZ62" i="5"/>
  <c r="BR62" i="5" s="1"/>
  <c r="BJ79" i="5"/>
  <c r="CB79" i="5" s="1"/>
  <c r="AV43" i="5"/>
  <c r="AX30" i="5"/>
  <c r="BP30" i="5" s="1"/>
  <c r="BJ35" i="5"/>
  <c r="CB35" i="5" s="1"/>
  <c r="BK95" i="5"/>
  <c r="CC95" i="5" s="1"/>
  <c r="BC30" i="5"/>
  <c r="BU30" i="5" s="1"/>
  <c r="BE28" i="5"/>
  <c r="BW28" i="5" s="1"/>
  <c r="BD92" i="5"/>
  <c r="BV92" i="5" s="1"/>
  <c r="BJ24" i="5"/>
  <c r="CB24" i="5" s="1"/>
  <c r="BL5" i="5"/>
  <c r="CD5" i="5" s="1"/>
  <c r="BB24" i="5"/>
  <c r="BT24" i="5" s="1"/>
  <c r="BC79" i="5"/>
  <c r="BU79" i="5" s="1"/>
  <c r="BL63" i="5"/>
  <c r="CD63" i="5" s="1"/>
  <c r="AW4" i="5"/>
  <c r="BO4" i="5" s="1"/>
  <c r="BD78" i="5"/>
  <c r="BV78" i="5" s="1"/>
  <c r="BF90" i="5"/>
  <c r="BX90" i="5" s="1"/>
  <c r="BJ83" i="5"/>
  <c r="CB83" i="5" s="1"/>
  <c r="BK4" i="5"/>
  <c r="CC4" i="5" s="1"/>
  <c r="BE89" i="5"/>
  <c r="BW89" i="5" s="1"/>
  <c r="BE70" i="5"/>
  <c r="BW70" i="5" s="1"/>
  <c r="BA84" i="5"/>
  <c r="BS84" i="5" s="1"/>
  <c r="BA6" i="5"/>
  <c r="BS6" i="5" s="1"/>
  <c r="BC58" i="5"/>
  <c r="BU58" i="5" s="1"/>
  <c r="BE27" i="5"/>
  <c r="BW27" i="5" s="1"/>
  <c r="BL29" i="5"/>
  <c r="CD29" i="5" s="1"/>
  <c r="BC95" i="5"/>
  <c r="BU95" i="5" s="1"/>
  <c r="BE91" i="5"/>
  <c r="BW91" i="5" s="1"/>
  <c r="BE23" i="5"/>
  <c r="BW23" i="5" s="1"/>
  <c r="BL55" i="5"/>
  <c r="CD55" i="5" s="1"/>
  <c r="BA13" i="5"/>
  <c r="BS13" i="5" s="1"/>
  <c r="BI3" i="5"/>
  <c r="CA3" i="5" s="1"/>
  <c r="AW3" i="5"/>
  <c r="BO3" i="5" s="1"/>
  <c r="AX3" i="5"/>
  <c r="BP3" i="5" s="1"/>
  <c r="BK3" i="5"/>
  <c r="CC3" i="5" s="1"/>
  <c r="BH3" i="5"/>
  <c r="BZ3" i="5" s="1"/>
  <c r="AY3" i="5"/>
  <c r="BQ3" i="5" s="1"/>
  <c r="BG3" i="5"/>
  <c r="BY3" i="5" s="1"/>
  <c r="BD3" i="5"/>
  <c r="BV3" i="5" s="1"/>
  <c r="AV3" i="5"/>
  <c r="AZ3" i="5"/>
  <c r="BF3" i="5"/>
  <c r="BX3" i="5" s="1"/>
  <c r="AZ43" i="5"/>
  <c r="BR43" i="5" s="1"/>
  <c r="BA20" i="5"/>
  <c r="BS20" i="5" s="1"/>
  <c r="BJ68" i="5"/>
  <c r="CB68" i="5" s="1"/>
  <c r="BB42" i="5"/>
  <c r="BT42" i="5" s="1"/>
  <c r="BK68" i="5"/>
  <c r="CC68" i="5" s="1"/>
  <c r="BC78" i="5"/>
  <c r="BU78" i="5" s="1"/>
  <c r="BC28" i="5"/>
  <c r="BU28" i="5" s="1"/>
  <c r="AZ38" i="5"/>
  <c r="BR38" i="5" s="1"/>
  <c r="BH38" i="5"/>
  <c r="BZ38" i="5" s="1"/>
  <c r="BE13" i="5"/>
  <c r="BW13" i="5" s="1"/>
  <c r="BL52" i="5"/>
  <c r="CD52" i="5" s="1"/>
  <c r="AW76" i="5"/>
  <c r="BO76" i="5" s="1"/>
  <c r="AW6" i="5"/>
  <c r="BO6" i="5" s="1"/>
  <c r="BM51" i="5"/>
  <c r="BN51" i="5"/>
  <c r="CG51" i="5" s="1"/>
  <c r="BA45" i="5"/>
  <c r="BS45" i="5" s="1"/>
  <c r="BJ85" i="5"/>
  <c r="CB85" i="5" s="1"/>
  <c r="BB29" i="5"/>
  <c r="BT29" i="5" s="1"/>
  <c r="BK69" i="5"/>
  <c r="CC69" i="5" s="1"/>
  <c r="BC85" i="5"/>
  <c r="BU85" i="5" s="1"/>
  <c r="BC20" i="5"/>
  <c r="BU20" i="5" s="1"/>
  <c r="BE82" i="5"/>
  <c r="BW82" i="5" s="1"/>
  <c r="BE34" i="5"/>
  <c r="BW34" i="5" s="1"/>
  <c r="BH12" i="5"/>
  <c r="BZ12" i="5" s="1"/>
  <c r="AY12" i="5"/>
  <c r="BQ12" i="5" s="1"/>
  <c r="BI12" i="5"/>
  <c r="CA12" i="5" s="1"/>
  <c r="BL59" i="5"/>
  <c r="CD59" i="5" s="1"/>
  <c r="BJ39" i="5"/>
  <c r="CB39" i="5" s="1"/>
  <c r="BB91" i="5"/>
  <c r="BT91" i="5" s="1"/>
  <c r="BB31" i="5"/>
  <c r="BT31" i="5" s="1"/>
  <c r="BK34" i="5"/>
  <c r="CC34" i="5" s="1"/>
  <c r="BC53" i="5"/>
  <c r="BU53" i="5" s="1"/>
  <c r="AX21" i="5"/>
  <c r="BP21" i="5" s="1"/>
  <c r="BG21" i="5"/>
  <c r="BY21" i="5" s="1"/>
  <c r="AZ21" i="5"/>
  <c r="BR21" i="5" s="1"/>
  <c r="BH21" i="5"/>
  <c r="BZ21" i="5" s="1"/>
  <c r="BL86" i="5"/>
  <c r="CD86" i="5" s="1"/>
  <c r="BL23" i="5"/>
  <c r="CD23" i="5" s="1"/>
  <c r="BA59" i="5"/>
  <c r="BS59" i="5" s="1"/>
  <c r="BJ74" i="5"/>
  <c r="CB74" i="5" s="1"/>
  <c r="BB85" i="5"/>
  <c r="BT85" i="5" s="1"/>
  <c r="BK63" i="5"/>
  <c r="CC63" i="5" s="1"/>
  <c r="BC32" i="5"/>
  <c r="BU32" i="5" s="1"/>
  <c r="BE18" i="5"/>
  <c r="BW18" i="5" s="1"/>
  <c r="BH17" i="5"/>
  <c r="BZ17" i="5" s="1"/>
  <c r="BC17" i="5"/>
  <c r="BU17" i="5" s="1"/>
  <c r="BD17" i="5"/>
  <c r="BV17" i="5" s="1"/>
  <c r="BI17" i="5"/>
  <c r="CA17" i="5" s="1"/>
  <c r="BL26" i="5"/>
  <c r="CD26" i="5" s="1"/>
  <c r="BA70" i="5"/>
  <c r="BS70" i="5" s="1"/>
  <c r="BC68" i="5"/>
  <c r="BU68" i="5" s="1"/>
  <c r="BE52" i="5"/>
  <c r="BW52" i="5" s="1"/>
  <c r="BH41" i="5"/>
  <c r="BZ41" i="5" s="1"/>
  <c r="BJ41" i="5"/>
  <c r="CB41" i="5" s="1"/>
  <c r="BE3" i="5"/>
  <c r="BW3" i="5" s="1"/>
  <c r="AW31" i="5"/>
  <c r="BO31" i="5" s="1"/>
  <c r="AV58" i="5"/>
  <c r="BD80" i="5"/>
  <c r="BV80" i="5" s="1"/>
  <c r="BF91" i="5"/>
  <c r="BX91" i="5" s="1"/>
  <c r="BF23" i="5"/>
  <c r="BX23" i="5" s="1"/>
  <c r="BG39" i="5"/>
  <c r="BY39" i="5" s="1"/>
  <c r="AX88" i="5"/>
  <c r="BP88" i="5" s="1"/>
  <c r="AX38" i="5"/>
  <c r="BP38" i="5" s="1"/>
  <c r="AY32" i="5"/>
  <c r="BQ32" i="5" s="1"/>
  <c r="BI60" i="5"/>
  <c r="CA60" i="5" s="1"/>
  <c r="BA91" i="5"/>
  <c r="BS91" i="5" s="1"/>
  <c r="BA41" i="5"/>
  <c r="BS41" i="5" s="1"/>
  <c r="BJ47" i="5"/>
  <c r="CB47" i="5" s="1"/>
  <c r="BC87" i="5"/>
  <c r="BU87" i="5" s="1"/>
  <c r="BC14" i="5"/>
  <c r="BU14" i="5" s="1"/>
  <c r="BE71" i="5"/>
  <c r="BW71" i="5" s="1"/>
  <c r="BE40" i="5"/>
  <c r="BW40" i="5" s="1"/>
  <c r="BL94" i="5"/>
  <c r="CD94" i="5" s="1"/>
  <c r="BL20" i="5"/>
  <c r="CD20" i="5" s="1"/>
  <c r="AW50" i="5"/>
  <c r="BO50" i="5" s="1"/>
  <c r="AV71" i="5"/>
  <c r="BD88" i="5"/>
  <c r="BV88" i="5" s="1"/>
  <c r="BI16" i="5"/>
  <c r="CA16" i="5" s="1"/>
  <c r="BF27" i="5"/>
  <c r="BX27" i="5" s="1"/>
  <c r="BG69" i="5"/>
  <c r="BY69" i="5" s="1"/>
  <c r="AX84" i="5"/>
  <c r="BP84" i="5" s="1"/>
  <c r="AX37" i="5"/>
  <c r="BP37" i="5" s="1"/>
  <c r="AY28" i="5"/>
  <c r="BQ28" i="5" s="1"/>
  <c r="AZ50" i="5"/>
  <c r="BR50" i="5" s="1"/>
  <c r="BI56" i="5"/>
  <c r="CA56" i="5" s="1"/>
  <c r="BK6" i="5"/>
  <c r="CC6" i="5" s="1"/>
  <c r="BL19" i="5"/>
  <c r="CD19" i="5" s="1"/>
  <c r="AW58" i="5"/>
  <c r="BO58" i="5" s="1"/>
  <c r="AV87" i="5"/>
  <c r="AV18" i="5"/>
  <c r="BD21" i="5"/>
  <c r="BV21" i="5" s="1"/>
  <c r="BF54" i="5"/>
  <c r="BX54" i="5" s="1"/>
  <c r="BG71" i="5"/>
  <c r="BY71" i="5" s="1"/>
  <c r="BF30" i="5"/>
  <c r="BX30" i="5" s="1"/>
  <c r="AX23" i="5"/>
  <c r="BP23" i="5" s="1"/>
  <c r="AY27" i="5"/>
  <c r="BQ27" i="5" s="1"/>
  <c r="AZ45" i="5"/>
  <c r="BR45" i="5" s="1"/>
  <c r="BI53" i="5"/>
  <c r="CA53" i="5" s="1"/>
  <c r="BA77" i="5"/>
  <c r="BS77" i="5" s="1"/>
  <c r="BJ91" i="5"/>
  <c r="CB91" i="5" s="1"/>
  <c r="BA24" i="5"/>
  <c r="BS24" i="5" s="1"/>
  <c r="BC54" i="5"/>
  <c r="BU54" i="5" s="1"/>
  <c r="AW15" i="5"/>
  <c r="BO15" i="5" s="1"/>
  <c r="BE44" i="5"/>
  <c r="BW44" i="5" s="1"/>
  <c r="AW93" i="5"/>
  <c r="BO93" i="5" s="1"/>
  <c r="AW8" i="5"/>
  <c r="BO8" i="5" s="1"/>
  <c r="BF11" i="5"/>
  <c r="BX11" i="5" s="1"/>
  <c r="BG19" i="5"/>
  <c r="BY19" i="5" s="1"/>
  <c r="AX69" i="5"/>
  <c r="BP69" i="5" s="1"/>
  <c r="AY87" i="5"/>
  <c r="BQ87" i="5" s="1"/>
  <c r="AZ76" i="5"/>
  <c r="BR76" i="5" s="1"/>
  <c r="BI95" i="5"/>
  <c r="CA95" i="5" s="1"/>
  <c r="BI31" i="5"/>
  <c r="CA31" i="5" s="1"/>
  <c r="BB74" i="5"/>
  <c r="BT74" i="5" s="1"/>
  <c r="BB39" i="5"/>
  <c r="BT39" i="5" s="1"/>
  <c r="BK35" i="5"/>
  <c r="CC35" i="5" s="1"/>
  <c r="BC41" i="5"/>
  <c r="BU41" i="5" s="1"/>
  <c r="BJ21" i="5"/>
  <c r="CB21" i="5" s="1"/>
  <c r="BE60" i="5"/>
  <c r="BW60" i="5" s="1"/>
  <c r="BE36" i="5"/>
  <c r="BW36" i="5" s="1"/>
  <c r="BL84" i="5"/>
  <c r="CD84" i="5" s="1"/>
  <c r="BL18" i="5"/>
  <c r="CD18" i="5" s="1"/>
  <c r="AV67" i="5"/>
  <c r="BD65" i="5"/>
  <c r="BV65" i="5" s="1"/>
  <c r="BB37" i="5"/>
  <c r="BT37" i="5" s="1"/>
  <c r="BK71" i="5"/>
  <c r="CC71" i="5" s="1"/>
  <c r="BK42" i="5"/>
  <c r="CC42" i="5" s="1"/>
  <c r="AW22" i="5"/>
  <c r="BO22" i="5" s="1"/>
  <c r="AV72" i="5"/>
  <c r="BD76" i="5"/>
  <c r="BV76" i="5" s="1"/>
  <c r="BD23" i="5"/>
  <c r="BV23" i="5" s="1"/>
  <c r="BF44" i="5"/>
  <c r="BX44" i="5" s="1"/>
  <c r="AX64" i="5"/>
  <c r="BP64" i="5" s="1"/>
  <c r="AY71" i="5"/>
  <c r="BQ71" i="5" s="1"/>
  <c r="AZ72" i="5"/>
  <c r="BR72" i="5" s="1"/>
  <c r="BI89" i="5"/>
  <c r="CA89" i="5" s="1"/>
  <c r="BI30" i="5"/>
  <c r="CA30" i="5" s="1"/>
  <c r="BK30" i="5"/>
  <c r="CC30" i="5" s="1"/>
  <c r="BB86" i="5"/>
  <c r="BT86" i="5" s="1"/>
  <c r="AY88" i="5"/>
  <c r="BQ88" i="5" s="1"/>
  <c r="BA46" i="5"/>
  <c r="BS46" i="5" s="1"/>
  <c r="BJ29" i="5"/>
  <c r="CB29" i="5" s="1"/>
  <c r="AW42" i="5"/>
  <c r="BO42" i="5" s="1"/>
  <c r="AV77" i="5"/>
  <c r="BD95" i="5"/>
  <c r="BV95" i="5" s="1"/>
  <c r="BD7" i="5"/>
  <c r="BV7" i="5" s="1"/>
  <c r="AV7" i="5"/>
  <c r="BE7" i="5"/>
  <c r="BW7" i="5" s="1"/>
  <c r="BF7" i="5"/>
  <c r="BX7" i="5" s="1"/>
  <c r="AX7" i="5"/>
  <c r="BP7" i="5" s="1"/>
  <c r="BL7" i="5"/>
  <c r="CD7" i="5" s="1"/>
  <c r="AW7" i="5"/>
  <c r="BO7" i="5" s="1"/>
  <c r="AZ7" i="5"/>
  <c r="BR7" i="5" s="1"/>
  <c r="BI7" i="5"/>
  <c r="CA7" i="5" s="1"/>
  <c r="BH7" i="5"/>
  <c r="BZ7" i="5" s="1"/>
  <c r="BG51" i="5"/>
  <c r="BY51" i="5" s="1"/>
  <c r="AX72" i="5"/>
  <c r="BP72" i="5" s="1"/>
  <c r="AY79" i="5"/>
  <c r="BQ79" i="5" s="1"/>
  <c r="AV4" i="5"/>
  <c r="AZ9" i="5"/>
  <c r="BR9" i="5" s="1"/>
  <c r="BI55" i="5"/>
  <c r="CA55" i="5" s="1"/>
  <c r="BK36" i="5"/>
  <c r="CC36" i="5" s="1"/>
  <c r="BB90" i="5"/>
  <c r="BT90" i="5" s="1"/>
  <c r="AY72" i="5"/>
  <c r="BQ72" i="5" s="1"/>
  <c r="BJ82" i="5"/>
  <c r="CB82" i="5" s="1"/>
  <c r="BJ17" i="5"/>
  <c r="CB17" i="5" s="1"/>
  <c r="BF40" i="5"/>
  <c r="BX40" i="5" s="1"/>
  <c r="BG68" i="5"/>
  <c r="BY68" i="5" s="1"/>
  <c r="AV86" i="5"/>
  <c r="BF59" i="5"/>
  <c r="BX59" i="5" s="1"/>
  <c r="BB48" i="5"/>
  <c r="BT48" i="5" s="1"/>
  <c r="AW43" i="5"/>
  <c r="BO43" i="5" s="1"/>
  <c r="BB9" i="5"/>
  <c r="BT9" i="5" s="1"/>
  <c r="AZ85" i="5"/>
  <c r="BR85" i="5" s="1"/>
  <c r="BG87" i="5"/>
  <c r="BY87" i="5" s="1"/>
  <c r="BG25" i="5"/>
  <c r="BY25" i="5" s="1"/>
  <c r="AX62" i="5"/>
  <c r="BP62" i="5" s="1"/>
  <c r="AY83" i="5"/>
  <c r="BQ83" i="5" s="1"/>
  <c r="AZ73" i="5"/>
  <c r="BR73" i="5" s="1"/>
  <c r="BI90" i="5"/>
  <c r="CA90" i="5" s="1"/>
  <c r="BI6" i="5"/>
  <c r="CA6" i="5" s="1"/>
  <c r="BL48" i="5"/>
  <c r="CD48" i="5" s="1"/>
  <c r="BF75" i="5"/>
  <c r="BX75" i="5" s="1"/>
  <c r="BG18" i="5"/>
  <c r="BY18" i="5" s="1"/>
  <c r="BG23" i="5"/>
  <c r="BY23" i="5" s="1"/>
  <c r="BK7" i="5"/>
  <c r="CC7" i="5" s="1"/>
  <c r="BD47" i="5"/>
  <c r="BV47" i="5" s="1"/>
  <c r="AX44" i="5"/>
  <c r="BP44" i="5" s="1"/>
  <c r="BI50" i="5"/>
  <c r="CA50" i="5" s="1"/>
  <c r="BN87" i="5" l="1"/>
  <c r="CG87" i="5" s="1"/>
  <c r="BM87" i="5"/>
  <c r="BN58" i="5"/>
  <c r="CG58" i="5" s="1"/>
  <c r="BM58" i="5"/>
  <c r="BM43" i="5"/>
  <c r="BN43" i="5"/>
  <c r="CG43" i="5" s="1"/>
  <c r="BN15" i="5"/>
  <c r="CG15" i="5" s="1"/>
  <c r="BM15" i="5"/>
  <c r="BN94" i="5"/>
  <c r="CG94" i="5" s="1"/>
  <c r="BM94" i="5"/>
  <c r="BN20" i="5"/>
  <c r="CG20" i="5" s="1"/>
  <c r="BM20" i="5"/>
  <c r="BM24" i="5"/>
  <c r="BN24" i="5"/>
  <c r="CG24" i="5" s="1"/>
  <c r="CG37" i="5"/>
  <c r="BN81" i="5"/>
  <c r="CG81" i="5" s="1"/>
  <c r="BM81" i="5"/>
  <c r="BN18" i="5"/>
  <c r="CG18" i="5" s="1"/>
  <c r="BM18" i="5"/>
  <c r="BN63" i="5"/>
  <c r="CG63" i="5" s="1"/>
  <c r="BM63" i="5"/>
  <c r="BN14" i="5"/>
  <c r="CG14" i="5" s="1"/>
  <c r="BM14" i="5"/>
  <c r="BN13" i="5"/>
  <c r="CG13" i="5" s="1"/>
  <c r="BM13" i="5"/>
  <c r="BN91" i="5"/>
  <c r="CG91" i="5" s="1"/>
  <c r="BM91" i="5"/>
  <c r="BM12" i="5"/>
  <c r="BM39" i="5"/>
  <c r="BN69" i="5"/>
  <c r="CG69" i="5" s="1"/>
  <c r="BM69" i="5"/>
  <c r="BN78" i="5"/>
  <c r="CG78" i="5" s="1"/>
  <c r="BM78" i="5"/>
  <c r="BM65" i="5"/>
  <c r="BN65" i="5"/>
  <c r="CG65" i="5" s="1"/>
  <c r="BN9" i="5"/>
  <c r="CG9" i="5" s="1"/>
  <c r="BM9" i="5"/>
  <c r="BM5" i="5"/>
  <c r="BN5" i="5"/>
  <c r="CG5" i="5" s="1"/>
  <c r="BM57" i="5"/>
  <c r="BN90" i="5"/>
  <c r="CG90" i="5" s="1"/>
  <c r="BM90" i="5"/>
  <c r="BM27" i="5"/>
  <c r="BN27" i="5"/>
  <c r="CG27" i="5" s="1"/>
  <c r="BN88" i="5"/>
  <c r="CG88" i="5" s="1"/>
  <c r="BM88" i="5"/>
  <c r="BM31" i="5"/>
  <c r="BN31" i="5"/>
  <c r="CG31" i="5" s="1"/>
  <c r="BM53" i="5"/>
  <c r="BN53" i="5"/>
  <c r="CG53" i="5" s="1"/>
  <c r="BN56" i="5"/>
  <c r="CG56" i="5" s="1"/>
  <c r="BM56" i="5"/>
  <c r="BN49" i="5"/>
  <c r="CG49" i="5" s="1"/>
  <c r="BM49" i="5"/>
  <c r="BM47" i="5"/>
  <c r="BN47" i="5"/>
  <c r="CG47" i="5" s="1"/>
  <c r="BN89" i="5"/>
  <c r="CG89" i="5" s="1"/>
  <c r="BM89" i="5"/>
  <c r="BN85" i="5"/>
  <c r="CG85" i="5" s="1"/>
  <c r="BM85" i="5"/>
  <c r="BM38" i="5"/>
  <c r="BM33" i="5"/>
  <c r="BN10" i="5"/>
  <c r="CG10" i="5" s="1"/>
  <c r="BM10" i="5"/>
  <c r="BM21" i="5"/>
  <c r="BM26" i="5"/>
  <c r="BM37" i="5"/>
  <c r="BM70" i="5"/>
  <c r="BN32" i="5"/>
  <c r="CG32" i="5" s="1"/>
  <c r="BM32" i="5"/>
  <c r="BM23" i="5"/>
  <c r="BN23" i="5"/>
  <c r="CG23" i="5" s="1"/>
  <c r="BM22" i="5"/>
  <c r="CG60" i="5"/>
  <c r="CG21" i="5"/>
  <c r="BN8" i="5"/>
  <c r="CG8" i="5" s="1"/>
  <c r="BM8" i="5"/>
  <c r="BN83" i="5"/>
  <c r="CG83" i="5" s="1"/>
  <c r="BM83" i="5"/>
  <c r="CG55" i="5"/>
  <c r="CG75" i="5"/>
  <c r="BN46" i="5"/>
  <c r="CG46" i="5" s="1"/>
  <c r="BM46" i="5"/>
  <c r="BN82" i="5"/>
  <c r="CG82" i="5" s="1"/>
  <c r="BM82" i="5"/>
  <c r="CG26" i="5"/>
  <c r="CG35" i="5"/>
  <c r="BM19" i="5"/>
  <c r="BN72" i="5"/>
  <c r="CG72" i="5" s="1"/>
  <c r="BM72" i="5"/>
  <c r="BM84" i="5"/>
  <c r="BN84" i="5"/>
  <c r="CG84" i="5" s="1"/>
  <c r="BN64" i="5"/>
  <c r="CG64" i="5" s="1"/>
  <c r="BM64" i="5"/>
  <c r="CG12" i="5"/>
  <c r="BM77" i="5"/>
  <c r="BN77" i="5"/>
  <c r="CG77" i="5" s="1"/>
  <c r="BN16" i="5"/>
  <c r="CG16" i="5" s="1"/>
  <c r="BM16" i="5"/>
  <c r="BM93" i="5"/>
  <c r="BN6" i="5"/>
  <c r="CG6" i="5" s="1"/>
  <c r="BM6" i="5"/>
  <c r="BM73" i="5"/>
  <c r="BM59" i="5"/>
  <c r="BN59" i="5"/>
  <c r="CG59" i="5" s="1"/>
  <c r="BN3" i="5"/>
  <c r="CG3" i="5" s="1"/>
  <c r="BM3" i="5"/>
  <c r="BM60" i="5"/>
  <c r="BN29" i="5"/>
  <c r="CG29" i="5" s="1"/>
  <c r="BM29" i="5"/>
  <c r="BN71" i="5"/>
  <c r="CG71" i="5" s="1"/>
  <c r="BM71" i="5"/>
  <c r="BM74" i="5"/>
  <c r="BN76" i="5"/>
  <c r="CG76" i="5" s="1"/>
  <c r="BM76" i="5"/>
  <c r="BN95" i="5"/>
  <c r="CG95" i="5" s="1"/>
  <c r="BM95" i="5"/>
  <c r="BM41" i="5"/>
  <c r="BM45" i="5"/>
  <c r="BN45" i="5"/>
  <c r="CG45" i="5" s="1"/>
  <c r="CG11" i="5"/>
  <c r="BM25" i="5"/>
  <c r="BM50" i="5"/>
  <c r="BN28" i="5"/>
  <c r="CG28" i="5" s="1"/>
  <c r="BM28" i="5"/>
  <c r="BN42" i="5"/>
  <c r="CG42" i="5" s="1"/>
  <c r="BM42" i="5"/>
  <c r="BM55" i="5"/>
  <c r="BM75" i="5"/>
  <c r="BN17" i="5"/>
  <c r="CG17" i="5" s="1"/>
  <c r="BM17" i="5"/>
  <c r="BN54" i="5"/>
  <c r="CG54" i="5" s="1"/>
  <c r="BM54" i="5"/>
  <c r="BM35" i="5"/>
  <c r="CG30" i="5"/>
  <c r="BN86" i="5"/>
  <c r="CG86" i="5" s="1"/>
  <c r="BM86" i="5"/>
  <c r="BN36" i="5"/>
  <c r="CG36" i="5" s="1"/>
  <c r="BM36" i="5"/>
  <c r="BM4" i="5"/>
  <c r="BN4" i="5"/>
  <c r="CG4" i="5" s="1"/>
  <c r="CG70" i="5"/>
  <c r="BN62" i="5"/>
  <c r="CG62" i="5" s="1"/>
  <c r="BM62" i="5"/>
  <c r="CG19" i="5"/>
  <c r="BN7" i="5"/>
  <c r="CG7" i="5" s="1"/>
  <c r="BM7" i="5"/>
  <c r="BN67" i="5"/>
  <c r="CG67" i="5" s="1"/>
  <c r="BM67" i="5"/>
  <c r="CG74" i="5"/>
  <c r="BM40" i="5"/>
  <c r="BM44" i="5"/>
  <c r="BN68" i="5"/>
  <c r="CG68" i="5" s="1"/>
  <c r="BM68" i="5"/>
  <c r="BN79" i="5"/>
  <c r="CG79" i="5" s="1"/>
  <c r="BM79" i="5"/>
  <c r="BM11" i="5"/>
  <c r="CG25" i="5"/>
  <c r="CG50" i="5"/>
  <c r="CG39" i="5"/>
  <c r="BM34" i="5"/>
  <c r="BN66" i="5"/>
  <c r="CG66" i="5" s="1"/>
  <c r="BM66" i="5"/>
  <c r="BM61" i="5"/>
  <c r="BN61" i="5"/>
  <c r="CG61" i="5" s="1"/>
  <c r="BN92" i="5"/>
  <c r="CG92" i="5" s="1"/>
  <c r="BM92" i="5"/>
  <c r="CG57" i="5"/>
  <c r="BM30" i="5"/>
  <c r="W4" i="2" l="1"/>
  <c r="W5" i="2"/>
  <c r="W6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83" i="2"/>
  <c r="W84" i="2"/>
  <c r="W85" i="2"/>
  <c r="W86" i="2"/>
  <c r="W87" i="2"/>
  <c r="W88" i="2"/>
  <c r="W89" i="2"/>
  <c r="W90" i="2"/>
  <c r="W91" i="2"/>
  <c r="W92" i="2"/>
  <c r="W93" i="2"/>
  <c r="W94" i="2"/>
  <c r="W95" i="2"/>
  <c r="W96" i="2"/>
  <c r="W3" i="2"/>
  <c r="F96" i="2" l="1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</calcChain>
</file>

<file path=xl/sharedStrings.xml><?xml version="1.0" encoding="utf-8"?>
<sst xmlns="http://schemas.openxmlformats.org/spreadsheetml/2006/main" count="654" uniqueCount="260">
  <si>
    <t>Study</t>
  </si>
  <si>
    <t>T</t>
  </si>
  <si>
    <t>Cl_wt</t>
  </si>
  <si>
    <t>fCl2</t>
  </si>
  <si>
    <t>fO2</t>
  </si>
  <si>
    <t>logCCl</t>
  </si>
  <si>
    <t>Si/T</t>
  </si>
  <si>
    <t>Ti/T</t>
  </si>
  <si>
    <t>Al/T</t>
  </si>
  <si>
    <t>Fe/T</t>
  </si>
  <si>
    <t>Mg/T</t>
  </si>
  <si>
    <t>Ca/T</t>
  </si>
  <si>
    <t>Na/T</t>
  </si>
  <si>
    <t>K/T</t>
  </si>
  <si>
    <t>H/T</t>
  </si>
  <si>
    <t>1/T</t>
  </si>
  <si>
    <t>P/T</t>
  </si>
  <si>
    <t>P</t>
  </si>
  <si>
    <t>SiO2</t>
  </si>
  <si>
    <t>H2O</t>
  </si>
  <si>
    <t>sdCl</t>
  </si>
  <si>
    <t>K2O</t>
  </si>
  <si>
    <t>sd_logCCl</t>
  </si>
  <si>
    <t>x_lo95</t>
  </si>
  <si>
    <t>x_hi95</t>
  </si>
  <si>
    <t>pred</t>
  </si>
  <si>
    <t>lo95</t>
  </si>
  <si>
    <t>hi95</t>
  </si>
  <si>
    <t>TW23</t>
  </si>
  <si>
    <t>TW21</t>
  </si>
  <si>
    <t>RW25</t>
  </si>
  <si>
    <t>this study</t>
  </si>
  <si>
    <t xml:space="preserve">Dataset used to fit the logCCl model of this study using LASSO regression analysis. Experimental glass compositions are given as mole fractions on a single-cation basis / T (K). </t>
  </si>
  <si>
    <t>Covariate</t>
  </si>
  <si>
    <t>mean</t>
  </si>
  <si>
    <t>RSE %</t>
  </si>
  <si>
    <t>(Intercept)</t>
  </si>
  <si>
    <t>λ-1SE (mean of 100 CVs) = 0.00263198 ±  0.003304362 ;  mean RMSE = 0.1140529</t>
  </si>
  <si>
    <t xml:space="preserve">   </t>
  </si>
  <si>
    <t xml:space="preserve">Model covariates for our logCCl model obtained through LASSO regression analysis </t>
  </si>
  <si>
    <t>logT</t>
  </si>
  <si>
    <t xml:space="preserve">Measured  logCCl values and those predicted using model covariates (above) obtained through LASSO regression analysis </t>
  </si>
  <si>
    <t>This spreadsheet contains corrected data for experiments presented in: Thomas, R. W., &amp; Wood, B. J. (2021). The chemical behaviour of chlorine in silicate melts. Geochimica et Cosmochimica Acta, 294, 28-42. 
Thomas, R.W., &amp; Wood, B.J. (2023). The effect of composition on chlorine solubility and behavior in silicate melts. American Mineralogist, 108(5), 814-825. and Rusiecka, M. K., &amp; Wood, B. J. (2025). Chlorine and NaCl in hydrous basaltic melts. Geochimica et Cosmochimica Acta, 393, 208-218. as well as the experiments presented in this study</t>
  </si>
  <si>
    <t>data was corrected for newly calibrated pressure (1.5 GPa reported previously is 1.63 Gpa, and 1 GPa is 1.05 GPa</t>
  </si>
  <si>
    <t>additionally two experiments reported in Thomas and Wood (2021) (AgI/Cl-032 and AgI/Cl-050) as run at 1400 C were run at 1300 C and 1350 C respectively.</t>
  </si>
  <si>
    <t>mol wt. %/M on cation cation basis</t>
  </si>
  <si>
    <t>single cation mol fractions</t>
  </si>
  <si>
    <t>X/T</t>
  </si>
  <si>
    <t>TiO2</t>
  </si>
  <si>
    <t>Al2O3</t>
  </si>
  <si>
    <t>FeOT</t>
  </si>
  <si>
    <t>MnO</t>
  </si>
  <si>
    <t>MgO</t>
  </si>
  <si>
    <t>CaO</t>
  </si>
  <si>
    <t>Na2O</t>
  </si>
  <si>
    <t>Cl</t>
  </si>
  <si>
    <t>I2O</t>
  </si>
  <si>
    <t>Ag2O</t>
  </si>
  <si>
    <t>Re</t>
  </si>
  <si>
    <t>P2O5*</t>
  </si>
  <si>
    <t>Cr2O3*</t>
  </si>
  <si>
    <t>NiO*</t>
  </si>
  <si>
    <t>Total</t>
  </si>
  <si>
    <t>Final Molar Cl/(Cl+I)</t>
  </si>
  <si>
    <t>Molar Ag/(Ag+Pt)</t>
  </si>
  <si>
    <t>CCl</t>
  </si>
  <si>
    <t>log10CCl</t>
  </si>
  <si>
    <t>ID</t>
  </si>
  <si>
    <t>Thomas and Wood 2023</t>
  </si>
  <si>
    <t>Ab/Fo-1</t>
  </si>
  <si>
    <t>Ab/Fo-2</t>
  </si>
  <si>
    <t>Ab/Fo-3</t>
  </si>
  <si>
    <t>Ab/Fo-6</t>
  </si>
  <si>
    <t>Dacite-1</t>
  </si>
  <si>
    <t>TNR14-1</t>
  </si>
  <si>
    <t>HA3_2</t>
  </si>
  <si>
    <t>HA4-1</t>
  </si>
  <si>
    <t>Rhyolite</t>
  </si>
  <si>
    <t>LIP17714</t>
  </si>
  <si>
    <t>AN-2</t>
  </si>
  <si>
    <t>SM-1</t>
  </si>
  <si>
    <t>HiMgAnd</t>
  </si>
  <si>
    <t>HAW-16095</t>
  </si>
  <si>
    <t>EGT17-1</t>
  </si>
  <si>
    <t>KK3b-2</t>
  </si>
  <si>
    <t>Mars-1</t>
  </si>
  <si>
    <t>Neph-1</t>
  </si>
  <si>
    <t>Basanite-1</t>
  </si>
  <si>
    <t>Lunar-1</t>
  </si>
  <si>
    <t>KK-Rhy</t>
  </si>
  <si>
    <t>Syn-Phono-1</t>
  </si>
  <si>
    <t>Phono-1</t>
  </si>
  <si>
    <t>CMAS+Na-1</t>
  </si>
  <si>
    <t>CMAS+Na-2</t>
  </si>
  <si>
    <t>Fo5Di48An47</t>
  </si>
  <si>
    <t>En17An43Di40</t>
  </si>
  <si>
    <t>Granite-2</t>
  </si>
  <si>
    <t>Gran+Mg-1</t>
  </si>
  <si>
    <t>Gran+Mg-2</t>
  </si>
  <si>
    <t>Gran+Mg-3</t>
  </si>
  <si>
    <t>AN-1</t>
  </si>
  <si>
    <t>KK3b-1</t>
  </si>
  <si>
    <t>Phono-2</t>
  </si>
  <si>
    <t>Dacite-2</t>
  </si>
  <si>
    <t>Dacite-3</t>
  </si>
  <si>
    <t>Dacite-4</t>
  </si>
  <si>
    <t>Thomas and Wood 2021</t>
  </si>
  <si>
    <t>AgI/Cl-002</t>
  </si>
  <si>
    <t>AgI/Cl-005</t>
  </si>
  <si>
    <t>AgI/Cl-006</t>
  </si>
  <si>
    <t>AgI/Cl-007</t>
  </si>
  <si>
    <t>AgI/Cl-008</t>
  </si>
  <si>
    <t>AgI/Cl-009</t>
  </si>
  <si>
    <t>AgI/Cl-010</t>
  </si>
  <si>
    <t>AgI/Cl-013</t>
  </si>
  <si>
    <t>AgI/Cl-018</t>
  </si>
  <si>
    <t>AgI/Cl-019</t>
  </si>
  <si>
    <t>AgI/Cl-020</t>
  </si>
  <si>
    <t>AgI/Cl-021</t>
  </si>
  <si>
    <t>AgI/Cl-023</t>
  </si>
  <si>
    <t>AgI/Cl-024</t>
  </si>
  <si>
    <t>AgI/Cl-025</t>
  </si>
  <si>
    <t>AgI/Cl-026</t>
  </si>
  <si>
    <t>AgI/Cl-027</t>
  </si>
  <si>
    <t>AgI/Cl-028</t>
  </si>
  <si>
    <t>AgI/Cl-029</t>
  </si>
  <si>
    <t>AgI/Cl-031</t>
  </si>
  <si>
    <t>AgI/Cl-032</t>
  </si>
  <si>
    <t>AgI/Cl-037</t>
  </si>
  <si>
    <t>AgI/Cl-039</t>
  </si>
  <si>
    <t>AgI/Cl-043</t>
  </si>
  <si>
    <t>AgI/Cl-044</t>
  </si>
  <si>
    <t>AgI/Cl-045</t>
  </si>
  <si>
    <t>AgI/Cl-048</t>
  </si>
  <si>
    <t>AgI/Cl-049</t>
  </si>
  <si>
    <t>AgI/Cl-050</t>
  </si>
  <si>
    <t>AgI/Cl-051</t>
  </si>
  <si>
    <t>AgI/Cl-052</t>
  </si>
  <si>
    <t>Rusiecka and Wood 2025</t>
  </si>
  <si>
    <t>ICB-4</t>
  </si>
  <si>
    <t>ICB-5</t>
  </si>
  <si>
    <t>ICB-6</t>
  </si>
  <si>
    <t>ICB-7</t>
  </si>
  <si>
    <t>ICB-1</t>
  </si>
  <si>
    <t>ICB-2</t>
  </si>
  <si>
    <t>ICB-3</t>
  </si>
  <si>
    <t>ICB-8</t>
  </si>
  <si>
    <t>ICB-9</t>
  </si>
  <si>
    <t>ICB-10</t>
  </si>
  <si>
    <t>AND-1</t>
  </si>
  <si>
    <t>HSR-1</t>
  </si>
  <si>
    <t>AND-2</t>
  </si>
  <si>
    <t>AND-3</t>
  </si>
  <si>
    <t>AND-4</t>
  </si>
  <si>
    <t>AND-5</t>
  </si>
  <si>
    <t>AND-6</t>
  </si>
  <si>
    <t>DCB-1</t>
  </si>
  <si>
    <t>DCB-2</t>
  </si>
  <si>
    <t>DCB-Al-1</t>
  </si>
  <si>
    <t>DCB-3</t>
  </si>
  <si>
    <t>DCB-4</t>
  </si>
  <si>
    <t>HSR-2</t>
  </si>
  <si>
    <t>HSR-3</t>
  </si>
  <si>
    <t>DCB-5</t>
  </si>
  <si>
    <t>DCB-6</t>
  </si>
  <si>
    <t>2. composition of the gas phase resulting from mixing 0.001, 0.1, 1, 10, 20, and 50 % of volcanic gas with air</t>
  </si>
  <si>
    <t>1. composition of the gas phase</t>
  </si>
  <si>
    <t>Etna 1750</t>
  </si>
  <si>
    <t>Ant 530</t>
  </si>
  <si>
    <t>Etna 250</t>
  </si>
  <si>
    <t>Ant 473</t>
  </si>
  <si>
    <t>air</t>
  </si>
  <si>
    <t>X_HCl</t>
  </si>
  <si>
    <t>Cl_wt_pct</t>
  </si>
  <si>
    <t>N2</t>
  </si>
  <si>
    <t>X_H2O</t>
  </si>
  <si>
    <t>O2</t>
  </si>
  <si>
    <t>X_Cl2</t>
  </si>
  <si>
    <t>Ar</t>
  </si>
  <si>
    <t>X_H2</t>
  </si>
  <si>
    <t>X_SO2</t>
  </si>
  <si>
    <t>X_H2S</t>
  </si>
  <si>
    <t>X_CO2</t>
  </si>
  <si>
    <t>X_CO</t>
  </si>
  <si>
    <t>X_CH4</t>
  </si>
  <si>
    <t>XN2</t>
  </si>
  <si>
    <t>XO2</t>
  </si>
  <si>
    <t>Xar</t>
  </si>
  <si>
    <t>HCl(g)</t>
  </si>
  <si>
    <t>list of all gas (g) species used for modelling in HSC Chemistry GEM; simulation at 1000 C</t>
  </si>
  <si>
    <t>H2O(g)</t>
  </si>
  <si>
    <t>Cl2(g)</t>
  </si>
  <si>
    <t>H2(g)</t>
  </si>
  <si>
    <t>SO2(g)</t>
  </si>
  <si>
    <t>H2S(g)</t>
  </si>
  <si>
    <t>CO2(g)</t>
  </si>
  <si>
    <t>CO(g)</t>
  </si>
  <si>
    <t>CH4(g)</t>
  </si>
  <si>
    <t>N2(g)</t>
  </si>
  <si>
    <t>O2(g)</t>
  </si>
  <si>
    <t>Ar(g)</t>
  </si>
  <si>
    <t>CH3(g)</t>
  </si>
  <si>
    <t>Cl(g)</t>
  </si>
  <si>
    <t>ClClO(g)</t>
  </si>
  <si>
    <t>ClO(g)</t>
  </si>
  <si>
    <t>ClO2(g)</t>
  </si>
  <si>
    <t>ClOO(g)</t>
  </si>
  <si>
    <t>COOH(g)</t>
  </si>
  <si>
    <t>COS(g)</t>
  </si>
  <si>
    <t>CS(g)</t>
  </si>
  <si>
    <t>CS2(g)</t>
  </si>
  <si>
    <t>H(g)</t>
  </si>
  <si>
    <t>H2O2(g)</t>
  </si>
  <si>
    <t>H2S2(g)</t>
  </si>
  <si>
    <t>H2SO4(g)</t>
  </si>
  <si>
    <t>HClCO(g)</t>
  </si>
  <si>
    <t>HCN(g)</t>
  </si>
  <si>
    <t>HCO(g)</t>
  </si>
  <si>
    <t>HCOOH(g)</t>
  </si>
  <si>
    <t>HNCO(g)</t>
  </si>
  <si>
    <t>HNO(g)</t>
  </si>
  <si>
    <t>HNO2(g)</t>
  </si>
  <si>
    <t>HNO3(g)</t>
  </si>
  <si>
    <t>HO2(g)</t>
  </si>
  <si>
    <t>HOCl(g)</t>
  </si>
  <si>
    <t>HOCN(g)</t>
  </si>
  <si>
    <t>HS(g)</t>
  </si>
  <si>
    <t>HSO3Cl(g)</t>
  </si>
  <si>
    <t>N(g)</t>
  </si>
  <si>
    <t>N2O(g)</t>
  </si>
  <si>
    <t>N2O2(g)</t>
  </si>
  <si>
    <t>N2O3(g)</t>
  </si>
  <si>
    <t>NH2(g)</t>
  </si>
  <si>
    <t>NH2OH(g)</t>
  </si>
  <si>
    <t>NH3(g)</t>
  </si>
  <si>
    <t>NO(g)</t>
  </si>
  <si>
    <t>NO2(g)</t>
  </si>
  <si>
    <t>NO2Cl(g)</t>
  </si>
  <si>
    <t>NO3(g)</t>
  </si>
  <si>
    <t>NOCl(g)</t>
  </si>
  <si>
    <t>O(g)</t>
  </si>
  <si>
    <t>O3(g)</t>
  </si>
  <si>
    <t>OClO(g)</t>
  </si>
  <si>
    <t>S(g)</t>
  </si>
  <si>
    <t>S2(g)</t>
  </si>
  <si>
    <t>S2Cl(g)</t>
  </si>
  <si>
    <t>S2Cl2(g)</t>
  </si>
  <si>
    <t>S2O(g)</t>
  </si>
  <si>
    <t>S3(g)</t>
  </si>
  <si>
    <t>S4(g)</t>
  </si>
  <si>
    <t>S5(g)</t>
  </si>
  <si>
    <t>S6(g)</t>
  </si>
  <si>
    <t>SCl(g)</t>
  </si>
  <si>
    <t>SCl2(g)</t>
  </si>
  <si>
    <t>SO(g)</t>
  </si>
  <si>
    <t>SO2Cl2(g)</t>
  </si>
  <si>
    <t>SO3(g)</t>
  </si>
  <si>
    <t>SOCl(g)</t>
  </si>
  <si>
    <t>SOCl2(g)</t>
  </si>
  <si>
    <t>Supplementary Online Material for “Chlorine (Cl) and hydrogen chloride (HCl) solubility in hydrous silicate melts: implications for volcanic gas composition” by Rusiecka, M.K., and Wood, B.J., Contributions to Mineralogy and Petrology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</si>
</sst>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2"/>
      <color theme="1"/>
      <name val="Aptos Narrow"/>
      <family val="2"/>
      <scheme val="minor"/>
    </font>
    <font>
      <sz val="14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Aptos Narrow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Times New Roman"/>
      <family val="1"/>
    </font>
    <font>
      <sz val="8"/>
      <name val="Aptos Narrow"/>
      <family val="2"/>
      <scheme val="minor"/>
    </font>
    <font>
      <sz val="12"/>
      <color theme="1"/>
      <name val="Calibri"/>
      <family val="2"/>
    </font>
    <font>
      <sz val="12"/>
      <color rgb="FFFF0000"/>
      <name val="Aptos Narrow"/>
      <family val="2"/>
      <scheme val="minor"/>
    </font>
    <font>
      <b/>
      <sz val="12"/>
      <color rgb="FF000000"/>
      <name val="Aptos Narrow"/>
      <scheme val="minor"/>
    </font>
    <font>
      <sz val="12"/>
      <color theme="8"/>
      <name val="Aptos Narrow"/>
      <family val="2"/>
      <scheme val="minor"/>
    </font>
    <font>
      <b/>
      <sz val="10"/>
      <color rgb="FF000000"/>
      <name val="Arial"/>
      <family val="2"/>
    </font>
    <font>
      <b/>
      <sz val="24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0" fillId="0" borderId="0" xfId="0" applyNumberFormat="1"/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 vertical="center"/>
    </xf>
    <xf numFmtId="2" fontId="3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vertical="center"/>
    </xf>
    <xf numFmtId="2" fontId="3" fillId="3" borderId="0" xfId="0" applyNumberFormat="1" applyFont="1" applyFill="1" applyAlignment="1">
      <alignment horizontal="center"/>
    </xf>
    <xf numFmtId="0" fontId="0" fillId="3" borderId="0" xfId="0" applyFill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4" borderId="0" xfId="0" applyFill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5" borderId="0" xfId="0" applyFill="1" applyAlignment="1">
      <alignment horizontal="center" vertical="center"/>
    </xf>
    <xf numFmtId="11" fontId="11" fillId="0" borderId="0" xfId="0" applyNumberFormat="1" applyFont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8" borderId="0" xfId="0" applyFill="1"/>
    <xf numFmtId="0" fontId="4" fillId="8" borderId="0" xfId="0" applyFont="1" applyFill="1"/>
    <xf numFmtId="0" fontId="0" fillId="0" borderId="0" xfId="0" applyAlignment="1">
      <alignment horizontal="left" vertical="center"/>
    </xf>
    <xf numFmtId="164" fontId="14" fillId="0" borderId="0" xfId="0" applyNumberFormat="1" applyFont="1" applyProtection="1">
      <protection locked="0"/>
    </xf>
    <xf numFmtId="0" fontId="6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8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5D4B1-71D2-D64D-9A60-52E04BD804EF}">
  <dimension ref="A1"/>
  <sheetViews>
    <sheetView tabSelected="1" workbookViewId="0">
      <selection activeCell="A2" sqref="A2"/>
    </sheetView>
  </sheetViews>
  <sheetFormatPr baseColWidth="10" defaultRowHeight="16" x14ac:dyDescent="0.2"/>
  <cols>
    <col min="1" max="1" width="104" customWidth="1"/>
  </cols>
  <sheetData>
    <row r="1" spans="1:1" ht="30" x14ac:dyDescent="0.2">
      <c r="A1" s="43" t="s">
        <v>259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4A93F-2A71-CE4D-984A-F55700917FDD}">
  <dimension ref="A1:K96"/>
  <sheetViews>
    <sheetView workbookViewId="0"/>
  </sheetViews>
  <sheetFormatPr baseColWidth="10" defaultRowHeight="16" x14ac:dyDescent="0.2"/>
  <cols>
    <col min="1" max="1" width="10.83203125" style="18"/>
    <col min="2" max="16384" width="10.83203125" style="19"/>
  </cols>
  <sheetData>
    <row r="1" spans="1:11" x14ac:dyDescent="0.2">
      <c r="A1" s="22" t="s">
        <v>41</v>
      </c>
    </row>
    <row r="2" spans="1:11" s="18" customFormat="1" x14ac:dyDescent="0.2">
      <c r="A2" s="18" t="s">
        <v>0</v>
      </c>
      <c r="B2" s="18" t="s">
        <v>5</v>
      </c>
      <c r="C2" s="18" t="s">
        <v>22</v>
      </c>
      <c r="D2" s="18" t="s">
        <v>23</v>
      </c>
      <c r="E2" s="18" t="s">
        <v>24</v>
      </c>
      <c r="F2" s="18" t="s">
        <v>25</v>
      </c>
      <c r="G2" s="18" t="s">
        <v>26</v>
      </c>
      <c r="H2" s="18" t="s">
        <v>27</v>
      </c>
    </row>
    <row r="3" spans="1:11" x14ac:dyDescent="0.2">
      <c r="A3" s="18" t="s">
        <v>28</v>
      </c>
      <c r="B3" s="20">
        <v>-0.52371105352580405</v>
      </c>
      <c r="C3" s="20">
        <v>3.9495038106581198E-2</v>
      </c>
      <c r="D3" s="20">
        <v>-0.60112132821470299</v>
      </c>
      <c r="E3" s="20">
        <v>-0.446300778836905</v>
      </c>
      <c r="F3" s="20">
        <v>-0.57656870091179702</v>
      </c>
      <c r="G3" s="20">
        <v>-0.86274070292071003</v>
      </c>
      <c r="H3" s="20">
        <v>-0.290396698902885</v>
      </c>
      <c r="K3" s="21" t="s">
        <v>38</v>
      </c>
    </row>
    <row r="4" spans="1:11" x14ac:dyDescent="0.2">
      <c r="A4" s="18" t="s">
        <v>28</v>
      </c>
      <c r="B4" s="20">
        <v>-2.1182871299411501E-2</v>
      </c>
      <c r="C4" s="20">
        <v>4.0753098875018497E-2</v>
      </c>
      <c r="D4" s="20">
        <v>-0.101058945094448</v>
      </c>
      <c r="E4" s="20">
        <v>5.8693202495624701E-2</v>
      </c>
      <c r="F4" s="20">
        <v>-0.21973352902062901</v>
      </c>
      <c r="G4" s="20">
        <v>-0.50590553102954094</v>
      </c>
      <c r="H4" s="20">
        <v>6.6438472988283107E-2</v>
      </c>
    </row>
    <row r="5" spans="1:11" x14ac:dyDescent="0.2">
      <c r="A5" s="18" t="s">
        <v>28</v>
      </c>
      <c r="B5" s="20">
        <v>0.382433038714107</v>
      </c>
      <c r="C5" s="20">
        <v>3.71703223702936E-2</v>
      </c>
      <c r="D5" s="20">
        <v>0.30957920686833101</v>
      </c>
      <c r="E5" s="20">
        <v>0.45528687055988198</v>
      </c>
      <c r="F5" s="20">
        <v>9.6261036705194605E-2</v>
      </c>
      <c r="G5" s="20">
        <v>-0.18991096530371801</v>
      </c>
      <c r="H5" s="20">
        <v>0.382433038714107</v>
      </c>
    </row>
    <row r="6" spans="1:11" x14ac:dyDescent="0.2">
      <c r="A6" s="18" t="s">
        <v>28</v>
      </c>
      <c r="B6" s="20">
        <v>-0.180787020008603</v>
      </c>
      <c r="C6" s="20">
        <v>3.7528893582994598E-2</v>
      </c>
      <c r="D6" s="20">
        <v>-0.25434365143127202</v>
      </c>
      <c r="E6" s="20">
        <v>-0.10723038858593301</v>
      </c>
      <c r="F6" s="20">
        <v>-0.105533428382865</v>
      </c>
      <c r="G6" s="20">
        <v>-0.39170543039177802</v>
      </c>
      <c r="H6" s="20">
        <v>0.18063857362604699</v>
      </c>
    </row>
    <row r="7" spans="1:11" x14ac:dyDescent="0.2">
      <c r="A7" s="18" t="s">
        <v>28</v>
      </c>
      <c r="B7" s="20">
        <v>-0.63092697596035896</v>
      </c>
      <c r="C7" s="20">
        <v>8.3809208932134199E-2</v>
      </c>
      <c r="D7" s="20">
        <v>-0.79519302546734205</v>
      </c>
      <c r="E7" s="20">
        <v>-0.46666092645337598</v>
      </c>
      <c r="F7" s="20">
        <v>-0.57785314936680199</v>
      </c>
      <c r="G7" s="20">
        <v>-0.86402515137571401</v>
      </c>
      <c r="H7" s="20">
        <v>-0.29168114735789002</v>
      </c>
    </row>
    <row r="8" spans="1:11" x14ac:dyDescent="0.2">
      <c r="A8" s="18" t="s">
        <v>28</v>
      </c>
      <c r="B8" s="20">
        <v>0.26037877227044698</v>
      </c>
      <c r="C8" s="20">
        <v>4.3190783457839103E-2</v>
      </c>
      <c r="D8" s="20">
        <v>0.175724836693082</v>
      </c>
      <c r="E8" s="20">
        <v>0.34503270784781198</v>
      </c>
      <c r="F8" s="20">
        <v>0.25883706141838803</v>
      </c>
      <c r="G8" s="20">
        <v>-2.73349405905241E-2</v>
      </c>
      <c r="H8" s="20">
        <v>0.54500906342730004</v>
      </c>
    </row>
    <row r="9" spans="1:11" x14ac:dyDescent="0.2">
      <c r="A9" s="18" t="s">
        <v>28</v>
      </c>
      <c r="B9" s="20">
        <v>2.7733131110740699E-2</v>
      </c>
      <c r="C9" s="20">
        <v>5.6206009871115598E-2</v>
      </c>
      <c r="D9" s="20">
        <v>-8.2430648236645906E-2</v>
      </c>
      <c r="E9" s="20">
        <v>0.13789691045812699</v>
      </c>
      <c r="F9" s="20">
        <v>0.15962089409469599</v>
      </c>
      <c r="G9" s="20">
        <v>-0.126551107914216</v>
      </c>
      <c r="H9" s="20">
        <v>0.44579289610360801</v>
      </c>
    </row>
    <row r="10" spans="1:11" x14ac:dyDescent="0.2">
      <c r="A10" s="18" t="s">
        <v>28</v>
      </c>
      <c r="B10" s="20">
        <v>6.7687025288159897E-2</v>
      </c>
      <c r="C10" s="20">
        <v>6.1504321855971197E-2</v>
      </c>
      <c r="D10" s="20">
        <v>-5.2861445549543598E-2</v>
      </c>
      <c r="E10" s="20">
        <v>0.18823549612586299</v>
      </c>
      <c r="F10" s="20">
        <v>2.7900327824078398E-2</v>
      </c>
      <c r="G10" s="20">
        <v>-0.25827167418483399</v>
      </c>
      <c r="H10" s="20">
        <v>0.31407232983298999</v>
      </c>
    </row>
    <row r="11" spans="1:11" x14ac:dyDescent="0.2">
      <c r="A11" s="18" t="s">
        <v>28</v>
      </c>
      <c r="B11" s="20">
        <v>-0.89456371826899495</v>
      </c>
      <c r="C11" s="20">
        <v>6.03971966251085E-2</v>
      </c>
      <c r="D11" s="20">
        <v>-1.01294222365421</v>
      </c>
      <c r="E11" s="20">
        <v>-0.77618521288378195</v>
      </c>
      <c r="F11" s="20">
        <v>-0.78139085102638495</v>
      </c>
      <c r="G11" s="20">
        <v>-1.0675628530353001</v>
      </c>
      <c r="H11" s="20">
        <v>-0.49521884901747298</v>
      </c>
    </row>
    <row r="12" spans="1:11" x14ac:dyDescent="0.2">
      <c r="A12" s="18" t="s">
        <v>28</v>
      </c>
      <c r="B12" s="20">
        <v>-0.88399642121944599</v>
      </c>
      <c r="C12" s="20">
        <v>6.03971966251085E-2</v>
      </c>
      <c r="D12" s="20">
        <v>-1.00237492660466</v>
      </c>
      <c r="E12" s="20">
        <v>-0.765617915834233</v>
      </c>
      <c r="F12" s="20">
        <v>-0.78455813675459596</v>
      </c>
      <c r="G12" s="20">
        <v>-1.07073013876351</v>
      </c>
      <c r="H12" s="20">
        <v>-0.498386134745684</v>
      </c>
    </row>
    <row r="13" spans="1:11" x14ac:dyDescent="0.2">
      <c r="A13" s="18" t="s">
        <v>28</v>
      </c>
      <c r="B13" s="20">
        <v>-0.28463205278061099</v>
      </c>
      <c r="C13" s="20">
        <v>3.7582222787695803E-2</v>
      </c>
      <c r="D13" s="20">
        <v>-0.358293209444495</v>
      </c>
      <c r="E13" s="20">
        <v>-0.21097089611672701</v>
      </c>
      <c r="F13" s="20">
        <v>-0.34804956185466202</v>
      </c>
      <c r="G13" s="20">
        <v>-0.63422156386357398</v>
      </c>
      <c r="H13" s="20">
        <v>-6.1877559845749899E-2</v>
      </c>
    </row>
    <row r="14" spans="1:11" x14ac:dyDescent="0.2">
      <c r="A14" s="18" t="s">
        <v>28</v>
      </c>
      <c r="B14" s="20">
        <v>0.55384099614452598</v>
      </c>
      <c r="C14" s="20">
        <v>4.2875768784800899E-2</v>
      </c>
      <c r="D14" s="20">
        <v>0.46980448932631602</v>
      </c>
      <c r="E14" s="20">
        <v>0.63787750296273504</v>
      </c>
      <c r="F14" s="20">
        <v>0.44541491164815</v>
      </c>
      <c r="G14" s="20">
        <v>0.15924290963923801</v>
      </c>
      <c r="H14" s="20">
        <v>0.73158691365706197</v>
      </c>
    </row>
    <row r="15" spans="1:11" x14ac:dyDescent="0.2">
      <c r="A15" s="18" t="s">
        <v>28</v>
      </c>
      <c r="B15" s="20">
        <v>8.09538661018077E-2</v>
      </c>
      <c r="C15" s="20">
        <v>3.7112452376916301E-2</v>
      </c>
      <c r="D15" s="20">
        <v>8.2134594430517006E-3</v>
      </c>
      <c r="E15" s="20">
        <v>0.15369427276056399</v>
      </c>
      <c r="F15" s="20">
        <v>-4.1363981242890001E-2</v>
      </c>
      <c r="G15" s="20">
        <v>-0.327535983251802</v>
      </c>
      <c r="H15" s="20">
        <v>0.24480802076602201</v>
      </c>
    </row>
    <row r="16" spans="1:11" x14ac:dyDescent="0.2">
      <c r="A16" s="18" t="s">
        <v>28</v>
      </c>
      <c r="B16" s="20">
        <v>0.163709158990471</v>
      </c>
      <c r="C16" s="20">
        <v>4.84078840432908E-2</v>
      </c>
      <c r="D16" s="20">
        <v>6.8829706265621099E-2</v>
      </c>
      <c r="E16" s="20">
        <v>0.25858861171532099</v>
      </c>
      <c r="F16" s="20">
        <v>7.6375625092611907E-2</v>
      </c>
      <c r="G16" s="20">
        <v>-0.20979637691629999</v>
      </c>
      <c r="H16" s="20">
        <v>0.36254762710152399</v>
      </c>
    </row>
    <row r="17" spans="1:8" x14ac:dyDescent="0.2">
      <c r="A17" s="18" t="s">
        <v>28</v>
      </c>
      <c r="B17" s="20">
        <v>-7.6060183020621605E-2</v>
      </c>
      <c r="C17" s="20">
        <v>3.6847986023070899E-2</v>
      </c>
      <c r="D17" s="20">
        <v>-0.148282235625841</v>
      </c>
      <c r="E17" s="20">
        <v>-3.8381304154025699E-3</v>
      </c>
      <c r="F17" s="20">
        <v>-0.12131515019658599</v>
      </c>
      <c r="G17" s="20">
        <v>-0.40748715220549803</v>
      </c>
      <c r="H17" s="20">
        <v>0.16485685181232701</v>
      </c>
    </row>
    <row r="18" spans="1:8" x14ac:dyDescent="0.2">
      <c r="A18" s="18" t="s">
        <v>28</v>
      </c>
      <c r="B18" s="20">
        <v>-6.1174507101485198E-3</v>
      </c>
      <c r="C18" s="20">
        <v>3.7731996921187602E-2</v>
      </c>
      <c r="D18" s="20">
        <v>-8.0072164675676197E-2</v>
      </c>
      <c r="E18" s="20">
        <v>6.7837263255379199E-2</v>
      </c>
      <c r="F18" s="20">
        <v>5.1750078960669001E-2</v>
      </c>
      <c r="G18" s="20">
        <v>-0.234421923048243</v>
      </c>
      <c r="H18" s="20">
        <v>0.33792208096958098</v>
      </c>
    </row>
    <row r="19" spans="1:8" x14ac:dyDescent="0.2">
      <c r="A19" s="18" t="s">
        <v>28</v>
      </c>
      <c r="B19" s="20">
        <v>0.211158159518161</v>
      </c>
      <c r="C19" s="20">
        <v>5.6287075829332602E-2</v>
      </c>
      <c r="D19" s="20">
        <v>0.10083549089266899</v>
      </c>
      <c r="E19" s="20">
        <v>0.32148082814365297</v>
      </c>
      <c r="F19" s="20">
        <v>0.13388287243608499</v>
      </c>
      <c r="G19" s="20">
        <v>-0.152289129572827</v>
      </c>
      <c r="H19" s="20">
        <v>0.42005487444499701</v>
      </c>
    </row>
    <row r="20" spans="1:8" x14ac:dyDescent="0.2">
      <c r="A20" s="18" t="s">
        <v>28</v>
      </c>
      <c r="B20" s="20">
        <v>0.146767143958909</v>
      </c>
      <c r="C20" s="20">
        <v>3.6956908777725797E-2</v>
      </c>
      <c r="D20" s="20">
        <v>7.4331602754566795E-2</v>
      </c>
      <c r="E20" s="20">
        <v>0.219202685163252</v>
      </c>
      <c r="F20" s="20">
        <v>0.181143356169778</v>
      </c>
      <c r="G20" s="20">
        <v>-0.105028645839134</v>
      </c>
      <c r="H20" s="20">
        <v>0.46731535817869002</v>
      </c>
    </row>
    <row r="21" spans="1:8" x14ac:dyDescent="0.2">
      <c r="A21" s="18" t="s">
        <v>28</v>
      </c>
      <c r="B21" s="20">
        <v>0.19343921137620099</v>
      </c>
      <c r="C21" s="20">
        <v>3.6868461170041597E-2</v>
      </c>
      <c r="D21" s="20">
        <v>0.121177027482919</v>
      </c>
      <c r="E21" s="20">
        <v>0.265701395269482</v>
      </c>
      <c r="F21" s="20">
        <v>0.152009037874695</v>
      </c>
      <c r="G21" s="20">
        <v>-0.13416296413421699</v>
      </c>
      <c r="H21" s="20">
        <v>0.43818103988360801</v>
      </c>
    </row>
    <row r="22" spans="1:8" x14ac:dyDescent="0.2">
      <c r="A22" s="18" t="s">
        <v>28</v>
      </c>
      <c r="B22" s="20">
        <v>0.20323519188709199</v>
      </c>
      <c r="C22" s="20">
        <v>4.1109794017447299E-2</v>
      </c>
      <c r="D22" s="20">
        <v>0.12265999561289601</v>
      </c>
      <c r="E22" s="20">
        <v>0.28381038816128901</v>
      </c>
      <c r="F22" s="20">
        <v>0.152486749733308</v>
      </c>
      <c r="G22" s="20">
        <v>-0.13368525227560499</v>
      </c>
      <c r="H22" s="20">
        <v>0.43865875174222002</v>
      </c>
    </row>
    <row r="23" spans="1:8" x14ac:dyDescent="0.2">
      <c r="A23" s="18" t="s">
        <v>28</v>
      </c>
      <c r="B23" s="20">
        <v>-1.09143447302403</v>
      </c>
      <c r="C23" s="20">
        <v>6.8354800319032905E-2</v>
      </c>
      <c r="D23" s="20">
        <v>-1.22540988164933</v>
      </c>
      <c r="E23" s="20">
        <v>-0.95745906439872397</v>
      </c>
      <c r="F23" s="20">
        <v>-0.72899829632287905</v>
      </c>
      <c r="G23" s="20">
        <v>-1.0151702983317901</v>
      </c>
      <c r="H23" s="20">
        <v>-0.44282629431396697</v>
      </c>
    </row>
    <row r="24" spans="1:8" x14ac:dyDescent="0.2">
      <c r="A24" s="18" t="s">
        <v>28</v>
      </c>
      <c r="B24" s="20">
        <v>-0.39319483750941098</v>
      </c>
      <c r="C24" s="20">
        <v>3.7799425839015202E-2</v>
      </c>
      <c r="D24" s="20">
        <v>-0.46728171215388098</v>
      </c>
      <c r="E24" s="20">
        <v>-0.31910796286494097</v>
      </c>
      <c r="F24" s="20">
        <v>-0.36764264629922799</v>
      </c>
      <c r="G24" s="20">
        <v>-0.65381464830813996</v>
      </c>
      <c r="H24" s="20">
        <v>-8.1470644290316002E-2</v>
      </c>
    </row>
    <row r="25" spans="1:8" x14ac:dyDescent="0.2">
      <c r="A25" s="18" t="s">
        <v>28</v>
      </c>
      <c r="B25" s="20">
        <v>-0.3952829933941</v>
      </c>
      <c r="C25" s="20">
        <v>5.7601896732218202E-2</v>
      </c>
      <c r="D25" s="20">
        <v>-0.50818271098924805</v>
      </c>
      <c r="E25" s="20">
        <v>-0.282383275798953</v>
      </c>
      <c r="F25" s="20">
        <v>-0.377013304116814</v>
      </c>
      <c r="G25" s="20">
        <v>-0.66318530612572602</v>
      </c>
      <c r="H25" s="20">
        <v>-9.0841302107901506E-2</v>
      </c>
    </row>
    <row r="26" spans="1:8" x14ac:dyDescent="0.2">
      <c r="A26" s="18" t="s">
        <v>28</v>
      </c>
      <c r="B26" s="20">
        <v>0.17549799508752401</v>
      </c>
      <c r="C26" s="20">
        <v>3.82906327724757E-2</v>
      </c>
      <c r="D26" s="20">
        <v>0.100448354853472</v>
      </c>
      <c r="E26" s="20">
        <v>0.25054763532157598</v>
      </c>
      <c r="F26" s="20">
        <v>0.24127939032079901</v>
      </c>
      <c r="G26" s="20">
        <v>-4.4892611688112899E-2</v>
      </c>
      <c r="H26" s="20">
        <v>0.52745139232971106</v>
      </c>
    </row>
    <row r="27" spans="1:8" x14ac:dyDescent="0.2">
      <c r="A27" s="18" t="s">
        <v>28</v>
      </c>
      <c r="B27" s="20">
        <v>0.25327589435382297</v>
      </c>
      <c r="C27" s="20">
        <v>4.0862023087731E-2</v>
      </c>
      <c r="D27" s="20">
        <v>0.17318632910187001</v>
      </c>
      <c r="E27" s="20">
        <v>0.33336545960577602</v>
      </c>
      <c r="F27" s="20">
        <v>0.324905163146262</v>
      </c>
      <c r="G27" s="20">
        <v>3.8733161137349599E-2</v>
      </c>
      <c r="H27" s="20">
        <v>0.61107716515517396</v>
      </c>
    </row>
    <row r="28" spans="1:8" x14ac:dyDescent="0.2">
      <c r="A28" s="18" t="s">
        <v>28</v>
      </c>
      <c r="B28" s="20">
        <v>0.33168870387298299</v>
      </c>
      <c r="C28" s="20">
        <v>4.4224093665674098E-2</v>
      </c>
      <c r="D28" s="20">
        <v>0.245009480288262</v>
      </c>
      <c r="E28" s="20">
        <v>0.41836792745770501</v>
      </c>
      <c r="F28" s="20">
        <v>0.36637010594416702</v>
      </c>
      <c r="G28" s="20">
        <v>8.0198103935255102E-2</v>
      </c>
      <c r="H28" s="20">
        <v>0.65254210795307899</v>
      </c>
    </row>
    <row r="29" spans="1:8" x14ac:dyDescent="0.2">
      <c r="A29" s="18" t="s">
        <v>28</v>
      </c>
      <c r="B29" s="20">
        <v>0.32244021073129397</v>
      </c>
      <c r="C29" s="20">
        <v>4.2317976480709403E-2</v>
      </c>
      <c r="D29" s="20">
        <v>0.23949697682910301</v>
      </c>
      <c r="E29" s="20">
        <v>0.40538344463348402</v>
      </c>
      <c r="F29" s="20">
        <v>0.28919407870813502</v>
      </c>
      <c r="G29" s="20">
        <v>3.0220766992225001E-3</v>
      </c>
      <c r="H29" s="20">
        <v>0.57536608071704698</v>
      </c>
    </row>
    <row r="30" spans="1:8" x14ac:dyDescent="0.2">
      <c r="A30" s="18" t="s">
        <v>28</v>
      </c>
      <c r="B30" s="20">
        <v>-0.78094712532786104</v>
      </c>
      <c r="C30" s="20">
        <v>0.14472694731886901</v>
      </c>
      <c r="D30" s="20">
        <v>-1.0646119420728399</v>
      </c>
      <c r="E30" s="20">
        <v>-0.49728230858287698</v>
      </c>
      <c r="F30" s="20">
        <v>-0.72623485250603204</v>
      </c>
      <c r="G30" s="20">
        <v>-1.0124068545149401</v>
      </c>
      <c r="H30" s="20">
        <v>-0.44006285049712002</v>
      </c>
    </row>
    <row r="31" spans="1:8" x14ac:dyDescent="0.2">
      <c r="A31" s="18" t="s">
        <v>28</v>
      </c>
      <c r="B31" s="20">
        <v>-0.541386556774756</v>
      </c>
      <c r="C31" s="20">
        <v>7.9925754342696206E-2</v>
      </c>
      <c r="D31" s="20">
        <v>-0.69804103528644101</v>
      </c>
      <c r="E31" s="20">
        <v>-0.38473207826307099</v>
      </c>
      <c r="F31" s="20">
        <v>-0.575067087701153</v>
      </c>
      <c r="G31" s="20">
        <v>-0.86123908971006502</v>
      </c>
      <c r="H31" s="20">
        <v>-0.28889508569224098</v>
      </c>
    </row>
    <row r="32" spans="1:8" x14ac:dyDescent="0.2">
      <c r="A32" s="18" t="s">
        <v>28</v>
      </c>
      <c r="B32" s="20">
        <v>-0.420237089044739</v>
      </c>
      <c r="C32" s="20">
        <v>9.7747121036175902E-2</v>
      </c>
      <c r="D32" s="20">
        <v>-0.61182144627564405</v>
      </c>
      <c r="E32" s="20">
        <v>-0.228652731813834</v>
      </c>
      <c r="F32" s="20">
        <v>-0.53904214742322998</v>
      </c>
      <c r="G32" s="20">
        <v>-0.825214149432142</v>
      </c>
      <c r="H32" s="20">
        <v>-0.25287014541431702</v>
      </c>
    </row>
    <row r="33" spans="1:8" x14ac:dyDescent="0.2">
      <c r="A33" s="18" t="s">
        <v>28</v>
      </c>
      <c r="B33" s="20">
        <v>-0.38111188285721498</v>
      </c>
      <c r="C33" s="20">
        <v>6.6478631177595504E-2</v>
      </c>
      <c r="D33" s="20">
        <v>-0.51140999996530201</v>
      </c>
      <c r="E33" s="20">
        <v>-0.250813765749127</v>
      </c>
      <c r="F33" s="20">
        <v>-0.476119093336837</v>
      </c>
      <c r="G33" s="20">
        <v>-0.76229109534575001</v>
      </c>
      <c r="H33" s="20">
        <v>-0.18994709132792501</v>
      </c>
    </row>
    <row r="34" spans="1:8" x14ac:dyDescent="0.2">
      <c r="A34" s="18" t="s">
        <v>28</v>
      </c>
      <c r="B34" s="20">
        <v>-0.30782829864350397</v>
      </c>
      <c r="C34" s="20">
        <v>4.0579955073412999E-2</v>
      </c>
      <c r="D34" s="20">
        <v>-0.38736501058739298</v>
      </c>
      <c r="E34" s="20">
        <v>-0.228291586699614</v>
      </c>
      <c r="F34" s="20">
        <v>-0.34709710464800703</v>
      </c>
      <c r="G34" s="20">
        <v>-0.63326910665691905</v>
      </c>
      <c r="H34" s="20">
        <v>-6.0925102639094501E-2</v>
      </c>
    </row>
    <row r="35" spans="1:8" x14ac:dyDescent="0.2">
      <c r="A35" s="18" t="s">
        <v>28</v>
      </c>
      <c r="B35" s="20">
        <v>8.4549910346580298E-2</v>
      </c>
      <c r="C35" s="20">
        <v>3.7126353724502702E-2</v>
      </c>
      <c r="D35" s="20">
        <v>1.1782257046555E-2</v>
      </c>
      <c r="E35" s="20">
        <v>0.15731756364660601</v>
      </c>
      <c r="F35" s="20">
        <v>0.13184481901332001</v>
      </c>
      <c r="G35" s="20">
        <v>-0.154327182995592</v>
      </c>
      <c r="H35" s="20">
        <v>0.41801682102223198</v>
      </c>
    </row>
    <row r="36" spans="1:8" x14ac:dyDescent="0.2">
      <c r="A36" s="18" t="s">
        <v>28</v>
      </c>
      <c r="B36" s="20">
        <v>-0.31648914678166101</v>
      </c>
      <c r="C36" s="20">
        <v>4.6862484631563402E-2</v>
      </c>
      <c r="D36" s="20">
        <v>-0.40833961665952501</v>
      </c>
      <c r="E36" s="20">
        <v>-0.22463867690379599</v>
      </c>
      <c r="F36" s="20">
        <v>-0.36145403257491798</v>
      </c>
      <c r="G36" s="20">
        <v>-0.64762603458382995</v>
      </c>
      <c r="H36" s="20">
        <v>-7.5282030566005395E-2</v>
      </c>
    </row>
    <row r="37" spans="1:8" x14ac:dyDescent="0.2">
      <c r="A37" s="18" t="s">
        <v>28</v>
      </c>
      <c r="B37" s="20">
        <v>-0.73598229637349599</v>
      </c>
      <c r="C37" s="20">
        <v>4.4406277942322603E-2</v>
      </c>
      <c r="D37" s="20">
        <v>-0.823018601140448</v>
      </c>
      <c r="E37" s="20">
        <v>-0.64894599160654398</v>
      </c>
      <c r="F37" s="20">
        <v>-0.62721522919264905</v>
      </c>
      <c r="G37" s="20">
        <v>-0.91338723120156096</v>
      </c>
      <c r="H37" s="20">
        <v>-0.34104322718373697</v>
      </c>
    </row>
    <row r="38" spans="1:8" x14ac:dyDescent="0.2">
      <c r="A38" s="18" t="s">
        <v>28</v>
      </c>
      <c r="B38" s="20">
        <v>-0.61794691189191897</v>
      </c>
      <c r="C38" s="20">
        <v>6.6280317471408001E-2</v>
      </c>
      <c r="D38" s="20">
        <v>-0.74785633413587804</v>
      </c>
      <c r="E38" s="20">
        <v>-0.48803748964795901</v>
      </c>
      <c r="F38" s="20">
        <v>-0.53045504138076804</v>
      </c>
      <c r="G38" s="20">
        <v>-0.81662704338967995</v>
      </c>
      <c r="H38" s="20">
        <v>-0.244283039371856</v>
      </c>
    </row>
    <row r="39" spans="1:8" x14ac:dyDescent="0.2">
      <c r="A39" s="18" t="s">
        <v>28</v>
      </c>
      <c r="B39" s="20">
        <v>-0.59077261755185295</v>
      </c>
      <c r="C39" s="20">
        <v>0.152061810016307</v>
      </c>
      <c r="D39" s="20">
        <v>-0.88881376518381405</v>
      </c>
      <c r="E39" s="20">
        <v>-0.29273146991989102</v>
      </c>
      <c r="F39" s="20">
        <v>-0.48818842834841703</v>
      </c>
      <c r="G39" s="20">
        <v>-0.77436043035732904</v>
      </c>
      <c r="H39" s="20">
        <v>-0.20201642633950501</v>
      </c>
    </row>
    <row r="40" spans="1:8" x14ac:dyDescent="0.2">
      <c r="A40" s="18" t="s">
        <v>29</v>
      </c>
      <c r="B40" s="20">
        <v>0.39403596276122999</v>
      </c>
      <c r="C40" s="20">
        <v>4.2563930199992502E-2</v>
      </c>
      <c r="D40" s="20">
        <v>0.310610659569244</v>
      </c>
      <c r="E40" s="20">
        <v>0.47746126595321497</v>
      </c>
      <c r="F40" s="20">
        <v>0.33900643377183998</v>
      </c>
      <c r="G40" s="20">
        <v>5.2834431762927701E-2</v>
      </c>
      <c r="H40" s="20">
        <v>0.62517843578075205</v>
      </c>
    </row>
    <row r="41" spans="1:8" x14ac:dyDescent="0.2">
      <c r="A41" s="18" t="s">
        <v>29</v>
      </c>
      <c r="B41" s="20">
        <v>0.33288401407125301</v>
      </c>
      <c r="C41" s="20">
        <v>3.6955263977929698E-2</v>
      </c>
      <c r="D41" s="20">
        <v>0.26045169667451101</v>
      </c>
      <c r="E41" s="20">
        <v>0.40531633146799501</v>
      </c>
      <c r="F41" s="20">
        <v>0.33774600816219302</v>
      </c>
      <c r="G41" s="20">
        <v>5.1574006153280998E-2</v>
      </c>
      <c r="H41" s="20">
        <v>0.62391801017110504</v>
      </c>
    </row>
    <row r="42" spans="1:8" x14ac:dyDescent="0.2">
      <c r="A42" s="18" t="s">
        <v>29</v>
      </c>
      <c r="B42" s="20">
        <v>0.343229079285154</v>
      </c>
      <c r="C42" s="20">
        <v>3.8213913824213699E-2</v>
      </c>
      <c r="D42" s="20">
        <v>0.26832980818969498</v>
      </c>
      <c r="E42" s="20">
        <v>0.41812835038061302</v>
      </c>
      <c r="F42" s="20">
        <v>0.34352046431684802</v>
      </c>
      <c r="G42" s="20">
        <v>5.7348462307935999E-2</v>
      </c>
      <c r="H42" s="20">
        <v>0.62969246632576004</v>
      </c>
    </row>
    <row r="43" spans="1:8" x14ac:dyDescent="0.2">
      <c r="A43" s="18" t="s">
        <v>29</v>
      </c>
      <c r="B43" s="20">
        <v>0.26835952171487598</v>
      </c>
      <c r="C43" s="20">
        <v>3.7593309872907398E-2</v>
      </c>
      <c r="D43" s="20">
        <v>0.194676634363977</v>
      </c>
      <c r="E43" s="20">
        <v>0.34204240906577399</v>
      </c>
      <c r="F43" s="20">
        <v>0.34347328828339002</v>
      </c>
      <c r="G43" s="20">
        <v>5.7301286274478398E-2</v>
      </c>
      <c r="H43" s="20">
        <v>0.62964529029230298</v>
      </c>
    </row>
    <row r="44" spans="1:8" x14ac:dyDescent="0.2">
      <c r="A44" s="18" t="s">
        <v>29</v>
      </c>
      <c r="B44" s="20">
        <v>0.322780037670229</v>
      </c>
      <c r="C44" s="20">
        <v>3.8502477820814701E-2</v>
      </c>
      <c r="D44" s="20">
        <v>0.247315181141432</v>
      </c>
      <c r="E44" s="20">
        <v>0.39824489419902598</v>
      </c>
      <c r="F44" s="20">
        <v>0.32744084841979398</v>
      </c>
      <c r="G44" s="20">
        <v>4.1268846410881597E-2</v>
      </c>
      <c r="H44" s="20">
        <v>0.61361285042870595</v>
      </c>
    </row>
    <row r="45" spans="1:8" x14ac:dyDescent="0.2">
      <c r="A45" s="18" t="s">
        <v>29</v>
      </c>
      <c r="B45" s="20">
        <v>0.27928026972375702</v>
      </c>
      <c r="C45" s="20">
        <v>4.4702169971206601E-2</v>
      </c>
      <c r="D45" s="20">
        <v>0.191664016580192</v>
      </c>
      <c r="E45" s="20">
        <v>0.36689652286732199</v>
      </c>
      <c r="F45" s="20">
        <v>0.29804327584075002</v>
      </c>
      <c r="G45" s="20">
        <v>1.18712738318375E-2</v>
      </c>
      <c r="H45" s="20">
        <v>0.58421527784966198</v>
      </c>
    </row>
    <row r="46" spans="1:8" x14ac:dyDescent="0.2">
      <c r="A46" s="18" t="s">
        <v>29</v>
      </c>
      <c r="B46" s="20">
        <v>0.32416051297749199</v>
      </c>
      <c r="C46" s="20">
        <v>4.1796803870890201E-2</v>
      </c>
      <c r="D46" s="20">
        <v>0.242238777390547</v>
      </c>
      <c r="E46" s="20">
        <v>0.40608224856443698</v>
      </c>
      <c r="F46" s="20">
        <v>0.29611995864228702</v>
      </c>
      <c r="G46" s="20">
        <v>9.9479566333747806E-3</v>
      </c>
      <c r="H46" s="20">
        <v>0.58229196065119904</v>
      </c>
    </row>
    <row r="47" spans="1:8" x14ac:dyDescent="0.2">
      <c r="A47" s="18" t="s">
        <v>29</v>
      </c>
      <c r="B47" s="20">
        <v>0.16677749949782</v>
      </c>
      <c r="C47" s="20">
        <v>3.79186213112995E-2</v>
      </c>
      <c r="D47" s="20">
        <v>9.2457001727673294E-2</v>
      </c>
      <c r="E47" s="20">
        <v>0.24109799726796699</v>
      </c>
      <c r="F47" s="20">
        <v>0.31544768221320502</v>
      </c>
      <c r="G47" s="20">
        <v>2.9275680204292501E-2</v>
      </c>
      <c r="H47" s="20">
        <v>0.60161968422211698</v>
      </c>
    </row>
    <row r="48" spans="1:8" x14ac:dyDescent="0.2">
      <c r="A48" s="18" t="s">
        <v>29</v>
      </c>
      <c r="B48" s="20">
        <v>0.326657583682879</v>
      </c>
      <c r="C48" s="20">
        <v>4.3605237738288199E-2</v>
      </c>
      <c r="D48" s="20">
        <v>0.24119131771583499</v>
      </c>
      <c r="E48" s="20">
        <v>0.41212384964992399</v>
      </c>
      <c r="F48" s="20">
        <v>0.31192627232598902</v>
      </c>
      <c r="G48" s="20">
        <v>2.57542703170766E-2</v>
      </c>
      <c r="H48" s="20">
        <v>0.59809827433490104</v>
      </c>
    </row>
    <row r="49" spans="1:8" x14ac:dyDescent="0.2">
      <c r="A49" s="18" t="s">
        <v>29</v>
      </c>
      <c r="B49" s="20">
        <v>0.58616933795565196</v>
      </c>
      <c r="C49" s="20">
        <v>4.0244365866992003E-2</v>
      </c>
      <c r="D49" s="20">
        <v>0.50729038085634803</v>
      </c>
      <c r="E49" s="20">
        <v>0.66504829505495699</v>
      </c>
      <c r="F49" s="20">
        <v>0.56245265220984297</v>
      </c>
      <c r="G49" s="20">
        <v>0.27628065020093101</v>
      </c>
      <c r="H49" s="20">
        <v>0.84862465421875499</v>
      </c>
    </row>
    <row r="50" spans="1:8" x14ac:dyDescent="0.2">
      <c r="A50" s="18" t="s">
        <v>29</v>
      </c>
      <c r="B50" s="20">
        <v>0.30930503262341602</v>
      </c>
      <c r="C50" s="20">
        <v>4.7562254243638399E-2</v>
      </c>
      <c r="D50" s="20">
        <v>0.216083014305884</v>
      </c>
      <c r="E50" s="20">
        <v>0.40252705094094698</v>
      </c>
      <c r="F50" s="20">
        <v>0.30018744662119401</v>
      </c>
      <c r="G50" s="20">
        <v>1.40154446122815E-2</v>
      </c>
      <c r="H50" s="20">
        <v>0.58635944863010603</v>
      </c>
    </row>
    <row r="51" spans="1:8" x14ac:dyDescent="0.2">
      <c r="A51" s="18" t="s">
        <v>29</v>
      </c>
      <c r="B51" s="20">
        <v>0.10154540121529999</v>
      </c>
      <c r="C51" s="20">
        <v>3.49620113397053E-2</v>
      </c>
      <c r="D51" s="20">
        <v>3.3019858989477902E-2</v>
      </c>
      <c r="E51" s="20">
        <v>0.170070943441123</v>
      </c>
      <c r="F51" s="20">
        <v>0.18534428265065001</v>
      </c>
      <c r="G51" s="20">
        <v>-0.100827719358262</v>
      </c>
      <c r="H51" s="20">
        <v>0.47151628465956302</v>
      </c>
    </row>
    <row r="52" spans="1:8" x14ac:dyDescent="0.2">
      <c r="A52" s="18" t="s">
        <v>29</v>
      </c>
      <c r="B52" s="20">
        <v>8.3427299301879601E-2</v>
      </c>
      <c r="C52" s="20">
        <v>4.9643769662855303E-2</v>
      </c>
      <c r="D52" s="20">
        <v>-1.38744892373167E-2</v>
      </c>
      <c r="E52" s="20">
        <v>0.180729087841076</v>
      </c>
      <c r="F52" s="20">
        <v>3.7994262165094397E-2</v>
      </c>
      <c r="G52" s="20">
        <v>-0.248177739843818</v>
      </c>
      <c r="H52" s="20">
        <v>0.32416626417400701</v>
      </c>
    </row>
    <row r="53" spans="1:8" x14ac:dyDescent="0.2">
      <c r="A53" s="18" t="s">
        <v>29</v>
      </c>
      <c r="B53" s="20">
        <v>0.35208755156323102</v>
      </c>
      <c r="C53" s="20">
        <v>3.7742912292460802E-2</v>
      </c>
      <c r="D53" s="20">
        <v>0.27811144347000799</v>
      </c>
      <c r="E53" s="20">
        <v>0.42606365965645498</v>
      </c>
      <c r="F53" s="20">
        <v>0.380141124820568</v>
      </c>
      <c r="G53" s="20">
        <v>9.3969122811655897E-2</v>
      </c>
      <c r="H53" s="20">
        <v>0.66631312682947996</v>
      </c>
    </row>
    <row r="54" spans="1:8" x14ac:dyDescent="0.2">
      <c r="A54" s="18" t="s">
        <v>29</v>
      </c>
      <c r="B54" s="20">
        <v>0.39905508900144199</v>
      </c>
      <c r="C54" s="20">
        <v>4.7468778630606098E-2</v>
      </c>
      <c r="D54" s="20">
        <v>0.30601628288545402</v>
      </c>
      <c r="E54" s="20">
        <v>0.49209389511743001</v>
      </c>
      <c r="F54" s="20">
        <v>0.37830008611923999</v>
      </c>
      <c r="G54" s="20">
        <v>9.2128084110327899E-2</v>
      </c>
      <c r="H54" s="20">
        <v>0.66447208812815195</v>
      </c>
    </row>
    <row r="55" spans="1:8" x14ac:dyDescent="0.2">
      <c r="A55" s="18" t="s">
        <v>29</v>
      </c>
      <c r="B55" s="20">
        <v>0.71532733659815895</v>
      </c>
      <c r="C55" s="20">
        <v>5.0332139096103103E-2</v>
      </c>
      <c r="D55" s="20">
        <v>0.61667634396979698</v>
      </c>
      <c r="E55" s="20">
        <v>0.81397832922652102</v>
      </c>
      <c r="F55" s="20">
        <v>0.52658700704858796</v>
      </c>
      <c r="G55" s="20">
        <v>0.240415005039675</v>
      </c>
      <c r="H55" s="20">
        <v>0.81275900905749998</v>
      </c>
    </row>
    <row r="56" spans="1:8" x14ac:dyDescent="0.2">
      <c r="A56" s="18" t="s">
        <v>29</v>
      </c>
      <c r="B56" s="20">
        <v>7.1917555878390105E-2</v>
      </c>
      <c r="C56" s="20">
        <v>3.7223523350476698E-2</v>
      </c>
      <c r="D56" s="20">
        <v>-1.0405498885441599E-3</v>
      </c>
      <c r="E56" s="20">
        <v>0.14487566164532401</v>
      </c>
      <c r="F56" s="20">
        <v>4.7814413365718698E-2</v>
      </c>
      <c r="G56" s="20">
        <v>-0.23835758864319301</v>
      </c>
      <c r="H56" s="20">
        <v>0.33398641537463097</v>
      </c>
    </row>
    <row r="57" spans="1:8" x14ac:dyDescent="0.2">
      <c r="A57" s="18" t="s">
        <v>29</v>
      </c>
      <c r="B57" s="20">
        <v>0.35632008664623599</v>
      </c>
      <c r="C57" s="20">
        <v>3.6878590031330899E-2</v>
      </c>
      <c r="D57" s="20">
        <v>0.28403805018482697</v>
      </c>
      <c r="E57" s="20">
        <v>0.42860212310764401</v>
      </c>
      <c r="F57" s="20">
        <v>0.38607657364570902</v>
      </c>
      <c r="G57" s="20">
        <v>9.9904571636797099E-2</v>
      </c>
      <c r="H57" s="20">
        <v>0.67224857565462104</v>
      </c>
    </row>
    <row r="58" spans="1:8" x14ac:dyDescent="0.2">
      <c r="A58" s="18" t="s">
        <v>29</v>
      </c>
      <c r="B58" s="20">
        <v>0.33621033336314798</v>
      </c>
      <c r="C58" s="20">
        <v>4.4194316664492299E-2</v>
      </c>
      <c r="D58" s="20">
        <v>0.249589472700743</v>
      </c>
      <c r="E58" s="20">
        <v>0.42283119402555303</v>
      </c>
      <c r="F58" s="20">
        <v>0.34142682079435299</v>
      </c>
      <c r="G58" s="20">
        <v>5.52548187854408E-2</v>
      </c>
      <c r="H58" s="20">
        <v>0.62759882280326496</v>
      </c>
    </row>
    <row r="59" spans="1:8" x14ac:dyDescent="0.2">
      <c r="A59" s="18" t="s">
        <v>29</v>
      </c>
      <c r="B59" s="20">
        <v>4.3965086952133199E-2</v>
      </c>
      <c r="C59" s="20">
        <v>4.4856108762609002E-2</v>
      </c>
      <c r="D59" s="20">
        <v>-4.3952886222580402E-2</v>
      </c>
      <c r="E59" s="20">
        <v>0.131883060126847</v>
      </c>
      <c r="F59" s="20">
        <v>6.4507903194237604E-2</v>
      </c>
      <c r="G59" s="20">
        <v>-0.221664098814675</v>
      </c>
      <c r="H59" s="20">
        <v>0.35067990520315001</v>
      </c>
    </row>
    <row r="60" spans="1:8" x14ac:dyDescent="0.2">
      <c r="A60" s="18" t="s">
        <v>29</v>
      </c>
      <c r="B60" s="20">
        <v>0.885607395488621</v>
      </c>
      <c r="C60" s="20">
        <v>4.5232886767901603E-2</v>
      </c>
      <c r="D60" s="20">
        <v>0.79695093742353396</v>
      </c>
      <c r="E60" s="20">
        <v>0.97426385355370804</v>
      </c>
      <c r="F60" s="20">
        <v>0.72693654195688495</v>
      </c>
      <c r="G60" s="20">
        <v>0.44076453994797299</v>
      </c>
      <c r="H60" s="20">
        <v>1.0131085439658001</v>
      </c>
    </row>
    <row r="61" spans="1:8" x14ac:dyDescent="0.2">
      <c r="A61" s="18" t="s">
        <v>29</v>
      </c>
      <c r="B61" s="20">
        <v>0.112505125893042</v>
      </c>
      <c r="C61" s="20">
        <v>0.10201789253120699</v>
      </c>
      <c r="D61" s="20">
        <v>-8.7449943468124805E-2</v>
      </c>
      <c r="E61" s="20">
        <v>0.31246019525420798</v>
      </c>
      <c r="F61" s="20">
        <v>3.7770366004741998E-2</v>
      </c>
      <c r="G61" s="20">
        <v>-0.24840163600417001</v>
      </c>
      <c r="H61" s="20">
        <v>0.323942368013654</v>
      </c>
    </row>
    <row r="62" spans="1:8" x14ac:dyDescent="0.2">
      <c r="A62" s="18" t="s">
        <v>29</v>
      </c>
      <c r="B62" s="20">
        <v>0.119927073212956</v>
      </c>
      <c r="C62" s="20">
        <v>3.8774643792764102E-2</v>
      </c>
      <c r="D62" s="20">
        <v>4.3928771379138198E-2</v>
      </c>
      <c r="E62" s="20">
        <v>0.19592537504677299</v>
      </c>
      <c r="F62" s="20">
        <v>7.1659859421630306E-2</v>
      </c>
      <c r="G62" s="20">
        <v>-0.21451214258728199</v>
      </c>
      <c r="H62" s="20">
        <v>0.35783186143054202</v>
      </c>
    </row>
    <row r="63" spans="1:8" x14ac:dyDescent="0.2">
      <c r="A63" s="18" t="s">
        <v>29</v>
      </c>
      <c r="B63" s="20">
        <v>0.13013743828900401</v>
      </c>
      <c r="C63" s="20">
        <v>4.1437442327267301E-2</v>
      </c>
      <c r="D63" s="20">
        <v>4.8920051327560297E-2</v>
      </c>
      <c r="E63" s="20">
        <v>0.21135482525044799</v>
      </c>
      <c r="F63" s="20">
        <v>0.225019264702851</v>
      </c>
      <c r="G63" s="20">
        <v>-6.1152737306060703E-2</v>
      </c>
      <c r="H63" s="20">
        <v>0.51119126671176396</v>
      </c>
    </row>
    <row r="64" spans="1:8" x14ac:dyDescent="0.2">
      <c r="A64" s="18" t="s">
        <v>29</v>
      </c>
      <c r="B64" s="20">
        <v>3.1584190309067603E-2</v>
      </c>
      <c r="C64" s="20">
        <v>3.8255593042906502E-2</v>
      </c>
      <c r="D64" s="20">
        <v>-4.3396772055029002E-2</v>
      </c>
      <c r="E64" s="20">
        <v>0.10656515267316399</v>
      </c>
      <c r="F64" s="20">
        <v>-2.2078973010774099E-2</v>
      </c>
      <c r="G64" s="20">
        <v>-0.30825097501968601</v>
      </c>
      <c r="H64" s="20">
        <v>0.26409302899813802</v>
      </c>
    </row>
    <row r="65" spans="1:8" x14ac:dyDescent="0.2">
      <c r="A65" s="18" t="s">
        <v>29</v>
      </c>
      <c r="B65" s="20">
        <v>-1.17750788913419E-3</v>
      </c>
      <c r="C65" s="20">
        <v>6.8411883360665698E-2</v>
      </c>
      <c r="D65" s="20">
        <v>-0.13526479927603899</v>
      </c>
      <c r="E65" s="20">
        <v>0.13290978349777099</v>
      </c>
      <c r="F65" s="20">
        <v>1.08583076530084E-2</v>
      </c>
      <c r="G65" s="20">
        <v>-0.27531369435590403</v>
      </c>
      <c r="H65" s="20">
        <v>0.29703030966192001</v>
      </c>
    </row>
    <row r="66" spans="1:8" x14ac:dyDescent="0.2">
      <c r="A66" s="18" t="s">
        <v>29</v>
      </c>
      <c r="B66" s="20">
        <v>0.44670039515327298</v>
      </c>
      <c r="C66" s="20">
        <v>4.9639913623916003E-2</v>
      </c>
      <c r="D66" s="20">
        <v>0.34940616445039702</v>
      </c>
      <c r="E66" s="20">
        <v>0.543994625856148</v>
      </c>
      <c r="F66" s="20">
        <v>0.38547554560766301</v>
      </c>
      <c r="G66" s="20">
        <v>9.9303543598751098E-2</v>
      </c>
      <c r="H66" s="20">
        <v>0.67164754761657497</v>
      </c>
    </row>
    <row r="67" spans="1:8" x14ac:dyDescent="0.2">
      <c r="A67" s="18" t="s">
        <v>29</v>
      </c>
      <c r="B67" s="20">
        <v>-6.9049804025924005E-2</v>
      </c>
      <c r="C67" s="20">
        <v>4.7111350293312801E-2</v>
      </c>
      <c r="D67" s="20">
        <v>-0.16138805060081701</v>
      </c>
      <c r="E67" s="20">
        <v>2.3288442548969002E-2</v>
      </c>
      <c r="F67" s="20">
        <v>1.24229693699037E-2</v>
      </c>
      <c r="G67" s="20">
        <v>-0.27374903263900802</v>
      </c>
      <c r="H67" s="20">
        <v>0.29859497137881602</v>
      </c>
    </row>
    <row r="68" spans="1:8" x14ac:dyDescent="0.2">
      <c r="A68" s="18" t="s">
        <v>29</v>
      </c>
      <c r="B68" s="20">
        <v>0.62880497455352802</v>
      </c>
      <c r="C68" s="20">
        <v>4.89305269493234E-2</v>
      </c>
      <c r="D68" s="20">
        <v>0.53290114173285397</v>
      </c>
      <c r="E68" s="20">
        <v>0.72470880737420196</v>
      </c>
      <c r="F68" s="20">
        <v>0.56140998795545205</v>
      </c>
      <c r="G68" s="20">
        <v>0.27523798594653998</v>
      </c>
      <c r="H68" s="20">
        <v>0.84758198996436396</v>
      </c>
    </row>
    <row r="69" spans="1:8" x14ac:dyDescent="0.2">
      <c r="A69" s="18" t="s">
        <v>29</v>
      </c>
      <c r="B69" s="20">
        <v>0.63019997614265899</v>
      </c>
      <c r="C69" s="20">
        <v>4.1190518268488699E-2</v>
      </c>
      <c r="D69" s="20">
        <v>0.54946656033642105</v>
      </c>
      <c r="E69" s="20">
        <v>0.71093339194889704</v>
      </c>
      <c r="F69" s="20">
        <v>0.53110341418678897</v>
      </c>
      <c r="G69" s="20">
        <v>0.24493141217787701</v>
      </c>
      <c r="H69" s="20">
        <v>0.81727541619570099</v>
      </c>
    </row>
    <row r="70" spans="1:8" x14ac:dyDescent="0.2">
      <c r="A70" s="18" t="s">
        <v>29</v>
      </c>
      <c r="B70" s="20">
        <v>6.9330596698954999E-2</v>
      </c>
      <c r="C70" s="20">
        <v>3.6049445198084097E-2</v>
      </c>
      <c r="D70" s="20">
        <v>-1.3263158892898E-3</v>
      </c>
      <c r="E70" s="20">
        <v>0.1399875092872</v>
      </c>
      <c r="F70" s="20">
        <v>0.14068969669355599</v>
      </c>
      <c r="G70" s="20">
        <v>-0.145482305315356</v>
      </c>
      <c r="H70" s="20">
        <v>0.42686169870246798</v>
      </c>
    </row>
    <row r="71" spans="1:8" x14ac:dyDescent="0.2">
      <c r="A71" s="18" t="s">
        <v>30</v>
      </c>
      <c r="B71" s="20">
        <v>0.39886695794944799</v>
      </c>
      <c r="C71" s="20">
        <v>4.4697205667708899E-2</v>
      </c>
      <c r="D71" s="20">
        <v>0.31126043484073801</v>
      </c>
      <c r="E71" s="20">
        <v>0.48647348105815702</v>
      </c>
      <c r="F71" s="20">
        <v>0.34566275101228</v>
      </c>
      <c r="G71" s="20">
        <v>5.9490749003368398E-2</v>
      </c>
      <c r="H71" s="20">
        <v>0.63183475302119296</v>
      </c>
    </row>
    <row r="72" spans="1:8" x14ac:dyDescent="0.2">
      <c r="A72" s="18" t="s">
        <v>30</v>
      </c>
      <c r="B72" s="20">
        <v>0.40614662214869202</v>
      </c>
      <c r="C72" s="20">
        <v>4.5480572404749502E-2</v>
      </c>
      <c r="D72" s="20">
        <v>0.31700470023538302</v>
      </c>
      <c r="E72" s="20">
        <v>0.49528854406200101</v>
      </c>
      <c r="F72" s="20">
        <v>0.34579523560124498</v>
      </c>
      <c r="G72" s="20">
        <v>5.9623233592333201E-2</v>
      </c>
      <c r="H72" s="20">
        <v>0.63196723761015705</v>
      </c>
    </row>
    <row r="73" spans="1:8" x14ac:dyDescent="0.2">
      <c r="A73" s="18" t="s">
        <v>30</v>
      </c>
      <c r="B73" s="20">
        <v>0.43606388355215803</v>
      </c>
      <c r="C73" s="20">
        <v>4.52662181704745E-2</v>
      </c>
      <c r="D73" s="20">
        <v>0.34734209593802701</v>
      </c>
      <c r="E73" s="20">
        <v>0.52478567116628805</v>
      </c>
      <c r="F73" s="20">
        <v>0.36512183684955102</v>
      </c>
      <c r="G73" s="20">
        <v>7.8949834840638403E-2</v>
      </c>
      <c r="H73" s="20">
        <v>0.65129383885846304</v>
      </c>
    </row>
    <row r="74" spans="1:8" x14ac:dyDescent="0.2">
      <c r="A74" s="18" t="s">
        <v>30</v>
      </c>
      <c r="B74" s="20">
        <v>0.48213515752555502</v>
      </c>
      <c r="C74" s="20">
        <v>5.0241292560306697E-2</v>
      </c>
      <c r="D74" s="20">
        <v>0.38366222410735401</v>
      </c>
      <c r="E74" s="20">
        <v>0.58060809094375698</v>
      </c>
      <c r="F74" s="20">
        <v>0.373822434122356</v>
      </c>
      <c r="G74" s="20">
        <v>8.7650432113444102E-2</v>
      </c>
      <c r="H74" s="20">
        <v>0.65999443613126796</v>
      </c>
    </row>
    <row r="75" spans="1:8" x14ac:dyDescent="0.2">
      <c r="A75" s="18" t="s">
        <v>30</v>
      </c>
      <c r="B75" s="20">
        <v>4.9623174877936001E-2</v>
      </c>
      <c r="C75" s="20">
        <v>4.29944510659067E-2</v>
      </c>
      <c r="D75" s="20">
        <v>-3.46459492112412E-2</v>
      </c>
      <c r="E75" s="20">
        <v>0.13389229896711299</v>
      </c>
      <c r="F75" s="20">
        <v>8.3824705754617604E-2</v>
      </c>
      <c r="G75" s="20">
        <v>-0.20234729625429501</v>
      </c>
      <c r="H75" s="20">
        <v>0.36999670776353</v>
      </c>
    </row>
    <row r="76" spans="1:8" x14ac:dyDescent="0.2">
      <c r="A76" s="18" t="s">
        <v>30</v>
      </c>
      <c r="B76" s="20">
        <v>0.17691453510267099</v>
      </c>
      <c r="C76" s="20">
        <v>4.09093465464637E-2</v>
      </c>
      <c r="D76" s="20">
        <v>9.6732215871602106E-2</v>
      </c>
      <c r="E76" s="20">
        <v>0.25709685433374002</v>
      </c>
      <c r="F76" s="20">
        <v>0.137174735128549</v>
      </c>
      <c r="G76" s="20">
        <v>-0.14899726688036299</v>
      </c>
      <c r="H76" s="20">
        <v>0.42334673713746102</v>
      </c>
    </row>
    <row r="77" spans="1:8" x14ac:dyDescent="0.2">
      <c r="A77" s="18" t="s">
        <v>30</v>
      </c>
      <c r="B77" s="20">
        <v>0.26864762363001499</v>
      </c>
      <c r="C77" s="20">
        <v>4.5751241896740097E-2</v>
      </c>
      <c r="D77" s="20">
        <v>0.17897518951240399</v>
      </c>
      <c r="E77" s="20">
        <v>0.35832005774762599</v>
      </c>
      <c r="F77" s="20">
        <v>0.198031880597621</v>
      </c>
      <c r="G77" s="20">
        <v>-8.8140121411291406E-2</v>
      </c>
      <c r="H77" s="20">
        <v>0.48420388260653302</v>
      </c>
    </row>
    <row r="78" spans="1:8" x14ac:dyDescent="0.2">
      <c r="A78" s="18" t="s">
        <v>30</v>
      </c>
      <c r="B78" s="20">
        <v>0.577890841135688</v>
      </c>
      <c r="C78" s="20">
        <v>4.9015428375813901E-2</v>
      </c>
      <c r="D78" s="20">
        <v>0.48182060151909201</v>
      </c>
      <c r="E78" s="20">
        <v>0.673961080752283</v>
      </c>
      <c r="F78" s="20">
        <v>0.54952768670391094</v>
      </c>
      <c r="G78" s="20">
        <v>0.26335568469499898</v>
      </c>
      <c r="H78" s="20">
        <v>0.83569968871282396</v>
      </c>
    </row>
    <row r="79" spans="1:8" x14ac:dyDescent="0.2">
      <c r="A79" s="18" t="s">
        <v>30</v>
      </c>
      <c r="B79" s="20">
        <v>0.61332046979309296</v>
      </c>
      <c r="C79" s="20">
        <v>4.87389593483918E-2</v>
      </c>
      <c r="D79" s="20">
        <v>0.51779210947024501</v>
      </c>
      <c r="E79" s="20">
        <v>0.70884883011594102</v>
      </c>
      <c r="F79" s="20">
        <v>0.54429536280494795</v>
      </c>
      <c r="G79" s="20">
        <v>0.25812336079603598</v>
      </c>
      <c r="H79" s="20">
        <v>0.83046736481385997</v>
      </c>
    </row>
    <row r="80" spans="1:8" x14ac:dyDescent="0.2">
      <c r="A80" s="18" t="s">
        <v>30</v>
      </c>
      <c r="B80" s="20">
        <v>0.62793340153628996</v>
      </c>
      <c r="C80" s="20">
        <v>4.8664075644216098E-2</v>
      </c>
      <c r="D80" s="20">
        <v>0.532551813273626</v>
      </c>
      <c r="E80" s="20">
        <v>0.72331498979895303</v>
      </c>
      <c r="F80" s="20">
        <v>0.56312110670874105</v>
      </c>
      <c r="G80" s="20">
        <v>0.27694910469982897</v>
      </c>
      <c r="H80" s="20">
        <v>0.84929310871765296</v>
      </c>
    </row>
    <row r="81" spans="1:8" x14ac:dyDescent="0.2">
      <c r="A81" s="18" t="s">
        <v>31</v>
      </c>
      <c r="B81" s="20">
        <v>0.22508680042465601</v>
      </c>
      <c r="C81" s="20">
        <v>4.4615351451390103E-2</v>
      </c>
      <c r="D81" s="20">
        <v>0.13764071157993199</v>
      </c>
      <c r="E81" s="20">
        <v>0.312532889269381</v>
      </c>
      <c r="F81" s="20">
        <v>0.141216085031758</v>
      </c>
      <c r="G81" s="20">
        <v>-0.14495591697715399</v>
      </c>
      <c r="H81" s="20">
        <v>0.42738808704066999</v>
      </c>
    </row>
    <row r="82" spans="1:8" x14ac:dyDescent="0.2">
      <c r="A82" s="18" t="s">
        <v>31</v>
      </c>
      <c r="B82" s="20">
        <v>-0.95488744711504003</v>
      </c>
      <c r="C82" s="20">
        <v>4.6409155975066202E-2</v>
      </c>
      <c r="D82" s="20">
        <v>-1.0458493928261701</v>
      </c>
      <c r="E82" s="20">
        <v>-0.86392550140391</v>
      </c>
      <c r="F82" s="20">
        <v>-0.63858136243879404</v>
      </c>
      <c r="G82" s="20">
        <v>-0.92475336444770695</v>
      </c>
      <c r="H82" s="20">
        <v>-0.35240936042988202</v>
      </c>
    </row>
    <row r="83" spans="1:8" x14ac:dyDescent="0.2">
      <c r="A83" s="18" t="s">
        <v>31</v>
      </c>
      <c r="B83" s="20">
        <v>-4.7324647877242401E-2</v>
      </c>
      <c r="C83" s="20">
        <v>4.0737365345049001E-2</v>
      </c>
      <c r="D83" s="20">
        <v>-0.12716988395353901</v>
      </c>
      <c r="E83" s="20">
        <v>3.25205881990537E-2</v>
      </c>
      <c r="F83" s="20">
        <v>-0.17461793006214399</v>
      </c>
      <c r="G83" s="20">
        <v>-0.46078993207105601</v>
      </c>
      <c r="H83" s="20">
        <v>0.111554071946768</v>
      </c>
    </row>
    <row r="84" spans="1:8" x14ac:dyDescent="0.2">
      <c r="A84" s="18" t="s">
        <v>31</v>
      </c>
      <c r="B84" s="20">
        <v>-7.0906415166325301E-2</v>
      </c>
      <c r="C84" s="20">
        <v>4.0854599352030903E-2</v>
      </c>
      <c r="D84" s="20">
        <v>-0.150981429896306</v>
      </c>
      <c r="E84" s="20">
        <v>9.1685995636552903E-3</v>
      </c>
      <c r="F84" s="20">
        <v>-0.16188603769327101</v>
      </c>
      <c r="G84" s="20">
        <v>-0.448058039702183</v>
      </c>
      <c r="H84" s="20">
        <v>0.124285964315641</v>
      </c>
    </row>
    <row r="85" spans="1:8" x14ac:dyDescent="0.2">
      <c r="A85" s="18" t="s">
        <v>31</v>
      </c>
      <c r="B85" s="20">
        <v>-9.9451234348545595E-2</v>
      </c>
      <c r="C85" s="20">
        <v>4.0258432774657099E-2</v>
      </c>
      <c r="D85" s="20">
        <v>-0.178357762586874</v>
      </c>
      <c r="E85" s="20">
        <v>-2.0544706110217598E-2</v>
      </c>
      <c r="F85" s="20">
        <v>-0.26439230911491302</v>
      </c>
      <c r="G85" s="20">
        <v>-0.55056431112382498</v>
      </c>
      <c r="H85" s="20">
        <v>2.1779692893998899E-2</v>
      </c>
    </row>
    <row r="86" spans="1:8" x14ac:dyDescent="0.2">
      <c r="A86" s="18" t="s">
        <v>31</v>
      </c>
      <c r="B86" s="20">
        <v>7.0897283392280797E-2</v>
      </c>
      <c r="C86" s="20">
        <v>4.4095120658467803E-2</v>
      </c>
      <c r="D86" s="20">
        <v>-1.55291530983161E-2</v>
      </c>
      <c r="E86" s="20">
        <v>0.15732371988287799</v>
      </c>
      <c r="F86" s="20">
        <v>1.24081563735717E-2</v>
      </c>
      <c r="G86" s="20">
        <v>-0.27376384563534001</v>
      </c>
      <c r="H86" s="20">
        <v>0.29858015838248397</v>
      </c>
    </row>
    <row r="87" spans="1:8" x14ac:dyDescent="0.2">
      <c r="A87" s="18" t="s">
        <v>31</v>
      </c>
      <c r="B87" s="20">
        <v>0.13900457124986701</v>
      </c>
      <c r="C87" s="20">
        <v>4.3966705323019703E-2</v>
      </c>
      <c r="D87" s="20">
        <v>5.2829828816748699E-2</v>
      </c>
      <c r="E87" s="20">
        <v>0.22517931368298599</v>
      </c>
      <c r="F87" s="20">
        <v>5.9449951886402702E-2</v>
      </c>
      <c r="G87" s="20">
        <v>-0.22672205012250901</v>
      </c>
      <c r="H87" s="20">
        <v>0.34562195389531503</v>
      </c>
    </row>
    <row r="88" spans="1:8" x14ac:dyDescent="0.2">
      <c r="A88" s="18" t="s">
        <v>31</v>
      </c>
      <c r="B88" s="20">
        <v>5.3156657172437401E-2</v>
      </c>
      <c r="C88" s="20">
        <v>4.5722004023443202E-2</v>
      </c>
      <c r="D88" s="20">
        <v>-3.6458470713511298E-2</v>
      </c>
      <c r="E88" s="20">
        <v>0.142771785058386</v>
      </c>
      <c r="F88" s="20">
        <v>-6.8415560687984503E-2</v>
      </c>
      <c r="G88" s="20">
        <v>-0.35458756269689701</v>
      </c>
      <c r="H88" s="20">
        <v>0.217756441320928</v>
      </c>
    </row>
    <row r="89" spans="1:8" x14ac:dyDescent="0.2">
      <c r="A89" s="18" t="s">
        <v>31</v>
      </c>
      <c r="B89" s="20">
        <v>-5.0544415785620397E-2</v>
      </c>
      <c r="C89" s="20">
        <v>4.0753047170354301E-2</v>
      </c>
      <c r="D89" s="20">
        <v>-0.13042038823951499</v>
      </c>
      <c r="E89" s="20">
        <v>2.9331556668274E-2</v>
      </c>
      <c r="F89" s="20">
        <v>-0.25278115461317602</v>
      </c>
      <c r="G89" s="20">
        <v>-0.53895315662208798</v>
      </c>
      <c r="H89" s="20">
        <v>3.33908473957358E-2</v>
      </c>
    </row>
    <row r="90" spans="1:8" x14ac:dyDescent="0.2">
      <c r="A90" s="18" t="s">
        <v>31</v>
      </c>
      <c r="B90" s="20">
        <v>-0.174823475684667</v>
      </c>
      <c r="C90" s="20">
        <v>4.5066998080533702E-2</v>
      </c>
      <c r="D90" s="20">
        <v>-0.26315479192251301</v>
      </c>
      <c r="E90" s="20">
        <v>-8.6492159446821398E-2</v>
      </c>
      <c r="F90" s="20">
        <v>5.4314811066346898E-2</v>
      </c>
      <c r="G90" s="20">
        <v>-0.23185719094256499</v>
      </c>
      <c r="H90" s="20">
        <v>0.34048681307525902</v>
      </c>
    </row>
    <row r="91" spans="1:8" x14ac:dyDescent="0.2">
      <c r="A91" s="18" t="s">
        <v>31</v>
      </c>
      <c r="B91" s="20">
        <v>-0.10916861799703199</v>
      </c>
      <c r="C91" s="20">
        <v>4.4697205667708899E-2</v>
      </c>
      <c r="D91" s="20">
        <v>-0.19677514110574101</v>
      </c>
      <c r="E91" s="20">
        <v>-2.15620948883226E-2</v>
      </c>
      <c r="F91" s="20">
        <v>8.3625589503727698E-4</v>
      </c>
      <c r="G91" s="20">
        <v>-0.28533574611387502</v>
      </c>
      <c r="H91" s="20">
        <v>0.28700825790394902</v>
      </c>
    </row>
    <row r="92" spans="1:8" x14ac:dyDescent="0.2">
      <c r="A92" s="18" t="s">
        <v>31</v>
      </c>
      <c r="B92" s="20">
        <v>-0.153850337309378</v>
      </c>
      <c r="C92" s="20">
        <v>4.13758937424962E-2</v>
      </c>
      <c r="D92" s="20">
        <v>-0.23494708904466999</v>
      </c>
      <c r="E92" s="20">
        <v>-7.27535855740854E-2</v>
      </c>
      <c r="F92" s="20">
        <v>-0.21239743041720099</v>
      </c>
      <c r="G92" s="20">
        <v>-0.49856943242611401</v>
      </c>
      <c r="H92" s="20">
        <v>7.3774571591710594E-2</v>
      </c>
    </row>
    <row r="93" spans="1:8" x14ac:dyDescent="0.2">
      <c r="A93" s="18" t="s">
        <v>31</v>
      </c>
      <c r="B93" s="20">
        <v>-0.39767532591214999</v>
      </c>
      <c r="C93" s="20">
        <v>4.7507479915991198E-2</v>
      </c>
      <c r="D93" s="20">
        <v>-0.49078998654749301</v>
      </c>
      <c r="E93" s="20">
        <v>-0.30456066527680797</v>
      </c>
      <c r="F93" s="20">
        <v>-0.29466969074434801</v>
      </c>
      <c r="G93" s="20">
        <v>-0.58084169275326003</v>
      </c>
      <c r="H93" s="20">
        <v>-8.4976887354362204E-3</v>
      </c>
    </row>
    <row r="94" spans="1:8" x14ac:dyDescent="0.2">
      <c r="A94" s="18" t="s">
        <v>31</v>
      </c>
      <c r="B94" s="20">
        <v>-0.47194775547156498</v>
      </c>
      <c r="C94" s="20">
        <v>4.6409155975066202E-2</v>
      </c>
      <c r="D94" s="20">
        <v>-0.56290970118269501</v>
      </c>
      <c r="E94" s="20">
        <v>-0.380985809760435</v>
      </c>
      <c r="F94" s="20">
        <v>-0.48567852282450003</v>
      </c>
      <c r="G94" s="20">
        <v>-0.77185052483341199</v>
      </c>
      <c r="H94" s="20">
        <v>-0.19950652081558801</v>
      </c>
    </row>
    <row r="95" spans="1:8" x14ac:dyDescent="0.2">
      <c r="A95" s="18" t="s">
        <v>31</v>
      </c>
      <c r="B95" s="20">
        <v>0.120230532413001</v>
      </c>
      <c r="C95" s="20">
        <v>4.8670585296391497E-2</v>
      </c>
      <c r="D95" s="20">
        <v>2.4836185232073701E-2</v>
      </c>
      <c r="E95" s="20">
        <v>0.21562487959392801</v>
      </c>
      <c r="F95" s="20">
        <v>0.20330034210168499</v>
      </c>
      <c r="G95" s="20">
        <v>-8.2871659907227002E-2</v>
      </c>
      <c r="H95" s="20">
        <v>0.48947234411059698</v>
      </c>
    </row>
    <row r="96" spans="1:8" x14ac:dyDescent="0.2">
      <c r="A96" s="18" t="s">
        <v>31</v>
      </c>
      <c r="B96" s="20">
        <v>-0.11939158285993701</v>
      </c>
      <c r="C96" s="20">
        <v>4.8949228960133699E-2</v>
      </c>
      <c r="D96" s="20">
        <v>-0.21533207162179899</v>
      </c>
      <c r="E96" s="20">
        <v>-2.3451094098075199E-2</v>
      </c>
      <c r="F96" s="20">
        <v>8.2114679857241094E-2</v>
      </c>
      <c r="G96" s="20">
        <v>-0.20405732215167099</v>
      </c>
      <c r="H96" s="20">
        <v>0.36828668186615299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78688-311F-A841-8363-BA59375BBC55}">
  <dimension ref="A1:AS128"/>
  <sheetViews>
    <sheetView workbookViewId="0">
      <selection activeCell="A97" sqref="A97:XFD124"/>
    </sheetView>
  </sheetViews>
  <sheetFormatPr baseColWidth="10" defaultRowHeight="16" x14ac:dyDescent="0.2"/>
  <sheetData>
    <row r="1" spans="1:23" s="2" customFormat="1" ht="19" x14ac:dyDescent="0.25">
      <c r="A1" s="1" t="s">
        <v>32</v>
      </c>
    </row>
    <row r="2" spans="1:23" s="4" customFormat="1" ht="15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40</v>
      </c>
    </row>
    <row r="3" spans="1:23" s="4" customFormat="1" x14ac:dyDescent="0.2">
      <c r="A3" s="23" t="s">
        <v>28</v>
      </c>
      <c r="B3" s="5">
        <v>1400</v>
      </c>
      <c r="C3" s="6">
        <v>0.56000000000000005</v>
      </c>
      <c r="D3" s="5">
        <v>1.0559476597182139E-3</v>
      </c>
      <c r="E3" s="5">
        <v>9.1135684933859378E-8</v>
      </c>
      <c r="F3" s="5">
        <f>LOG10(C3/SQRT(D3)*(E3^0.25))</f>
        <v>-0.52371105352580405</v>
      </c>
      <c r="G3" s="5">
        <v>3.8422719693550345E-4</v>
      </c>
      <c r="H3" s="5">
        <v>8.2037582700370161E-8</v>
      </c>
      <c r="I3" s="5">
        <v>1.2435132115639109E-4</v>
      </c>
      <c r="J3" s="5">
        <v>5.9271882269363077E-7</v>
      </c>
      <c r="K3" s="5">
        <v>2.3815402353912417E-5</v>
      </c>
      <c r="L3" s="5">
        <v>8.7622906995208331E-7</v>
      </c>
      <c r="M3" s="5">
        <v>6.099100302744416E-5</v>
      </c>
      <c r="N3" s="5">
        <v>1.321413399567374E-6</v>
      </c>
      <c r="O3" s="5">
        <v>0</v>
      </c>
      <c r="P3" s="5">
        <v>5.9767504407853443E-4</v>
      </c>
      <c r="Q3" s="5">
        <v>9.7421032184801112E-4</v>
      </c>
      <c r="R3" s="4">
        <v>1.63</v>
      </c>
      <c r="S3" s="4">
        <v>70.47</v>
      </c>
      <c r="T3" s="4">
        <v>0</v>
      </c>
      <c r="U3" s="7">
        <v>0.02</v>
      </c>
      <c r="V3" s="4">
        <v>0.19</v>
      </c>
      <c r="W3" s="4">
        <f>(LOG10(B3+273.15))*P3</f>
        <v>1.9266263501502129E-3</v>
      </c>
    </row>
    <row r="4" spans="1:23" s="4" customFormat="1" x14ac:dyDescent="0.2">
      <c r="A4" s="23" t="s">
        <v>28</v>
      </c>
      <c r="B4" s="5">
        <v>1400</v>
      </c>
      <c r="C4" s="6">
        <v>1.41</v>
      </c>
      <c r="D4" s="5">
        <v>6.6168029105435032E-4</v>
      </c>
      <c r="E4" s="5">
        <v>9.1135684933859378E-8</v>
      </c>
      <c r="F4" s="5">
        <f t="shared" ref="F4:F67" si="0">LOG10(C4/SQRT(D4)*(E4^0.25))</f>
        <v>-2.1182871299411533E-2</v>
      </c>
      <c r="G4" s="5">
        <v>3.5483030496828331E-4</v>
      </c>
      <c r="H4" s="5">
        <v>1.2609529293174698E-7</v>
      </c>
      <c r="I4" s="5">
        <v>1.020036266324153E-4</v>
      </c>
      <c r="J4" s="5">
        <v>4.6719708845368792E-7</v>
      </c>
      <c r="K4" s="5">
        <v>2.023910656985773E-5</v>
      </c>
      <c r="L4" s="5">
        <v>6.6202789025954478E-5</v>
      </c>
      <c r="M4" s="5">
        <v>5.0907595091377162E-5</v>
      </c>
      <c r="N4" s="5">
        <v>1.7103740861225576E-6</v>
      </c>
      <c r="O4" s="5">
        <v>0</v>
      </c>
      <c r="P4" s="5">
        <v>5.9767504407853443E-4</v>
      </c>
      <c r="Q4" s="5">
        <v>9.7421032184801112E-4</v>
      </c>
      <c r="R4" s="4">
        <v>1.63</v>
      </c>
      <c r="S4" s="4">
        <v>63.51</v>
      </c>
      <c r="T4" s="4">
        <v>0</v>
      </c>
      <c r="U4" s="7">
        <v>0.06</v>
      </c>
      <c r="V4" s="4">
        <v>0.24</v>
      </c>
      <c r="W4" s="4">
        <f t="shared" ref="W4:W67" si="1">(LOG10(B4+273.15))*P4</f>
        <v>1.9266263501502129E-3</v>
      </c>
    </row>
    <row r="5" spans="1:23" s="4" customFormat="1" x14ac:dyDescent="0.2">
      <c r="A5" s="23" t="s">
        <v>28</v>
      </c>
      <c r="B5" s="5">
        <v>1400</v>
      </c>
      <c r="C5" s="6">
        <v>2.75</v>
      </c>
      <c r="D5" s="5">
        <v>3.9232279377544632E-4</v>
      </c>
      <c r="E5" s="5">
        <v>9.1135684933859378E-8</v>
      </c>
      <c r="F5" s="5">
        <f t="shared" si="0"/>
        <v>0.38243303871410672</v>
      </c>
      <c r="G5" s="5">
        <v>3.280216051088619E-4</v>
      </c>
      <c r="H5" s="5">
        <v>1.3227184934878325E-7</v>
      </c>
      <c r="I5" s="5">
        <v>8.5931645126136595E-5</v>
      </c>
      <c r="J5" s="5">
        <v>5.3909010883494712E-7</v>
      </c>
      <c r="K5" s="5">
        <v>1.6337861904918557E-5</v>
      </c>
      <c r="L5" s="5">
        <v>1.2363328986766706E-4</v>
      </c>
      <c r="M5" s="5">
        <v>3.9653242040539522E-5</v>
      </c>
      <c r="N5" s="5">
        <v>2.3922050082352902E-6</v>
      </c>
      <c r="O5" s="5">
        <v>0</v>
      </c>
      <c r="P5" s="5">
        <v>5.9767504407853443E-4</v>
      </c>
      <c r="Q5" s="5">
        <v>9.7421032184801112E-4</v>
      </c>
      <c r="R5" s="4">
        <v>1.63</v>
      </c>
      <c r="S5" s="4">
        <v>55.97</v>
      </c>
      <c r="T5" s="4">
        <v>0</v>
      </c>
      <c r="U5" s="7">
        <v>0.05</v>
      </c>
      <c r="V5" s="4">
        <v>0.32</v>
      </c>
      <c r="W5" s="4">
        <f t="shared" si="1"/>
        <v>1.9266263501502129E-3</v>
      </c>
    </row>
    <row r="6" spans="1:23" s="4" customFormat="1" x14ac:dyDescent="0.2">
      <c r="A6" s="23" t="s">
        <v>28</v>
      </c>
      <c r="B6" s="5">
        <v>1400</v>
      </c>
      <c r="C6" s="6">
        <v>0.46</v>
      </c>
      <c r="D6" s="5">
        <v>1.4687028388632258E-4</v>
      </c>
      <c r="E6" s="5">
        <v>9.1135684933859378E-8</v>
      </c>
      <c r="F6" s="5">
        <f t="shared" si="0"/>
        <v>-0.18078702000860278</v>
      </c>
      <c r="G6" s="5">
        <v>3.1961283049376099E-4</v>
      </c>
      <c r="H6" s="5">
        <v>1.6619951137594559E-7</v>
      </c>
      <c r="I6" s="5">
        <v>1.0337292959441865E-4</v>
      </c>
      <c r="J6" s="5">
        <v>0</v>
      </c>
      <c r="K6" s="5">
        <v>2.0007068926138085E-5</v>
      </c>
      <c r="L6" s="5">
        <v>6.8284022847701608E-5</v>
      </c>
      <c r="M6" s="5">
        <v>8.4479990734507958E-5</v>
      </c>
      <c r="N6" s="5">
        <v>4.931397802956167E-7</v>
      </c>
      <c r="O6" s="5">
        <v>0</v>
      </c>
      <c r="P6" s="5">
        <v>5.9767504407853443E-4</v>
      </c>
      <c r="Q6" s="5">
        <v>9.7421032184801112E-4</v>
      </c>
      <c r="R6" s="4">
        <v>1.63</v>
      </c>
      <c r="S6" s="4">
        <v>57.87</v>
      </c>
      <c r="T6" s="4">
        <v>0</v>
      </c>
      <c r="U6" s="7">
        <v>0.01</v>
      </c>
      <c r="V6" s="4">
        <v>7.0000000000000007E-2</v>
      </c>
      <c r="W6" s="4">
        <f t="shared" si="1"/>
        <v>1.9266263501502129E-3</v>
      </c>
    </row>
    <row r="7" spans="1:23" s="4" customFormat="1" x14ac:dyDescent="0.2">
      <c r="A7" s="23" t="s">
        <v>28</v>
      </c>
      <c r="B7" s="5">
        <v>1400</v>
      </c>
      <c r="C7" s="6">
        <v>0.46</v>
      </c>
      <c r="D7" s="5">
        <v>1.1673842945762283E-3</v>
      </c>
      <c r="E7" s="5">
        <v>9.1135684933859378E-8</v>
      </c>
      <c r="F7" s="5">
        <f t="shared" si="0"/>
        <v>-0.63092697596035896</v>
      </c>
      <c r="G7" s="5">
        <v>4.052570729770863E-4</v>
      </c>
      <c r="H7" s="5">
        <v>4.2460024974579328E-6</v>
      </c>
      <c r="I7" s="5">
        <v>1.0959023569650257E-4</v>
      </c>
      <c r="J7" s="5">
        <v>3.3572223771116546E-6</v>
      </c>
      <c r="K7" s="5">
        <v>1.3010896241297371E-5</v>
      </c>
      <c r="L7" s="5">
        <v>2.175592118511261E-5</v>
      </c>
      <c r="M7" s="5">
        <v>6.9937049046680249E-6</v>
      </c>
      <c r="N7" s="5">
        <v>2.9835739741266176E-5</v>
      </c>
      <c r="O7" s="5">
        <v>0</v>
      </c>
      <c r="P7" s="5">
        <v>5.9767504407853443E-4</v>
      </c>
      <c r="Q7" s="5">
        <v>9.7421032184801112E-4</v>
      </c>
      <c r="R7" s="4">
        <v>1.63</v>
      </c>
      <c r="S7" s="4">
        <v>69.650000000000006</v>
      </c>
      <c r="T7" s="4">
        <v>0</v>
      </c>
      <c r="U7" s="7">
        <v>0.08</v>
      </c>
      <c r="V7" s="4">
        <v>4.0199999999999996</v>
      </c>
      <c r="W7" s="4">
        <f t="shared" si="1"/>
        <v>1.9266263501502129E-3</v>
      </c>
    </row>
    <row r="8" spans="1:23" s="4" customFormat="1" x14ac:dyDescent="0.2">
      <c r="A8" s="23" t="s">
        <v>28</v>
      </c>
      <c r="B8" s="5">
        <v>1400</v>
      </c>
      <c r="C8" s="6">
        <v>2.23</v>
      </c>
      <c r="D8" s="5">
        <v>4.5258109879311997E-4</v>
      </c>
      <c r="E8" s="5">
        <v>9.1135684933859378E-8</v>
      </c>
      <c r="F8" s="5">
        <f t="shared" si="0"/>
        <v>0.26037877227044692</v>
      </c>
      <c r="G8" s="5">
        <v>2.6246028946268196E-4</v>
      </c>
      <c r="H8" s="5">
        <v>1.8989159664993396E-5</v>
      </c>
      <c r="I8" s="5">
        <v>7.0869866338177834E-5</v>
      </c>
      <c r="J8" s="5">
        <v>3.4534475020258261E-5</v>
      </c>
      <c r="K8" s="5">
        <v>1.214951009888171E-4</v>
      </c>
      <c r="L8" s="5">
        <v>7.0731697098845686E-5</v>
      </c>
      <c r="M8" s="5">
        <v>1.1757654961556018E-5</v>
      </c>
      <c r="N8" s="5">
        <v>1.473521750715406E-6</v>
      </c>
      <c r="O8" s="5">
        <v>0</v>
      </c>
      <c r="P8" s="5">
        <v>5.9767504407853443E-4</v>
      </c>
      <c r="Q8" s="5">
        <v>9.7421032184801112E-4</v>
      </c>
      <c r="R8" s="4">
        <v>1.63</v>
      </c>
      <c r="S8" s="4">
        <v>45.44</v>
      </c>
      <c r="T8" s="4">
        <v>0</v>
      </c>
      <c r="U8" s="7">
        <v>0.12</v>
      </c>
      <c r="V8" s="4">
        <v>0.2</v>
      </c>
      <c r="W8" s="4">
        <f t="shared" si="1"/>
        <v>1.9266263501502129E-3</v>
      </c>
    </row>
    <row r="9" spans="1:23" s="4" customFormat="1" x14ac:dyDescent="0.2">
      <c r="A9" s="23" t="s">
        <v>28</v>
      </c>
      <c r="B9" s="5">
        <v>1400</v>
      </c>
      <c r="C9" s="6">
        <v>1.62</v>
      </c>
      <c r="D9" s="5">
        <v>6.9728126716150115E-4</v>
      </c>
      <c r="E9" s="5">
        <v>9.1135684933859378E-8</v>
      </c>
      <c r="F9" s="5">
        <f t="shared" si="0"/>
        <v>2.7733131110740675E-2</v>
      </c>
      <c r="G9" s="5">
        <v>2.7688831684809413E-4</v>
      </c>
      <c r="H9" s="5">
        <v>1.2075762426847881E-7</v>
      </c>
      <c r="I9" s="5">
        <v>4.9441990094985033E-5</v>
      </c>
      <c r="J9" s="5">
        <v>5.1945512182940664E-5</v>
      </c>
      <c r="K9" s="5">
        <v>1.8177957102118335E-4</v>
      </c>
      <c r="L9" s="5">
        <v>3.2789354963497351E-5</v>
      </c>
      <c r="M9" s="5">
        <v>4.1491620784100807E-7</v>
      </c>
      <c r="N9" s="5">
        <v>2.0474665077538542E-7</v>
      </c>
      <c r="O9" s="5">
        <v>0</v>
      </c>
      <c r="P9" s="5">
        <v>5.9767504407853443E-4</v>
      </c>
      <c r="Q9" s="5">
        <v>9.7421032184801112E-4</v>
      </c>
      <c r="R9" s="4">
        <v>1.63</v>
      </c>
      <c r="S9" s="4">
        <v>51.75</v>
      </c>
      <c r="T9" s="4">
        <v>0</v>
      </c>
      <c r="U9" s="7">
        <v>0.16</v>
      </c>
      <c r="V9" s="4">
        <v>0.03</v>
      </c>
      <c r="W9" s="4">
        <f t="shared" si="1"/>
        <v>1.9266263501502129E-3</v>
      </c>
    </row>
    <row r="10" spans="1:23" s="4" customFormat="1" x14ac:dyDescent="0.2">
      <c r="A10" s="23" t="s">
        <v>28</v>
      </c>
      <c r="B10" s="5">
        <v>1400</v>
      </c>
      <c r="C10" s="6">
        <v>1.75</v>
      </c>
      <c r="D10" s="5">
        <v>6.7693392209226312E-4</v>
      </c>
      <c r="E10" s="5">
        <v>9.1135684933859378E-8</v>
      </c>
      <c r="F10" s="5">
        <f t="shared" si="0"/>
        <v>6.7687025288159897E-2</v>
      </c>
      <c r="G10" s="5">
        <v>3.2407634849679833E-4</v>
      </c>
      <c r="H10" s="5">
        <v>2.598299565975347E-7</v>
      </c>
      <c r="I10" s="5">
        <v>6.0654365527755503E-5</v>
      </c>
      <c r="J10" s="5">
        <v>2.5992870174704557E-6</v>
      </c>
      <c r="K10" s="5">
        <v>1.3137738236978439E-4</v>
      </c>
      <c r="L10" s="5">
        <v>7.443698589552901E-5</v>
      </c>
      <c r="M10" s="5">
        <v>1.0043557791403913E-6</v>
      </c>
      <c r="N10" s="5">
        <v>2.9369747159087131E-7</v>
      </c>
      <c r="O10" s="5">
        <v>0</v>
      </c>
      <c r="P10" s="5">
        <v>5.9767504407853443E-4</v>
      </c>
      <c r="Q10" s="5">
        <v>9.7421032184801112E-4</v>
      </c>
      <c r="R10" s="4">
        <v>1.63</v>
      </c>
      <c r="S10" s="4">
        <v>56.3</v>
      </c>
      <c r="T10" s="4">
        <v>0</v>
      </c>
      <c r="U10" s="7">
        <v>0.2</v>
      </c>
      <c r="V10" s="4">
        <v>0.04</v>
      </c>
      <c r="W10" s="4">
        <f t="shared" si="1"/>
        <v>1.9266263501502129E-3</v>
      </c>
    </row>
    <row r="11" spans="1:23" s="4" customFormat="1" x14ac:dyDescent="0.2">
      <c r="A11" s="23" t="s">
        <v>28</v>
      </c>
      <c r="B11" s="5">
        <v>1400</v>
      </c>
      <c r="C11" s="6">
        <v>0.27</v>
      </c>
      <c r="D11" s="5">
        <v>1.354251096194024E-3</v>
      </c>
      <c r="E11" s="5">
        <v>9.1135684933859378E-8</v>
      </c>
      <c r="F11" s="5">
        <f t="shared" si="0"/>
        <v>-0.89456371826899461</v>
      </c>
      <c r="G11" s="5">
        <v>4.4129122500826209E-4</v>
      </c>
      <c r="H11" s="5">
        <v>1.452233932798997E-6</v>
      </c>
      <c r="I11" s="5">
        <v>9.13534795136692E-5</v>
      </c>
      <c r="J11" s="5">
        <v>6.3589952429647052E-7</v>
      </c>
      <c r="K11" s="5">
        <v>2.3544737233128713E-6</v>
      </c>
      <c r="L11" s="5">
        <v>5.7657260883226945E-6</v>
      </c>
      <c r="M11" s="5">
        <v>6.3506440346045097E-6</v>
      </c>
      <c r="N11" s="5">
        <v>4.5664247837970722E-5</v>
      </c>
      <c r="O11" s="5">
        <v>0</v>
      </c>
      <c r="P11" s="5">
        <v>5.9767504407853443E-4</v>
      </c>
      <c r="Q11" s="5">
        <v>9.7421032184801112E-4</v>
      </c>
      <c r="R11" s="4">
        <v>1.63</v>
      </c>
      <c r="S11" s="4">
        <v>75.44</v>
      </c>
      <c r="T11" s="4">
        <v>0</v>
      </c>
      <c r="U11" s="7">
        <v>0.03</v>
      </c>
      <c r="V11" s="4">
        <v>6.12</v>
      </c>
      <c r="W11" s="4">
        <f t="shared" si="1"/>
        <v>1.9266263501502129E-3</v>
      </c>
    </row>
    <row r="12" spans="1:23" s="4" customFormat="1" x14ac:dyDescent="0.2">
      <c r="A12" s="23" t="s">
        <v>28</v>
      </c>
      <c r="B12" s="5">
        <v>1400</v>
      </c>
      <c r="C12" s="6">
        <v>0.27</v>
      </c>
      <c r="D12" s="5">
        <v>1.2899254212060715E-3</v>
      </c>
      <c r="E12" s="5">
        <v>9.1135684933859378E-8</v>
      </c>
      <c r="F12" s="5">
        <f t="shared" si="0"/>
        <v>-0.88399642121944566</v>
      </c>
      <c r="G12" s="5">
        <v>4.4443226648226147E-4</v>
      </c>
      <c r="H12" s="5">
        <v>3.4509356449834669E-7</v>
      </c>
      <c r="I12" s="5">
        <v>8.6640604465437919E-5</v>
      </c>
      <c r="J12" s="5">
        <v>8.6306178255897335E-7</v>
      </c>
      <c r="K12" s="5">
        <v>9.4025792371725518E-7</v>
      </c>
      <c r="L12" s="5">
        <v>4.4844921939619363E-6</v>
      </c>
      <c r="M12" s="5">
        <v>3.0347060011087461E-5</v>
      </c>
      <c r="N12" s="5">
        <v>2.7939104518184246E-5</v>
      </c>
      <c r="O12" s="5">
        <v>0</v>
      </c>
      <c r="P12" s="5">
        <v>5.9767504407853443E-4</v>
      </c>
      <c r="Q12" s="5">
        <v>9.7421032184801112E-4</v>
      </c>
      <c r="R12" s="4">
        <v>1.63</v>
      </c>
      <c r="S12" s="4">
        <v>77.510000000000005</v>
      </c>
      <c r="T12" s="4">
        <v>0</v>
      </c>
      <c r="U12" s="7">
        <v>0.03</v>
      </c>
      <c r="V12" s="4">
        <v>3.82</v>
      </c>
      <c r="W12" s="4">
        <f t="shared" si="1"/>
        <v>1.9266263501502129E-3</v>
      </c>
    </row>
    <row r="13" spans="1:23" s="4" customFormat="1" x14ac:dyDescent="0.2">
      <c r="A13" s="23" t="s">
        <v>28</v>
      </c>
      <c r="B13" s="5">
        <v>1400</v>
      </c>
      <c r="C13" s="6">
        <v>0.9</v>
      </c>
      <c r="D13" s="5">
        <v>9.0697090492664902E-4</v>
      </c>
      <c r="E13" s="5">
        <v>9.1135684933859378E-8</v>
      </c>
      <c r="F13" s="5">
        <f t="shared" si="0"/>
        <v>-0.28463205278061077</v>
      </c>
      <c r="G13" s="5">
        <v>3.6614694197835998E-4</v>
      </c>
      <c r="H13" s="5">
        <v>2.6905141134596761E-6</v>
      </c>
      <c r="I13" s="5">
        <v>1.1568479820160118E-4</v>
      </c>
      <c r="J13" s="5">
        <v>9.6838354220380736E-6</v>
      </c>
      <c r="K13" s="5">
        <v>2.6572463341218917E-5</v>
      </c>
      <c r="L13" s="5">
        <v>3.7829329923537275E-5</v>
      </c>
      <c r="M13" s="5">
        <v>3.0924888897748042E-5</v>
      </c>
      <c r="N13" s="5">
        <v>6.227237396821915E-6</v>
      </c>
      <c r="O13" s="5">
        <v>0</v>
      </c>
      <c r="P13" s="5">
        <v>5.9767504407853443E-4</v>
      </c>
      <c r="Q13" s="5">
        <v>9.7421032184801112E-4</v>
      </c>
      <c r="R13" s="4">
        <v>1.63</v>
      </c>
      <c r="S13" s="4">
        <v>64.5</v>
      </c>
      <c r="T13" s="4">
        <v>0</v>
      </c>
      <c r="U13" s="7">
        <v>0.02</v>
      </c>
      <c r="V13" s="4">
        <v>0.86</v>
      </c>
      <c r="W13" s="4">
        <f t="shared" si="1"/>
        <v>1.9266263501502129E-3</v>
      </c>
    </row>
    <row r="14" spans="1:23" s="4" customFormat="1" x14ac:dyDescent="0.2">
      <c r="A14" s="23" t="s">
        <v>28</v>
      </c>
      <c r="B14" s="5">
        <v>1400</v>
      </c>
      <c r="C14" s="6">
        <v>3.05</v>
      </c>
      <c r="D14" s="5">
        <v>2.1916031569126662E-4</v>
      </c>
      <c r="E14" s="5">
        <v>9.1135684933859378E-8</v>
      </c>
      <c r="F14" s="5">
        <f t="shared" si="0"/>
        <v>0.55384099614452564</v>
      </c>
      <c r="G14" s="5">
        <v>2.507411035943498E-4</v>
      </c>
      <c r="H14" s="5">
        <v>8.8106488788910809E-8</v>
      </c>
      <c r="I14" s="5">
        <v>7.0881829277023652E-5</v>
      </c>
      <c r="J14" s="5">
        <v>5.0239784362752792E-5</v>
      </c>
      <c r="K14" s="5">
        <v>1.2710034133065894E-4</v>
      </c>
      <c r="L14" s="5">
        <v>9.6865412741195349E-5</v>
      </c>
      <c r="M14" s="5">
        <v>4.5409319414737209E-7</v>
      </c>
      <c r="N14" s="5">
        <v>7.4693041538319517E-8</v>
      </c>
      <c r="O14" s="5">
        <v>0</v>
      </c>
      <c r="P14" s="5">
        <v>5.9767504407853443E-4</v>
      </c>
      <c r="Q14" s="5">
        <v>9.7421032184801112E-4</v>
      </c>
      <c r="R14" s="4">
        <v>1.63</v>
      </c>
      <c r="S14" s="4">
        <v>42.82</v>
      </c>
      <c r="T14" s="4">
        <v>0</v>
      </c>
      <c r="U14" s="7">
        <v>0.16</v>
      </c>
      <c r="V14" s="4">
        <v>0.01</v>
      </c>
      <c r="W14" s="4">
        <f t="shared" si="1"/>
        <v>1.9266263501502129E-3</v>
      </c>
    </row>
    <row r="15" spans="1:23" s="4" customFormat="1" x14ac:dyDescent="0.2">
      <c r="A15" s="23" t="s">
        <v>28</v>
      </c>
      <c r="B15" s="5">
        <v>1400</v>
      </c>
      <c r="C15" s="6">
        <v>1.71</v>
      </c>
      <c r="D15" s="5">
        <v>6.0803519665759466E-4</v>
      </c>
      <c r="E15" s="5">
        <v>9.1135684933859378E-8</v>
      </c>
      <c r="F15" s="5">
        <f t="shared" si="0"/>
        <v>8.0953866101807687E-2</v>
      </c>
      <c r="G15" s="5">
        <v>3.1854290419986033E-4</v>
      </c>
      <c r="H15" s="5">
        <v>2.594956391630885E-6</v>
      </c>
      <c r="I15" s="5">
        <v>9.6623978142397739E-5</v>
      </c>
      <c r="J15" s="5">
        <v>2.4949892503265379E-5</v>
      </c>
      <c r="K15" s="5">
        <v>7.5845449169565233E-5</v>
      </c>
      <c r="L15" s="5">
        <v>5.6233242961323547E-5</v>
      </c>
      <c r="M15" s="5">
        <v>1.716353094636808E-5</v>
      </c>
      <c r="N15" s="5">
        <v>4.4731235580502508E-6</v>
      </c>
      <c r="O15" s="5">
        <v>0</v>
      </c>
      <c r="P15" s="5">
        <v>5.9767504407853443E-4</v>
      </c>
      <c r="Q15" s="5">
        <v>9.7421032184801112E-4</v>
      </c>
      <c r="R15" s="4">
        <v>1.63</v>
      </c>
      <c r="S15" s="4">
        <v>55.41</v>
      </c>
      <c r="T15" s="4">
        <v>0</v>
      </c>
      <c r="U15" s="7">
        <v>0.03</v>
      </c>
      <c r="V15" s="4">
        <v>0.61</v>
      </c>
      <c r="W15" s="4">
        <f t="shared" si="1"/>
        <v>1.9266263501502129E-3</v>
      </c>
    </row>
    <row r="16" spans="1:23" s="4" customFormat="1" x14ac:dyDescent="0.2">
      <c r="A16" s="23" t="s">
        <v>28</v>
      </c>
      <c r="B16" s="5">
        <v>1400</v>
      </c>
      <c r="C16" s="6">
        <v>1.9</v>
      </c>
      <c r="D16" s="5">
        <v>5.1278240495223107E-4</v>
      </c>
      <c r="E16" s="5">
        <v>9.1135684933859378E-8</v>
      </c>
      <c r="F16" s="5">
        <f t="shared" si="0"/>
        <v>0.16370915899047109</v>
      </c>
      <c r="G16" s="5">
        <v>3.0008028246352776E-4</v>
      </c>
      <c r="H16" s="5">
        <v>1.0603293009841193E-5</v>
      </c>
      <c r="I16" s="5">
        <v>7.4686849319735522E-5</v>
      </c>
      <c r="J16" s="5">
        <v>3.347392806551531E-5</v>
      </c>
      <c r="K16" s="5">
        <v>1.0669146689572828E-4</v>
      </c>
      <c r="L16" s="5">
        <v>5.8296888834437569E-5</v>
      </c>
      <c r="M16" s="5">
        <v>1.0750515075757415E-5</v>
      </c>
      <c r="N16" s="5">
        <v>1.0315284682067067E-6</v>
      </c>
      <c r="O16" s="5">
        <v>0</v>
      </c>
      <c r="P16" s="5">
        <v>5.9767504407853443E-4</v>
      </c>
      <c r="Q16" s="5">
        <v>9.7421032184801112E-4</v>
      </c>
      <c r="R16" s="4">
        <v>1.63</v>
      </c>
      <c r="S16" s="4">
        <v>51.95</v>
      </c>
      <c r="T16" s="4">
        <v>0</v>
      </c>
      <c r="U16" s="7">
        <v>0.14000000000000001</v>
      </c>
      <c r="V16" s="4">
        <v>0.14000000000000001</v>
      </c>
      <c r="W16" s="4">
        <f t="shared" si="1"/>
        <v>1.9266263501502129E-3</v>
      </c>
    </row>
    <row r="17" spans="1:23" s="4" customFormat="1" x14ac:dyDescent="0.2">
      <c r="A17" s="23" t="s">
        <v>28</v>
      </c>
      <c r="B17" s="5">
        <v>1400</v>
      </c>
      <c r="C17" s="6">
        <v>1.4</v>
      </c>
      <c r="D17" s="5">
        <v>8.3988663092399119E-4</v>
      </c>
      <c r="E17" s="5">
        <v>9.1135684933859378E-8</v>
      </c>
      <c r="F17" s="5">
        <f t="shared" si="0"/>
        <v>-7.6060183020621577E-2</v>
      </c>
      <c r="G17" s="5">
        <v>3.1946152842207519E-4</v>
      </c>
      <c r="H17" s="5">
        <v>1.5869979625401008E-5</v>
      </c>
      <c r="I17" s="5">
        <v>1.1776399024209888E-4</v>
      </c>
      <c r="J17" s="5">
        <v>7.190222289017143E-7</v>
      </c>
      <c r="K17" s="5">
        <v>3.8369163840189332E-5</v>
      </c>
      <c r="L17" s="5">
        <v>6.073910398469709E-5</v>
      </c>
      <c r="M17" s="5">
        <v>3.4895168650057682E-5</v>
      </c>
      <c r="N17" s="5">
        <v>8.043100247661735E-6</v>
      </c>
      <c r="O17" s="5">
        <v>0</v>
      </c>
      <c r="P17" s="5">
        <v>5.9767504407853443E-4</v>
      </c>
      <c r="Q17" s="5">
        <v>9.7421032184801112E-4</v>
      </c>
      <c r="R17" s="4">
        <v>1.63</v>
      </c>
      <c r="S17" s="4">
        <v>55.73</v>
      </c>
      <c r="T17" s="4">
        <v>0</v>
      </c>
      <c r="U17" s="7">
        <v>0.02</v>
      </c>
      <c r="V17" s="4">
        <v>1.1000000000000001</v>
      </c>
      <c r="W17" s="4">
        <f t="shared" si="1"/>
        <v>1.9266263501502129E-3</v>
      </c>
    </row>
    <row r="18" spans="1:23" s="4" customFormat="1" x14ac:dyDescent="0.2">
      <c r="A18" s="23" t="s">
        <v>28</v>
      </c>
      <c r="B18" s="5">
        <v>1400</v>
      </c>
      <c r="C18" s="6">
        <v>1.7</v>
      </c>
      <c r="D18" s="5">
        <v>8.9738121700485912E-4</v>
      </c>
      <c r="E18" s="5">
        <v>9.1135684933859378E-8</v>
      </c>
      <c r="F18" s="5">
        <f t="shared" si="0"/>
        <v>-6.1174507101485216E-3</v>
      </c>
      <c r="G18" s="5">
        <v>3.0578300285270604E-4</v>
      </c>
      <c r="H18" s="5">
        <v>3.6101916914208295E-6</v>
      </c>
      <c r="I18" s="5">
        <v>1.0746584015918178E-4</v>
      </c>
      <c r="J18" s="5">
        <v>3.7328823772162499E-7</v>
      </c>
      <c r="K18" s="5">
        <v>8.767582586796282E-5</v>
      </c>
      <c r="L18" s="5">
        <v>7.9032697474497318E-5</v>
      </c>
      <c r="M18" s="5">
        <v>1.1466867109140271E-5</v>
      </c>
      <c r="N18" s="5">
        <v>4.9823255021216139E-7</v>
      </c>
      <c r="O18" s="5">
        <v>0</v>
      </c>
      <c r="P18" s="5">
        <v>5.9767504407853443E-4</v>
      </c>
      <c r="Q18" s="5">
        <v>9.7421032184801112E-4</v>
      </c>
      <c r="R18" s="4">
        <v>1.63</v>
      </c>
      <c r="S18" s="4">
        <v>54.8</v>
      </c>
      <c r="T18" s="4">
        <v>0</v>
      </c>
      <c r="U18" s="7">
        <v>0.04</v>
      </c>
      <c r="V18" s="4">
        <v>7.0000000000000007E-2</v>
      </c>
      <c r="W18" s="4">
        <f t="shared" si="1"/>
        <v>1.9266263501502129E-3</v>
      </c>
    </row>
    <row r="19" spans="1:23" s="4" customFormat="1" x14ac:dyDescent="0.2">
      <c r="A19" s="23" t="s">
        <v>28</v>
      </c>
      <c r="B19" s="5">
        <v>1400</v>
      </c>
      <c r="C19" s="6">
        <v>2.02</v>
      </c>
      <c r="D19" s="5">
        <v>4.658334287534438E-4</v>
      </c>
      <c r="E19" s="5">
        <v>9.1135684933859378E-8</v>
      </c>
      <c r="F19" s="5">
        <f t="shared" si="0"/>
        <v>0.21115815951816067</v>
      </c>
      <c r="G19" s="5">
        <v>2.9271885190443119E-4</v>
      </c>
      <c r="H19" s="5">
        <v>4.197150160962552E-6</v>
      </c>
      <c r="I19" s="5">
        <v>6.323851441806093E-5</v>
      </c>
      <c r="J19" s="5">
        <v>7.9954829489822153E-5</v>
      </c>
      <c r="K19" s="5">
        <v>1.1112806092867902E-4</v>
      </c>
      <c r="L19" s="5">
        <v>4.0377917629847897E-5</v>
      </c>
      <c r="M19" s="5">
        <v>8.0543740873814666E-7</v>
      </c>
      <c r="N19" s="5">
        <v>1.514115116274574E-7</v>
      </c>
      <c r="O19" s="5">
        <v>0</v>
      </c>
      <c r="P19" s="5">
        <v>5.9767504407853443E-4</v>
      </c>
      <c r="Q19" s="5">
        <v>9.7421032184801112E-4</v>
      </c>
      <c r="R19" s="4">
        <v>1.63</v>
      </c>
      <c r="S19" s="4">
        <v>49.32</v>
      </c>
      <c r="T19" s="4">
        <v>0</v>
      </c>
      <c r="U19" s="7">
        <v>0.2</v>
      </c>
      <c r="V19" s="4">
        <v>0.02</v>
      </c>
      <c r="W19" s="4">
        <f t="shared" si="1"/>
        <v>1.9266263501502129E-3</v>
      </c>
    </row>
    <row r="20" spans="1:23" s="4" customFormat="1" x14ac:dyDescent="0.2">
      <c r="A20" s="23" t="s">
        <v>28</v>
      </c>
      <c r="B20" s="5">
        <v>1400</v>
      </c>
      <c r="C20" s="6">
        <v>1.91</v>
      </c>
      <c r="D20" s="5">
        <v>5.6024330780180876E-4</v>
      </c>
      <c r="E20" s="5">
        <v>9.1135684933859378E-8</v>
      </c>
      <c r="F20" s="5">
        <f t="shared" si="0"/>
        <v>0.14676714395890927</v>
      </c>
      <c r="G20" s="5">
        <v>2.6909195698631685E-4</v>
      </c>
      <c r="H20" s="5">
        <v>1.1151256905138824E-5</v>
      </c>
      <c r="I20" s="5">
        <v>1.135941006264548E-4</v>
      </c>
      <c r="J20" s="5">
        <v>4.379891239742867E-5</v>
      </c>
      <c r="K20" s="5">
        <v>3.7818007174881711E-5</v>
      </c>
      <c r="L20" s="5">
        <v>7.3879390151395568E-5</v>
      </c>
      <c r="M20" s="5">
        <v>3.0440038487070827E-5</v>
      </c>
      <c r="N20" s="5">
        <v>8.8930863152416458E-6</v>
      </c>
      <c r="O20" s="5">
        <v>0</v>
      </c>
      <c r="P20" s="5">
        <v>5.9767504407853443E-4</v>
      </c>
      <c r="Q20" s="5">
        <v>9.7421032184801112E-4</v>
      </c>
      <c r="R20" s="4">
        <v>1.63</v>
      </c>
      <c r="S20" s="4">
        <v>45.93</v>
      </c>
      <c r="T20" s="4">
        <v>0</v>
      </c>
      <c r="U20" s="7">
        <v>0.03</v>
      </c>
      <c r="V20" s="4">
        <v>1.19</v>
      </c>
      <c r="W20" s="4">
        <f t="shared" si="1"/>
        <v>1.9266263501502129E-3</v>
      </c>
    </row>
    <row r="21" spans="1:23" s="4" customFormat="1" x14ac:dyDescent="0.2">
      <c r="A21" s="23" t="s">
        <v>28</v>
      </c>
      <c r="B21" s="5">
        <v>1400</v>
      </c>
      <c r="C21" s="6">
        <v>2.06</v>
      </c>
      <c r="D21" s="5">
        <v>5.2565433329979311E-4</v>
      </c>
      <c r="E21" s="5">
        <v>9.1135684933859378E-8</v>
      </c>
      <c r="F21" s="5">
        <f t="shared" si="0"/>
        <v>0.19343921137620074</v>
      </c>
      <c r="G21" s="5">
        <v>2.7182558302340804E-4</v>
      </c>
      <c r="H21" s="5">
        <v>1.1169341537569491E-5</v>
      </c>
      <c r="I21" s="5">
        <v>8.1887384859499437E-5</v>
      </c>
      <c r="J21" s="5">
        <v>2.6172364323091873E-5</v>
      </c>
      <c r="K21" s="5">
        <v>1.1023638443869333E-4</v>
      </c>
      <c r="L21" s="5">
        <v>5.9694952472583783E-5</v>
      </c>
      <c r="M21" s="5">
        <v>2.2892969537827691E-5</v>
      </c>
      <c r="N21" s="5">
        <v>4.3871380785443823E-6</v>
      </c>
      <c r="O21" s="5">
        <v>0</v>
      </c>
      <c r="P21" s="5">
        <v>5.9767504407853443E-4</v>
      </c>
      <c r="Q21" s="5">
        <v>9.7421032184801112E-4</v>
      </c>
      <c r="R21" s="4">
        <v>1.63</v>
      </c>
      <c r="S21" s="4">
        <v>47.42</v>
      </c>
      <c r="T21" s="4">
        <v>0</v>
      </c>
      <c r="U21" s="7">
        <v>0.03</v>
      </c>
      <c r="V21" s="4">
        <v>0.6</v>
      </c>
      <c r="W21" s="4">
        <f t="shared" si="1"/>
        <v>1.9266263501502129E-3</v>
      </c>
    </row>
    <row r="22" spans="1:23" s="4" customFormat="1" x14ac:dyDescent="0.2">
      <c r="A22" s="23" t="s">
        <v>28</v>
      </c>
      <c r="B22" s="5">
        <v>1400</v>
      </c>
      <c r="C22" s="6">
        <v>2.0299999999999998</v>
      </c>
      <c r="D22" s="5">
        <v>4.8793943951558653E-4</v>
      </c>
      <c r="E22" s="5">
        <v>9.1135684933859378E-8</v>
      </c>
      <c r="F22" s="5">
        <f t="shared" si="0"/>
        <v>0.20323519188709238</v>
      </c>
      <c r="G22" s="5">
        <v>2.8337565237162925E-4</v>
      </c>
      <c r="H22" s="5">
        <v>3.5119796828346714E-5</v>
      </c>
      <c r="I22" s="5">
        <v>8.1219888369687555E-5</v>
      </c>
      <c r="J22" s="5">
        <v>6.6735370162280931E-5</v>
      </c>
      <c r="K22" s="5">
        <v>6.386959860709878E-5</v>
      </c>
      <c r="L22" s="5">
        <v>5.6979331759384705E-5</v>
      </c>
      <c r="M22" s="5">
        <v>5.6413833174001369E-6</v>
      </c>
      <c r="N22" s="5">
        <v>2.6061345562755759E-7</v>
      </c>
      <c r="O22" s="5">
        <v>0</v>
      </c>
      <c r="P22" s="5">
        <v>5.9767504407853443E-4</v>
      </c>
      <c r="Q22" s="5">
        <v>9.7421032184801112E-4</v>
      </c>
      <c r="R22" s="4">
        <v>1.63</v>
      </c>
      <c r="S22" s="4">
        <v>45.77</v>
      </c>
      <c r="T22" s="4">
        <v>0</v>
      </c>
      <c r="U22" s="7">
        <v>0.09</v>
      </c>
      <c r="V22" s="4">
        <v>3.3000000000000002E-2</v>
      </c>
      <c r="W22" s="4">
        <f t="shared" si="1"/>
        <v>1.9266263501502129E-3</v>
      </c>
    </row>
    <row r="23" spans="1:23" s="4" customFormat="1" x14ac:dyDescent="0.2">
      <c r="A23" s="23" t="s">
        <v>28</v>
      </c>
      <c r="B23" s="5">
        <v>1400</v>
      </c>
      <c r="C23" s="6">
        <v>0.15</v>
      </c>
      <c r="D23" s="5">
        <v>1.0348935855000929E-3</v>
      </c>
      <c r="E23" s="5">
        <v>9.1135684933859378E-8</v>
      </c>
      <c r="F23" s="5">
        <f t="shared" si="0"/>
        <v>-1.091434473024028</v>
      </c>
      <c r="G23" s="5">
        <v>4.2903215759021782E-4</v>
      </c>
      <c r="H23" s="5">
        <v>3.0004883001607566E-7</v>
      </c>
      <c r="I23" s="5">
        <v>9.1331245659344019E-5</v>
      </c>
      <c r="J23" s="5">
        <v>4.2880408549879644E-6</v>
      </c>
      <c r="K23" s="5">
        <v>1.2740679770776371E-6</v>
      </c>
      <c r="L23" s="5">
        <v>4.2119822006702499E-6</v>
      </c>
      <c r="M23" s="5">
        <v>3.9654771276310644E-5</v>
      </c>
      <c r="N23" s="5">
        <v>2.47101317341668E-5</v>
      </c>
      <c r="O23" s="5">
        <v>0</v>
      </c>
      <c r="P23" s="5">
        <v>5.9767504407853443E-4</v>
      </c>
      <c r="Q23" s="5">
        <v>9.7421032184801112E-4</v>
      </c>
      <c r="R23" s="4">
        <v>1.63</v>
      </c>
      <c r="S23" s="4">
        <v>75.3</v>
      </c>
      <c r="T23" s="4">
        <v>0</v>
      </c>
      <c r="U23" s="7">
        <v>0.02</v>
      </c>
      <c r="V23" s="4">
        <v>3.4</v>
      </c>
      <c r="W23" s="4">
        <f t="shared" si="1"/>
        <v>1.9266263501502129E-3</v>
      </c>
    </row>
    <row r="24" spans="1:23" s="4" customFormat="1" x14ac:dyDescent="0.2">
      <c r="A24" s="23" t="s">
        <v>28</v>
      </c>
      <c r="B24" s="5">
        <v>1400</v>
      </c>
      <c r="C24" s="6">
        <v>0.83</v>
      </c>
      <c r="D24" s="5">
        <v>1.2717158692447331E-3</v>
      </c>
      <c r="E24" s="5">
        <v>9.1135684933859378E-8</v>
      </c>
      <c r="F24" s="5">
        <f t="shared" si="0"/>
        <v>-0.39319483750941087</v>
      </c>
      <c r="G24" s="5">
        <v>3.4323195300880522E-4</v>
      </c>
      <c r="H24" s="5">
        <v>6.475169433236278E-6</v>
      </c>
      <c r="I24" s="5">
        <v>1.28694180212009E-4</v>
      </c>
      <c r="J24" s="5">
        <v>2.3068483764236112E-7</v>
      </c>
      <c r="K24" s="5">
        <v>1.6614426370675661E-5</v>
      </c>
      <c r="L24" s="5">
        <v>2.5713389850670493E-5</v>
      </c>
      <c r="M24" s="5">
        <v>6.0220178219641501E-5</v>
      </c>
      <c r="N24" s="5">
        <v>1.5130986524911926E-5</v>
      </c>
      <c r="O24" s="5">
        <v>0</v>
      </c>
      <c r="P24" s="5">
        <v>5.9767504407853443E-4</v>
      </c>
      <c r="Q24" s="5">
        <v>9.7421032184801112E-4</v>
      </c>
      <c r="R24" s="4">
        <v>1.63</v>
      </c>
      <c r="S24" s="4">
        <v>62.21</v>
      </c>
      <c r="T24" s="4">
        <v>0</v>
      </c>
      <c r="U24" s="7">
        <v>0.02</v>
      </c>
      <c r="V24" s="4">
        <v>2.15</v>
      </c>
      <c r="W24" s="4">
        <f t="shared" si="1"/>
        <v>1.9266263501502129E-3</v>
      </c>
    </row>
    <row r="25" spans="1:23" s="4" customFormat="1" x14ac:dyDescent="0.2">
      <c r="A25" s="23" t="s">
        <v>28</v>
      </c>
      <c r="B25" s="5">
        <v>1400</v>
      </c>
      <c r="C25" s="6">
        <v>0.68</v>
      </c>
      <c r="D25" s="5">
        <v>8.6184277091505145E-4</v>
      </c>
      <c r="E25" s="5">
        <v>9.1135684933859378E-8</v>
      </c>
      <c r="F25" s="5">
        <f t="shared" si="0"/>
        <v>-0.39528299339410028</v>
      </c>
      <c r="G25" s="5">
        <v>3.216143278824263E-4</v>
      </c>
      <c r="H25" s="5">
        <v>1.4312018593266382E-6</v>
      </c>
      <c r="I25" s="5">
        <v>1.556133804650013E-4</v>
      </c>
      <c r="J25" s="5">
        <v>5.4997218460003158E-6</v>
      </c>
      <c r="K25" s="5">
        <v>1.7826372268494068E-6</v>
      </c>
      <c r="L25" s="5">
        <v>1.2811473042715425E-5</v>
      </c>
      <c r="M25" s="5">
        <v>5.7008185158860148E-5</v>
      </c>
      <c r="N25" s="5">
        <v>3.9242035347501572E-5</v>
      </c>
      <c r="O25" s="5">
        <v>0</v>
      </c>
      <c r="P25" s="5">
        <v>5.9767504407853443E-4</v>
      </c>
      <c r="Q25" s="5">
        <v>9.7421032184801112E-4</v>
      </c>
      <c r="R25" s="4">
        <v>1.63</v>
      </c>
      <c r="S25" s="4">
        <v>59.17</v>
      </c>
      <c r="T25" s="4">
        <v>0</v>
      </c>
      <c r="U25" s="7">
        <v>7.0000000000000007E-2</v>
      </c>
      <c r="V25" s="4">
        <v>5.66</v>
      </c>
      <c r="W25" s="4">
        <f t="shared" si="1"/>
        <v>1.9266263501502129E-3</v>
      </c>
    </row>
    <row r="26" spans="1:23" s="4" customFormat="1" x14ac:dyDescent="0.2">
      <c r="A26" s="23" t="s">
        <v>28</v>
      </c>
      <c r="B26" s="5">
        <v>1400</v>
      </c>
      <c r="C26" s="6">
        <v>2.15</v>
      </c>
      <c r="D26" s="5">
        <v>6.2190659255121868E-4</v>
      </c>
      <c r="E26" s="5">
        <v>9.1135684933859378E-8</v>
      </c>
      <c r="F26" s="5">
        <f t="shared" si="0"/>
        <v>0.17549799508752406</v>
      </c>
      <c r="G26" s="5">
        <v>2.5377062288051329E-4</v>
      </c>
      <c r="H26" s="5">
        <v>1.6633861177419953E-7</v>
      </c>
      <c r="I26" s="5">
        <v>9.1145948930314815E-5</v>
      </c>
      <c r="J26" s="5">
        <v>8.3200913349349614E-7</v>
      </c>
      <c r="K26" s="5">
        <v>1.1561074392276532E-4</v>
      </c>
      <c r="L26" s="5">
        <v>7.9711628178347037E-5</v>
      </c>
      <c r="M26" s="5">
        <v>5.540267413628321E-5</v>
      </c>
      <c r="N26" s="5">
        <v>7.0507501827949548E-8</v>
      </c>
      <c r="O26" s="5">
        <v>0</v>
      </c>
      <c r="P26" s="5">
        <v>5.9767504407853443E-4</v>
      </c>
      <c r="Q26" s="5">
        <v>9.7421032184801112E-4</v>
      </c>
      <c r="R26" s="4">
        <v>1.63</v>
      </c>
      <c r="S26" s="4">
        <v>45.91</v>
      </c>
      <c r="T26" s="4">
        <v>0</v>
      </c>
      <c r="U26" s="7">
        <v>0.06</v>
      </c>
      <c r="V26" s="4">
        <v>0.01</v>
      </c>
      <c r="W26" s="4">
        <f t="shared" si="1"/>
        <v>1.9266263501502129E-3</v>
      </c>
    </row>
    <row r="27" spans="1:23" s="4" customFormat="1" x14ac:dyDescent="0.2">
      <c r="A27" s="23" t="s">
        <v>28</v>
      </c>
      <c r="B27" s="5">
        <v>1400</v>
      </c>
      <c r="C27" s="6">
        <v>2.3199999999999998</v>
      </c>
      <c r="D27" s="5">
        <v>5.0613737926533012E-4</v>
      </c>
      <c r="E27" s="5">
        <v>9.1135684933859378E-8</v>
      </c>
      <c r="F27" s="5">
        <f t="shared" si="0"/>
        <v>0.25327589435382308</v>
      </c>
      <c r="G27" s="5">
        <v>2.4769366491030217E-4</v>
      </c>
      <c r="H27" s="5">
        <v>8.2948302835504147E-8</v>
      </c>
      <c r="I27" s="5">
        <v>1.0864265166524933E-4</v>
      </c>
      <c r="J27" s="5">
        <v>3.2269932453223012E-7</v>
      </c>
      <c r="K27" s="5">
        <v>1.2927474058474655E-4</v>
      </c>
      <c r="L27" s="5">
        <v>9.2257583998208863E-5</v>
      </c>
      <c r="M27" s="5">
        <v>1.8382859116977856E-5</v>
      </c>
      <c r="N27" s="5">
        <v>7.0320144570387318E-8</v>
      </c>
      <c r="O27" s="5">
        <v>0</v>
      </c>
      <c r="P27" s="5">
        <v>5.9767504407853443E-4</v>
      </c>
      <c r="Q27" s="5">
        <v>9.7421032184801112E-4</v>
      </c>
      <c r="R27" s="4">
        <v>1.63</v>
      </c>
      <c r="S27" s="4">
        <v>44.93</v>
      </c>
      <c r="T27" s="4">
        <v>0</v>
      </c>
      <c r="U27" s="7">
        <v>0.1</v>
      </c>
      <c r="V27" s="4">
        <v>0.01</v>
      </c>
      <c r="W27" s="4">
        <f t="shared" si="1"/>
        <v>1.9266263501502129E-3</v>
      </c>
    </row>
    <row r="28" spans="1:23" s="4" customFormat="1" x14ac:dyDescent="0.2">
      <c r="A28" s="23" t="s">
        <v>28</v>
      </c>
      <c r="B28" s="5">
        <v>1400</v>
      </c>
      <c r="C28" s="6">
        <v>2.41</v>
      </c>
      <c r="D28" s="5">
        <v>3.8062815370036796E-4</v>
      </c>
      <c r="E28" s="5">
        <v>9.1135684933859378E-8</v>
      </c>
      <c r="F28" s="5">
        <f t="shared" si="0"/>
        <v>0.33168870387298338</v>
      </c>
      <c r="G28" s="5">
        <v>2.6769961647051785E-4</v>
      </c>
      <c r="H28" s="5">
        <v>8.5030236759002822E-8</v>
      </c>
      <c r="I28" s="5">
        <v>1.0770602238340225E-4</v>
      </c>
      <c r="J28" s="5">
        <v>4.7256973024960666E-7</v>
      </c>
      <c r="K28" s="5">
        <v>9.5029826364953436E-5</v>
      </c>
      <c r="L28" s="5">
        <v>1.2502791462540522E-4</v>
      </c>
      <c r="M28" s="5">
        <v>4.3823845825374201E-7</v>
      </c>
      <c r="N28" s="5">
        <v>1.4417024429312423E-7</v>
      </c>
      <c r="O28" s="5">
        <v>0</v>
      </c>
      <c r="P28" s="5">
        <v>5.9767504407853443E-4</v>
      </c>
      <c r="Q28" s="5">
        <v>9.7421032184801112E-4</v>
      </c>
      <c r="R28" s="4">
        <v>1.63</v>
      </c>
      <c r="S28" s="4">
        <v>47.37</v>
      </c>
      <c r="T28" s="4">
        <v>0</v>
      </c>
      <c r="U28" s="7">
        <v>0.14000000000000001</v>
      </c>
      <c r="V28" s="4">
        <v>0.02</v>
      </c>
      <c r="W28" s="4">
        <f t="shared" si="1"/>
        <v>1.9266263501502129E-3</v>
      </c>
    </row>
    <row r="29" spans="1:23" s="4" customFormat="1" x14ac:dyDescent="0.2">
      <c r="A29" s="23" t="s">
        <v>28</v>
      </c>
      <c r="B29" s="5">
        <v>1400</v>
      </c>
      <c r="C29" s="6">
        <v>2.6</v>
      </c>
      <c r="D29" s="5">
        <v>4.6228574887477697E-4</v>
      </c>
      <c r="E29" s="5">
        <v>9.1135684933859378E-8</v>
      </c>
      <c r="F29" s="5">
        <f t="shared" si="0"/>
        <v>0.32244021073129375</v>
      </c>
      <c r="G29" s="5">
        <v>2.8170441051120112E-4</v>
      </c>
      <c r="H29" s="5">
        <v>8.4755095216421306E-8</v>
      </c>
      <c r="I29" s="5">
        <v>8.6377313393083623E-5</v>
      </c>
      <c r="J29" s="5">
        <v>3.2972840964863335E-7</v>
      </c>
      <c r="K29" s="5">
        <v>1.1613562031706358E-4</v>
      </c>
      <c r="L29" s="5">
        <v>1.1146698510795915E-4</v>
      </c>
      <c r="M29" s="5">
        <v>3.2761530197251539E-7</v>
      </c>
      <c r="N29" s="5">
        <v>7.1851868512789509E-8</v>
      </c>
      <c r="O29" s="5">
        <v>0</v>
      </c>
      <c r="P29" s="5">
        <v>5.9767504407853443E-4</v>
      </c>
      <c r="Q29" s="5">
        <v>9.7421032184801112E-4</v>
      </c>
      <c r="R29" s="4">
        <v>1.63</v>
      </c>
      <c r="S29" s="4">
        <v>50.01</v>
      </c>
      <c r="T29" s="4">
        <v>0</v>
      </c>
      <c r="U29" s="7">
        <v>0.13</v>
      </c>
      <c r="V29" s="4">
        <v>0.01</v>
      </c>
      <c r="W29" s="4">
        <f t="shared" si="1"/>
        <v>1.9266263501502129E-3</v>
      </c>
    </row>
    <row r="30" spans="1:23" s="4" customFormat="1" x14ac:dyDescent="0.2">
      <c r="A30" s="23" t="s">
        <v>28</v>
      </c>
      <c r="B30" s="5">
        <v>1400</v>
      </c>
      <c r="C30" s="6">
        <v>0.31</v>
      </c>
      <c r="D30" s="5">
        <v>1.0579420253915629E-3</v>
      </c>
      <c r="E30" s="5">
        <v>9.1135684933859378E-8</v>
      </c>
      <c r="F30" s="5">
        <f t="shared" si="0"/>
        <v>-0.78094712532786081</v>
      </c>
      <c r="G30" s="5">
        <v>4.2123632603794671E-4</v>
      </c>
      <c r="H30" s="5">
        <v>1.6872189602011866E-7</v>
      </c>
      <c r="I30" s="5">
        <v>1.0533831034553295E-4</v>
      </c>
      <c r="J30" s="5">
        <v>3.7508003707157838E-7</v>
      </c>
      <c r="K30" s="5">
        <v>5.014990903903119E-7</v>
      </c>
      <c r="L30" s="5">
        <v>9.6111416362405747E-7</v>
      </c>
      <c r="M30" s="5">
        <v>4.6196331478096866E-5</v>
      </c>
      <c r="N30" s="5">
        <v>2.1169247130833938E-5</v>
      </c>
      <c r="O30" s="5">
        <v>0</v>
      </c>
      <c r="P30" s="5">
        <v>5.9767504407853443E-4</v>
      </c>
      <c r="Q30" s="5">
        <v>9.7421032184801112E-4</v>
      </c>
      <c r="R30" s="4">
        <v>1.63</v>
      </c>
      <c r="S30" s="4">
        <v>75.13</v>
      </c>
      <c r="T30" s="4">
        <v>0</v>
      </c>
      <c r="U30" s="7">
        <v>0.1</v>
      </c>
      <c r="V30" s="4">
        <v>2.96</v>
      </c>
      <c r="W30" s="4">
        <f t="shared" si="1"/>
        <v>1.9266263501502129E-3</v>
      </c>
    </row>
    <row r="31" spans="1:23" s="4" customFormat="1" x14ac:dyDescent="0.2">
      <c r="A31" s="23" t="s">
        <v>28</v>
      </c>
      <c r="B31" s="5">
        <v>1400</v>
      </c>
      <c r="C31" s="6">
        <v>0.61</v>
      </c>
      <c r="D31" s="5">
        <v>1.3591801224978573E-3</v>
      </c>
      <c r="E31" s="5">
        <v>9.1135684933859378E-8</v>
      </c>
      <c r="F31" s="5">
        <f t="shared" si="0"/>
        <v>-0.541386556774756</v>
      </c>
      <c r="G31" s="5">
        <v>3.8619045921046996E-4</v>
      </c>
      <c r="H31" s="5">
        <v>1.241785490586314E-7</v>
      </c>
      <c r="I31" s="5">
        <v>1.0239860292327995E-4</v>
      </c>
      <c r="J31" s="5">
        <v>2.7605720349925638E-7</v>
      </c>
      <c r="K31" s="5">
        <v>4.1913475071479514E-5</v>
      </c>
      <c r="L31" s="5">
        <v>1.0610634879094537E-6</v>
      </c>
      <c r="M31" s="5">
        <v>4.6187060778811329E-5</v>
      </c>
      <c r="N31" s="5">
        <v>1.7335027129658918E-5</v>
      </c>
      <c r="O31" s="5">
        <v>0</v>
      </c>
      <c r="P31" s="5">
        <v>5.9767504407853443E-4</v>
      </c>
      <c r="Q31" s="5">
        <v>9.7421032184801112E-4</v>
      </c>
      <c r="R31" s="4">
        <v>1.63</v>
      </c>
      <c r="S31" s="4">
        <v>70.19</v>
      </c>
      <c r="T31" s="4">
        <v>0</v>
      </c>
      <c r="U31" s="7">
        <v>0.1</v>
      </c>
      <c r="V31" s="4">
        <v>2.4700000000000002</v>
      </c>
      <c r="W31" s="4">
        <f t="shared" si="1"/>
        <v>1.9266263501502129E-3</v>
      </c>
    </row>
    <row r="32" spans="1:23" s="4" customFormat="1" x14ac:dyDescent="0.2">
      <c r="A32" s="23" t="s">
        <v>28</v>
      </c>
      <c r="B32" s="5">
        <v>1400</v>
      </c>
      <c r="C32" s="6">
        <v>0.67</v>
      </c>
      <c r="D32" s="5">
        <v>9.385729087102089E-4</v>
      </c>
      <c r="E32" s="5">
        <v>9.1135684933859378E-8</v>
      </c>
      <c r="F32" s="5">
        <f t="shared" si="0"/>
        <v>-0.420237089044739</v>
      </c>
      <c r="G32" s="5">
        <v>3.7904921753006623E-4</v>
      </c>
      <c r="H32" s="5">
        <v>2.0667050100100651E-7</v>
      </c>
      <c r="I32" s="5">
        <v>1.0024576150623196E-4</v>
      </c>
      <c r="J32" s="5">
        <v>5.9727501472695986E-7</v>
      </c>
      <c r="K32" s="5">
        <v>5.160080546399921E-5</v>
      </c>
      <c r="L32" s="5">
        <v>1.8836577862227142E-6</v>
      </c>
      <c r="M32" s="5">
        <v>4.5162861160001319E-5</v>
      </c>
      <c r="N32" s="5">
        <v>1.6819844471248672E-5</v>
      </c>
      <c r="O32" s="5">
        <v>0</v>
      </c>
      <c r="P32" s="5">
        <v>5.9767504407853443E-4</v>
      </c>
      <c r="Q32" s="5">
        <v>9.7421032184801112E-4</v>
      </c>
      <c r="R32" s="4">
        <v>1.63</v>
      </c>
      <c r="S32" s="4">
        <v>68.989999999999995</v>
      </c>
      <c r="T32" s="4">
        <v>0</v>
      </c>
      <c r="U32" s="7">
        <v>0.14000000000000001</v>
      </c>
      <c r="V32" s="4">
        <v>2.4</v>
      </c>
      <c r="W32" s="4">
        <f t="shared" si="1"/>
        <v>1.9266263501502129E-3</v>
      </c>
    </row>
    <row r="33" spans="1:23" s="4" customFormat="1" x14ac:dyDescent="0.2">
      <c r="A33" s="23" t="s">
        <v>28</v>
      </c>
      <c r="B33" s="5">
        <v>1400</v>
      </c>
      <c r="C33" s="6">
        <v>0.78</v>
      </c>
      <c r="D33" s="5">
        <v>1.062324510932889E-3</v>
      </c>
      <c r="E33" s="5">
        <v>9.1135684933859378E-8</v>
      </c>
      <c r="F33" s="5">
        <f t="shared" si="0"/>
        <v>-0.3811118828572147</v>
      </c>
      <c r="G33" s="5">
        <v>3.6470324789971071E-4</v>
      </c>
      <c r="H33" s="5">
        <v>1.6419586256842801E-7</v>
      </c>
      <c r="I33" s="5">
        <v>1.0341292866629079E-4</v>
      </c>
      <c r="J33" s="5">
        <v>1.8250918129743541E-7</v>
      </c>
      <c r="K33" s="5">
        <v>6.4503435919664395E-5</v>
      </c>
      <c r="L33" s="5">
        <v>3.3905780847946849E-6</v>
      </c>
      <c r="M33" s="5">
        <v>4.4428189092871822E-5</v>
      </c>
      <c r="N33" s="5">
        <v>1.5311831633524513E-5</v>
      </c>
      <c r="O33" s="5">
        <v>0</v>
      </c>
      <c r="P33" s="5">
        <v>5.9767504407853443E-4</v>
      </c>
      <c r="Q33" s="5">
        <v>9.7421032184801112E-4</v>
      </c>
      <c r="R33" s="4">
        <v>1.63</v>
      </c>
      <c r="S33" s="4">
        <v>66.84</v>
      </c>
      <c r="T33" s="4">
        <v>0</v>
      </c>
      <c r="U33" s="7">
        <v>0.1</v>
      </c>
      <c r="V33" s="4">
        <v>2.2000000000000002</v>
      </c>
      <c r="W33" s="4">
        <f t="shared" si="1"/>
        <v>1.9266263501502129E-3</v>
      </c>
    </row>
    <row r="34" spans="1:23" s="4" customFormat="1" x14ac:dyDescent="0.2">
      <c r="A34" s="23" t="s">
        <v>28</v>
      </c>
      <c r="B34" s="5">
        <v>1400</v>
      </c>
      <c r="C34" s="6">
        <v>0.72</v>
      </c>
      <c r="D34" s="5">
        <v>6.4590079797603088E-4</v>
      </c>
      <c r="E34" s="5">
        <v>9.1135684933859378E-8</v>
      </c>
      <c r="F34" s="5">
        <f t="shared" si="0"/>
        <v>-0.30782829864350369</v>
      </c>
      <c r="G34" s="5">
        <v>3.607607719631913E-4</v>
      </c>
      <c r="H34" s="5">
        <v>2.6112863209932137E-6</v>
      </c>
      <c r="I34" s="5">
        <v>1.1534288435417705E-4</v>
      </c>
      <c r="J34" s="5">
        <v>0</v>
      </c>
      <c r="K34" s="5">
        <v>2.7624742686696192E-5</v>
      </c>
      <c r="L34" s="5">
        <v>3.9526809230748438E-5</v>
      </c>
      <c r="M34" s="5">
        <v>4.1677449279297753E-5</v>
      </c>
      <c r="N34" s="5">
        <v>8.4264967490328772E-6</v>
      </c>
      <c r="O34" s="5">
        <v>0</v>
      </c>
      <c r="P34" s="5">
        <v>5.9767504407853443E-4</v>
      </c>
      <c r="Q34" s="5">
        <v>9.7421032184801112E-4</v>
      </c>
      <c r="R34" s="4">
        <v>1.63</v>
      </c>
      <c r="S34" s="4">
        <v>64.44</v>
      </c>
      <c r="T34" s="4">
        <v>0</v>
      </c>
      <c r="U34" s="7">
        <v>0.03</v>
      </c>
      <c r="V34" s="4">
        <v>1.18</v>
      </c>
      <c r="W34" s="4">
        <f t="shared" si="1"/>
        <v>1.9266263501502129E-3</v>
      </c>
    </row>
    <row r="35" spans="1:23" s="4" customFormat="1" x14ac:dyDescent="0.2">
      <c r="A35" s="23" t="s">
        <v>28</v>
      </c>
      <c r="B35" s="5">
        <v>1400</v>
      </c>
      <c r="C35" s="6">
        <v>1.1299999999999999</v>
      </c>
      <c r="D35" s="5">
        <v>2.6115677518685548E-4</v>
      </c>
      <c r="E35" s="5">
        <v>9.1135684933859378E-8</v>
      </c>
      <c r="F35" s="5">
        <f t="shared" si="0"/>
        <v>8.454991034658027E-2</v>
      </c>
      <c r="G35" s="5">
        <v>2.8921829433143297E-4</v>
      </c>
      <c r="H35" s="5">
        <v>3.4698169884289947E-6</v>
      </c>
      <c r="I35" s="5">
        <v>1.01629887884826E-4</v>
      </c>
      <c r="J35" s="5">
        <v>1.9707396166089073E-5</v>
      </c>
      <c r="K35" s="5">
        <v>8.5610276979733869E-5</v>
      </c>
      <c r="L35" s="5">
        <v>7.6410934138166283E-5</v>
      </c>
      <c r="M35" s="5">
        <v>1.8864527105558773E-5</v>
      </c>
      <c r="N35" s="5">
        <v>9.3269213589720243E-7</v>
      </c>
      <c r="O35" s="5">
        <v>0</v>
      </c>
      <c r="P35" s="5">
        <v>5.9767504407853443E-4</v>
      </c>
      <c r="Q35" s="5">
        <v>9.7421032184801112E-4</v>
      </c>
      <c r="R35" s="4">
        <v>1.63</v>
      </c>
      <c r="S35" s="4">
        <v>51.42</v>
      </c>
      <c r="T35" s="4">
        <v>0</v>
      </c>
      <c r="U35" s="7">
        <v>0.02</v>
      </c>
      <c r="V35" s="4">
        <v>0.13</v>
      </c>
      <c r="W35" s="4">
        <f t="shared" si="1"/>
        <v>1.9266263501502129E-3</v>
      </c>
    </row>
    <row r="36" spans="1:23" s="4" customFormat="1" x14ac:dyDescent="0.2">
      <c r="A36" s="23" t="s">
        <v>28</v>
      </c>
      <c r="B36" s="5">
        <v>1400</v>
      </c>
      <c r="C36" s="6">
        <v>0.44</v>
      </c>
      <c r="D36" s="5">
        <v>2.5103130134780975E-4</v>
      </c>
      <c r="E36" s="5">
        <v>9.1135684933859378E-8</v>
      </c>
      <c r="F36" s="5">
        <f t="shared" si="0"/>
        <v>-0.31648914678166057</v>
      </c>
      <c r="G36" s="5">
        <v>3.1690970003086041E-4</v>
      </c>
      <c r="H36" s="5">
        <v>1.3904165325727235E-6</v>
      </c>
      <c r="I36" s="5">
        <v>1.4678364570592375E-4</v>
      </c>
      <c r="J36" s="5">
        <v>1.0091169195151554E-5</v>
      </c>
      <c r="K36" s="5">
        <v>1.5396678821999157E-6</v>
      </c>
      <c r="L36" s="5">
        <v>1.0890583556036212E-5</v>
      </c>
      <c r="M36" s="5">
        <v>6.7023981741970581E-5</v>
      </c>
      <c r="N36" s="5">
        <v>4.0215756774313822E-5</v>
      </c>
      <c r="O36" s="5">
        <v>0</v>
      </c>
      <c r="P36" s="5">
        <v>5.9767504407853443E-4</v>
      </c>
      <c r="Q36" s="5">
        <v>9.7421032184801112E-4</v>
      </c>
      <c r="R36" s="4">
        <v>1.63</v>
      </c>
      <c r="S36" s="4">
        <v>58.3</v>
      </c>
      <c r="T36" s="4">
        <v>0</v>
      </c>
      <c r="U36" s="7">
        <v>0.03</v>
      </c>
      <c r="V36" s="4">
        <v>5.8</v>
      </c>
      <c r="W36" s="4">
        <f t="shared" si="1"/>
        <v>1.9266263501502129E-3</v>
      </c>
    </row>
    <row r="37" spans="1:23" s="4" customFormat="1" x14ac:dyDescent="0.2">
      <c r="A37" s="23" t="s">
        <v>28</v>
      </c>
      <c r="B37" s="5">
        <v>1400</v>
      </c>
      <c r="C37" s="6">
        <v>0.17</v>
      </c>
      <c r="D37" s="5">
        <v>2.5864653604647361E-4</v>
      </c>
      <c r="E37" s="5">
        <v>9.1135684933859378E-8</v>
      </c>
      <c r="F37" s="5">
        <f t="shared" si="0"/>
        <v>-0.73598229637349588</v>
      </c>
      <c r="G37" s="5">
        <v>4.1779799323909722E-4</v>
      </c>
      <c r="H37" s="5">
        <v>3.9847705258709134E-6</v>
      </c>
      <c r="I37" s="5">
        <v>1.0551272381749431E-4</v>
      </c>
      <c r="J37" s="5">
        <v>3.8938069728379659E-7</v>
      </c>
      <c r="K37" s="5">
        <v>1.3536112832682458E-5</v>
      </c>
      <c r="L37" s="5">
        <v>2.0142250151089368E-5</v>
      </c>
      <c r="M37" s="5">
        <v>5.6420772933236888E-6</v>
      </c>
      <c r="N37" s="5">
        <v>2.8064413456315735E-5</v>
      </c>
      <c r="O37" s="5">
        <v>0</v>
      </c>
      <c r="P37" s="5">
        <v>5.9767504407853443E-4</v>
      </c>
      <c r="Q37" s="5">
        <v>9.7421032184801112E-4</v>
      </c>
      <c r="R37" s="4">
        <v>1.63</v>
      </c>
      <c r="S37" s="4">
        <v>71.78</v>
      </c>
      <c r="T37" s="4">
        <v>0</v>
      </c>
      <c r="U37" s="7">
        <v>0.01</v>
      </c>
      <c r="V37" s="4">
        <v>3.78</v>
      </c>
      <c r="W37" s="4">
        <f t="shared" si="1"/>
        <v>1.9266263501502129E-3</v>
      </c>
    </row>
    <row r="38" spans="1:23" s="4" customFormat="1" x14ac:dyDescent="0.2">
      <c r="A38" s="23" t="s">
        <v>28</v>
      </c>
      <c r="B38" s="5">
        <v>1400</v>
      </c>
      <c r="C38" s="6">
        <v>0.47</v>
      </c>
      <c r="D38" s="5">
        <v>1.1479785427557293E-3</v>
      </c>
      <c r="E38" s="5">
        <v>9.1135684933859378E-8</v>
      </c>
      <c r="F38" s="5">
        <f t="shared" si="0"/>
        <v>-0.61794691189191886</v>
      </c>
      <c r="G38" s="5">
        <v>3.9573264601667287E-4</v>
      </c>
      <c r="H38" s="5">
        <v>4.1641545086438463E-6</v>
      </c>
      <c r="I38" s="5">
        <v>1.1214398636203418E-4</v>
      </c>
      <c r="J38" s="5">
        <v>1.091374383423672E-5</v>
      </c>
      <c r="K38" s="5">
        <v>1.3636732642319363E-5</v>
      </c>
      <c r="L38" s="5">
        <v>2.1910580575680937E-5</v>
      </c>
      <c r="M38" s="5">
        <v>6.5514635139236276E-6</v>
      </c>
      <c r="N38" s="5">
        <v>2.9282064839307658E-5</v>
      </c>
      <c r="O38" s="5">
        <v>0</v>
      </c>
      <c r="P38" s="5">
        <v>5.9767504407853443E-4</v>
      </c>
      <c r="Q38" s="5">
        <v>9.7421032184801112E-4</v>
      </c>
      <c r="R38" s="4">
        <v>1.63</v>
      </c>
      <c r="S38" s="4">
        <v>67.92</v>
      </c>
      <c r="T38" s="4">
        <v>0</v>
      </c>
      <c r="U38" s="7">
        <v>0.06</v>
      </c>
      <c r="V38" s="4">
        <v>3.94</v>
      </c>
      <c r="W38" s="4">
        <f t="shared" si="1"/>
        <v>1.9266263501502129E-3</v>
      </c>
    </row>
    <row r="39" spans="1:23" s="4" customFormat="1" x14ac:dyDescent="0.2">
      <c r="A39" s="23" t="s">
        <v>28</v>
      </c>
      <c r="B39" s="5">
        <v>1400</v>
      </c>
      <c r="C39" s="6">
        <v>0.5</v>
      </c>
      <c r="D39" s="5">
        <v>1.1463823072037464E-3</v>
      </c>
      <c r="E39" s="5">
        <v>9.1135684933859378E-8</v>
      </c>
      <c r="F39" s="5">
        <f t="shared" si="0"/>
        <v>-0.59077261755185262</v>
      </c>
      <c r="G39" s="5">
        <v>3.8731861974935643E-4</v>
      </c>
      <c r="H39" s="5">
        <v>4.3787384830418206E-6</v>
      </c>
      <c r="I39" s="5">
        <v>1.1662307933174694E-4</v>
      </c>
      <c r="J39" s="5">
        <v>1.6420364285004572E-5</v>
      </c>
      <c r="K39" s="5">
        <v>1.4110653675738872E-5</v>
      </c>
      <c r="L39" s="5">
        <v>2.2360715980825818E-5</v>
      </c>
      <c r="M39" s="5">
        <v>6.2687883322654377E-6</v>
      </c>
      <c r="N39" s="5">
        <v>2.6247267888234929E-5</v>
      </c>
      <c r="O39" s="5">
        <v>0</v>
      </c>
      <c r="P39" s="5">
        <v>5.9767504407853443E-4</v>
      </c>
      <c r="Q39" s="5">
        <v>9.7421032184801112E-4</v>
      </c>
      <c r="R39" s="4">
        <v>1.63</v>
      </c>
      <c r="S39" s="4">
        <v>65.88</v>
      </c>
      <c r="T39" s="4">
        <v>0</v>
      </c>
      <c r="U39" s="7">
        <v>0.17</v>
      </c>
      <c r="V39" s="4">
        <v>3.5</v>
      </c>
      <c r="W39" s="4">
        <f t="shared" si="1"/>
        <v>1.9266263501502129E-3</v>
      </c>
    </row>
    <row r="40" spans="1:23" s="4" customFormat="1" x14ac:dyDescent="0.2">
      <c r="A40" s="23" t="s">
        <v>29</v>
      </c>
      <c r="B40" s="5">
        <v>1400</v>
      </c>
      <c r="C40" s="6">
        <v>2.74</v>
      </c>
      <c r="D40" s="5">
        <v>3.6920997937813383E-4</v>
      </c>
      <c r="E40" s="5">
        <v>9.1135684933859378E-8</v>
      </c>
      <c r="F40" s="5">
        <f t="shared" si="0"/>
        <v>0.39403596276122949</v>
      </c>
      <c r="G40" s="5">
        <v>2.5010923792391282E-4</v>
      </c>
      <c r="H40" s="5">
        <v>0</v>
      </c>
      <c r="I40" s="5">
        <v>1.1604128824906772E-4</v>
      </c>
      <c r="J40" s="5">
        <v>0</v>
      </c>
      <c r="K40" s="5">
        <v>1.3449678248920427E-4</v>
      </c>
      <c r="L40" s="5">
        <v>9.6245924157469827E-5</v>
      </c>
      <c r="M40" s="5">
        <v>0</v>
      </c>
      <c r="N40" s="5">
        <v>0</v>
      </c>
      <c r="O40" s="5">
        <v>0</v>
      </c>
      <c r="P40" s="5">
        <v>5.9767504407853443E-4</v>
      </c>
      <c r="Q40" s="5">
        <v>9.7421032184801112E-4</v>
      </c>
      <c r="R40" s="4">
        <v>1.63</v>
      </c>
      <c r="S40" s="4">
        <v>45.27</v>
      </c>
      <c r="T40" s="4">
        <v>0</v>
      </c>
      <c r="U40" s="7">
        <v>0.14000000000000001</v>
      </c>
      <c r="V40" s="4">
        <v>0</v>
      </c>
      <c r="W40" s="4">
        <f t="shared" si="1"/>
        <v>1.9266263501502129E-3</v>
      </c>
    </row>
    <row r="41" spans="1:23" s="4" customFormat="1" x14ac:dyDescent="0.2">
      <c r="A41" s="23" t="s">
        <v>29</v>
      </c>
      <c r="B41" s="5">
        <v>1400</v>
      </c>
      <c r="C41" s="6">
        <v>2.5499999999999998</v>
      </c>
      <c r="D41" s="5">
        <v>4.2379571736455738E-4</v>
      </c>
      <c r="E41" s="5">
        <v>9.1135684933859378E-8</v>
      </c>
      <c r="F41" s="5">
        <f t="shared" si="0"/>
        <v>0.3328840140712529</v>
      </c>
      <c r="G41" s="5">
        <v>2.4998970632772991E-4</v>
      </c>
      <c r="H41" s="5">
        <v>0</v>
      </c>
      <c r="I41" s="5">
        <v>1.166258685997366E-4</v>
      </c>
      <c r="J41" s="5">
        <v>0</v>
      </c>
      <c r="K41" s="5">
        <v>1.3427753466465088E-4</v>
      </c>
      <c r="L41" s="5">
        <v>9.5912105997565772E-5</v>
      </c>
      <c r="M41" s="5">
        <v>0</v>
      </c>
      <c r="N41" s="5">
        <v>0</v>
      </c>
      <c r="O41" s="5">
        <v>0</v>
      </c>
      <c r="P41" s="5">
        <v>5.9767504407853443E-4</v>
      </c>
      <c r="Q41" s="5">
        <v>9.7421032184801112E-4</v>
      </c>
      <c r="R41" s="4">
        <v>1.63</v>
      </c>
      <c r="S41" s="4">
        <v>45.35</v>
      </c>
      <c r="T41" s="4">
        <v>0</v>
      </c>
      <c r="U41" s="7">
        <v>0.04</v>
      </c>
      <c r="V41" s="4">
        <v>0</v>
      </c>
      <c r="W41" s="4">
        <f t="shared" si="1"/>
        <v>1.9266263501502129E-3</v>
      </c>
    </row>
    <row r="42" spans="1:23" s="4" customFormat="1" x14ac:dyDescent="0.2">
      <c r="A42" s="23" t="s">
        <v>29</v>
      </c>
      <c r="B42" s="5">
        <v>1400</v>
      </c>
      <c r="C42" s="5">
        <v>2.56</v>
      </c>
      <c r="D42" s="5">
        <v>4.0725460428300099E-4</v>
      </c>
      <c r="E42" s="5">
        <v>9.1135684933859378E-8</v>
      </c>
      <c r="F42" s="5">
        <f t="shared" si="0"/>
        <v>0.343229079285154</v>
      </c>
      <c r="G42" s="5">
        <v>2.4906086398617802E-4</v>
      </c>
      <c r="H42" s="5">
        <v>0</v>
      </c>
      <c r="I42" s="5">
        <v>1.1577412619325794E-4</v>
      </c>
      <c r="J42" s="5">
        <v>0</v>
      </c>
      <c r="K42" s="5">
        <v>1.3575870761470374E-4</v>
      </c>
      <c r="L42" s="5">
        <v>9.6259157915089941E-5</v>
      </c>
      <c r="M42" s="5">
        <v>0</v>
      </c>
      <c r="N42" s="5">
        <v>0</v>
      </c>
      <c r="O42" s="5">
        <v>0</v>
      </c>
      <c r="P42" s="5">
        <v>5.9767504407853443E-4</v>
      </c>
      <c r="Q42" s="5">
        <v>9.7421032184801112E-4</v>
      </c>
      <c r="R42" s="4">
        <v>1.63</v>
      </c>
      <c r="S42" s="4">
        <v>44.88</v>
      </c>
      <c r="T42" s="4">
        <v>0</v>
      </c>
      <c r="U42" s="7">
        <v>7.0000000000000007E-2</v>
      </c>
      <c r="V42" s="4">
        <v>0</v>
      </c>
      <c r="W42" s="4">
        <f t="shared" si="1"/>
        <v>1.9266263501502129E-3</v>
      </c>
    </row>
    <row r="43" spans="1:23" s="4" customFormat="1" x14ac:dyDescent="0.2">
      <c r="A43" s="23" t="s">
        <v>29</v>
      </c>
      <c r="B43" s="5">
        <v>1400</v>
      </c>
      <c r="C43" s="5">
        <v>2.2400000000000002</v>
      </c>
      <c r="D43" s="5">
        <v>4.4017079511965153E-4</v>
      </c>
      <c r="E43" s="5">
        <v>9.1135684933859378E-8</v>
      </c>
      <c r="F43" s="5">
        <f t="shared" si="0"/>
        <v>0.26835952171487581</v>
      </c>
      <c r="G43" s="5">
        <v>2.4958491392273292E-4</v>
      </c>
      <c r="H43" s="5">
        <v>0</v>
      </c>
      <c r="I43" s="5">
        <v>1.166830849417655E-4</v>
      </c>
      <c r="J43" s="5">
        <v>0</v>
      </c>
      <c r="K43" s="5">
        <v>1.333805331687254E-4</v>
      </c>
      <c r="L43" s="5">
        <v>9.7214799902181243E-5</v>
      </c>
      <c r="M43" s="5">
        <v>0</v>
      </c>
      <c r="N43" s="5">
        <v>0</v>
      </c>
      <c r="O43" s="5">
        <v>0</v>
      </c>
      <c r="P43" s="5">
        <v>5.9767504407853443E-4</v>
      </c>
      <c r="Q43" s="5">
        <v>9.7421032184801112E-4</v>
      </c>
      <c r="R43" s="4">
        <v>1.63</v>
      </c>
      <c r="S43" s="4">
        <v>45.33</v>
      </c>
      <c r="T43" s="4">
        <v>0</v>
      </c>
      <c r="U43" s="7">
        <v>0.05</v>
      </c>
      <c r="V43" s="4">
        <v>0</v>
      </c>
      <c r="W43" s="4">
        <f t="shared" si="1"/>
        <v>1.9266263501502129E-3</v>
      </c>
    </row>
    <row r="44" spans="1:23" s="4" customFormat="1" x14ac:dyDescent="0.2">
      <c r="A44" s="23" t="s">
        <v>29</v>
      </c>
      <c r="B44" s="5">
        <v>1400</v>
      </c>
      <c r="C44" s="5">
        <v>1.02</v>
      </c>
      <c r="D44" s="5">
        <v>7.1036981497159686E-5</v>
      </c>
      <c r="E44" s="5">
        <v>9.1135684933859378E-8</v>
      </c>
      <c r="F44" s="5">
        <f t="shared" si="0"/>
        <v>0.32278003767022884</v>
      </c>
      <c r="G44" s="5">
        <v>2.5379040283997914E-4</v>
      </c>
      <c r="H44" s="5">
        <v>0</v>
      </c>
      <c r="I44" s="5">
        <v>1.1282995183135561E-4</v>
      </c>
      <c r="J44" s="5">
        <v>0</v>
      </c>
      <c r="K44" s="5">
        <v>1.3412677034882361E-4</v>
      </c>
      <c r="L44" s="5">
        <v>9.6219824299634526E-5</v>
      </c>
      <c r="M44" s="5">
        <v>0</v>
      </c>
      <c r="N44" s="5">
        <v>0</v>
      </c>
      <c r="O44" s="5">
        <v>0</v>
      </c>
      <c r="P44" s="5">
        <v>5.9767504407853443E-4</v>
      </c>
      <c r="Q44" s="5">
        <v>9.7421032184801112E-4</v>
      </c>
      <c r="R44" s="4">
        <v>1.63</v>
      </c>
      <c r="S44" s="4">
        <v>46.74</v>
      </c>
      <c r="T44" s="4">
        <v>0</v>
      </c>
      <c r="U44" s="7">
        <v>0.03</v>
      </c>
      <c r="V44" s="4">
        <v>0</v>
      </c>
      <c r="W44" s="4">
        <f t="shared" si="1"/>
        <v>1.9266263501502129E-3</v>
      </c>
    </row>
    <row r="45" spans="1:23" s="4" customFormat="1" x14ac:dyDescent="0.2">
      <c r="A45" s="23" t="s">
        <v>29</v>
      </c>
      <c r="B45" s="5">
        <v>1400</v>
      </c>
      <c r="C45" s="6">
        <v>0.5</v>
      </c>
      <c r="D45" s="5">
        <v>2.0855648573017377E-5</v>
      </c>
      <c r="E45" s="5">
        <v>9.1135684933859378E-8</v>
      </c>
      <c r="F45" s="5">
        <f t="shared" si="0"/>
        <v>0.27928026972375691</v>
      </c>
      <c r="G45" s="5">
        <v>2.6024521896893439E-4</v>
      </c>
      <c r="H45" s="5">
        <v>0</v>
      </c>
      <c r="I45" s="5">
        <v>1.0852557123621107E-4</v>
      </c>
      <c r="J45" s="5">
        <v>0</v>
      </c>
      <c r="K45" s="5">
        <v>1.3445499895572407E-4</v>
      </c>
      <c r="L45" s="5">
        <v>9.374747431465962E-5</v>
      </c>
      <c r="M45" s="5">
        <v>0</v>
      </c>
      <c r="N45" s="5">
        <v>0</v>
      </c>
      <c r="O45" s="5">
        <v>0</v>
      </c>
      <c r="P45" s="5">
        <v>5.9767504407853443E-4</v>
      </c>
      <c r="Q45" s="5">
        <v>9.7421032184801112E-4</v>
      </c>
      <c r="R45" s="4">
        <v>1.63</v>
      </c>
      <c r="S45" s="4">
        <v>48.36</v>
      </c>
      <c r="T45" s="4">
        <v>0</v>
      </c>
      <c r="U45" s="7">
        <v>0.03</v>
      </c>
      <c r="V45" s="4">
        <v>0</v>
      </c>
      <c r="W45" s="4">
        <f t="shared" si="1"/>
        <v>1.9266263501502129E-3</v>
      </c>
    </row>
    <row r="46" spans="1:23" s="4" customFormat="1" x14ac:dyDescent="0.2">
      <c r="A46" s="23" t="s">
        <v>29</v>
      </c>
      <c r="B46" s="5">
        <v>1400</v>
      </c>
      <c r="C46" s="6">
        <v>0.21</v>
      </c>
      <c r="D46" s="5">
        <v>2.9920014141193962E-6</v>
      </c>
      <c r="E46" s="5">
        <v>9.1135684933859378E-8</v>
      </c>
      <c r="F46" s="5">
        <f t="shared" si="0"/>
        <v>0.32416051297749165</v>
      </c>
      <c r="G46" s="5">
        <v>2.6148064293128262E-4</v>
      </c>
      <c r="H46" s="5">
        <v>0</v>
      </c>
      <c r="I46" s="5">
        <v>1.0783021656124146E-4</v>
      </c>
      <c r="J46" s="5">
        <v>0</v>
      </c>
      <c r="K46" s="5">
        <v>1.3310567032129419E-4</v>
      </c>
      <c r="L46" s="5">
        <v>9.4511426186545287E-5</v>
      </c>
      <c r="M46" s="5">
        <v>0</v>
      </c>
      <c r="N46" s="5">
        <v>0</v>
      </c>
      <c r="O46" s="5">
        <v>0</v>
      </c>
      <c r="P46" s="5">
        <v>5.9767504407853443E-4</v>
      </c>
      <c r="Q46" s="5">
        <v>9.7421032184801112E-4</v>
      </c>
      <c r="R46" s="4">
        <v>1.63</v>
      </c>
      <c r="S46" s="4">
        <v>48.76</v>
      </c>
      <c r="T46" s="4">
        <v>0</v>
      </c>
      <c r="U46" s="7">
        <v>0.01</v>
      </c>
      <c r="V46" s="4">
        <v>0</v>
      </c>
      <c r="W46" s="4">
        <f t="shared" si="1"/>
        <v>1.9266263501502129E-3</v>
      </c>
    </row>
    <row r="47" spans="1:23" s="4" customFormat="1" x14ac:dyDescent="0.2">
      <c r="A47" s="23" t="s">
        <v>29</v>
      </c>
      <c r="B47" s="5">
        <v>1400</v>
      </c>
      <c r="C47" s="6">
        <v>3.59</v>
      </c>
      <c r="D47" s="5">
        <v>1.8050038355674916E-3</v>
      </c>
      <c r="E47" s="5">
        <v>9.1135684933859378E-8</v>
      </c>
      <c r="F47" s="5">
        <f t="shared" si="0"/>
        <v>0.16677749949782028</v>
      </c>
      <c r="G47" s="5">
        <v>2.5345520708687107E-4</v>
      </c>
      <c r="H47" s="5">
        <v>0</v>
      </c>
      <c r="I47" s="5">
        <v>1.1620381412661967E-4</v>
      </c>
      <c r="J47" s="5">
        <v>0</v>
      </c>
      <c r="K47" s="5">
        <v>1.3463729522553364E-4</v>
      </c>
      <c r="L47" s="5">
        <v>9.29782819448423E-5</v>
      </c>
      <c r="M47" s="5">
        <v>0</v>
      </c>
      <c r="N47" s="5">
        <v>0</v>
      </c>
      <c r="O47" s="5">
        <v>0</v>
      </c>
      <c r="P47" s="5">
        <v>5.9767504407853443E-4</v>
      </c>
      <c r="Q47" s="5">
        <v>9.7421032184801112E-4</v>
      </c>
      <c r="R47" s="4">
        <v>1.63</v>
      </c>
      <c r="S47" s="4">
        <v>45.94</v>
      </c>
      <c r="T47" s="4">
        <v>0</v>
      </c>
      <c r="U47" s="7">
        <v>0.09</v>
      </c>
      <c r="V47" s="4">
        <v>0</v>
      </c>
      <c r="W47" s="4">
        <f t="shared" si="1"/>
        <v>1.9266263501502129E-3</v>
      </c>
    </row>
    <row r="48" spans="1:23" s="4" customFormat="1" x14ac:dyDescent="0.2">
      <c r="A48" s="23" t="s">
        <v>29</v>
      </c>
      <c r="B48" s="5">
        <v>1400</v>
      </c>
      <c r="C48" s="6">
        <v>0.18</v>
      </c>
      <c r="D48" s="5">
        <v>2.1730717889614999E-6</v>
      </c>
      <c r="E48" s="5">
        <v>9.1135684933859378E-8</v>
      </c>
      <c r="F48" s="5">
        <f t="shared" si="0"/>
        <v>0.32665758368287939</v>
      </c>
      <c r="G48" s="5">
        <v>2.5722562875030299E-4</v>
      </c>
      <c r="H48" s="5">
        <v>0</v>
      </c>
      <c r="I48" s="5">
        <v>1.117647863340506E-4</v>
      </c>
      <c r="J48" s="5">
        <v>0</v>
      </c>
      <c r="K48" s="5">
        <v>1.3338109231302188E-4</v>
      </c>
      <c r="L48" s="5">
        <v>9.5163395694735113E-5</v>
      </c>
      <c r="M48" s="5">
        <v>0</v>
      </c>
      <c r="N48" s="5">
        <v>0</v>
      </c>
      <c r="O48" s="5">
        <v>0</v>
      </c>
      <c r="P48" s="5">
        <v>5.9767504407853443E-4</v>
      </c>
      <c r="Q48" s="5">
        <v>9.7421032184801112E-4</v>
      </c>
      <c r="R48" s="4">
        <v>1.63</v>
      </c>
      <c r="S48" s="4">
        <v>47.58</v>
      </c>
      <c r="T48" s="4">
        <v>0</v>
      </c>
      <c r="U48" s="7">
        <v>0.01</v>
      </c>
      <c r="V48" s="4">
        <v>0</v>
      </c>
      <c r="W48" s="4">
        <f t="shared" si="1"/>
        <v>1.9266263501502129E-3</v>
      </c>
    </row>
    <row r="49" spans="1:23" s="4" customFormat="1" x14ac:dyDescent="0.2">
      <c r="A49" s="23" t="s">
        <v>29</v>
      </c>
      <c r="B49" s="5">
        <v>1400</v>
      </c>
      <c r="C49" s="6">
        <v>2.93</v>
      </c>
      <c r="D49" s="5">
        <v>9.2319666699662039E-5</v>
      </c>
      <c r="E49" s="5">
        <v>2.5573803634949157E-8</v>
      </c>
      <c r="F49" s="5">
        <f t="shared" si="0"/>
        <v>0.5861693379556524</v>
      </c>
      <c r="G49" s="5">
        <v>2.5055340771313266E-4</v>
      </c>
      <c r="H49" s="5">
        <v>0</v>
      </c>
      <c r="I49" s="5">
        <v>1.1977822510539823E-4</v>
      </c>
      <c r="J49" s="5">
        <v>0</v>
      </c>
      <c r="K49" s="5">
        <v>1.3402750181018777E-4</v>
      </c>
      <c r="L49" s="5">
        <v>9.2979269951269392E-5</v>
      </c>
      <c r="M49" s="5">
        <v>0</v>
      </c>
      <c r="N49" s="5">
        <v>0</v>
      </c>
      <c r="O49" s="5">
        <v>0</v>
      </c>
      <c r="P49" s="5">
        <v>5.9767504407853443E-4</v>
      </c>
      <c r="Q49" s="5">
        <v>5.9767504407853443E-4</v>
      </c>
      <c r="R49" s="4">
        <v>1</v>
      </c>
      <c r="S49" s="4">
        <v>45.76</v>
      </c>
      <c r="T49" s="4">
        <v>0</v>
      </c>
      <c r="U49" s="7">
        <v>0.04</v>
      </c>
      <c r="V49" s="4">
        <v>0</v>
      </c>
      <c r="W49" s="4">
        <f t="shared" si="1"/>
        <v>1.9266263501502129E-3</v>
      </c>
    </row>
    <row r="50" spans="1:23" s="4" customFormat="1" x14ac:dyDescent="0.2">
      <c r="A50" s="23" t="s">
        <v>29</v>
      </c>
      <c r="B50" s="5">
        <v>1300</v>
      </c>
      <c r="C50" s="6">
        <v>2.41</v>
      </c>
      <c r="D50" s="5">
        <v>1.8367092390034187E-4</v>
      </c>
      <c r="E50" s="5">
        <v>1.726763187149025E-8</v>
      </c>
      <c r="F50" s="5">
        <f t="shared" si="0"/>
        <v>0.30930503262341558</v>
      </c>
      <c r="G50" s="5">
        <v>2.6362596338696566E-4</v>
      </c>
      <c r="H50" s="5">
        <v>0</v>
      </c>
      <c r="I50" s="5">
        <v>1.232952157311451E-4</v>
      </c>
      <c r="J50" s="5">
        <v>0</v>
      </c>
      <c r="K50" s="5">
        <v>1.4433062500948839E-4</v>
      </c>
      <c r="L50" s="5">
        <v>1.0366491051786002E-4</v>
      </c>
      <c r="M50" s="5">
        <v>0</v>
      </c>
      <c r="N50" s="5">
        <v>0</v>
      </c>
      <c r="O50" s="5">
        <v>0</v>
      </c>
      <c r="P50" s="5">
        <v>6.3566729173950346E-4</v>
      </c>
      <c r="Q50" s="5">
        <v>1.0361376855353907E-3</v>
      </c>
      <c r="R50" s="4">
        <v>1.63</v>
      </c>
      <c r="S50" s="4">
        <v>45.01</v>
      </c>
      <c r="T50" s="4">
        <v>0</v>
      </c>
      <c r="U50" s="7">
        <v>0.16</v>
      </c>
      <c r="V50" s="4">
        <v>0</v>
      </c>
      <c r="W50" s="4">
        <f t="shared" si="1"/>
        <v>2.0320822137858473E-3</v>
      </c>
    </row>
    <row r="51" spans="1:23" s="4" customFormat="1" x14ac:dyDescent="0.2">
      <c r="A51" s="23" t="s">
        <v>29</v>
      </c>
      <c r="B51" s="5">
        <v>1400</v>
      </c>
      <c r="C51" s="6">
        <v>2.12</v>
      </c>
      <c r="D51" s="5">
        <v>1.5858481379392787E-3</v>
      </c>
      <c r="E51" s="5">
        <v>3.172205796249253E-7</v>
      </c>
      <c r="F51" s="5">
        <f t="shared" si="0"/>
        <v>0.10154540121530026</v>
      </c>
      <c r="G51" s="5">
        <v>2.5231660554507832E-4</v>
      </c>
      <c r="H51" s="5">
        <v>0</v>
      </c>
      <c r="I51" s="5">
        <v>1.1672174007214417E-4</v>
      </c>
      <c r="J51" s="5">
        <v>0</v>
      </c>
      <c r="K51" s="5">
        <v>1.3258691230293268E-4</v>
      </c>
      <c r="L51" s="5">
        <v>9.5110455352960418E-5</v>
      </c>
      <c r="M51" s="5">
        <v>0</v>
      </c>
      <c r="N51" s="5">
        <v>0</v>
      </c>
      <c r="O51" s="5">
        <v>0</v>
      </c>
      <c r="P51" s="5">
        <v>5.9767504407853443E-4</v>
      </c>
      <c r="Q51" s="5">
        <v>1.1953500881570689E-3</v>
      </c>
      <c r="R51" s="4">
        <v>2</v>
      </c>
      <c r="S51" s="4">
        <v>45.76</v>
      </c>
      <c r="T51" s="4">
        <v>0</v>
      </c>
      <c r="U51" s="7">
        <v>0.03</v>
      </c>
      <c r="V51" s="4">
        <v>0</v>
      </c>
      <c r="W51" s="4">
        <f t="shared" si="1"/>
        <v>1.9266263501502129E-3</v>
      </c>
    </row>
    <row r="52" spans="1:23" s="4" customFormat="1" x14ac:dyDescent="0.2">
      <c r="A52" s="23" t="s">
        <v>29</v>
      </c>
      <c r="B52" s="5">
        <v>1400</v>
      </c>
      <c r="C52" s="6">
        <v>0.77</v>
      </c>
      <c r="D52" s="5">
        <v>1.2189084357123667E-4</v>
      </c>
      <c r="E52" s="5">
        <v>9.1135684933859378E-8</v>
      </c>
      <c r="F52" s="5">
        <f t="shared" si="0"/>
        <v>8.3427299301879629E-2</v>
      </c>
      <c r="G52" s="5">
        <v>3.112029900789167E-4</v>
      </c>
      <c r="H52" s="5">
        <v>4.0483470855107451E-6</v>
      </c>
      <c r="I52" s="5">
        <v>1.0088002327134085E-4</v>
      </c>
      <c r="J52" s="5">
        <v>1.5346934941509318E-5</v>
      </c>
      <c r="K52" s="5">
        <v>7.4816140330009315E-5</v>
      </c>
      <c r="L52" s="5">
        <v>7.4645354471118732E-5</v>
      </c>
      <c r="M52" s="5">
        <v>1.5593714616621711E-5</v>
      </c>
      <c r="N52" s="5">
        <v>0</v>
      </c>
      <c r="O52" s="5">
        <v>0</v>
      </c>
      <c r="P52" s="5">
        <v>5.9767504407853443E-4</v>
      </c>
      <c r="Q52" s="5">
        <v>9.7421032184801112E-4</v>
      </c>
      <c r="R52" s="4">
        <v>1.63</v>
      </c>
      <c r="S52" s="4">
        <v>54.94</v>
      </c>
      <c r="T52" s="4">
        <v>0</v>
      </c>
      <c r="U52" s="7">
        <v>0.06</v>
      </c>
      <c r="V52" s="4">
        <v>0</v>
      </c>
      <c r="W52" s="4">
        <f t="shared" si="1"/>
        <v>1.9266263501502129E-3</v>
      </c>
    </row>
    <row r="53" spans="1:23" s="4" customFormat="1" x14ac:dyDescent="0.2">
      <c r="A53" s="23" t="s">
        <v>29</v>
      </c>
      <c r="B53" s="5">
        <v>1400</v>
      </c>
      <c r="C53" s="6">
        <v>2.54</v>
      </c>
      <c r="D53" s="5">
        <v>3.8488994098862341E-4</v>
      </c>
      <c r="E53" s="5">
        <v>9.1135684933859378E-8</v>
      </c>
      <c r="F53" s="5">
        <f t="shared" si="0"/>
        <v>0.35208755156323129</v>
      </c>
      <c r="G53" s="5">
        <v>2.4530446963728079E-4</v>
      </c>
      <c r="H53" s="5">
        <v>0</v>
      </c>
      <c r="I53" s="5">
        <v>1.069204978974295E-4</v>
      </c>
      <c r="J53" s="5">
        <v>4.1359336847434828E-5</v>
      </c>
      <c r="K53" s="5">
        <v>1.1892326200863312E-4</v>
      </c>
      <c r="L53" s="5">
        <v>8.4124808869268273E-5</v>
      </c>
      <c r="M53" s="5">
        <v>0</v>
      </c>
      <c r="N53" s="5">
        <v>0</v>
      </c>
      <c r="O53" s="5">
        <v>0</v>
      </c>
      <c r="P53" s="5">
        <v>5.9767504407853443E-4</v>
      </c>
      <c r="Q53" s="5">
        <v>9.7421032184801112E-4</v>
      </c>
      <c r="R53" s="4">
        <v>1.63</v>
      </c>
      <c r="S53" s="4">
        <v>43.05</v>
      </c>
      <c r="T53" s="4">
        <v>0</v>
      </c>
      <c r="U53" s="7">
        <v>0.06</v>
      </c>
      <c r="V53" s="4">
        <v>0</v>
      </c>
      <c r="W53" s="4">
        <f t="shared" si="1"/>
        <v>1.9266263501502129E-3</v>
      </c>
    </row>
    <row r="54" spans="1:23" s="4" customFormat="1" x14ac:dyDescent="0.2">
      <c r="A54" s="23" t="s">
        <v>29</v>
      </c>
      <c r="B54" s="5">
        <v>1400</v>
      </c>
      <c r="C54" s="6">
        <v>2.7</v>
      </c>
      <c r="D54" s="5">
        <v>3.5031729701300165E-4</v>
      </c>
      <c r="E54" s="5">
        <v>9.1135684933859378E-8</v>
      </c>
      <c r="F54" s="5">
        <f t="shared" si="0"/>
        <v>0.39905508900144215</v>
      </c>
      <c r="G54" s="5">
        <v>2.51212384520998E-4</v>
      </c>
      <c r="H54" s="5">
        <v>0</v>
      </c>
      <c r="I54" s="5">
        <v>9.3079459143827485E-5</v>
      </c>
      <c r="J54" s="5">
        <v>7.7845707778663285E-5</v>
      </c>
      <c r="K54" s="5">
        <v>1.0198257450216631E-4</v>
      </c>
      <c r="L54" s="5">
        <v>7.2402987013234303E-5</v>
      </c>
      <c r="M54" s="5">
        <v>0</v>
      </c>
      <c r="N54" s="5">
        <v>0</v>
      </c>
      <c r="O54" s="5">
        <v>0</v>
      </c>
      <c r="P54" s="5">
        <v>5.9767504407853443E-4</v>
      </c>
      <c r="Q54" s="5">
        <v>9.7421032184801112E-4</v>
      </c>
      <c r="R54" s="4">
        <v>1.63</v>
      </c>
      <c r="S54" s="4">
        <v>42.34</v>
      </c>
      <c r="T54" s="4">
        <v>0</v>
      </c>
      <c r="U54" s="7">
        <v>0.19</v>
      </c>
      <c r="V54" s="4">
        <v>0</v>
      </c>
      <c r="W54" s="4">
        <f t="shared" si="1"/>
        <v>1.9266263501502129E-3</v>
      </c>
    </row>
    <row r="55" spans="1:23" s="4" customFormat="1" x14ac:dyDescent="0.2">
      <c r="A55" s="23" t="s">
        <v>29</v>
      </c>
      <c r="B55" s="5">
        <v>1400</v>
      </c>
      <c r="C55" s="6">
        <v>3.49</v>
      </c>
      <c r="D55" s="5">
        <v>1.3640817911776321E-4</v>
      </c>
      <c r="E55" s="5">
        <v>9.1135684933859378E-8</v>
      </c>
      <c r="F55" s="5">
        <f t="shared" si="0"/>
        <v>0.71532733659815906</v>
      </c>
      <c r="G55" s="5">
        <v>2.2574688551606689E-4</v>
      </c>
      <c r="H55" s="5">
        <v>0</v>
      </c>
      <c r="I55" s="5">
        <v>8.7262971674414777E-5</v>
      </c>
      <c r="J55" s="5">
        <v>1.0587191321652656E-4</v>
      </c>
      <c r="K55" s="5">
        <v>1.0395204641149351E-4</v>
      </c>
      <c r="L55" s="5">
        <v>7.3928783591229081E-5</v>
      </c>
      <c r="M55" s="5">
        <v>0</v>
      </c>
      <c r="N55" s="5">
        <v>0</v>
      </c>
      <c r="O55" s="5">
        <v>0</v>
      </c>
      <c r="P55" s="5">
        <v>5.9767504407853443E-4</v>
      </c>
      <c r="Q55" s="5">
        <v>9.7421032184801112E-4</v>
      </c>
      <c r="R55" s="4">
        <v>1.63</v>
      </c>
      <c r="S55" s="4">
        <v>37.229999999999997</v>
      </c>
      <c r="T55" s="4">
        <v>0</v>
      </c>
      <c r="U55" s="7">
        <v>0.28000000000000003</v>
      </c>
      <c r="V55" s="4">
        <v>0</v>
      </c>
      <c r="W55" s="4">
        <f t="shared" si="1"/>
        <v>1.9266263501502129E-3</v>
      </c>
    </row>
    <row r="56" spans="1:23" s="4" customFormat="1" x14ac:dyDescent="0.2">
      <c r="A56" s="23" t="s">
        <v>29</v>
      </c>
      <c r="B56" s="5">
        <v>1400</v>
      </c>
      <c r="C56" s="6">
        <v>1.6</v>
      </c>
      <c r="D56" s="5">
        <v>5.5494390325660722E-4</v>
      </c>
      <c r="E56" s="5">
        <v>9.1135684933859378E-8</v>
      </c>
      <c r="F56" s="5">
        <f t="shared" si="0"/>
        <v>7.1917555878390105E-2</v>
      </c>
      <c r="G56" s="5">
        <v>3.063560701576595E-4</v>
      </c>
      <c r="H56" s="5">
        <v>4.2020467834943587E-6</v>
      </c>
      <c r="I56" s="5">
        <v>1.0533372456287224E-4</v>
      </c>
      <c r="J56" s="5">
        <v>2.3589470927108776E-6</v>
      </c>
      <c r="K56" s="5">
        <v>7.8051473864119156E-5</v>
      </c>
      <c r="L56" s="5">
        <v>7.9728578886368142E-5</v>
      </c>
      <c r="M56" s="5">
        <v>2.0344439812366482E-5</v>
      </c>
      <c r="N56" s="5">
        <v>0</v>
      </c>
      <c r="O56" s="5">
        <v>0</v>
      </c>
      <c r="P56" s="5">
        <v>5.9767504407853443E-4</v>
      </c>
      <c r="Q56" s="5">
        <v>9.7421032184801112E-4</v>
      </c>
      <c r="R56" s="4">
        <v>1.63</v>
      </c>
      <c r="S56" s="4">
        <v>54.3</v>
      </c>
      <c r="T56" s="4">
        <v>0</v>
      </c>
      <c r="U56" s="7">
        <v>0.03</v>
      </c>
      <c r="V56" s="4">
        <v>0</v>
      </c>
      <c r="W56" s="4">
        <f t="shared" si="1"/>
        <v>1.9266263501502129E-3</v>
      </c>
    </row>
    <row r="57" spans="1:23" s="4" customFormat="1" x14ac:dyDescent="0.2">
      <c r="A57" s="23" t="s">
        <v>29</v>
      </c>
      <c r="B57" s="5">
        <v>1500</v>
      </c>
      <c r="C57" s="6">
        <v>2.66</v>
      </c>
      <c r="D57" s="5">
        <v>8.6586657896948181E-4</v>
      </c>
      <c r="E57" s="5">
        <v>3.9870873821066088E-7</v>
      </c>
      <c r="F57" s="5">
        <f t="shared" si="0"/>
        <v>0.35632008664623593</v>
      </c>
      <c r="G57" s="5">
        <v>2.358870329663149E-4</v>
      </c>
      <c r="H57" s="5">
        <v>0</v>
      </c>
      <c r="I57" s="5">
        <v>1.0937928024960694E-4</v>
      </c>
      <c r="J57" s="5">
        <v>0</v>
      </c>
      <c r="K57" s="5">
        <v>1.2706678269241674E-4</v>
      </c>
      <c r="L57" s="5">
        <v>9.0761591362259909E-5</v>
      </c>
      <c r="M57" s="5">
        <v>0</v>
      </c>
      <c r="N57" s="5">
        <v>0</v>
      </c>
      <c r="O57" s="5">
        <v>0</v>
      </c>
      <c r="P57" s="5">
        <v>5.6396807940670558E-4</v>
      </c>
      <c r="Q57" s="5">
        <v>9.1926796943292996E-4</v>
      </c>
      <c r="R57" s="4">
        <v>1.63</v>
      </c>
      <c r="S57" s="4">
        <v>45.22</v>
      </c>
      <c r="T57" s="4">
        <v>0</v>
      </c>
      <c r="U57" s="7">
        <v>7.0000000000000007E-2</v>
      </c>
      <c r="V57" s="4">
        <v>0</v>
      </c>
      <c r="W57" s="4">
        <f t="shared" si="1"/>
        <v>1.8321887468001666E-3</v>
      </c>
    </row>
    <row r="58" spans="1:23" s="4" customFormat="1" x14ac:dyDescent="0.2">
      <c r="A58" s="23" t="s">
        <v>29</v>
      </c>
      <c r="B58" s="5">
        <v>1400</v>
      </c>
      <c r="C58" s="6">
        <v>0.69</v>
      </c>
      <c r="D58" s="5">
        <v>1.4059819782334065E-3</v>
      </c>
      <c r="E58" s="5">
        <v>1.9293209420804161E-4</v>
      </c>
      <c r="F58" s="5">
        <f t="shared" si="0"/>
        <v>0.33621033336314821</v>
      </c>
      <c r="G58" s="5">
        <v>2.4742416644071049E-4</v>
      </c>
      <c r="H58" s="5">
        <v>0</v>
      </c>
      <c r="I58" s="5">
        <v>1.1260974595948361E-4</v>
      </c>
      <c r="J58" s="5">
        <v>0</v>
      </c>
      <c r="K58" s="5">
        <v>1.3235610005507862E-4</v>
      </c>
      <c r="L58" s="5">
        <v>9.5420924608308406E-5</v>
      </c>
      <c r="M58" s="5">
        <v>0</v>
      </c>
      <c r="N58" s="5">
        <v>0</v>
      </c>
      <c r="O58" s="5">
        <v>0</v>
      </c>
      <c r="P58" s="5">
        <v>5.9767504407853443E-4</v>
      </c>
      <c r="Q58" s="5">
        <v>9.7421032184801112E-4</v>
      </c>
      <c r="R58" s="4">
        <v>1.63</v>
      </c>
      <c r="S58" s="4">
        <v>44.31</v>
      </c>
      <c r="T58" s="4">
        <v>0</v>
      </c>
      <c r="U58" s="7">
        <v>0.04</v>
      </c>
      <c r="V58" s="4">
        <v>0</v>
      </c>
      <c r="W58" s="4">
        <f t="shared" si="1"/>
        <v>1.9266263501502129E-3</v>
      </c>
    </row>
    <row r="59" spans="1:23" s="4" customFormat="1" x14ac:dyDescent="0.2">
      <c r="A59" s="23" t="s">
        <v>29</v>
      </c>
      <c r="B59" s="5">
        <v>1400</v>
      </c>
      <c r="C59" s="6">
        <v>0.33</v>
      </c>
      <c r="D59" s="5">
        <v>1.2353782334032621E-3</v>
      </c>
      <c r="E59" s="5">
        <v>1.9293209420804161E-4</v>
      </c>
      <c r="F59" s="5">
        <f t="shared" si="0"/>
        <v>4.3965086952133171E-2</v>
      </c>
      <c r="G59" s="5">
        <v>2.9743539080019952E-4</v>
      </c>
      <c r="H59" s="5">
        <v>4.4236131658122407E-6</v>
      </c>
      <c r="I59" s="5">
        <v>1.0395729631627881E-4</v>
      </c>
      <c r="J59" s="5">
        <v>1.6941720771930211E-5</v>
      </c>
      <c r="K59" s="5">
        <v>7.4985441711272188E-5</v>
      </c>
      <c r="L59" s="5">
        <v>7.017005702886526E-5</v>
      </c>
      <c r="M59" s="5">
        <v>1.8961476535501042E-5</v>
      </c>
      <c r="N59" s="5">
        <v>0</v>
      </c>
      <c r="O59" s="5">
        <v>0</v>
      </c>
      <c r="P59" s="5">
        <v>5.9767504407853443E-4</v>
      </c>
      <c r="Q59" s="5">
        <v>9.7421032184801112E-4</v>
      </c>
      <c r="R59" s="4">
        <v>1.63</v>
      </c>
      <c r="S59" s="4">
        <v>51.09</v>
      </c>
      <c r="T59" s="4">
        <v>0</v>
      </c>
      <c r="U59" s="7">
        <v>0.02</v>
      </c>
      <c r="V59" s="4">
        <v>0</v>
      </c>
      <c r="W59" s="4">
        <f t="shared" si="1"/>
        <v>1.9266263501502129E-3</v>
      </c>
    </row>
    <row r="60" spans="1:23" s="4" customFormat="1" x14ac:dyDescent="0.2">
      <c r="A60" s="23" t="s">
        <v>29</v>
      </c>
      <c r="B60" s="5">
        <v>1300</v>
      </c>
      <c r="C60" s="6">
        <v>3.39</v>
      </c>
      <c r="D60" s="5">
        <v>4.3634203769035832E-6</v>
      </c>
      <c r="E60" s="5">
        <v>5.0267223763664866E-10</v>
      </c>
      <c r="F60" s="5">
        <f t="shared" si="0"/>
        <v>0.88560739548862089</v>
      </c>
      <c r="G60" s="5">
        <v>2.6619593176913786E-4</v>
      </c>
      <c r="H60" s="5">
        <v>0</v>
      </c>
      <c r="I60" s="5">
        <v>1.2445579502403319E-4</v>
      </c>
      <c r="J60" s="5">
        <v>0</v>
      </c>
      <c r="K60" s="5">
        <v>1.4636644780231906E-4</v>
      </c>
      <c r="L60" s="5">
        <v>9.8065547202985605E-5</v>
      </c>
      <c r="M60" s="5">
        <v>0</v>
      </c>
      <c r="N60" s="5">
        <v>0</v>
      </c>
      <c r="O60" s="5">
        <v>0</v>
      </c>
      <c r="P60" s="5">
        <v>6.3566729173950346E-4</v>
      </c>
      <c r="Q60" s="5">
        <v>3.1783364586975173E-4</v>
      </c>
      <c r="R60" s="4">
        <v>0.5</v>
      </c>
      <c r="S60" s="4">
        <v>45.63</v>
      </c>
      <c r="T60" s="4">
        <v>0</v>
      </c>
      <c r="U60" s="7">
        <v>0.04</v>
      </c>
      <c r="V60" s="4">
        <v>0</v>
      </c>
      <c r="W60" s="4">
        <f t="shared" si="1"/>
        <v>2.0320822137858473E-3</v>
      </c>
    </row>
    <row r="61" spans="1:23" s="4" customFormat="1" x14ac:dyDescent="0.2">
      <c r="A61" s="23" t="s">
        <v>29</v>
      </c>
      <c r="B61" s="5">
        <v>1400</v>
      </c>
      <c r="C61" s="6">
        <v>0.41</v>
      </c>
      <c r="D61" s="5">
        <v>3.0227462606979091E-5</v>
      </c>
      <c r="E61" s="5">
        <v>9.1135684933859378E-8</v>
      </c>
      <c r="F61" s="5">
        <f t="shared" si="0"/>
        <v>0.1125051258930416</v>
      </c>
      <c r="G61" s="5">
        <v>3.0766009384184485E-4</v>
      </c>
      <c r="H61" s="5">
        <v>3.9576199475254574E-6</v>
      </c>
      <c r="I61" s="5">
        <v>1.0634042707368306E-4</v>
      </c>
      <c r="J61" s="5">
        <v>7.8993274389503554E-6</v>
      </c>
      <c r="K61" s="5">
        <v>7.4122055826480584E-5</v>
      </c>
      <c r="L61" s="5">
        <v>7.6238671125381164E-5</v>
      </c>
      <c r="M61" s="5">
        <v>2.0287567099155525E-5</v>
      </c>
      <c r="N61" s="5">
        <v>0</v>
      </c>
      <c r="O61" s="5">
        <v>0</v>
      </c>
      <c r="P61" s="5">
        <v>5.9767504407853443E-4</v>
      </c>
      <c r="Q61" s="5">
        <v>9.7421032184801112E-4</v>
      </c>
      <c r="R61" s="4">
        <v>1.63</v>
      </c>
      <c r="S61" s="4">
        <v>54.39</v>
      </c>
      <c r="T61" s="4">
        <v>0</v>
      </c>
      <c r="U61" s="7">
        <v>0.09</v>
      </c>
      <c r="V61" s="4">
        <v>0</v>
      </c>
      <c r="W61" s="4">
        <f t="shared" si="1"/>
        <v>1.9266263501502129E-3</v>
      </c>
    </row>
    <row r="62" spans="1:23" s="4" customFormat="1" x14ac:dyDescent="0.2">
      <c r="A62" s="23" t="s">
        <v>29</v>
      </c>
      <c r="B62" s="5">
        <v>1400</v>
      </c>
      <c r="C62" s="6">
        <v>0.32</v>
      </c>
      <c r="D62" s="5">
        <v>1.7794674207166335E-5</v>
      </c>
      <c r="E62" s="5">
        <v>9.1135684933859378E-8</v>
      </c>
      <c r="F62" s="5">
        <f t="shared" si="0"/>
        <v>0.11992707321295583</v>
      </c>
      <c r="G62" s="5">
        <v>3.0211168262267842E-4</v>
      </c>
      <c r="H62" s="5">
        <v>4.1514752793575756E-6</v>
      </c>
      <c r="I62" s="5">
        <v>1.0544569978060547E-4</v>
      </c>
      <c r="J62" s="5">
        <v>1.2118897631430157E-5</v>
      </c>
      <c r="K62" s="5">
        <v>7.4702372808904791E-5</v>
      </c>
      <c r="L62" s="5">
        <v>7.7932985208667589E-5</v>
      </c>
      <c r="M62" s="5">
        <v>2.0315719781843768E-5</v>
      </c>
      <c r="N62" s="5">
        <v>0</v>
      </c>
      <c r="O62" s="5">
        <v>0</v>
      </c>
      <c r="P62" s="5">
        <v>5.9767504407853443E-4</v>
      </c>
      <c r="Q62" s="5">
        <v>9.7421032184801112E-4</v>
      </c>
      <c r="R62" s="4">
        <v>1.63</v>
      </c>
      <c r="S62" s="4">
        <v>54.2</v>
      </c>
      <c r="T62" s="4">
        <v>0</v>
      </c>
      <c r="U62" s="7">
        <v>0.01</v>
      </c>
      <c r="V62" s="4">
        <v>0</v>
      </c>
      <c r="W62" s="4">
        <f t="shared" si="1"/>
        <v>1.9266263501502129E-3</v>
      </c>
    </row>
    <row r="63" spans="1:23" s="4" customFormat="1" x14ac:dyDescent="0.2">
      <c r="A63" s="23" t="s">
        <v>29</v>
      </c>
      <c r="B63" s="5">
        <v>1500</v>
      </c>
      <c r="C63" s="6">
        <v>1.77</v>
      </c>
      <c r="D63" s="5">
        <v>1.0864244555959209E-3</v>
      </c>
      <c r="E63" s="5">
        <v>3.9870873821066088E-7</v>
      </c>
      <c r="F63" s="5">
        <f t="shared" si="0"/>
        <v>0.13013743828900415</v>
      </c>
      <c r="G63" s="5">
        <v>2.6981396179214792E-4</v>
      </c>
      <c r="H63" s="5">
        <v>3.8538816584888335E-6</v>
      </c>
      <c r="I63" s="5">
        <v>9.5963856682062707E-5</v>
      </c>
      <c r="J63" s="5">
        <v>4.0330750075163644E-5</v>
      </c>
      <c r="K63" s="5">
        <v>6.6211827231631265E-5</v>
      </c>
      <c r="L63" s="5">
        <v>6.9888900840027335E-5</v>
      </c>
      <c r="M63" s="5">
        <v>1.6798664184410406E-5</v>
      </c>
      <c r="N63" s="5">
        <v>0</v>
      </c>
      <c r="O63" s="5">
        <v>0</v>
      </c>
      <c r="P63" s="5">
        <v>5.6396807940670558E-4</v>
      </c>
      <c r="Q63" s="5">
        <v>9.1926796943292996E-4</v>
      </c>
      <c r="R63" s="4">
        <v>1.63</v>
      </c>
      <c r="S63" s="4">
        <v>49.51</v>
      </c>
      <c r="T63" s="4">
        <v>0</v>
      </c>
      <c r="U63" s="7">
        <v>0.09</v>
      </c>
      <c r="V63" s="4">
        <v>0</v>
      </c>
      <c r="W63" s="4">
        <f t="shared" si="1"/>
        <v>1.8321887468001666E-3</v>
      </c>
    </row>
    <row r="64" spans="1:23" s="4" customFormat="1" x14ac:dyDescent="0.2">
      <c r="A64" s="23" t="s">
        <v>29</v>
      </c>
      <c r="B64" s="5">
        <v>1300</v>
      </c>
      <c r="C64" s="6">
        <v>1.52</v>
      </c>
      <c r="D64" s="5">
        <v>2.6250355298254238E-4</v>
      </c>
      <c r="E64" s="5">
        <v>1.726763187149025E-8</v>
      </c>
      <c r="F64" s="5">
        <f t="shared" si="0"/>
        <v>3.1584190309067534E-2</v>
      </c>
      <c r="G64" s="5">
        <v>3.2541384256104126E-4</v>
      </c>
      <c r="H64" s="5">
        <v>4.5586551947146137E-6</v>
      </c>
      <c r="I64" s="5">
        <v>1.1300007212271276E-4</v>
      </c>
      <c r="J64" s="5">
        <v>5.5687902058132303E-6</v>
      </c>
      <c r="K64" s="5">
        <v>8.2461975580699337E-5</v>
      </c>
      <c r="L64" s="5">
        <v>8.3303627060839409E-5</v>
      </c>
      <c r="M64" s="5">
        <v>1.9889258126444636E-5</v>
      </c>
      <c r="N64" s="5">
        <v>0</v>
      </c>
      <c r="O64" s="5">
        <v>0</v>
      </c>
      <c r="P64" s="5">
        <v>6.3566729173950346E-4</v>
      </c>
      <c r="Q64" s="5">
        <v>1.0361376855353907E-3</v>
      </c>
      <c r="R64" s="4">
        <v>1.63</v>
      </c>
      <c r="S64" s="4">
        <v>54.24</v>
      </c>
      <c r="T64" s="4">
        <v>0</v>
      </c>
      <c r="U64" s="7">
        <v>0.02</v>
      </c>
      <c r="V64" s="4">
        <v>0</v>
      </c>
      <c r="W64" s="4">
        <f t="shared" si="1"/>
        <v>2.0320822137858473E-3</v>
      </c>
    </row>
    <row r="65" spans="1:23" s="4" customFormat="1" x14ac:dyDescent="0.2">
      <c r="A65" s="23" t="s">
        <v>29</v>
      </c>
      <c r="B65" s="5">
        <v>1200</v>
      </c>
      <c r="C65" s="6">
        <v>1.48</v>
      </c>
      <c r="D65" s="5">
        <v>1.1251889049456884E-4</v>
      </c>
      <c r="E65" s="5">
        <v>2.6103214314790946E-9</v>
      </c>
      <c r="F65" s="5">
        <f t="shared" si="0"/>
        <v>-1.1775078891341946E-3</v>
      </c>
      <c r="G65" s="5">
        <v>3.2491602728362048E-4</v>
      </c>
      <c r="H65" s="5">
        <v>5.0484018838254361E-6</v>
      </c>
      <c r="I65" s="5">
        <v>1.2052334559169835E-4</v>
      </c>
      <c r="J65" s="5">
        <v>4.382288658580726E-5</v>
      </c>
      <c r="K65" s="5">
        <v>7.7647892590363869E-5</v>
      </c>
      <c r="L65" s="5">
        <v>8.2028539285788302E-5</v>
      </c>
      <c r="M65" s="5">
        <v>2.3788822881062088E-5</v>
      </c>
      <c r="N65" s="5">
        <v>0</v>
      </c>
      <c r="O65" s="5">
        <v>0</v>
      </c>
      <c r="P65" s="5">
        <v>6.7881749991514776E-4</v>
      </c>
      <c r="Q65" s="5">
        <v>1.1064725248616908E-3</v>
      </c>
      <c r="R65" s="4">
        <v>1.63</v>
      </c>
      <c r="S65" s="4">
        <v>50.84</v>
      </c>
      <c r="T65" s="4">
        <v>0</v>
      </c>
      <c r="U65" s="7">
        <v>0.19</v>
      </c>
      <c r="V65" s="4">
        <v>0</v>
      </c>
      <c r="W65" s="4">
        <f t="shared" si="1"/>
        <v>2.1506614873558687E-3</v>
      </c>
    </row>
    <row r="66" spans="1:23" s="4" customFormat="1" x14ac:dyDescent="0.2">
      <c r="A66" s="23" t="s">
        <v>29</v>
      </c>
      <c r="B66" s="5">
        <v>1400</v>
      </c>
      <c r="C66" s="6">
        <v>2.0499999999999998</v>
      </c>
      <c r="D66" s="5">
        <v>8.5902261003505489E-5</v>
      </c>
      <c r="E66" s="5">
        <v>2.5573803634949157E-8</v>
      </c>
      <c r="F66" s="5">
        <f t="shared" si="0"/>
        <v>0.44670039515327276</v>
      </c>
      <c r="G66" s="5">
        <v>2.9007679386322093E-4</v>
      </c>
      <c r="H66" s="5">
        <v>4.0525711035494921E-6</v>
      </c>
      <c r="I66" s="5">
        <v>9.9333848832995056E-5</v>
      </c>
      <c r="J66" s="5">
        <v>3.6714651308603446E-5</v>
      </c>
      <c r="K66" s="5">
        <v>7.4173419678658832E-5</v>
      </c>
      <c r="L66" s="5">
        <v>7.4034078889574889E-5</v>
      </c>
      <c r="M66" s="5">
        <v>1.807926097772725E-5</v>
      </c>
      <c r="N66" s="5">
        <v>0</v>
      </c>
      <c r="O66" s="5">
        <v>0</v>
      </c>
      <c r="P66" s="5">
        <v>5.9767504407853443E-4</v>
      </c>
      <c r="Q66" s="5">
        <v>5.9767504407853443E-4</v>
      </c>
      <c r="R66" s="4">
        <v>1</v>
      </c>
      <c r="S66" s="4">
        <v>50.08</v>
      </c>
      <c r="T66" s="4">
        <v>0</v>
      </c>
      <c r="U66" s="7">
        <v>0.14000000000000001</v>
      </c>
      <c r="V66" s="4">
        <v>0</v>
      </c>
      <c r="W66" s="4">
        <f t="shared" si="1"/>
        <v>1.9266263501502129E-3</v>
      </c>
    </row>
    <row r="67" spans="1:23" s="4" customFormat="1" x14ac:dyDescent="0.2">
      <c r="A67" s="23" t="s">
        <v>29</v>
      </c>
      <c r="B67" s="5">
        <v>1400</v>
      </c>
      <c r="C67" s="6">
        <v>1.62</v>
      </c>
      <c r="D67" s="5">
        <v>1.9842211341982775E-3</v>
      </c>
      <c r="E67" s="5">
        <v>3.0263619487823788E-7</v>
      </c>
      <c r="F67" s="5">
        <f t="shared" si="0"/>
        <v>-6.9049804025923991E-2</v>
      </c>
      <c r="G67" s="5">
        <v>2.8844489003075998E-4</v>
      </c>
      <c r="H67" s="5">
        <v>4.1432185460774278E-6</v>
      </c>
      <c r="I67" s="5">
        <v>9.9125902467893124E-5</v>
      </c>
      <c r="J67" s="5">
        <v>3.943310125727735E-5</v>
      </c>
      <c r="K67" s="5">
        <v>7.354827710061064E-5</v>
      </c>
      <c r="L67" s="5">
        <v>7.3017437650745067E-5</v>
      </c>
      <c r="M67" s="5">
        <v>1.9129435699655353E-5</v>
      </c>
      <c r="N67" s="5">
        <v>0</v>
      </c>
      <c r="O67" s="5">
        <v>0</v>
      </c>
      <c r="P67" s="5">
        <v>5.9767504407853443E-4</v>
      </c>
      <c r="Q67" s="5">
        <v>1.1953500881570689E-3</v>
      </c>
      <c r="R67" s="4">
        <v>2</v>
      </c>
      <c r="S67" s="4">
        <v>50.28</v>
      </c>
      <c r="T67" s="4">
        <v>0</v>
      </c>
      <c r="U67" s="7">
        <v>0.12</v>
      </c>
      <c r="V67" s="4">
        <v>0</v>
      </c>
      <c r="W67" s="4">
        <f t="shared" si="1"/>
        <v>1.9266263501502129E-3</v>
      </c>
    </row>
    <row r="68" spans="1:23" s="4" customFormat="1" x14ac:dyDescent="0.2">
      <c r="A68" s="23" t="s">
        <v>29</v>
      </c>
      <c r="B68" s="5">
        <v>1350</v>
      </c>
      <c r="C68" s="6">
        <v>2.19</v>
      </c>
      <c r="D68" s="5">
        <v>8.8397343009161243E-6</v>
      </c>
      <c r="E68" s="5">
        <v>1.1125559527662046E-9</v>
      </c>
      <c r="F68" s="5">
        <f t="shared" ref="F68:F96" si="2">LOG10(C68/SQRT(D68)*(E68^0.25))</f>
        <v>0.62880497455352813</v>
      </c>
      <c r="G68" s="5">
        <v>3.0022492804497895E-4</v>
      </c>
      <c r="H68" s="5">
        <v>4.5154788218578745E-6</v>
      </c>
      <c r="I68" s="5">
        <v>1.0247391697587835E-4</v>
      </c>
      <c r="J68" s="5">
        <v>4.0947949128584943E-5</v>
      </c>
      <c r="K68" s="5">
        <v>7.6808445708657035E-5</v>
      </c>
      <c r="L68" s="5">
        <v>7.6529776053695846E-5</v>
      </c>
      <c r="M68" s="5">
        <v>1.3479550209123743E-5</v>
      </c>
      <c r="N68" s="5">
        <v>0</v>
      </c>
      <c r="O68" s="5">
        <v>0</v>
      </c>
      <c r="P68" s="5">
        <v>6.1608600560638261E-4</v>
      </c>
      <c r="Q68" s="5">
        <v>3.080430028031913E-4</v>
      </c>
      <c r="R68" s="4">
        <v>0.5</v>
      </c>
      <c r="S68" s="4">
        <v>50.52</v>
      </c>
      <c r="T68" s="4">
        <v>0</v>
      </c>
      <c r="U68" s="7">
        <v>0.11</v>
      </c>
      <c r="V68" s="4">
        <v>0</v>
      </c>
      <c r="W68" s="4">
        <f t="shared" ref="W68:W96" si="3">(LOG10(B68+273.15))*P68</f>
        <v>1.9778570409966461E-3</v>
      </c>
    </row>
    <row r="69" spans="1:23" s="4" customFormat="1" x14ac:dyDescent="0.2">
      <c r="A69" s="23" t="s">
        <v>29</v>
      </c>
      <c r="B69" s="5">
        <v>1400</v>
      </c>
      <c r="C69" s="6">
        <v>1.23</v>
      </c>
      <c r="D69" s="5">
        <v>1.328335971903728E-5</v>
      </c>
      <c r="E69" s="5">
        <v>2.5573803634949157E-8</v>
      </c>
      <c r="F69" s="5">
        <f t="shared" si="2"/>
        <v>0.63019997614265888</v>
      </c>
      <c r="G69" s="5">
        <v>2.5975322904337952E-4</v>
      </c>
      <c r="H69" s="5">
        <v>0</v>
      </c>
      <c r="I69" s="5">
        <v>1.0773414066113626E-4</v>
      </c>
      <c r="J69" s="5">
        <v>0</v>
      </c>
      <c r="K69" s="5">
        <v>1.3864820278727157E-4</v>
      </c>
      <c r="L69" s="5">
        <v>9.0954278350462495E-5</v>
      </c>
      <c r="M69" s="5">
        <v>0</v>
      </c>
      <c r="N69" s="5">
        <v>0</v>
      </c>
      <c r="O69" s="5">
        <v>0</v>
      </c>
      <c r="P69" s="5">
        <v>5.9767504407853443E-4</v>
      </c>
      <c r="Q69" s="5">
        <v>5.9767504407853443E-4</v>
      </c>
      <c r="R69" s="4">
        <v>1</v>
      </c>
      <c r="S69" s="4">
        <v>48.68</v>
      </c>
      <c r="T69" s="4">
        <v>0</v>
      </c>
      <c r="U69" s="7">
        <v>0.03</v>
      </c>
      <c r="V69" s="4">
        <v>0</v>
      </c>
      <c r="W69" s="4">
        <f t="shared" si="3"/>
        <v>1.9266263501502129E-3</v>
      </c>
    </row>
    <row r="70" spans="1:23" s="4" customFormat="1" x14ac:dyDescent="0.2">
      <c r="A70" s="23" t="s">
        <v>29</v>
      </c>
      <c r="B70" s="5">
        <v>1400</v>
      </c>
      <c r="C70" s="6">
        <v>0.81</v>
      </c>
      <c r="D70" s="5">
        <v>2.6228247807102956E-4</v>
      </c>
      <c r="E70" s="5">
        <v>3.0263619487823788E-7</v>
      </c>
      <c r="F70" s="5">
        <f t="shared" si="2"/>
        <v>6.9330596698954958E-2</v>
      </c>
      <c r="G70" s="5">
        <v>2.6393217485002403E-4</v>
      </c>
      <c r="H70" s="5">
        <v>0</v>
      </c>
      <c r="I70" s="5">
        <v>1.1127418096331777E-4</v>
      </c>
      <c r="J70" s="5">
        <v>0</v>
      </c>
      <c r="K70" s="5">
        <v>1.2759919156170738E-4</v>
      </c>
      <c r="L70" s="5">
        <v>9.4019435020783822E-5</v>
      </c>
      <c r="M70" s="5">
        <v>0</v>
      </c>
      <c r="N70" s="5">
        <v>0</v>
      </c>
      <c r="O70" s="5">
        <v>0</v>
      </c>
      <c r="P70" s="5">
        <v>5.9767504407853443E-4</v>
      </c>
      <c r="Q70" s="5">
        <v>1.1953500881570689E-3</v>
      </c>
      <c r="R70" s="4">
        <v>2</v>
      </c>
      <c r="S70" s="4">
        <v>47.61</v>
      </c>
      <c r="T70" s="4">
        <v>0</v>
      </c>
      <c r="U70" s="7">
        <v>0.02</v>
      </c>
      <c r="V70" s="4">
        <v>0</v>
      </c>
      <c r="W70" s="4">
        <f t="shared" si="3"/>
        <v>1.9266263501502129E-3</v>
      </c>
    </row>
    <row r="71" spans="1:23" s="4" customFormat="1" x14ac:dyDescent="0.2">
      <c r="A71" s="23" t="s">
        <v>30</v>
      </c>
      <c r="B71" s="5">
        <v>1200</v>
      </c>
      <c r="C71" s="6">
        <v>2.64</v>
      </c>
      <c r="D71" s="5">
        <v>2.6133364997245083E-5</v>
      </c>
      <c r="E71" s="5">
        <v>5.5391457485762941E-10</v>
      </c>
      <c r="F71" s="5">
        <f t="shared" si="2"/>
        <v>0.3988669579494476</v>
      </c>
      <c r="G71" s="5">
        <v>2.8892156754067405E-4</v>
      </c>
      <c r="H71" s="5">
        <v>4.5367488994405602E-6</v>
      </c>
      <c r="I71" s="5">
        <v>9.6974860005238041E-5</v>
      </c>
      <c r="J71" s="5">
        <v>4.2788464143034232E-5</v>
      </c>
      <c r="K71" s="5">
        <v>7.8238350791482388E-5</v>
      </c>
      <c r="L71" s="5">
        <v>7.689026811628024E-5</v>
      </c>
      <c r="M71" s="5">
        <v>1.1922510031357851E-5</v>
      </c>
      <c r="N71" s="5">
        <v>1.5231953683122082E-7</v>
      </c>
      <c r="O71" s="5">
        <v>7.7285220810317679E-5</v>
      </c>
      <c r="P71" s="5">
        <v>6.7881749991514776E-4</v>
      </c>
      <c r="Q71" s="5">
        <v>7.1275837491090524E-4</v>
      </c>
      <c r="R71" s="4">
        <v>1.05</v>
      </c>
      <c r="S71" s="4">
        <v>48.39</v>
      </c>
      <c r="T71" s="4">
        <v>1.94</v>
      </c>
      <c r="U71" s="7">
        <v>0.06</v>
      </c>
      <c r="V71" s="4">
        <v>0.02</v>
      </c>
      <c r="W71" s="4">
        <f t="shared" si="3"/>
        <v>2.1506614873558687E-3</v>
      </c>
    </row>
    <row r="72" spans="1:23" s="4" customFormat="1" x14ac:dyDescent="0.2">
      <c r="A72" s="23" t="s">
        <v>30</v>
      </c>
      <c r="B72" s="5">
        <v>1200</v>
      </c>
      <c r="C72" s="6">
        <v>2.68</v>
      </c>
      <c r="D72" s="5">
        <v>2.6043403524663795E-5</v>
      </c>
      <c r="E72" s="5">
        <v>5.5391457485762941E-10</v>
      </c>
      <c r="F72" s="5">
        <f t="shared" si="2"/>
        <v>0.40614662214869213</v>
      </c>
      <c r="G72" s="5">
        <v>2.8122624843232509E-4</v>
      </c>
      <c r="H72" s="5">
        <v>4.3667778670385567E-6</v>
      </c>
      <c r="I72" s="5">
        <v>9.5985436991316962E-5</v>
      </c>
      <c r="J72" s="5">
        <v>4.1063311623528336E-5</v>
      </c>
      <c r="K72" s="5">
        <v>7.4156524204854071E-5</v>
      </c>
      <c r="L72" s="5">
        <v>7.3319322690300188E-5</v>
      </c>
      <c r="M72" s="5">
        <v>1.181564686031625E-5</v>
      </c>
      <c r="N72" s="5">
        <v>1.4807895540714233E-7</v>
      </c>
      <c r="O72" s="5">
        <v>9.5659786460411687E-5</v>
      </c>
      <c r="P72" s="5">
        <v>6.7881749991514776E-4</v>
      </c>
      <c r="Q72" s="5">
        <v>7.1275837491090524E-4</v>
      </c>
      <c r="R72" s="4">
        <v>1.05</v>
      </c>
      <c r="S72" s="4">
        <v>48.45</v>
      </c>
      <c r="T72" s="4">
        <v>2.4700000000000002</v>
      </c>
      <c r="U72" s="7">
        <v>0.08</v>
      </c>
      <c r="V72" s="4">
        <v>0.02</v>
      </c>
      <c r="W72" s="4">
        <f t="shared" si="3"/>
        <v>2.1506614873558687E-3</v>
      </c>
    </row>
    <row r="73" spans="1:23" s="4" customFormat="1" x14ac:dyDescent="0.2">
      <c r="A73" s="23" t="s">
        <v>30</v>
      </c>
      <c r="B73" s="5">
        <v>1200</v>
      </c>
      <c r="C73" s="6">
        <v>2.85</v>
      </c>
      <c r="D73" s="5">
        <v>2.5661577434834347E-5</v>
      </c>
      <c r="E73" s="5">
        <v>5.5391457485762941E-10</v>
      </c>
      <c r="F73" s="5">
        <f t="shared" si="2"/>
        <v>0.43606388355215753</v>
      </c>
      <c r="G73" s="5">
        <v>2.6418424535443012E-4</v>
      </c>
      <c r="H73" s="5">
        <v>4.0342681128672991E-6</v>
      </c>
      <c r="I73" s="5">
        <v>8.5520214386175555E-5</v>
      </c>
      <c r="J73" s="5">
        <v>3.8481960111653971E-5</v>
      </c>
      <c r="K73" s="5">
        <v>6.8929135907594088E-5</v>
      </c>
      <c r="L73" s="5">
        <v>6.8356650052753428E-5</v>
      </c>
      <c r="M73" s="5">
        <v>1.1244797791182771E-5</v>
      </c>
      <c r="N73" s="5">
        <v>1.395953408770034E-7</v>
      </c>
      <c r="O73" s="5">
        <v>1.3691193327059148E-4</v>
      </c>
      <c r="P73" s="5">
        <v>6.7881749991514776E-4</v>
      </c>
      <c r="Q73" s="5">
        <v>7.1275837491090524E-4</v>
      </c>
      <c r="R73" s="4">
        <v>1.05</v>
      </c>
      <c r="S73" s="4">
        <v>48.28</v>
      </c>
      <c r="T73" s="4">
        <v>3.75</v>
      </c>
      <c r="U73" s="7">
        <v>0.08</v>
      </c>
      <c r="V73" s="4">
        <v>0.02</v>
      </c>
      <c r="W73" s="4">
        <f t="shared" si="3"/>
        <v>2.1506614873558687E-3</v>
      </c>
    </row>
    <row r="74" spans="1:23" s="4" customFormat="1" x14ac:dyDescent="0.2">
      <c r="A74" s="23" t="s">
        <v>30</v>
      </c>
      <c r="B74" s="5">
        <v>1200</v>
      </c>
      <c r="C74" s="6">
        <v>3.13</v>
      </c>
      <c r="D74" s="5">
        <v>2.5034548102144418E-5</v>
      </c>
      <c r="E74" s="5">
        <v>5.5391457485762941E-10</v>
      </c>
      <c r="F74" s="5">
        <f t="shared" si="2"/>
        <v>0.48213515752555541</v>
      </c>
      <c r="G74" s="5">
        <v>2.6191995752961907E-4</v>
      </c>
      <c r="H74" s="5">
        <v>4.0645143887748817E-6</v>
      </c>
      <c r="I74" s="5">
        <v>8.2587575184459456E-5</v>
      </c>
      <c r="J74" s="5">
        <v>3.7479660015314718E-5</v>
      </c>
      <c r="K74" s="5">
        <v>6.9445921010716677E-5</v>
      </c>
      <c r="L74" s="5">
        <v>6.9223529706164983E-5</v>
      </c>
      <c r="M74" s="5">
        <v>1.0580955485257938E-5</v>
      </c>
      <c r="N74" s="5">
        <v>1.4064193447897841E-7</v>
      </c>
      <c r="O74" s="5">
        <v>1.4235243752648959E-4</v>
      </c>
      <c r="P74" s="5">
        <v>6.7881749991514776E-4</v>
      </c>
      <c r="Q74" s="5">
        <v>7.1275837491090524E-4</v>
      </c>
      <c r="R74" s="4">
        <v>1.05</v>
      </c>
      <c r="S74" s="4">
        <v>47.51</v>
      </c>
      <c r="T74" s="4">
        <v>3.87</v>
      </c>
      <c r="U74" s="7">
        <v>0.18</v>
      </c>
      <c r="V74" s="4">
        <v>0.02</v>
      </c>
      <c r="W74" s="4">
        <f t="shared" si="3"/>
        <v>2.1506614873558687E-3</v>
      </c>
    </row>
    <row r="75" spans="1:23" s="4" customFormat="1" x14ac:dyDescent="0.2">
      <c r="A75" s="23" t="s">
        <v>30</v>
      </c>
      <c r="B75" s="5">
        <v>1300</v>
      </c>
      <c r="C75" s="6">
        <v>1.7</v>
      </c>
      <c r="D75" s="5">
        <v>3.0218150766617212E-4</v>
      </c>
      <c r="E75" s="5">
        <v>1.726763187149025E-8</v>
      </c>
      <c r="F75" s="5">
        <f t="shared" si="2"/>
        <v>4.9623174877935883E-2</v>
      </c>
      <c r="G75" s="5">
        <v>2.9513495078486085E-4</v>
      </c>
      <c r="H75" s="5">
        <v>4.4259288314932014E-6</v>
      </c>
      <c r="I75" s="5">
        <v>9.8913102194121268E-5</v>
      </c>
      <c r="J75" s="5">
        <v>2.4742531225074063E-5</v>
      </c>
      <c r="K75" s="5">
        <v>7.9792059388199407E-5</v>
      </c>
      <c r="L75" s="5">
        <v>7.7180969872873002E-5</v>
      </c>
      <c r="M75" s="5">
        <v>1.5319053210101208E-5</v>
      </c>
      <c r="N75" s="5">
        <v>2.2071291937245431E-7</v>
      </c>
      <c r="O75" s="5">
        <v>3.8868428476163724E-5</v>
      </c>
      <c r="P75" s="5">
        <v>6.3566729173950346E-4</v>
      </c>
      <c r="Q75" s="5">
        <v>1.0361376855353907E-3</v>
      </c>
      <c r="R75" s="4">
        <v>1.63</v>
      </c>
      <c r="S75" s="4">
        <v>51.17</v>
      </c>
      <c r="T75" s="4">
        <v>1.01</v>
      </c>
      <c r="U75" s="7">
        <v>0.08</v>
      </c>
      <c r="V75" s="4">
        <v>0.03</v>
      </c>
      <c r="W75" s="4">
        <f t="shared" si="3"/>
        <v>2.0320822137858473E-3</v>
      </c>
    </row>
    <row r="76" spans="1:23" s="4" customFormat="1" x14ac:dyDescent="0.2">
      <c r="A76" s="23" t="s">
        <v>30</v>
      </c>
      <c r="B76" s="5">
        <v>1300</v>
      </c>
      <c r="C76" s="6">
        <v>2.23</v>
      </c>
      <c r="D76" s="5">
        <v>2.8933238472206215E-4</v>
      </c>
      <c r="E76" s="5">
        <v>1.726763187149025E-8</v>
      </c>
      <c r="F76" s="5">
        <f t="shared" si="2"/>
        <v>0.17691453510267094</v>
      </c>
      <c r="G76" s="5">
        <v>2.8607666484924626E-4</v>
      </c>
      <c r="H76" s="5">
        <v>4.2688149989733612E-6</v>
      </c>
      <c r="I76" s="5">
        <v>8.8476186773039266E-5</v>
      </c>
      <c r="J76" s="5">
        <v>3.9145675333611243E-5</v>
      </c>
      <c r="K76" s="5">
        <v>7.8597439594175019E-5</v>
      </c>
      <c r="L76" s="5">
        <v>7.5927451449654888E-5</v>
      </c>
      <c r="M76" s="5">
        <v>1.4209044978637248E-5</v>
      </c>
      <c r="N76" s="5">
        <v>1.5078854218559817E-7</v>
      </c>
      <c r="O76" s="5">
        <v>4.771916377178225E-5</v>
      </c>
      <c r="P76" s="5">
        <v>6.3566729173950346E-4</v>
      </c>
      <c r="Q76" s="5">
        <v>1.0361376855353907E-3</v>
      </c>
      <c r="R76" s="4">
        <v>1.63</v>
      </c>
      <c r="S76" s="4">
        <v>48.4</v>
      </c>
      <c r="T76" s="4">
        <v>1.21</v>
      </c>
      <c r="U76" s="7">
        <v>0.08</v>
      </c>
      <c r="V76" s="4">
        <v>0.02</v>
      </c>
      <c r="W76" s="4">
        <f t="shared" si="3"/>
        <v>2.0320822137858473E-3</v>
      </c>
    </row>
    <row r="77" spans="1:23" s="4" customFormat="1" x14ac:dyDescent="0.2">
      <c r="A77" s="23" t="s">
        <v>30</v>
      </c>
      <c r="B77" s="5">
        <v>1300</v>
      </c>
      <c r="C77" s="6">
        <v>2.7</v>
      </c>
      <c r="D77" s="5">
        <v>2.7800248099639062E-4</v>
      </c>
      <c r="E77" s="5">
        <v>1.726763187149025E-8</v>
      </c>
      <c r="F77" s="5">
        <f t="shared" si="2"/>
        <v>0.26864762363001493</v>
      </c>
      <c r="G77" s="5">
        <v>2.4239865262189639E-4</v>
      </c>
      <c r="H77" s="5">
        <v>3.7025402634813741E-6</v>
      </c>
      <c r="I77" s="5">
        <v>7.5226952312829561E-5</v>
      </c>
      <c r="J77" s="5">
        <v>3.3530470909824006E-5</v>
      </c>
      <c r="K77" s="5">
        <v>6.680357979421259E-5</v>
      </c>
      <c r="L77" s="5">
        <v>6.4994501725669401E-5</v>
      </c>
      <c r="M77" s="5">
        <v>1.2353453908066983E-5</v>
      </c>
      <c r="N77" s="5">
        <v>1.9824383269713611E-7</v>
      </c>
      <c r="O77" s="5">
        <v>1.3549822469461446E-4</v>
      </c>
      <c r="P77" s="5">
        <v>6.3566729173950346E-4</v>
      </c>
      <c r="Q77" s="5">
        <v>1.0361376855353907E-3</v>
      </c>
      <c r="R77" s="4">
        <v>1.63</v>
      </c>
      <c r="S77" s="4">
        <v>46.79</v>
      </c>
      <c r="T77" s="4">
        <v>3.92</v>
      </c>
      <c r="U77" s="7">
        <v>0.16</v>
      </c>
      <c r="V77" s="4">
        <v>0.03</v>
      </c>
      <c r="W77" s="4">
        <f t="shared" si="3"/>
        <v>2.0320822137858473E-3</v>
      </c>
    </row>
    <row r="78" spans="1:23" s="4" customFormat="1" x14ac:dyDescent="0.2">
      <c r="A78" s="23" t="s">
        <v>30</v>
      </c>
      <c r="B78" s="5">
        <v>1200</v>
      </c>
      <c r="C78" s="6">
        <v>2.93</v>
      </c>
      <c r="D78" s="5">
        <v>5.2954504262896742E-6</v>
      </c>
      <c r="E78" s="5">
        <v>7.7964822872510355E-11</v>
      </c>
      <c r="F78" s="5">
        <f t="shared" si="2"/>
        <v>0.57789084113568778</v>
      </c>
      <c r="G78" s="5">
        <v>3.042086195743612E-4</v>
      </c>
      <c r="H78" s="5">
        <v>4.7064022072729509E-6</v>
      </c>
      <c r="I78" s="5">
        <v>9.8241480578359914E-5</v>
      </c>
      <c r="J78" s="5">
        <v>4.1696722595063621E-5</v>
      </c>
      <c r="K78" s="5">
        <v>8.2014143497728421E-5</v>
      </c>
      <c r="L78" s="5">
        <v>7.9640692187756145E-5</v>
      </c>
      <c r="M78" s="5">
        <v>9.3934053056936918E-6</v>
      </c>
      <c r="N78" s="5">
        <v>7.8233203353590163E-8</v>
      </c>
      <c r="O78" s="5">
        <v>5.7700467690749464E-5</v>
      </c>
      <c r="P78" s="5">
        <v>6.7881749991514776E-4</v>
      </c>
      <c r="Q78" s="5">
        <v>3.3940874995757388E-4</v>
      </c>
      <c r="R78" s="4">
        <v>0.5</v>
      </c>
      <c r="S78" s="4">
        <v>49.6</v>
      </c>
      <c r="T78" s="4">
        <v>1.41</v>
      </c>
      <c r="U78" s="7">
        <v>0.08</v>
      </c>
      <c r="V78" s="4">
        <v>0.01</v>
      </c>
      <c r="W78" s="4">
        <f t="shared" si="3"/>
        <v>2.1506614873558687E-3</v>
      </c>
    </row>
    <row r="79" spans="1:23" s="4" customFormat="1" x14ac:dyDescent="0.2">
      <c r="A79" s="23" t="s">
        <v>30</v>
      </c>
      <c r="B79" s="5">
        <v>1200</v>
      </c>
      <c r="C79" s="6">
        <v>3.26</v>
      </c>
      <c r="D79" s="5">
        <v>5.142098995486413E-6</v>
      </c>
      <c r="E79" s="5">
        <v>6.6480204347334097E-11</v>
      </c>
      <c r="F79" s="5">
        <f t="shared" si="2"/>
        <v>0.61332046979309307</v>
      </c>
      <c r="G79" s="5">
        <v>2.8102836249528038E-4</v>
      </c>
      <c r="H79" s="5">
        <v>4.3327529008521076E-6</v>
      </c>
      <c r="I79" s="5">
        <v>9.0947833570647032E-5</v>
      </c>
      <c r="J79" s="5">
        <v>2.8241394864323018E-5</v>
      </c>
      <c r="K79" s="5">
        <v>7.318610869296919E-5</v>
      </c>
      <c r="L79" s="5">
        <v>7.1168313857222228E-5</v>
      </c>
      <c r="M79" s="5">
        <v>1.3008135319132054E-5</v>
      </c>
      <c r="N79" s="5">
        <v>2.1396867520826167E-7</v>
      </c>
      <c r="O79" s="5">
        <v>1.156537566992716E-4</v>
      </c>
      <c r="P79" s="5">
        <v>6.7881749991514776E-4</v>
      </c>
      <c r="Q79" s="5">
        <v>3.3940874995757388E-4</v>
      </c>
      <c r="R79" s="4">
        <v>0.5</v>
      </c>
      <c r="S79" s="4">
        <v>50.26</v>
      </c>
      <c r="T79" s="4">
        <v>3.1</v>
      </c>
      <c r="U79" s="7">
        <v>0.08</v>
      </c>
      <c r="V79" s="4">
        <v>0.03</v>
      </c>
      <c r="W79" s="4">
        <f t="shared" si="3"/>
        <v>2.1506614873558687E-3</v>
      </c>
    </row>
    <row r="80" spans="1:23" s="4" customFormat="1" x14ac:dyDescent="0.2">
      <c r="A80" s="23" t="s">
        <v>30</v>
      </c>
      <c r="B80" s="5">
        <v>1200</v>
      </c>
      <c r="C80" s="6">
        <v>3.37</v>
      </c>
      <c r="D80" s="5">
        <v>5.0911394002659218E-6</v>
      </c>
      <c r="E80" s="5">
        <v>6.5289595786246424E-11</v>
      </c>
      <c r="F80" s="5">
        <f t="shared" si="2"/>
        <v>0.62793340153628996</v>
      </c>
      <c r="G80" s="5">
        <v>2.7935159841351032E-4</v>
      </c>
      <c r="H80" s="5">
        <v>4.3020199271222138E-6</v>
      </c>
      <c r="I80" s="5">
        <v>8.481705120650625E-5</v>
      </c>
      <c r="J80" s="5">
        <v>3.0868899519986969E-5</v>
      </c>
      <c r="K80" s="5">
        <v>7.8832511638287964E-5</v>
      </c>
      <c r="L80" s="5">
        <v>7.1638169533143852E-5</v>
      </c>
      <c r="M80" s="5">
        <v>7.6834485413622106E-6</v>
      </c>
      <c r="N80" s="5">
        <v>1.4443860510303813E-7</v>
      </c>
      <c r="O80" s="5">
        <v>1.2012945791276934E-4</v>
      </c>
      <c r="P80" s="5">
        <v>6.7881749991514776E-4</v>
      </c>
      <c r="Q80" s="5">
        <v>3.3940874995757388E-4</v>
      </c>
      <c r="R80" s="4">
        <v>0.5</v>
      </c>
      <c r="S80" s="4">
        <v>49.34</v>
      </c>
      <c r="T80" s="4">
        <v>3.18</v>
      </c>
      <c r="U80" s="7">
        <v>0.08</v>
      </c>
      <c r="V80" s="4">
        <v>0.02</v>
      </c>
      <c r="W80" s="4">
        <f t="shared" si="3"/>
        <v>2.1506614873558687E-3</v>
      </c>
    </row>
    <row r="81" spans="1:23" s="4" customFormat="1" x14ac:dyDescent="0.2">
      <c r="A81" s="23" t="s">
        <v>31</v>
      </c>
      <c r="B81" s="5">
        <v>1200</v>
      </c>
      <c r="C81" s="6">
        <v>1.83</v>
      </c>
      <c r="D81" s="5">
        <v>2.7954387109498255E-5</v>
      </c>
      <c r="E81" s="5">
        <v>5.5391457485762941E-10</v>
      </c>
      <c r="F81" s="5">
        <f t="shared" si="2"/>
        <v>0.22508680042465626</v>
      </c>
      <c r="G81" s="5">
        <v>2.596222433910754E-4</v>
      </c>
      <c r="H81" s="5">
        <v>1.947609367079663E-6</v>
      </c>
      <c r="I81" s="5">
        <v>7.88440516417971E-5</v>
      </c>
      <c r="J81" s="5">
        <v>1.0708190879371159E-5</v>
      </c>
      <c r="K81" s="5">
        <v>5.4374875334631437E-5</v>
      </c>
      <c r="L81" s="5">
        <v>3.0509709931963113E-5</v>
      </c>
      <c r="M81" s="5">
        <v>1.7655790089238073E-5</v>
      </c>
      <c r="N81" s="5">
        <v>2.8304618848396003E-6</v>
      </c>
      <c r="O81" s="5">
        <v>2.2146730725798673E-4</v>
      </c>
      <c r="P81" s="5">
        <v>6.7881749991514776E-4</v>
      </c>
      <c r="Q81" s="5">
        <v>7.1275837491090524E-4</v>
      </c>
      <c r="R81" s="4">
        <v>1.05</v>
      </c>
      <c r="S81" s="4">
        <v>56.16</v>
      </c>
      <c r="T81" s="4">
        <v>7.18</v>
      </c>
      <c r="U81" s="7">
        <v>0.04</v>
      </c>
      <c r="V81" s="4">
        <v>0.48</v>
      </c>
      <c r="W81" s="4">
        <f t="shared" si="3"/>
        <v>2.1506614873558687E-3</v>
      </c>
    </row>
    <row r="82" spans="1:23" s="4" customFormat="1" x14ac:dyDescent="0.2">
      <c r="A82" s="23" t="s">
        <v>31</v>
      </c>
      <c r="B82" s="5">
        <v>1200</v>
      </c>
      <c r="C82" s="6">
        <v>0.18</v>
      </c>
      <c r="D82" s="5">
        <v>1.3448284837343859E-4</v>
      </c>
      <c r="E82" s="5">
        <v>2.6103214314790946E-9</v>
      </c>
      <c r="F82" s="5">
        <f t="shared" si="2"/>
        <v>-0.95488744711503981</v>
      </c>
      <c r="G82" s="5">
        <v>3.7670010252430463E-4</v>
      </c>
      <c r="H82" s="5">
        <v>3.0942725333067491E-7</v>
      </c>
      <c r="I82" s="5">
        <v>7.1202135113842627E-5</v>
      </c>
      <c r="J82" s="5">
        <v>6.2338892862474556E-6</v>
      </c>
      <c r="K82" s="5">
        <v>2.1460214080761983E-6</v>
      </c>
      <c r="L82" s="5">
        <v>6.0590536683945922E-6</v>
      </c>
      <c r="M82" s="5">
        <v>3.0998170832144414E-5</v>
      </c>
      <c r="N82" s="5">
        <v>1.921491385060269E-5</v>
      </c>
      <c r="O82" s="5">
        <v>1.6500040303662672E-4</v>
      </c>
      <c r="P82" s="5">
        <v>6.7881749991514776E-4</v>
      </c>
      <c r="Q82" s="5">
        <v>1.1064725248616908E-3</v>
      </c>
      <c r="R82" s="4">
        <v>1.63</v>
      </c>
      <c r="S82" s="4">
        <v>73.27</v>
      </c>
      <c r="T82" s="4">
        <v>4.8099999999999996</v>
      </c>
      <c r="U82" s="7">
        <v>0.01</v>
      </c>
      <c r="V82" s="4">
        <v>2.93</v>
      </c>
      <c r="W82" s="4">
        <f t="shared" si="3"/>
        <v>2.1506614873558687E-3</v>
      </c>
    </row>
    <row r="83" spans="1:23" s="4" customFormat="1" x14ac:dyDescent="0.2">
      <c r="A83" s="23" t="s">
        <v>31</v>
      </c>
      <c r="B83" s="5">
        <v>1200</v>
      </c>
      <c r="C83" s="6">
        <v>1.39</v>
      </c>
      <c r="D83" s="5">
        <v>1.2275124080695808E-4</v>
      </c>
      <c r="E83" s="5">
        <v>2.6103214314790946E-9</v>
      </c>
      <c r="F83" s="5">
        <f t="shared" si="2"/>
        <v>-4.7324647877242443E-2</v>
      </c>
      <c r="G83" s="5">
        <v>2.7742138871833099E-4</v>
      </c>
      <c r="H83" s="5">
        <v>2.1427919834453084E-6</v>
      </c>
      <c r="I83" s="5">
        <v>8.2081531565343896E-5</v>
      </c>
      <c r="J83" s="5">
        <v>1.3298298497302331E-5</v>
      </c>
      <c r="K83" s="5">
        <v>2.4202616095354207E-5</v>
      </c>
      <c r="L83" s="5">
        <v>3.3821584251544178E-5</v>
      </c>
      <c r="M83" s="5">
        <v>2.319190409259518E-5</v>
      </c>
      <c r="N83" s="5">
        <v>4.1781122083426656E-6</v>
      </c>
      <c r="O83" s="5">
        <v>2.1759897886256845E-4</v>
      </c>
      <c r="P83" s="5">
        <v>6.7881749991514776E-4</v>
      </c>
      <c r="Q83" s="5">
        <v>1.1064725248616908E-3</v>
      </c>
      <c r="R83" s="4">
        <v>1.63</v>
      </c>
      <c r="S83" s="4">
        <v>58.44</v>
      </c>
      <c r="T83" s="4">
        <v>6.87</v>
      </c>
      <c r="U83" s="7">
        <v>0.03</v>
      </c>
      <c r="V83" s="4">
        <v>0.69</v>
      </c>
      <c r="W83" s="4">
        <f t="shared" si="3"/>
        <v>2.1506614873558687E-3</v>
      </c>
    </row>
    <row r="84" spans="1:23" s="4" customFormat="1" x14ac:dyDescent="0.2">
      <c r="A84" s="23" t="s">
        <v>31</v>
      </c>
      <c r="B84" s="5">
        <v>1200</v>
      </c>
      <c r="C84" s="6">
        <v>1.32</v>
      </c>
      <c r="D84" s="5">
        <v>1.2339787681306803E-4</v>
      </c>
      <c r="E84" s="5">
        <v>2.6103214314790946E-9</v>
      </c>
      <c r="F84" s="5">
        <f t="shared" si="2"/>
        <v>-7.0906415166325343E-2</v>
      </c>
      <c r="G84" s="5">
        <v>2.6989381949077369E-4</v>
      </c>
      <c r="H84" s="5">
        <v>2.0498870337017913E-6</v>
      </c>
      <c r="I84" s="5">
        <v>8.5770892173804141E-5</v>
      </c>
      <c r="J84" s="5">
        <v>1.3356828794242449E-5</v>
      </c>
      <c r="K84" s="5">
        <v>2.2130766747682341E-5</v>
      </c>
      <c r="L84" s="5">
        <v>3.1910582472303244E-5</v>
      </c>
      <c r="M84" s="5">
        <v>2.2131727357028613E-5</v>
      </c>
      <c r="N84" s="5">
        <v>4.0748637650368691E-6</v>
      </c>
      <c r="O84" s="5">
        <v>2.2662696644323648E-4</v>
      </c>
      <c r="P84" s="5">
        <v>6.7881749991514776E-4</v>
      </c>
      <c r="Q84" s="5">
        <v>1.1064725248616908E-3</v>
      </c>
      <c r="R84" s="4">
        <v>1.63</v>
      </c>
      <c r="S84" s="4">
        <v>57.45</v>
      </c>
      <c r="T84" s="4">
        <v>7.23</v>
      </c>
      <c r="U84" s="7">
        <v>0.03</v>
      </c>
      <c r="V84" s="4">
        <v>0.68</v>
      </c>
      <c r="W84" s="4">
        <f t="shared" si="3"/>
        <v>2.1506614873558687E-3</v>
      </c>
    </row>
    <row r="85" spans="1:23" s="4" customFormat="1" x14ac:dyDescent="0.2">
      <c r="A85" s="23" t="s">
        <v>31</v>
      </c>
      <c r="B85" s="5">
        <v>1200</v>
      </c>
      <c r="C85" s="6">
        <v>1.24</v>
      </c>
      <c r="D85" s="5">
        <v>1.2419177480380695E-4</v>
      </c>
      <c r="E85" s="5">
        <v>2.6103214314790946E-9</v>
      </c>
      <c r="F85" s="5">
        <f t="shared" si="2"/>
        <v>-9.9451234348545567E-2</v>
      </c>
      <c r="G85" s="5">
        <v>3.1205693309601751E-4</v>
      </c>
      <c r="H85" s="5">
        <v>2.3351930092675464E-6</v>
      </c>
      <c r="I85" s="5">
        <v>9.6280921108324834E-5</v>
      </c>
      <c r="J85" s="5">
        <v>1.501148005967659E-5</v>
      </c>
      <c r="K85" s="5">
        <v>2.5141812021665778E-5</v>
      </c>
      <c r="L85" s="5">
        <v>3.6304158140768252E-5</v>
      </c>
      <c r="M85" s="5">
        <v>2.5976366230243299E-5</v>
      </c>
      <c r="N85" s="5">
        <v>5.2791471120544682E-6</v>
      </c>
      <c r="O85" s="5">
        <v>1.5947215404027443E-4</v>
      </c>
      <c r="P85" s="5">
        <v>6.7881749991514776E-4</v>
      </c>
      <c r="Q85" s="5">
        <v>1.1064725248616908E-3</v>
      </c>
      <c r="R85" s="4">
        <v>1.63</v>
      </c>
      <c r="S85" s="4">
        <v>60.32</v>
      </c>
      <c r="T85" s="4">
        <v>4.62</v>
      </c>
      <c r="U85" s="7">
        <v>0.02</v>
      </c>
      <c r="V85" s="4">
        <v>0.8</v>
      </c>
      <c r="W85" s="4">
        <f t="shared" si="3"/>
        <v>2.1506614873558687E-3</v>
      </c>
    </row>
    <row r="86" spans="1:23" s="4" customFormat="1" x14ac:dyDescent="0.2">
      <c r="A86" s="23" t="s">
        <v>31</v>
      </c>
      <c r="B86" s="5">
        <v>1200</v>
      </c>
      <c r="C86" s="6">
        <v>1.31</v>
      </c>
      <c r="D86" s="5">
        <v>2.9138649591559059E-5</v>
      </c>
      <c r="E86" s="5">
        <v>5.5391457485762941E-10</v>
      </c>
      <c r="F86" s="5">
        <f t="shared" si="2"/>
        <v>7.0897283392280755E-2</v>
      </c>
      <c r="G86" s="5">
        <v>3.0215000241554546E-4</v>
      </c>
      <c r="H86" s="5">
        <v>2.2138305340529606E-6</v>
      </c>
      <c r="I86" s="5">
        <v>9.6821662522372968E-5</v>
      </c>
      <c r="J86" s="5">
        <v>1.3763497514981678E-5</v>
      </c>
      <c r="K86" s="5">
        <v>2.4536563940655384E-5</v>
      </c>
      <c r="L86" s="5">
        <v>3.617633519580962E-5</v>
      </c>
      <c r="M86" s="5">
        <v>2.1562758931201522E-5</v>
      </c>
      <c r="N86" s="5">
        <v>3.6263478717712282E-6</v>
      </c>
      <c r="O86" s="5">
        <v>1.7704160869003033E-4</v>
      </c>
      <c r="P86" s="5">
        <v>6.7881749991514776E-4</v>
      </c>
      <c r="Q86" s="5">
        <v>7.1275837491090524E-4</v>
      </c>
      <c r="R86" s="4">
        <v>1.05</v>
      </c>
      <c r="S86" s="4">
        <v>60.58</v>
      </c>
      <c r="T86" s="4">
        <v>5.32</v>
      </c>
      <c r="U86" s="7">
        <v>0.02</v>
      </c>
      <c r="V86" s="4">
        <v>0.56999999999999995</v>
      </c>
      <c r="W86" s="4">
        <f t="shared" si="3"/>
        <v>2.1506614873558687E-3</v>
      </c>
    </row>
    <row r="87" spans="1:23" s="4" customFormat="1" x14ac:dyDescent="0.2">
      <c r="A87" s="23" t="s">
        <v>31</v>
      </c>
      <c r="B87" s="5">
        <v>1200</v>
      </c>
      <c r="C87" s="6">
        <v>1.52</v>
      </c>
      <c r="D87" s="5">
        <v>2.8668134260403604E-5</v>
      </c>
      <c r="E87" s="5">
        <v>5.5391457485762941E-10</v>
      </c>
      <c r="F87" s="5">
        <f t="shared" si="2"/>
        <v>0.13900457124986734</v>
      </c>
      <c r="G87" s="5">
        <v>2.807784595423873E-4</v>
      </c>
      <c r="H87" s="5">
        <v>2.2280499512737612E-6</v>
      </c>
      <c r="I87" s="5">
        <v>8.3213586930603272E-5</v>
      </c>
      <c r="J87" s="5">
        <v>1.2222981870317271E-5</v>
      </c>
      <c r="K87" s="5">
        <v>2.4638642488637102E-5</v>
      </c>
      <c r="L87" s="5">
        <v>3.2804604189856789E-5</v>
      </c>
      <c r="M87" s="5">
        <v>2.0373376806185266E-5</v>
      </c>
      <c r="N87" s="5">
        <v>3.3511831925108318E-6</v>
      </c>
      <c r="O87" s="5">
        <v>2.1832082236863495E-4</v>
      </c>
      <c r="P87" s="5">
        <v>6.7881749991514776E-4</v>
      </c>
      <c r="Q87" s="5">
        <v>7.1275837491090524E-4</v>
      </c>
      <c r="R87" s="4">
        <v>1.05</v>
      </c>
      <c r="S87" s="4">
        <v>58.78</v>
      </c>
      <c r="T87" s="4">
        <v>6.85</v>
      </c>
      <c r="U87" s="7">
        <v>0.02</v>
      </c>
      <c r="V87" s="4">
        <v>0.55000000000000004</v>
      </c>
      <c r="W87" s="4">
        <f t="shared" si="3"/>
        <v>2.1506614873558687E-3</v>
      </c>
    </row>
    <row r="88" spans="1:23" s="4" customFormat="1" x14ac:dyDescent="0.2">
      <c r="A88" s="23" t="s">
        <v>31</v>
      </c>
      <c r="B88" s="5">
        <v>1200</v>
      </c>
      <c r="C88" s="6">
        <v>1.26</v>
      </c>
      <c r="D88" s="5">
        <v>2.925156943261617E-5</v>
      </c>
      <c r="E88" s="5">
        <v>5.5391457485762941E-10</v>
      </c>
      <c r="F88" s="5">
        <f t="shared" si="2"/>
        <v>5.3156657172437408E-2</v>
      </c>
      <c r="G88" s="5">
        <v>3.0096693814715176E-4</v>
      </c>
      <c r="H88" s="5">
        <v>3.6190910674032162E-6</v>
      </c>
      <c r="I88" s="5">
        <v>7.0682822832971191E-5</v>
      </c>
      <c r="J88" s="5">
        <v>1.4099119647801156E-5</v>
      </c>
      <c r="K88" s="5">
        <v>1.114011599247567E-5</v>
      </c>
      <c r="L88" s="5">
        <v>1.9665200376028347E-5</v>
      </c>
      <c r="M88" s="5">
        <v>2.3632512544837552E-5</v>
      </c>
      <c r="N88" s="5">
        <v>6.9702827315453504E-6</v>
      </c>
      <c r="O88" s="5">
        <v>2.271753304352385E-4</v>
      </c>
      <c r="P88" s="5">
        <v>6.7881749991514776E-4</v>
      </c>
      <c r="Q88" s="5">
        <v>7.1275837491090524E-4</v>
      </c>
      <c r="R88" s="4">
        <v>1.05</v>
      </c>
      <c r="S88" s="4">
        <v>64.44</v>
      </c>
      <c r="T88" s="4">
        <v>7.29</v>
      </c>
      <c r="U88" s="7">
        <v>0.04</v>
      </c>
      <c r="V88" s="4">
        <v>1.17</v>
      </c>
      <c r="W88" s="4">
        <f t="shared" si="3"/>
        <v>2.1506614873558687E-3</v>
      </c>
    </row>
    <row r="89" spans="1:23" x14ac:dyDescent="0.2">
      <c r="A89" s="23" t="s">
        <v>31</v>
      </c>
      <c r="B89" s="5">
        <v>1200</v>
      </c>
      <c r="C89" s="5">
        <v>1.38</v>
      </c>
      <c r="D89" s="5">
        <v>1.2279876495110241E-4</v>
      </c>
      <c r="E89" s="5">
        <v>2.6103214314790946E-9</v>
      </c>
      <c r="F89" s="5">
        <f t="shared" si="2"/>
        <v>-5.0544415785620377E-2</v>
      </c>
      <c r="G89">
        <v>2.7775516023329476E-4</v>
      </c>
      <c r="H89">
        <v>3.3274802911907849E-6</v>
      </c>
      <c r="I89">
        <v>6.5190981072901037E-5</v>
      </c>
      <c r="J89">
        <v>1.4794421594526936E-5</v>
      </c>
      <c r="K89">
        <v>1.0323321166914247E-5</v>
      </c>
      <c r="L89">
        <v>1.8571866863425526E-5</v>
      </c>
      <c r="M89">
        <v>2.45117227539005E-5</v>
      </c>
      <c r="N89">
        <v>7.7503524314249982E-6</v>
      </c>
      <c r="O89">
        <v>2.5576371909654099E-4</v>
      </c>
      <c r="P89" s="5">
        <v>6.7881749991514776E-4</v>
      </c>
      <c r="Q89" s="5">
        <v>1.1064725248616908E-3</v>
      </c>
      <c r="R89" s="4">
        <v>1.63</v>
      </c>
      <c r="S89" s="4">
        <v>62.17</v>
      </c>
      <c r="T89" s="4">
        <v>8.58</v>
      </c>
      <c r="U89" s="7">
        <v>0.03</v>
      </c>
      <c r="V89" s="4">
        <v>1.36</v>
      </c>
      <c r="W89" s="4">
        <f t="shared" si="3"/>
        <v>2.1506614873558687E-3</v>
      </c>
    </row>
    <row r="90" spans="1:23" x14ac:dyDescent="0.2">
      <c r="A90" s="23" t="s">
        <v>31</v>
      </c>
      <c r="B90" s="5">
        <v>1200</v>
      </c>
      <c r="C90" s="5">
        <v>0.76</v>
      </c>
      <c r="D90" s="5">
        <v>3.0408537431736E-5</v>
      </c>
      <c r="E90" s="5">
        <v>5.5391457485762941E-10</v>
      </c>
      <c r="F90" s="5">
        <f t="shared" si="2"/>
        <v>-0.17482347568466744</v>
      </c>
      <c r="G90">
        <v>2.4840807144203077E-4</v>
      </c>
      <c r="H90">
        <v>2.9185094627346727E-6</v>
      </c>
      <c r="I90">
        <v>1.028044509095804E-4</v>
      </c>
      <c r="J90">
        <v>3.9926408287535078E-6</v>
      </c>
      <c r="K90">
        <v>9.5963063575682329E-6</v>
      </c>
      <c r="L90">
        <v>1.7081848057450017E-5</v>
      </c>
      <c r="M90">
        <v>2.4876731118163732E-5</v>
      </c>
      <c r="N90">
        <v>7.232252835793876E-6</v>
      </c>
      <c r="O90">
        <v>2.6111615861276445E-4</v>
      </c>
      <c r="P90" s="5">
        <v>6.7881749991514776E-4</v>
      </c>
      <c r="Q90" s="5">
        <v>7.1275837491090524E-4</v>
      </c>
      <c r="R90" s="4">
        <v>1.05</v>
      </c>
      <c r="S90" s="4">
        <v>58.27</v>
      </c>
      <c r="T90" s="4">
        <v>9.18</v>
      </c>
      <c r="U90" s="7">
        <v>0.02</v>
      </c>
      <c r="V90" s="4">
        <v>1.33</v>
      </c>
      <c r="W90" s="4">
        <f t="shared" si="3"/>
        <v>2.1506614873558687E-3</v>
      </c>
    </row>
    <row r="91" spans="1:23" x14ac:dyDescent="0.2">
      <c r="A91" s="23" t="s">
        <v>31</v>
      </c>
      <c r="B91" s="5">
        <v>1200</v>
      </c>
      <c r="C91" s="5">
        <v>0.88</v>
      </c>
      <c r="D91" s="5">
        <v>3.0131723714544866E-5</v>
      </c>
      <c r="E91" s="5">
        <v>5.5391457485762941E-10</v>
      </c>
      <c r="F91" s="5">
        <f t="shared" si="2"/>
        <v>-0.10916861799703199</v>
      </c>
      <c r="G91">
        <v>2.7101815642282856E-4</v>
      </c>
      <c r="H91">
        <v>3.2401104320394114E-6</v>
      </c>
      <c r="I91">
        <v>8.6402678633204364E-5</v>
      </c>
      <c r="J91">
        <v>4.9895654958292397E-6</v>
      </c>
      <c r="K91">
        <v>1.0366394232740022E-5</v>
      </c>
      <c r="L91">
        <v>1.9850989969117114E-5</v>
      </c>
      <c r="M91">
        <v>2.574467380367081E-5</v>
      </c>
      <c r="N91">
        <v>7.3248847363599937E-6</v>
      </c>
      <c r="O91">
        <v>2.4904811504844021E-4</v>
      </c>
      <c r="P91" s="5">
        <v>6.7881749991514776E-4</v>
      </c>
      <c r="Q91" s="5">
        <v>7.1275837491090524E-4</v>
      </c>
      <c r="R91" s="4">
        <v>1.05</v>
      </c>
      <c r="S91" s="4">
        <v>60.41</v>
      </c>
      <c r="T91" s="4">
        <v>8.32</v>
      </c>
      <c r="U91" s="7">
        <v>0.02</v>
      </c>
      <c r="V91">
        <v>1.28</v>
      </c>
      <c r="W91" s="4">
        <f t="shared" si="3"/>
        <v>2.1506614873558687E-3</v>
      </c>
    </row>
    <row r="92" spans="1:23" x14ac:dyDescent="0.2">
      <c r="A92" s="23" t="s">
        <v>31</v>
      </c>
      <c r="B92" s="5">
        <v>1200</v>
      </c>
      <c r="C92" s="5">
        <v>1.1000000000000001</v>
      </c>
      <c r="D92" s="5">
        <v>1.2555471873037944E-4</v>
      </c>
      <c r="E92" s="5">
        <v>2.6103214314790946E-9</v>
      </c>
      <c r="F92" s="5">
        <f t="shared" si="2"/>
        <v>-0.15385033730937792</v>
      </c>
      <c r="G92">
        <v>2.6576558891033646E-4</v>
      </c>
      <c r="H92">
        <v>3.0754607439119043E-6</v>
      </c>
      <c r="I92">
        <v>8.4749114336045173E-5</v>
      </c>
      <c r="J92">
        <v>1.7396250948665274E-5</v>
      </c>
      <c r="K92">
        <v>9.0736060659756355E-6</v>
      </c>
      <c r="L92">
        <v>1.8638458512545931E-5</v>
      </c>
      <c r="M92">
        <v>2.8002828557934689E-5</v>
      </c>
      <c r="N92">
        <v>8.5170120024473266E-6</v>
      </c>
      <c r="O92">
        <v>2.4275688045876829E-4</v>
      </c>
      <c r="P92" s="5">
        <v>6.7881749991514776E-4</v>
      </c>
      <c r="Q92" s="5">
        <v>1.1064725248616908E-3</v>
      </c>
      <c r="R92" s="4">
        <v>1.63</v>
      </c>
      <c r="S92" s="4">
        <v>58.51</v>
      </c>
      <c r="T92" s="4">
        <v>8.01</v>
      </c>
      <c r="U92" s="7">
        <v>0.03</v>
      </c>
      <c r="V92">
        <v>1.47</v>
      </c>
      <c r="W92" s="4">
        <f t="shared" si="3"/>
        <v>2.1506614873558687E-3</v>
      </c>
    </row>
    <row r="93" spans="1:23" x14ac:dyDescent="0.2">
      <c r="A93" s="23" t="s">
        <v>31</v>
      </c>
      <c r="B93" s="5">
        <v>1200</v>
      </c>
      <c r="C93" s="5">
        <v>0.46</v>
      </c>
      <c r="D93" s="5">
        <v>3.1087636952898217E-5</v>
      </c>
      <c r="E93" s="5">
        <v>5.5391457485762941E-10</v>
      </c>
      <c r="F93" s="5">
        <f t="shared" si="2"/>
        <v>-0.39767532591215038</v>
      </c>
      <c r="G93">
        <v>3.4264675336937133E-4</v>
      </c>
      <c r="H93">
        <v>4.8657008708029326E-7</v>
      </c>
      <c r="I93">
        <v>6.1747161801061783E-5</v>
      </c>
      <c r="J93">
        <v>3.1291392985821817E-6</v>
      </c>
      <c r="K93">
        <v>1.8594674402419738E-6</v>
      </c>
      <c r="L93">
        <v>4.8505053185721119E-6</v>
      </c>
      <c r="M93">
        <v>1.665855848271429E-5</v>
      </c>
      <c r="N93">
        <v>1.355337493426842E-5</v>
      </c>
      <c r="O93">
        <v>2.3302929402725856E-4</v>
      </c>
      <c r="P93" s="5">
        <v>6.7881749991514776E-4</v>
      </c>
      <c r="Q93" s="5">
        <v>7.1275837491090524E-4</v>
      </c>
      <c r="R93" s="4">
        <v>1.05</v>
      </c>
      <c r="S93" s="4">
        <v>74.17</v>
      </c>
      <c r="T93" s="4">
        <v>7.56</v>
      </c>
      <c r="U93" s="7">
        <v>0.02</v>
      </c>
      <c r="V93">
        <v>2.2999999999999998</v>
      </c>
      <c r="W93" s="4">
        <f t="shared" si="3"/>
        <v>2.1506614873558687E-3</v>
      </c>
    </row>
    <row r="94" spans="1:23" x14ac:dyDescent="0.2">
      <c r="A94" s="23" t="s">
        <v>31</v>
      </c>
      <c r="B94" s="5">
        <v>1200</v>
      </c>
      <c r="C94" s="5">
        <v>0.54</v>
      </c>
      <c r="D94" s="5">
        <v>1.3092724369497658E-4</v>
      </c>
      <c r="E94" s="5">
        <v>2.6103214314790946E-9</v>
      </c>
      <c r="F94" s="5">
        <f t="shared" si="2"/>
        <v>-0.47194775547156514</v>
      </c>
      <c r="G94">
        <v>3.2307029551129584E-4</v>
      </c>
      <c r="H94">
        <v>5.2015317819093658E-7</v>
      </c>
      <c r="I94">
        <v>6.1173730131406769E-5</v>
      </c>
      <c r="J94">
        <v>3.0835606278470918E-6</v>
      </c>
      <c r="K94">
        <v>1.6491443928631032E-6</v>
      </c>
      <c r="L94">
        <v>4.9383689827842038E-6</v>
      </c>
      <c r="M94">
        <v>1.358284323487662E-5</v>
      </c>
      <c r="N94">
        <v>1.3758088564682283E-5</v>
      </c>
      <c r="O94">
        <v>2.5618656590200867E-4</v>
      </c>
      <c r="P94" s="5">
        <v>6.7881749991514776E-4</v>
      </c>
      <c r="Q94" s="5">
        <v>1.1064725248616908E-3</v>
      </c>
      <c r="R94" s="4">
        <v>1.63</v>
      </c>
      <c r="S94" s="4">
        <v>70.09</v>
      </c>
      <c r="T94" s="4">
        <v>8.33</v>
      </c>
      <c r="U94" s="7">
        <v>0.03</v>
      </c>
      <c r="V94">
        <v>2.34</v>
      </c>
      <c r="W94" s="4">
        <f t="shared" si="3"/>
        <v>2.1506614873558687E-3</v>
      </c>
    </row>
    <row r="95" spans="1:23" x14ac:dyDescent="0.2">
      <c r="A95" s="23" t="s">
        <v>31</v>
      </c>
      <c r="B95" s="5">
        <v>1200</v>
      </c>
      <c r="C95" s="5">
        <v>1.26</v>
      </c>
      <c r="D95" s="5">
        <v>6.0826402797120541E-6</v>
      </c>
      <c r="E95" s="5">
        <v>4.4424670600000002E-11</v>
      </c>
      <c r="F95" s="5">
        <f t="shared" si="2"/>
        <v>0.1202305324130009</v>
      </c>
      <c r="G95">
        <v>3.1073325930351382E-4</v>
      </c>
      <c r="H95">
        <v>2.3533783805776126E-6</v>
      </c>
      <c r="I95">
        <v>9.4926754951517187E-5</v>
      </c>
      <c r="J95">
        <v>5.1901956631759922E-6</v>
      </c>
      <c r="K95">
        <v>2.9756695887157693E-5</v>
      </c>
      <c r="L95">
        <v>3.4631853643037023E-5</v>
      </c>
      <c r="M95">
        <v>1.8771238358051504E-5</v>
      </c>
      <c r="N95">
        <v>3.2934934167100611E-6</v>
      </c>
      <c r="O95">
        <v>1.7823986274776411E-4</v>
      </c>
      <c r="P95" s="5">
        <v>6.7881749991514776E-4</v>
      </c>
      <c r="Q95" s="5">
        <v>3.3940874995757388E-4</v>
      </c>
      <c r="R95" s="4">
        <v>0.5</v>
      </c>
      <c r="S95" s="4">
        <v>62.58</v>
      </c>
      <c r="T95" s="4">
        <v>5.38</v>
      </c>
      <c r="U95" s="7">
        <v>0.03</v>
      </c>
      <c r="V95">
        <v>0.52</v>
      </c>
      <c r="W95" s="4">
        <f t="shared" si="3"/>
        <v>2.1506614873558687E-3</v>
      </c>
    </row>
    <row r="96" spans="1:23" x14ac:dyDescent="0.2">
      <c r="A96" s="23" t="s">
        <v>31</v>
      </c>
      <c r="B96" s="5">
        <v>1200</v>
      </c>
      <c r="C96" s="5">
        <v>0.75</v>
      </c>
      <c r="D96" s="5">
        <v>6.3235194485485054E-6</v>
      </c>
      <c r="E96" s="5">
        <v>4.208296512658819E-11</v>
      </c>
      <c r="F96" s="5">
        <f t="shared" si="2"/>
        <v>-0.11939158285993728</v>
      </c>
      <c r="G96">
        <v>3.2227926718206594E-4</v>
      </c>
      <c r="H96">
        <v>3.6657868188837039E-6</v>
      </c>
      <c r="I96">
        <v>1.0159717055732033E-4</v>
      </c>
      <c r="J96">
        <v>6.1119665927627284E-7</v>
      </c>
      <c r="K96">
        <v>1.0968610025868834E-5</v>
      </c>
      <c r="L96">
        <v>2.1769417031663113E-5</v>
      </c>
      <c r="M96">
        <v>2.7111665966295248E-5</v>
      </c>
      <c r="N96">
        <v>7.5206403702070912E-6</v>
      </c>
      <c r="O96">
        <v>1.8239016655723133E-4</v>
      </c>
      <c r="P96" s="5">
        <v>6.7881749991514776E-4</v>
      </c>
      <c r="Q96" s="5">
        <v>3.3940874995757388E-4</v>
      </c>
      <c r="R96" s="4">
        <v>0.5</v>
      </c>
      <c r="S96" s="4">
        <v>66.14</v>
      </c>
      <c r="T96" s="4">
        <v>5.61</v>
      </c>
      <c r="U96" s="7">
        <v>0.02</v>
      </c>
      <c r="V96">
        <v>1.21</v>
      </c>
      <c r="W96" s="4">
        <f t="shared" si="3"/>
        <v>2.1506614873558687E-3</v>
      </c>
    </row>
    <row r="97" spans="1:45" x14ac:dyDescent="0.2">
      <c r="A97" s="23"/>
      <c r="B97" s="19"/>
      <c r="C97" s="19"/>
      <c r="D97" s="19"/>
      <c r="E97" s="19"/>
      <c r="F97" s="24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20"/>
      <c r="V97" s="19"/>
      <c r="W97" s="4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</row>
    <row r="98" spans="1:45" x14ac:dyDescent="0.2">
      <c r="A98" s="23"/>
      <c r="B98" s="19"/>
      <c r="C98" s="19"/>
      <c r="D98" s="19"/>
      <c r="E98" s="19"/>
      <c r="F98" s="24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20"/>
      <c r="V98" s="19"/>
      <c r="W98" s="4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</row>
    <row r="99" spans="1:45" x14ac:dyDescent="0.2">
      <c r="A99" s="23"/>
      <c r="B99" s="19"/>
      <c r="C99" s="19"/>
      <c r="D99" s="19"/>
      <c r="E99" s="19"/>
      <c r="F99" s="24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20"/>
      <c r="V99" s="19"/>
      <c r="W99" s="4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</row>
    <row r="100" spans="1:45" x14ac:dyDescent="0.2">
      <c r="A100" s="23"/>
      <c r="B100" s="19"/>
      <c r="C100" s="19"/>
      <c r="D100" s="19"/>
      <c r="E100" s="19"/>
      <c r="F100" s="24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20"/>
      <c r="V100" s="19"/>
      <c r="W100" s="4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</row>
    <row r="101" spans="1:45" x14ac:dyDescent="0.2">
      <c r="A101" s="23"/>
      <c r="B101" s="19"/>
      <c r="C101" s="19"/>
      <c r="D101" s="19"/>
      <c r="E101" s="19"/>
      <c r="F101" s="24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20"/>
      <c r="V101" s="19"/>
      <c r="W101" s="4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</row>
    <row r="102" spans="1:45" x14ac:dyDescent="0.2">
      <c r="A102" s="23"/>
      <c r="B102" s="19"/>
      <c r="C102" s="19"/>
      <c r="D102" s="19"/>
      <c r="E102" s="19"/>
      <c r="F102" s="24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20"/>
      <c r="V102" s="19"/>
      <c r="W102" s="4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</row>
    <row r="103" spans="1:45" x14ac:dyDescent="0.2">
      <c r="A103" s="23"/>
      <c r="B103" s="19"/>
      <c r="C103" s="19"/>
      <c r="D103" s="19"/>
      <c r="E103" s="19"/>
      <c r="F103" s="24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20"/>
      <c r="V103" s="19"/>
      <c r="W103" s="4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</row>
    <row r="104" spans="1:45" x14ac:dyDescent="0.2">
      <c r="A104" s="23"/>
      <c r="B104" s="19"/>
      <c r="C104" s="19"/>
      <c r="D104" s="19"/>
      <c r="E104" s="19"/>
      <c r="F104" s="24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20"/>
      <c r="V104" s="19"/>
      <c r="W104" s="4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</row>
    <row r="105" spans="1:45" x14ac:dyDescent="0.2">
      <c r="A105" s="23"/>
      <c r="B105" s="19"/>
      <c r="C105" s="19"/>
      <c r="D105" s="19"/>
      <c r="E105" s="19"/>
      <c r="F105" s="24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20"/>
      <c r="V105" s="19"/>
      <c r="W105" s="4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</row>
    <row r="106" spans="1:45" x14ac:dyDescent="0.2">
      <c r="A106" s="23"/>
      <c r="B106" s="19"/>
      <c r="C106" s="19"/>
      <c r="D106" s="19"/>
      <c r="E106" s="19"/>
      <c r="F106" s="24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20"/>
      <c r="V106" s="19"/>
      <c r="W106" s="4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</row>
    <row r="107" spans="1:45" x14ac:dyDescent="0.2">
      <c r="A107" s="23"/>
      <c r="B107" s="19"/>
      <c r="C107" s="19"/>
      <c r="D107" s="19"/>
      <c r="E107" s="19"/>
      <c r="F107" s="24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20"/>
      <c r="V107" s="19"/>
      <c r="W107" s="4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</row>
    <row r="108" spans="1:45" x14ac:dyDescent="0.2">
      <c r="A108" s="23"/>
      <c r="B108" s="19"/>
      <c r="C108" s="19"/>
      <c r="D108" s="19"/>
      <c r="E108" s="19"/>
      <c r="F108" s="24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20"/>
      <c r="V108" s="19"/>
      <c r="W108" s="4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</row>
    <row r="109" spans="1:45" x14ac:dyDescent="0.2">
      <c r="A109" s="23"/>
      <c r="B109" s="19"/>
      <c r="C109" s="19"/>
      <c r="D109" s="19"/>
      <c r="E109" s="19"/>
      <c r="F109" s="24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20"/>
      <c r="V109" s="19"/>
      <c r="W109" s="4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</row>
    <row r="110" spans="1:45" x14ac:dyDescent="0.2">
      <c r="A110" s="23"/>
      <c r="B110" s="19"/>
      <c r="C110" s="19"/>
      <c r="D110" s="19"/>
      <c r="E110" s="19"/>
      <c r="F110" s="24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20"/>
      <c r="V110" s="19"/>
      <c r="W110" s="4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</row>
    <row r="111" spans="1:45" x14ac:dyDescent="0.2">
      <c r="A111" s="23"/>
      <c r="B111" s="19"/>
      <c r="C111" s="19"/>
      <c r="D111" s="19"/>
      <c r="E111" s="19"/>
      <c r="F111" s="24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20"/>
      <c r="V111" s="19"/>
      <c r="W111" s="4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</row>
    <row r="112" spans="1:45" x14ac:dyDescent="0.2">
      <c r="A112" s="23"/>
      <c r="B112" s="19"/>
      <c r="C112" s="19"/>
      <c r="D112" s="19"/>
      <c r="E112" s="19"/>
      <c r="F112" s="24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20"/>
      <c r="V112" s="19"/>
      <c r="W112" s="4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</row>
    <row r="113" spans="1:45" x14ac:dyDescent="0.2">
      <c r="A113" s="23"/>
      <c r="B113" s="19"/>
      <c r="C113" s="19"/>
      <c r="D113" s="19"/>
      <c r="E113" s="19"/>
      <c r="F113" s="24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20"/>
      <c r="V113" s="19"/>
      <c r="W113" s="4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</row>
    <row r="114" spans="1:45" x14ac:dyDescent="0.2">
      <c r="A114" s="23"/>
      <c r="B114" s="19"/>
      <c r="C114" s="19"/>
      <c r="D114" s="19"/>
      <c r="E114" s="19"/>
      <c r="F114" s="24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20"/>
      <c r="V114" s="19"/>
      <c r="W114" s="4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</row>
    <row r="115" spans="1:45" x14ac:dyDescent="0.2">
      <c r="A115" s="23"/>
      <c r="B115" s="19"/>
      <c r="C115" s="19"/>
      <c r="D115" s="19"/>
      <c r="E115" s="19"/>
      <c r="F115" s="24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20"/>
      <c r="V115" s="19"/>
      <c r="W115" s="4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</row>
    <row r="116" spans="1:45" x14ac:dyDescent="0.2">
      <c r="A116" s="23"/>
      <c r="B116" s="19"/>
      <c r="C116" s="19"/>
      <c r="D116" s="19"/>
      <c r="E116" s="19"/>
      <c r="F116" s="24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20"/>
      <c r="V116" s="19"/>
      <c r="W116" s="4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</row>
    <row r="117" spans="1:45" x14ac:dyDescent="0.2">
      <c r="A117" s="23"/>
      <c r="B117" s="19"/>
      <c r="C117" s="19"/>
      <c r="D117" s="19"/>
      <c r="E117" s="19"/>
      <c r="F117" s="24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20"/>
      <c r="V117" s="19"/>
      <c r="W117" s="4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</row>
    <row r="118" spans="1:45" x14ac:dyDescent="0.2">
      <c r="A118" s="23"/>
      <c r="B118" s="19"/>
      <c r="C118" s="19"/>
      <c r="D118" s="19"/>
      <c r="E118" s="19"/>
      <c r="F118" s="24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20"/>
      <c r="V118" s="19"/>
      <c r="W118" s="4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</row>
    <row r="119" spans="1:45" x14ac:dyDescent="0.2">
      <c r="A119" s="23"/>
      <c r="B119" s="19"/>
      <c r="C119" s="20"/>
      <c r="D119" s="19"/>
      <c r="E119" s="19"/>
      <c r="F119" s="24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20"/>
      <c r="T119" s="20"/>
      <c r="U119" s="20"/>
      <c r="V119" s="20"/>
      <c r="W119" s="4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</row>
    <row r="120" spans="1:45" x14ac:dyDescent="0.2">
      <c r="A120" s="23"/>
      <c r="B120" s="19"/>
      <c r="C120" s="20"/>
      <c r="D120" s="19"/>
      <c r="E120" s="19"/>
      <c r="F120" s="24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20"/>
      <c r="T120" s="20"/>
      <c r="U120" s="20"/>
      <c r="V120" s="20"/>
      <c r="W120" s="4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</row>
    <row r="121" spans="1:45" x14ac:dyDescent="0.2">
      <c r="A121" s="23"/>
      <c r="B121" s="19"/>
      <c r="C121" s="20"/>
      <c r="D121" s="19"/>
      <c r="E121" s="19"/>
      <c r="F121" s="24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20"/>
      <c r="T121" s="20"/>
      <c r="U121" s="20"/>
      <c r="V121" s="20"/>
      <c r="W121" s="4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</row>
    <row r="122" spans="1:45" x14ac:dyDescent="0.2">
      <c r="A122" s="23"/>
      <c r="B122" s="19"/>
      <c r="C122" s="20"/>
      <c r="D122" s="19"/>
      <c r="E122" s="19"/>
      <c r="F122" s="24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20"/>
      <c r="T122" s="20"/>
      <c r="U122" s="20"/>
      <c r="V122" s="20"/>
      <c r="W122" s="4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</row>
    <row r="123" spans="1:45" x14ac:dyDescent="0.2">
      <c r="A123" s="23"/>
      <c r="B123" s="19"/>
      <c r="C123" s="20"/>
      <c r="D123" s="19"/>
      <c r="E123" s="19"/>
      <c r="F123" s="24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20"/>
      <c r="T123" s="20"/>
      <c r="U123" s="20"/>
      <c r="V123" s="20"/>
      <c r="W123" s="4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</row>
    <row r="124" spans="1:45" x14ac:dyDescent="0.2">
      <c r="A124" s="23"/>
      <c r="B124" s="19"/>
      <c r="C124" s="20"/>
      <c r="D124" s="19"/>
      <c r="E124" s="19"/>
      <c r="F124" s="24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20"/>
      <c r="T124" s="20"/>
      <c r="U124" s="20"/>
      <c r="V124" s="20"/>
      <c r="W124" s="4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</row>
    <row r="125" spans="1:45" x14ac:dyDescent="0.2">
      <c r="A125" s="23"/>
      <c r="B125" s="25"/>
      <c r="C125" s="19"/>
      <c r="D125" s="19"/>
      <c r="E125" s="19"/>
      <c r="F125" s="24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25"/>
      <c r="T125" s="25"/>
      <c r="U125" s="19"/>
      <c r="V125" s="25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</row>
    <row r="126" spans="1:45" x14ac:dyDescent="0.2">
      <c r="A126" s="23"/>
      <c r="B126" s="25"/>
      <c r="C126" s="19"/>
      <c r="D126" s="19"/>
      <c r="E126" s="19"/>
      <c r="F126" s="24"/>
      <c r="H126" s="19"/>
      <c r="J126" s="19"/>
      <c r="K126" s="19"/>
      <c r="L126" s="19"/>
      <c r="O126" s="19"/>
      <c r="P126" s="19"/>
      <c r="Q126" s="19"/>
      <c r="R126" s="19"/>
      <c r="S126" s="25"/>
      <c r="T126" s="25"/>
      <c r="U126" s="19"/>
      <c r="V126" s="25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</row>
    <row r="127" spans="1:45" x14ac:dyDescent="0.2">
      <c r="A127" s="23"/>
      <c r="B127" s="25"/>
      <c r="C127" s="19"/>
      <c r="D127" s="19"/>
      <c r="E127" s="19"/>
      <c r="F127" s="24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25"/>
      <c r="T127" s="25"/>
      <c r="U127" s="19"/>
      <c r="V127" s="25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</row>
    <row r="128" spans="1:45" x14ac:dyDescent="0.2">
      <c r="A128" s="23"/>
      <c r="B128" s="19"/>
      <c r="C128" s="19"/>
      <c r="D128" s="19"/>
      <c r="E128" s="19"/>
      <c r="F128" s="24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25"/>
      <c r="T128" s="25"/>
      <c r="U128" s="19"/>
      <c r="V128" s="25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</row>
  </sheetData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8BAE9-70B5-CD44-A807-C6952EDEAC56}">
  <dimension ref="A1:F15"/>
  <sheetViews>
    <sheetView workbookViewId="0">
      <selection activeCell="J10" sqref="J10"/>
    </sheetView>
  </sheetViews>
  <sheetFormatPr baseColWidth="10" defaultRowHeight="16" x14ac:dyDescent="0.2"/>
  <cols>
    <col min="6" max="6" width="14.83203125" customWidth="1"/>
  </cols>
  <sheetData>
    <row r="1" spans="1:6" x14ac:dyDescent="0.2">
      <c r="A1" t="s">
        <v>39</v>
      </c>
    </row>
    <row r="2" spans="1:6" x14ac:dyDescent="0.2">
      <c r="A2" s="39" t="s">
        <v>37</v>
      </c>
      <c r="B2" s="40"/>
      <c r="C2" s="40"/>
      <c r="D2" s="40"/>
      <c r="E2" s="40"/>
      <c r="F2" s="40"/>
    </row>
    <row r="3" spans="1:6" x14ac:dyDescent="0.2">
      <c r="A3" s="41"/>
      <c r="B3" s="41"/>
      <c r="C3" s="41"/>
      <c r="D3" s="41"/>
      <c r="E3" s="41"/>
      <c r="F3" s="41"/>
    </row>
    <row r="4" spans="1:6" x14ac:dyDescent="0.2">
      <c r="A4" s="8"/>
      <c r="B4" s="8"/>
      <c r="C4" s="9" t="s">
        <v>33</v>
      </c>
      <c r="D4" s="9" t="s">
        <v>34</v>
      </c>
      <c r="E4" s="10" t="s">
        <v>35</v>
      </c>
      <c r="F4" s="11"/>
    </row>
    <row r="5" spans="1:6" x14ac:dyDescent="0.2">
      <c r="A5" s="12"/>
      <c r="B5" s="12"/>
      <c r="C5" s="13" t="s">
        <v>36</v>
      </c>
      <c r="D5">
        <v>1.153602</v>
      </c>
      <c r="E5" s="14">
        <v>0.59639286339656128</v>
      </c>
      <c r="F5" s="15"/>
    </row>
    <row r="6" spans="1:6" x14ac:dyDescent="0.2">
      <c r="A6" s="12"/>
      <c r="B6" s="12"/>
      <c r="C6" s="13" t="s">
        <v>6</v>
      </c>
      <c r="D6" s="13">
        <v>-3054.8333349999998</v>
      </c>
      <c r="E6" s="14">
        <v>9.8532380327059646E-2</v>
      </c>
      <c r="F6" s="15"/>
    </row>
    <row r="7" spans="1:6" x14ac:dyDescent="0.2">
      <c r="A7" s="12"/>
      <c r="B7" s="12"/>
      <c r="C7" s="13" t="s">
        <v>9</v>
      </c>
      <c r="D7" s="13">
        <v>2058.959484</v>
      </c>
      <c r="E7" s="14">
        <v>6.1681641133255054</v>
      </c>
      <c r="F7" s="15"/>
    </row>
    <row r="8" spans="1:6" x14ac:dyDescent="0.2">
      <c r="A8" s="12"/>
      <c r="B8" s="12"/>
      <c r="C8" s="13" t="s">
        <v>11</v>
      </c>
      <c r="D8" s="13">
        <v>4359.3202160000001</v>
      </c>
      <c r="E8" s="14">
        <v>1.2685464076952313</v>
      </c>
      <c r="F8" s="15"/>
    </row>
    <row r="9" spans="1:6" x14ac:dyDescent="0.2">
      <c r="A9" s="12"/>
      <c r="B9" s="12"/>
      <c r="C9" s="13" t="s">
        <v>13</v>
      </c>
      <c r="D9" s="13">
        <v>-3875.5930800000001</v>
      </c>
      <c r="E9" s="14">
        <v>0.68892681581524551</v>
      </c>
      <c r="F9" s="15"/>
    </row>
    <row r="10" spans="1:6" x14ac:dyDescent="0.2">
      <c r="A10" s="12"/>
      <c r="B10" s="12"/>
      <c r="C10" s="13" t="s">
        <v>16</v>
      </c>
      <c r="D10" s="13">
        <v>-513.87529900000004</v>
      </c>
      <c r="E10" s="14">
        <v>2.9384560864055072</v>
      </c>
      <c r="F10" s="15"/>
    </row>
    <row r="11" spans="1:6" x14ac:dyDescent="0.2">
      <c r="A11" s="12"/>
      <c r="B11" s="12"/>
      <c r="C11" s="13" t="s">
        <v>10</v>
      </c>
      <c r="D11" s="13">
        <v>163.165144</v>
      </c>
      <c r="E11" s="14">
        <v>19.857182242305377</v>
      </c>
      <c r="F11" s="15"/>
    </row>
    <row r="12" spans="1:6" x14ac:dyDescent="0.2">
      <c r="A12" s="12"/>
      <c r="B12" s="12"/>
      <c r="C12" s="13"/>
      <c r="D12" s="13"/>
      <c r="E12" s="14"/>
      <c r="F12" s="15"/>
    </row>
    <row r="13" spans="1:6" x14ac:dyDescent="0.2">
      <c r="A13" s="12"/>
      <c r="B13" s="12"/>
      <c r="C13" s="13"/>
      <c r="D13" s="13"/>
      <c r="E13" s="14"/>
      <c r="F13" s="15"/>
    </row>
    <row r="14" spans="1:6" x14ac:dyDescent="0.2">
      <c r="A14" s="12"/>
      <c r="B14" s="12"/>
      <c r="C14" s="13"/>
      <c r="D14" s="13"/>
      <c r="E14" s="14"/>
      <c r="F14" s="15"/>
    </row>
    <row r="15" spans="1:6" x14ac:dyDescent="0.2">
      <c r="A15" s="12"/>
      <c r="B15" s="12"/>
      <c r="C15" s="12"/>
      <c r="D15" s="12"/>
      <c r="E15" s="16"/>
      <c r="F15" s="17"/>
    </row>
  </sheetData>
  <mergeCells count="1">
    <mergeCell ref="A2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55AC0-1D07-8045-9993-7A8799DB004E}">
  <dimension ref="A1:CG99"/>
  <sheetViews>
    <sheetView workbookViewId="0">
      <selection activeCell="J56" sqref="J56"/>
    </sheetView>
  </sheetViews>
  <sheetFormatPr baseColWidth="10" defaultRowHeight="16" x14ac:dyDescent="0.2"/>
  <cols>
    <col min="1" max="1" width="23" customWidth="1"/>
  </cols>
  <sheetData>
    <row r="1" spans="1:85" s="18" customFormat="1" x14ac:dyDescent="0.2">
      <c r="B1" s="18">
        <f>28.09+2*15.99</f>
        <v>60.07</v>
      </c>
      <c r="C1" s="18">
        <f>47.867+2*15.99</f>
        <v>79.846999999999994</v>
      </c>
      <c r="D1" s="18">
        <f>26.98*2+3*15.99</f>
        <v>101.93</v>
      </c>
      <c r="E1" s="18">
        <f>55.845+15.99</f>
        <v>71.834999999999994</v>
      </c>
      <c r="F1" s="18">
        <f>54.94+15.99</f>
        <v>70.929999999999993</v>
      </c>
      <c r="G1" s="18">
        <f>24.305+15.99</f>
        <v>40.295000000000002</v>
      </c>
      <c r="H1" s="18">
        <f>40.078+15.99</f>
        <v>56.068000000000005</v>
      </c>
      <c r="I1" s="18">
        <f>22.99*2+15.99</f>
        <v>61.97</v>
      </c>
      <c r="J1" s="18">
        <f>39.098*2+15.99</f>
        <v>94.185999999999993</v>
      </c>
      <c r="K1" s="18">
        <f>35.45</f>
        <v>35.450000000000003</v>
      </c>
      <c r="L1" s="18">
        <f>2*126.9+15.99</f>
        <v>269.79000000000002</v>
      </c>
      <c r="M1" s="18">
        <f>2*107.87+15.99</f>
        <v>231.73000000000002</v>
      </c>
      <c r="N1" s="18">
        <v>186.20699999999999</v>
      </c>
      <c r="O1" s="18">
        <f>2*30.97+5*15.99</f>
        <v>141.88999999999999</v>
      </c>
      <c r="P1" s="18">
        <f>51.99*2+15.99*3</f>
        <v>151.94999999999999</v>
      </c>
      <c r="Q1" s="18">
        <f>58.69+15.99</f>
        <v>74.679999999999993</v>
      </c>
      <c r="R1" s="18">
        <f>(1.008*2+15.99)/2</f>
        <v>9.0030000000000001</v>
      </c>
      <c r="AD1" s="26" t="s">
        <v>45</v>
      </c>
      <c r="AE1" s="26"/>
      <c r="AF1" s="26"/>
      <c r="AV1" s="26" t="s">
        <v>46</v>
      </c>
      <c r="AW1" s="26"/>
      <c r="BN1" s="18" t="s">
        <v>47</v>
      </c>
    </row>
    <row r="2" spans="1:85" s="18" customFormat="1" x14ac:dyDescent="0.2">
      <c r="B2" s="18" t="s">
        <v>18</v>
      </c>
      <c r="C2" s="18" t="s">
        <v>48</v>
      </c>
      <c r="D2" s="18" t="s">
        <v>49</v>
      </c>
      <c r="E2" s="18" t="s">
        <v>50</v>
      </c>
      <c r="F2" s="18" t="s">
        <v>51</v>
      </c>
      <c r="G2" s="18" t="s">
        <v>52</v>
      </c>
      <c r="H2" s="18" t="s">
        <v>53</v>
      </c>
      <c r="I2" s="18" t="s">
        <v>54</v>
      </c>
      <c r="J2" s="18" t="s">
        <v>21</v>
      </c>
      <c r="K2" s="18" t="s">
        <v>55</v>
      </c>
      <c r="L2" s="18" t="s">
        <v>56</v>
      </c>
      <c r="M2" s="18" t="s">
        <v>57</v>
      </c>
      <c r="N2" s="18" t="s">
        <v>58</v>
      </c>
      <c r="O2" s="18" t="s">
        <v>59</v>
      </c>
      <c r="P2" s="18" t="s">
        <v>60</v>
      </c>
      <c r="Q2" s="18" t="s">
        <v>61</v>
      </c>
      <c r="R2" s="18" t="s">
        <v>19</v>
      </c>
      <c r="S2" s="18" t="s">
        <v>62</v>
      </c>
      <c r="T2" s="18" t="s">
        <v>1</v>
      </c>
      <c r="U2" s="18" t="s">
        <v>17</v>
      </c>
      <c r="V2" s="18" t="s">
        <v>63</v>
      </c>
      <c r="W2" s="18" t="s">
        <v>64</v>
      </c>
      <c r="X2" s="18" t="s">
        <v>3</v>
      </c>
      <c r="Y2" s="18" t="s">
        <v>4</v>
      </c>
      <c r="AA2" s="18" t="s">
        <v>65</v>
      </c>
      <c r="AB2" s="18" t="s">
        <v>66</v>
      </c>
      <c r="AC2" s="18" t="s">
        <v>67</v>
      </c>
      <c r="AD2" s="18" t="s">
        <v>18</v>
      </c>
      <c r="AE2" s="18" t="s">
        <v>48</v>
      </c>
      <c r="AF2" s="18" t="s">
        <v>49</v>
      </c>
      <c r="AG2" s="18" t="s">
        <v>50</v>
      </c>
      <c r="AH2" s="18" t="s">
        <v>51</v>
      </c>
      <c r="AI2" s="18" t="s">
        <v>52</v>
      </c>
      <c r="AJ2" s="18" t="s">
        <v>53</v>
      </c>
      <c r="AK2" s="18" t="s">
        <v>54</v>
      </c>
      <c r="AL2" s="18" t="s">
        <v>21</v>
      </c>
      <c r="AM2" s="18" t="s">
        <v>55</v>
      </c>
      <c r="AN2" s="18" t="s">
        <v>56</v>
      </c>
      <c r="AO2" s="18" t="s">
        <v>57</v>
      </c>
      <c r="AP2" s="18" t="s">
        <v>58</v>
      </c>
      <c r="AQ2" s="18" t="s">
        <v>59</v>
      </c>
      <c r="AR2" s="18" t="s">
        <v>60</v>
      </c>
      <c r="AS2" s="18" t="s">
        <v>61</v>
      </c>
      <c r="AT2" s="18" t="s">
        <v>19</v>
      </c>
      <c r="AU2" s="18" t="s">
        <v>62</v>
      </c>
      <c r="AV2" s="27" t="s">
        <v>18</v>
      </c>
      <c r="AW2" s="27" t="s">
        <v>48</v>
      </c>
      <c r="AX2" s="27" t="s">
        <v>49</v>
      </c>
      <c r="AY2" s="27" t="s">
        <v>50</v>
      </c>
      <c r="AZ2" s="27" t="s">
        <v>51</v>
      </c>
      <c r="BA2" s="27" t="s">
        <v>52</v>
      </c>
      <c r="BB2" s="27" t="s">
        <v>53</v>
      </c>
      <c r="BC2" s="27" t="s">
        <v>54</v>
      </c>
      <c r="BD2" s="27" t="s">
        <v>21</v>
      </c>
      <c r="BE2" s="27" t="s">
        <v>55</v>
      </c>
      <c r="BF2" s="27" t="s">
        <v>56</v>
      </c>
      <c r="BG2" s="27" t="s">
        <v>57</v>
      </c>
      <c r="BH2" s="27" t="s">
        <v>58</v>
      </c>
      <c r="BI2" s="27" t="s">
        <v>59</v>
      </c>
      <c r="BJ2" s="27" t="s">
        <v>60</v>
      </c>
      <c r="BK2" s="27" t="s">
        <v>61</v>
      </c>
      <c r="BL2" s="27" t="s">
        <v>19</v>
      </c>
      <c r="BM2" s="27" t="s">
        <v>62</v>
      </c>
      <c r="BN2" s="27" t="s">
        <v>18</v>
      </c>
      <c r="BO2" s="27" t="s">
        <v>48</v>
      </c>
      <c r="BP2" s="27" t="s">
        <v>49</v>
      </c>
      <c r="BQ2" s="27" t="s">
        <v>50</v>
      </c>
      <c r="BR2" s="27" t="s">
        <v>51</v>
      </c>
      <c r="BS2" s="27" t="s">
        <v>52</v>
      </c>
      <c r="BT2" s="27" t="s">
        <v>53</v>
      </c>
      <c r="BU2" s="27" t="s">
        <v>54</v>
      </c>
      <c r="BV2" s="27" t="s">
        <v>21</v>
      </c>
      <c r="BW2" s="27" t="s">
        <v>55</v>
      </c>
      <c r="BX2" s="27" t="s">
        <v>56</v>
      </c>
      <c r="BY2" s="27" t="s">
        <v>57</v>
      </c>
      <c r="BZ2" s="27" t="s">
        <v>58</v>
      </c>
      <c r="CA2" s="27" t="s">
        <v>59</v>
      </c>
      <c r="CB2" s="27" t="s">
        <v>60</v>
      </c>
      <c r="CC2" s="27" t="s">
        <v>61</v>
      </c>
      <c r="CD2" s="27" t="s">
        <v>19</v>
      </c>
      <c r="CE2" s="18" t="s">
        <v>15</v>
      </c>
      <c r="CF2" s="18" t="s">
        <v>16</v>
      </c>
    </row>
    <row r="3" spans="1:85" s="19" customFormat="1" x14ac:dyDescent="0.2">
      <c r="A3" s="28" t="s">
        <v>68</v>
      </c>
      <c r="B3" s="19">
        <v>70.47</v>
      </c>
      <c r="C3" s="19">
        <v>0.02</v>
      </c>
      <c r="D3" s="19">
        <v>19.350000000000001</v>
      </c>
      <c r="E3" s="19">
        <v>0.13</v>
      </c>
      <c r="F3" s="19">
        <v>0</v>
      </c>
      <c r="G3" s="19">
        <v>2.93</v>
      </c>
      <c r="H3" s="19">
        <v>0.15</v>
      </c>
      <c r="I3" s="19">
        <v>5.77</v>
      </c>
      <c r="J3" s="19">
        <v>0.19</v>
      </c>
      <c r="K3" s="19">
        <v>0.56000000000000005</v>
      </c>
      <c r="L3" s="19">
        <v>0.06</v>
      </c>
      <c r="M3" s="19">
        <v>0.45</v>
      </c>
      <c r="N3" s="19">
        <v>0</v>
      </c>
      <c r="O3" s="19">
        <v>0</v>
      </c>
      <c r="P3" s="19">
        <v>0</v>
      </c>
      <c r="Q3" s="19">
        <v>0</v>
      </c>
      <c r="R3" s="19">
        <v>0</v>
      </c>
      <c r="S3" s="19">
        <f>SUM(B3:R3)</f>
        <v>100.08000000000001</v>
      </c>
      <c r="T3" s="19">
        <v>1400</v>
      </c>
      <c r="U3" s="19">
        <v>1.63</v>
      </c>
      <c r="V3" s="20">
        <v>0.32500000000000001</v>
      </c>
      <c r="W3" s="20">
        <v>0.879</v>
      </c>
      <c r="X3" s="29">
        <f t="shared" ref="X3:X39" si="0">10^(-(11440/(1400+273.15))+2.961+2150*(1.63/(1400+273.15))-208*(1.63^2/(1400+273.15))+2*LOG10(V3)-2*LOG10(W3))</f>
        <v>1.0559476597182139E-3</v>
      </c>
      <c r="Y3" s="29">
        <f>10^(4.325-(21803/(T3+273.15))+0.171*((U3*10000-1)/(T3+273.15)))</f>
        <v>9.1135684933859378E-8</v>
      </c>
      <c r="Z3" s="19">
        <f>LOG10(Y3)</f>
        <v>-7.0403115381167281</v>
      </c>
      <c r="AA3" s="20">
        <f>K3/(SQRT(X3))*(Y3^0.25)</f>
        <v>0.29942561240375259</v>
      </c>
      <c r="AB3" s="20">
        <f>LOG10(AA3)</f>
        <v>-0.52371105352580405</v>
      </c>
      <c r="AC3" s="30" t="s">
        <v>69</v>
      </c>
      <c r="AD3" s="20">
        <f>B3/(B$1)</f>
        <v>1.1731313467621109</v>
      </c>
      <c r="AE3" s="20">
        <f>C3/(C$1)</f>
        <v>2.5047904116623043E-4</v>
      </c>
      <c r="AF3" s="20">
        <f>D3/(D$1/2)</f>
        <v>0.37967232414402041</v>
      </c>
      <c r="AG3" s="20">
        <f>E3/E$1</f>
        <v>1.8097027911185358E-3</v>
      </c>
      <c r="AH3" s="20">
        <f>F3/F$1</f>
        <v>0</v>
      </c>
      <c r="AI3" s="20">
        <f>G3/G$1</f>
        <v>7.2713736195557765E-2</v>
      </c>
      <c r="AJ3" s="20">
        <f>H3/H$1</f>
        <v>2.6753228222872222E-3</v>
      </c>
      <c r="AK3" s="20">
        <f>I3/(I$1/2)</f>
        <v>0.18621913829272227</v>
      </c>
      <c r="AL3" s="20">
        <f>J3/(J$1/2)</f>
        <v>4.0345698936147629E-3</v>
      </c>
      <c r="AM3" s="20">
        <f>K3/K$1</f>
        <v>1.5796897038081806E-2</v>
      </c>
      <c r="AN3" s="20">
        <f>L3/(L$1/2)</f>
        <v>4.4479039252752137E-4</v>
      </c>
      <c r="AO3" s="20">
        <f>M3/(M$1/2)</f>
        <v>3.8838303197686959E-3</v>
      </c>
      <c r="AP3" s="20">
        <f>N3/N$1</f>
        <v>0</v>
      </c>
      <c r="AQ3" s="20">
        <f>O3/(O$1/2)</f>
        <v>0</v>
      </c>
      <c r="AR3" s="20">
        <f>P3/(P$1/2)</f>
        <v>0</v>
      </c>
      <c r="AS3" s="20">
        <f>Q3/Q$1</f>
        <v>0</v>
      </c>
      <c r="AT3" s="20">
        <f>R3/R$1</f>
        <v>0</v>
      </c>
      <c r="AU3" s="20">
        <f>SUM(AD3:AT3)-AM3</f>
        <v>1.8248352406548949</v>
      </c>
      <c r="AV3" s="20">
        <f>AD3/$AU3</f>
        <v>0.64286973455263763</v>
      </c>
      <c r="AW3" s="20">
        <f t="shared" ref="AW3:BL18" si="1">AE3/$AU3</f>
        <v>1.3726118149512434E-4</v>
      </c>
      <c r="AX3" s="20">
        <f t="shared" si="1"/>
        <v>0.20805841299281574</v>
      </c>
      <c r="AY3" s="20">
        <f t="shared" si="1"/>
        <v>9.9170749818984841E-4</v>
      </c>
      <c r="AZ3" s="20">
        <f t="shared" si="1"/>
        <v>0</v>
      </c>
      <c r="BA3" s="20">
        <f t="shared" si="1"/>
        <v>3.9846740448448562E-2</v>
      </c>
      <c r="BB3" s="20">
        <f t="shared" si="1"/>
        <v>1.4660626683903283E-3</v>
      </c>
      <c r="BC3" s="20">
        <f t="shared" si="1"/>
        <v>0.1020470967153682</v>
      </c>
      <c r="BD3" s="20">
        <f t="shared" si="1"/>
        <v>2.2109228294861518E-3</v>
      </c>
      <c r="BE3" s="20">
        <f t="shared" si="1"/>
        <v>8.6566155048675153E-3</v>
      </c>
      <c r="BF3" s="20">
        <f t="shared" si="1"/>
        <v>2.4374276790484136E-4</v>
      </c>
      <c r="BG3" s="20">
        <f t="shared" si="1"/>
        <v>2.128318345263253E-3</v>
      </c>
      <c r="BH3" s="20">
        <f t="shared" si="1"/>
        <v>0</v>
      </c>
      <c r="BI3" s="20">
        <f t="shared" si="1"/>
        <v>0</v>
      </c>
      <c r="BJ3" s="20">
        <f t="shared" si="1"/>
        <v>0</v>
      </c>
      <c r="BK3" s="20">
        <f t="shared" si="1"/>
        <v>0</v>
      </c>
      <c r="BL3" s="20">
        <f>AT3/$AU3</f>
        <v>0</v>
      </c>
      <c r="BM3" s="20">
        <f>SUM(AV3:BL3)</f>
        <v>1.0086566155048671</v>
      </c>
      <c r="BN3" s="19">
        <f>AV3/($T3+273.15)</f>
        <v>3.8422719693550345E-4</v>
      </c>
      <c r="BO3" s="19">
        <f t="shared" ref="BO3:CD18" si="2">AW3/($T3+273.15)</f>
        <v>8.2037582700370161E-8</v>
      </c>
      <c r="BP3" s="19">
        <f t="shared" si="2"/>
        <v>1.2435132115639109E-4</v>
      </c>
      <c r="BQ3" s="19">
        <f t="shared" si="2"/>
        <v>5.9271882269363077E-7</v>
      </c>
      <c r="BR3" s="19">
        <v>0</v>
      </c>
      <c r="BS3" s="19">
        <f t="shared" si="2"/>
        <v>2.3815402353912417E-5</v>
      </c>
      <c r="BT3" s="19">
        <f t="shared" si="2"/>
        <v>8.7622906995208331E-7</v>
      </c>
      <c r="BU3" s="19">
        <f t="shared" si="2"/>
        <v>6.099100302744416E-5</v>
      </c>
      <c r="BV3" s="19">
        <f t="shared" si="2"/>
        <v>1.321413399567374E-6</v>
      </c>
      <c r="BW3" s="19">
        <f t="shared" si="2"/>
        <v>5.1738430534426168E-6</v>
      </c>
      <c r="BX3" s="19">
        <f t="shared" si="2"/>
        <v>1.4567896955135006E-7</v>
      </c>
      <c r="BY3" s="19">
        <f t="shared" si="2"/>
        <v>1.2720427608183682E-6</v>
      </c>
      <c r="BZ3" s="19">
        <f t="shared" si="2"/>
        <v>0</v>
      </c>
      <c r="CA3" s="19">
        <f t="shared" si="2"/>
        <v>0</v>
      </c>
      <c r="CB3" s="19">
        <f t="shared" si="2"/>
        <v>0</v>
      </c>
      <c r="CC3" s="19">
        <f t="shared" si="2"/>
        <v>0</v>
      </c>
      <c r="CD3" s="19">
        <f t="shared" si="2"/>
        <v>0</v>
      </c>
      <c r="CE3" s="19">
        <f>1/(T3+273.15)</f>
        <v>5.9767504407853443E-4</v>
      </c>
      <c r="CF3" s="19">
        <f>U3/(T3+273.15)</f>
        <v>9.7421032184801112E-4</v>
      </c>
      <c r="CG3" s="19">
        <f>1.15+(-3055*BN3+2059*BQ3+163*BS3+4359*BT3-3875*BV3-514*CF3)</f>
        <v>-0.52075686783562913</v>
      </c>
    </row>
    <row r="4" spans="1:85" s="19" customFormat="1" x14ac:dyDescent="0.2">
      <c r="A4" s="28" t="s">
        <v>68</v>
      </c>
      <c r="B4" s="19">
        <v>63.51</v>
      </c>
      <c r="C4" s="19">
        <v>0.03</v>
      </c>
      <c r="D4" s="19">
        <v>15.49</v>
      </c>
      <c r="E4" s="19">
        <v>0.1</v>
      </c>
      <c r="F4" s="19">
        <v>0</v>
      </c>
      <c r="G4" s="19">
        <v>2.4300000000000002</v>
      </c>
      <c r="H4" s="19">
        <v>11.06</v>
      </c>
      <c r="I4" s="19">
        <v>4.7</v>
      </c>
      <c r="J4" s="19">
        <v>0.24</v>
      </c>
      <c r="K4" s="19">
        <v>1.41</v>
      </c>
      <c r="L4" s="19">
        <v>7.0000000000000007E-2</v>
      </c>
      <c r="M4" s="19">
        <v>0.35</v>
      </c>
      <c r="N4" s="19">
        <v>0</v>
      </c>
      <c r="O4" s="19">
        <v>0</v>
      </c>
      <c r="P4" s="19">
        <v>0</v>
      </c>
      <c r="Q4" s="19">
        <v>0</v>
      </c>
      <c r="R4" s="19">
        <v>0</v>
      </c>
      <c r="S4" s="19">
        <f t="shared" ref="S4:S62" si="3">SUM(B4:R4)</f>
        <v>99.389999999999986</v>
      </c>
      <c r="T4" s="19">
        <v>1400</v>
      </c>
      <c r="U4" s="19">
        <v>1.63</v>
      </c>
      <c r="V4" s="20">
        <v>0.27600000000000002</v>
      </c>
      <c r="W4" s="20">
        <v>0.94299999999999995</v>
      </c>
      <c r="X4" s="29">
        <f t="shared" si="0"/>
        <v>6.6168029105435032E-4</v>
      </c>
      <c r="Y4" s="29">
        <f t="shared" ref="Y4:Y57" si="4">10^(4.325-(21803/(T4+273.15))+0.171*((U4*10000-1)/(T4+273.15)))</f>
        <v>9.1135684933859378E-8</v>
      </c>
      <c r="Z4" s="19">
        <f t="shared" ref="Z4:Z67" si="5">LOG10(Y4)</f>
        <v>-7.0403115381167281</v>
      </c>
      <c r="AA4" s="20">
        <f t="shared" ref="AA4:AA67" si="6">K4/(SQRT(X4))*(Y4^0.25)</f>
        <v>0.95239504818868892</v>
      </c>
      <c r="AB4" s="20">
        <f t="shared" ref="AB4:AB67" si="7">LOG10(AA4)</f>
        <v>-2.1182871299411533E-2</v>
      </c>
      <c r="AC4" s="30" t="s">
        <v>70</v>
      </c>
      <c r="AD4" s="20">
        <f t="shared" ref="AD4:AE67" si="8">B4/(B$1)</f>
        <v>1.0572665223905444</v>
      </c>
      <c r="AE4" s="20">
        <f t="shared" si="8"/>
        <v>3.7571856174934564E-4</v>
      </c>
      <c r="AF4" s="20">
        <f t="shared" ref="AF4:AF67" si="9">D4/(D$1/2)</f>
        <v>0.30393407240262926</v>
      </c>
      <c r="AG4" s="20">
        <f t="shared" ref="AG4:AJ67" si="10">E4/E$1</f>
        <v>1.3920790700911814E-3</v>
      </c>
      <c r="AH4" s="20">
        <f t="shared" si="10"/>
        <v>0</v>
      </c>
      <c r="AI4" s="20">
        <f t="shared" si="10"/>
        <v>6.0305248790172482E-2</v>
      </c>
      <c r="AJ4" s="20">
        <f t="shared" si="10"/>
        <v>0.19726046942997788</v>
      </c>
      <c r="AK4" s="20">
        <f t="shared" ref="AK4:AL67" si="11">I4/(I$1/2)</f>
        <v>0.15168629982249476</v>
      </c>
      <c r="AL4" s="20">
        <f t="shared" si="11"/>
        <v>5.0962988129870683E-3</v>
      </c>
      <c r="AM4" s="20">
        <f t="shared" ref="AM4:AM67" si="12">K4/K$1</f>
        <v>3.9774330042313115E-2</v>
      </c>
      <c r="AN4" s="20">
        <f t="shared" ref="AN4:AO67" si="13">L4/(L$1/2)</f>
        <v>5.1892212461544167E-4</v>
      </c>
      <c r="AO4" s="20">
        <f t="shared" si="13"/>
        <v>3.0207569153756523E-3</v>
      </c>
      <c r="AP4" s="20">
        <f t="shared" ref="AP4:AP67" si="14">N4/N$1</f>
        <v>0</v>
      </c>
      <c r="AQ4" s="20">
        <f t="shared" ref="AQ4:AR67" si="15">O4/(O$1/2)</f>
        <v>0</v>
      </c>
      <c r="AR4" s="20">
        <f t="shared" si="15"/>
        <v>0</v>
      </c>
      <c r="AS4" s="20">
        <f t="shared" ref="AS4:AT67" si="16">Q4/Q$1</f>
        <v>0</v>
      </c>
      <c r="AT4" s="20">
        <f t="shared" si="16"/>
        <v>0</v>
      </c>
      <c r="AU4" s="20">
        <f t="shared" ref="AU4:AU67" si="17">SUM(AD4:AT4)-AM4</f>
        <v>1.7808563883206376</v>
      </c>
      <c r="AV4" s="20">
        <f t="shared" ref="AV4:BK33" si="18">AD4/$AU4</f>
        <v>0.59368432475768329</v>
      </c>
      <c r="AW4" s="20">
        <f t="shared" si="1"/>
        <v>2.1097633936875245E-4</v>
      </c>
      <c r="AX4" s="20">
        <f t="shared" si="1"/>
        <v>0.17066736790002568</v>
      </c>
      <c r="AY4" s="20">
        <f t="shared" si="1"/>
        <v>7.8169080854628801E-4</v>
      </c>
      <c r="AZ4" s="20">
        <f t="shared" si="1"/>
        <v>0</v>
      </c>
      <c r="BA4" s="20">
        <f t="shared" si="1"/>
        <v>3.386306115735746E-2</v>
      </c>
      <c r="BB4" s="20">
        <f t="shared" si="1"/>
        <v>0.11076719645877574</v>
      </c>
      <c r="BC4" s="20">
        <f t="shared" si="1"/>
        <v>8.5176042727137705E-2</v>
      </c>
      <c r="BD4" s="20">
        <f t="shared" si="1"/>
        <v>2.8617124021959573E-3</v>
      </c>
      <c r="BE4" s="20">
        <f t="shared" si="1"/>
        <v>2.2334383784770335E-2</v>
      </c>
      <c r="BF4" s="20">
        <f t="shared" si="1"/>
        <v>2.9138909123648627E-4</v>
      </c>
      <c r="BG4" s="20">
        <f t="shared" si="1"/>
        <v>1.6962383576725416E-3</v>
      </c>
      <c r="BH4" s="20">
        <f t="shared" si="1"/>
        <v>0</v>
      </c>
      <c r="BI4" s="20">
        <f t="shared" si="1"/>
        <v>0</v>
      </c>
      <c r="BJ4" s="20">
        <f t="shared" si="1"/>
        <v>0</v>
      </c>
      <c r="BK4" s="20">
        <f t="shared" si="1"/>
        <v>0</v>
      </c>
      <c r="BL4" s="20">
        <f t="shared" si="1"/>
        <v>0</v>
      </c>
      <c r="BM4" s="20">
        <f t="shared" ref="BM4:BM67" si="19">SUM(AV4:BL4)</f>
        <v>1.0223343837847703</v>
      </c>
      <c r="BN4" s="19">
        <f t="shared" ref="BN4:CC33" si="20">AV4/($T4+273.15)</f>
        <v>3.5483030496828331E-4</v>
      </c>
      <c r="BO4" s="19">
        <f t="shared" si="2"/>
        <v>1.2609529293174698E-7</v>
      </c>
      <c r="BP4" s="19">
        <f t="shared" si="2"/>
        <v>1.020036266324153E-4</v>
      </c>
      <c r="BQ4" s="19">
        <f t="shared" si="2"/>
        <v>4.6719708845368792E-7</v>
      </c>
      <c r="BR4" s="19">
        <f t="shared" si="2"/>
        <v>0</v>
      </c>
      <c r="BS4" s="19">
        <f t="shared" si="2"/>
        <v>2.023910656985773E-5</v>
      </c>
      <c r="BT4" s="19">
        <f t="shared" si="2"/>
        <v>6.6202789025954478E-5</v>
      </c>
      <c r="BU4" s="19">
        <f t="shared" si="2"/>
        <v>5.0907595091377162E-5</v>
      </c>
      <c r="BV4" s="19">
        <f t="shared" si="2"/>
        <v>1.7103740861225576E-6</v>
      </c>
      <c r="BW4" s="19">
        <f t="shared" si="2"/>
        <v>1.3348703813029516E-5</v>
      </c>
      <c r="BX4" s="19">
        <f t="shared" si="2"/>
        <v>1.7415598794877105E-7</v>
      </c>
      <c r="BY4" s="19">
        <f t="shared" si="2"/>
        <v>1.0137993351896373E-6</v>
      </c>
      <c r="BZ4" s="19">
        <f t="shared" si="2"/>
        <v>0</v>
      </c>
      <c r="CA4" s="19">
        <f t="shared" si="2"/>
        <v>0</v>
      </c>
      <c r="CB4" s="19">
        <f t="shared" si="2"/>
        <v>0</v>
      </c>
      <c r="CC4" s="19">
        <f t="shared" si="2"/>
        <v>0</v>
      </c>
      <c r="CD4" s="19">
        <f t="shared" si="2"/>
        <v>0</v>
      </c>
      <c r="CE4" s="19">
        <f t="shared" ref="CE4:CE67" si="21">1/(T4+273.15)</f>
        <v>5.9767504407853443E-4</v>
      </c>
      <c r="CF4" s="19">
        <f t="shared" ref="CF4:CF67" si="22">U4/(T4+273.15)</f>
        <v>9.7421032184801112E-4</v>
      </c>
      <c r="CG4" s="19">
        <f t="shared" ref="CG4:CG67" si="23">1.15+(-3055*BN4+2059*BQ4+163*BS4+4359*BT4-3875*BV4-514*CF4)</f>
        <v>-0.14853949615155937</v>
      </c>
    </row>
    <row r="5" spans="1:85" s="19" customFormat="1" x14ac:dyDescent="0.2">
      <c r="A5" s="28" t="s">
        <v>68</v>
      </c>
      <c r="B5" s="19">
        <v>55.97</v>
      </c>
      <c r="C5" s="19">
        <v>0.03</v>
      </c>
      <c r="D5" s="19">
        <v>12.44</v>
      </c>
      <c r="E5" s="19">
        <v>0.11</v>
      </c>
      <c r="F5" s="19">
        <v>0</v>
      </c>
      <c r="G5" s="19">
        <v>1.87</v>
      </c>
      <c r="H5" s="19">
        <v>19.690000000000001</v>
      </c>
      <c r="I5" s="19">
        <v>3.49</v>
      </c>
      <c r="J5" s="19">
        <v>0.32</v>
      </c>
      <c r="K5" s="19">
        <v>2.75</v>
      </c>
      <c r="L5" s="19">
        <v>0.14000000000000001</v>
      </c>
      <c r="M5" s="19">
        <v>0.22</v>
      </c>
      <c r="N5" s="19">
        <v>0</v>
      </c>
      <c r="O5" s="19">
        <v>0</v>
      </c>
      <c r="P5" s="19">
        <v>0</v>
      </c>
      <c r="Q5" s="19">
        <v>0</v>
      </c>
      <c r="R5" s="19">
        <v>0</v>
      </c>
      <c r="S5" s="19">
        <f t="shared" si="3"/>
        <v>97.029999999999987</v>
      </c>
      <c r="T5" s="19">
        <v>1400</v>
      </c>
      <c r="U5" s="19">
        <v>1.63</v>
      </c>
      <c r="V5" s="20">
        <v>0.183</v>
      </c>
      <c r="W5" s="20">
        <v>0.81200000000000006</v>
      </c>
      <c r="X5" s="29">
        <f t="shared" si="0"/>
        <v>3.9232279377544632E-4</v>
      </c>
      <c r="Y5" s="29">
        <f t="shared" si="4"/>
        <v>9.1135684933859378E-8</v>
      </c>
      <c r="Z5" s="19">
        <f t="shared" si="5"/>
        <v>-7.0403115381167281</v>
      </c>
      <c r="AA5" s="20">
        <f t="shared" si="6"/>
        <v>2.4123095642371069</v>
      </c>
      <c r="AB5" s="20">
        <f t="shared" si="7"/>
        <v>0.38243303871410672</v>
      </c>
      <c r="AC5" s="30" t="s">
        <v>71</v>
      </c>
      <c r="AD5" s="20">
        <f t="shared" si="8"/>
        <v>0.93174629598801395</v>
      </c>
      <c r="AE5" s="20">
        <f t="shared" si="8"/>
        <v>3.7571856174934564E-4</v>
      </c>
      <c r="AF5" s="20">
        <f t="shared" si="9"/>
        <v>0.24408908074168545</v>
      </c>
      <c r="AG5" s="20">
        <f t="shared" si="10"/>
        <v>1.5312869771002995E-3</v>
      </c>
      <c r="AH5" s="20">
        <f t="shared" si="10"/>
        <v>0</v>
      </c>
      <c r="AI5" s="20">
        <f t="shared" si="10"/>
        <v>4.6407742896140962E-2</v>
      </c>
      <c r="AJ5" s="20">
        <f t="shared" si="10"/>
        <v>0.35118070913890276</v>
      </c>
      <c r="AK5" s="20">
        <f t="shared" si="11"/>
        <v>0.11263514603840569</v>
      </c>
      <c r="AL5" s="20">
        <f t="shared" si="11"/>
        <v>6.7950650839827586E-3</v>
      </c>
      <c r="AM5" s="20">
        <f t="shared" si="12"/>
        <v>7.7574047954865999E-2</v>
      </c>
      <c r="AN5" s="20">
        <f t="shared" si="13"/>
        <v>1.0378442492308833E-3</v>
      </c>
      <c r="AO5" s="20">
        <f t="shared" si="13"/>
        <v>1.8987614896646958E-3</v>
      </c>
      <c r="AP5" s="20">
        <f t="shared" si="14"/>
        <v>0</v>
      </c>
      <c r="AQ5" s="20">
        <f t="shared" si="15"/>
        <v>0</v>
      </c>
      <c r="AR5" s="20">
        <f t="shared" si="15"/>
        <v>0</v>
      </c>
      <c r="AS5" s="20">
        <f t="shared" si="16"/>
        <v>0</v>
      </c>
      <c r="AT5" s="20">
        <f t="shared" si="16"/>
        <v>0</v>
      </c>
      <c r="AU5" s="20">
        <f t="shared" si="17"/>
        <v>1.6976976511648765</v>
      </c>
      <c r="AV5" s="20">
        <f t="shared" si="18"/>
        <v>0.54882934858789234</v>
      </c>
      <c r="AW5" s="20">
        <f t="shared" si="1"/>
        <v>2.2131064473791671E-4</v>
      </c>
      <c r="AX5" s="20">
        <f t="shared" si="1"/>
        <v>0.14377653204279545</v>
      </c>
      <c r="AY5" s="20">
        <f t="shared" si="1"/>
        <v>9.0197861559719182E-4</v>
      </c>
      <c r="AZ5" s="20">
        <f t="shared" si="1"/>
        <v>0</v>
      </c>
      <c r="BA5" s="20">
        <f t="shared" si="1"/>
        <v>2.7335693646214482E-2</v>
      </c>
      <c r="BB5" s="20">
        <f t="shared" si="1"/>
        <v>0.20685703894208715</v>
      </c>
      <c r="BC5" s="20">
        <f t="shared" si="1"/>
        <v>6.6345821920128709E-2</v>
      </c>
      <c r="BD5" s="20">
        <f t="shared" si="1"/>
        <v>4.0025178095288759E-3</v>
      </c>
      <c r="BE5" s="20">
        <f t="shared" si="1"/>
        <v>4.5693676905094682E-2</v>
      </c>
      <c r="BF5" s="20">
        <f t="shared" si="1"/>
        <v>6.1132454799520152E-4</v>
      </c>
      <c r="BG5" s="20">
        <f t="shared" si="1"/>
        <v>1.1184332430229018E-3</v>
      </c>
      <c r="BH5" s="20">
        <f t="shared" si="1"/>
        <v>0</v>
      </c>
      <c r="BI5" s="20">
        <f t="shared" si="1"/>
        <v>0</v>
      </c>
      <c r="BJ5" s="20">
        <f t="shared" si="1"/>
        <v>0</v>
      </c>
      <c r="BK5" s="20">
        <f t="shared" si="1"/>
        <v>0</v>
      </c>
      <c r="BL5" s="20">
        <f t="shared" si="1"/>
        <v>0</v>
      </c>
      <c r="BM5" s="20">
        <f t="shared" si="19"/>
        <v>1.0456936769050951</v>
      </c>
      <c r="BN5" s="19">
        <f t="shared" si="20"/>
        <v>3.280216051088619E-4</v>
      </c>
      <c r="BO5" s="19">
        <f t="shared" si="2"/>
        <v>1.3227184934878325E-7</v>
      </c>
      <c r="BP5" s="19">
        <f t="shared" si="2"/>
        <v>8.5931645126136595E-5</v>
      </c>
      <c r="BQ5" s="19">
        <f t="shared" si="2"/>
        <v>5.3909010883494712E-7</v>
      </c>
      <c r="BR5" s="19">
        <f t="shared" si="2"/>
        <v>0</v>
      </c>
      <c r="BS5" s="19">
        <f t="shared" si="2"/>
        <v>1.6337861904918557E-5</v>
      </c>
      <c r="BT5" s="19">
        <f t="shared" si="2"/>
        <v>1.2363328986766706E-4</v>
      </c>
      <c r="BU5" s="19">
        <f t="shared" si="2"/>
        <v>3.9653242040539522E-5</v>
      </c>
      <c r="BV5" s="19">
        <f t="shared" si="2"/>
        <v>2.3922050082352902E-6</v>
      </c>
      <c r="BW5" s="19">
        <f t="shared" si="2"/>
        <v>2.7309970358362776E-5</v>
      </c>
      <c r="BX5" s="19">
        <f t="shared" si="2"/>
        <v>3.6537342616932224E-7</v>
      </c>
      <c r="BY5" s="19">
        <f t="shared" si="2"/>
        <v>6.6845963782261103E-7</v>
      </c>
      <c r="BZ5" s="19">
        <f t="shared" si="2"/>
        <v>0</v>
      </c>
      <c r="CA5" s="19">
        <f t="shared" si="2"/>
        <v>0</v>
      </c>
      <c r="CB5" s="19">
        <f t="shared" si="2"/>
        <v>0</v>
      </c>
      <c r="CC5" s="19">
        <f t="shared" si="2"/>
        <v>0</v>
      </c>
      <c r="CD5" s="19">
        <f t="shared" si="2"/>
        <v>0</v>
      </c>
      <c r="CE5" s="19">
        <f t="shared" si="21"/>
        <v>5.9767504407853443E-4</v>
      </c>
      <c r="CF5" s="19">
        <f t="shared" si="22"/>
        <v>9.7421032184801112E-4</v>
      </c>
      <c r="CG5" s="19">
        <f t="shared" si="23"/>
        <v>0.18057066511339093</v>
      </c>
    </row>
    <row r="6" spans="1:85" s="19" customFormat="1" x14ac:dyDescent="0.2">
      <c r="A6" s="28" t="s">
        <v>68</v>
      </c>
      <c r="B6" s="19">
        <v>57.87</v>
      </c>
      <c r="C6" s="19">
        <v>0.04</v>
      </c>
      <c r="D6" s="19">
        <v>15.88</v>
      </c>
      <c r="E6" s="19">
        <v>0</v>
      </c>
      <c r="F6" s="19">
        <v>0.08</v>
      </c>
      <c r="G6" s="19">
        <v>2.4300000000000002</v>
      </c>
      <c r="H6" s="19">
        <v>11.54</v>
      </c>
      <c r="I6" s="19">
        <v>7.89</v>
      </c>
      <c r="J6" s="19">
        <v>7.0000000000000007E-2</v>
      </c>
      <c r="K6" s="19">
        <v>0.46</v>
      </c>
      <c r="L6" s="19">
        <v>0.22</v>
      </c>
      <c r="M6" s="19">
        <v>0.12</v>
      </c>
      <c r="N6" s="19">
        <v>0</v>
      </c>
      <c r="O6" s="19">
        <v>0</v>
      </c>
      <c r="P6" s="19">
        <v>0</v>
      </c>
      <c r="Q6" s="19">
        <v>0</v>
      </c>
      <c r="R6" s="19">
        <v>0</v>
      </c>
      <c r="S6" s="19">
        <f t="shared" si="3"/>
        <v>96.6</v>
      </c>
      <c r="T6" s="19">
        <v>1400</v>
      </c>
      <c r="U6" s="19">
        <v>1.63</v>
      </c>
      <c r="V6" s="20">
        <v>0.123</v>
      </c>
      <c r="W6" s="20">
        <v>0.89200000000000002</v>
      </c>
      <c r="X6" s="29">
        <f t="shared" si="0"/>
        <v>1.4687028388632258E-4</v>
      </c>
      <c r="Y6" s="29">
        <f t="shared" si="4"/>
        <v>9.1135684933859378E-8</v>
      </c>
      <c r="Z6" s="19">
        <f t="shared" si="5"/>
        <v>-7.0403115381167281</v>
      </c>
      <c r="AA6" s="20">
        <f t="shared" si="6"/>
        <v>0.65949723640147151</v>
      </c>
      <c r="AB6" s="20">
        <f t="shared" si="7"/>
        <v>-0.18078702000860278</v>
      </c>
      <c r="AC6" s="30" t="s">
        <v>72</v>
      </c>
      <c r="AD6" s="20">
        <f t="shared" si="8"/>
        <v>0.96337606126186115</v>
      </c>
      <c r="AE6" s="20">
        <f t="shared" si="8"/>
        <v>5.0095808233246086E-4</v>
      </c>
      <c r="AF6" s="20">
        <f t="shared" si="9"/>
        <v>0.31158638281173356</v>
      </c>
      <c r="AG6" s="20">
        <f t="shared" si="10"/>
        <v>0</v>
      </c>
      <c r="AH6" s="20">
        <f t="shared" si="10"/>
        <v>1.1278725504018047E-3</v>
      </c>
      <c r="AI6" s="20">
        <f t="shared" si="10"/>
        <v>6.0305248790172482E-2</v>
      </c>
      <c r="AJ6" s="20">
        <f t="shared" si="10"/>
        <v>0.20582150246129696</v>
      </c>
      <c r="AK6" s="20">
        <f t="shared" si="11"/>
        <v>0.25463934161691143</v>
      </c>
      <c r="AL6" s="20">
        <f t="shared" si="11"/>
        <v>1.4864204871212286E-3</v>
      </c>
      <c r="AM6" s="20">
        <f t="shared" si="12"/>
        <v>1.2976022566995768E-2</v>
      </c>
      <c r="AN6" s="20">
        <f t="shared" si="13"/>
        <v>1.6308981059342451E-3</v>
      </c>
      <c r="AO6" s="20">
        <f t="shared" si="13"/>
        <v>1.0356880852716523E-3</v>
      </c>
      <c r="AP6" s="20">
        <f t="shared" si="14"/>
        <v>0</v>
      </c>
      <c r="AQ6" s="20">
        <f t="shared" si="15"/>
        <v>0</v>
      </c>
      <c r="AR6" s="20">
        <f t="shared" si="15"/>
        <v>0</v>
      </c>
      <c r="AS6" s="20">
        <f t="shared" si="16"/>
        <v>0</v>
      </c>
      <c r="AT6" s="20">
        <f t="shared" si="16"/>
        <v>0</v>
      </c>
      <c r="AU6" s="20">
        <f t="shared" si="17"/>
        <v>1.801510374253037</v>
      </c>
      <c r="AV6" s="20">
        <f t="shared" si="18"/>
        <v>0.53476020734063623</v>
      </c>
      <c r="AW6" s="20">
        <f t="shared" si="1"/>
        <v>2.7807671245866339E-4</v>
      </c>
      <c r="AX6" s="20">
        <f t="shared" si="1"/>
        <v>0.17295841715090157</v>
      </c>
      <c r="AY6" s="20">
        <f t="shared" si="1"/>
        <v>0</v>
      </c>
      <c r="AZ6" s="20">
        <f t="shared" si="1"/>
        <v>6.2607052755355699E-4</v>
      </c>
      <c r="BA6" s="20">
        <f t="shared" si="1"/>
        <v>3.3474827373767939E-2</v>
      </c>
      <c r="BB6" s="20">
        <f t="shared" si="1"/>
        <v>0.11424941282763196</v>
      </c>
      <c r="BC6" s="20">
        <f t="shared" si="1"/>
        <v>0.141347696497442</v>
      </c>
      <c r="BD6" s="20">
        <f t="shared" si="1"/>
        <v>8.2509682340161121E-4</v>
      </c>
      <c r="BE6" s="20">
        <f t="shared" si="1"/>
        <v>7.2028575313511792E-3</v>
      </c>
      <c r="BF6" s="20">
        <f t="shared" si="1"/>
        <v>9.0529487325903795E-4</v>
      </c>
      <c r="BG6" s="20">
        <f t="shared" si="1"/>
        <v>5.7489987294748787E-4</v>
      </c>
      <c r="BH6" s="20">
        <f t="shared" si="1"/>
        <v>0</v>
      </c>
      <c r="BI6" s="20">
        <f t="shared" si="1"/>
        <v>0</v>
      </c>
      <c r="BJ6" s="20">
        <f t="shared" si="1"/>
        <v>0</v>
      </c>
      <c r="BK6" s="20">
        <f t="shared" si="1"/>
        <v>0</v>
      </c>
      <c r="BL6" s="20">
        <f t="shared" si="1"/>
        <v>0</v>
      </c>
      <c r="BM6" s="20">
        <f t="shared" si="19"/>
        <v>1.0072028575313514</v>
      </c>
      <c r="BN6" s="19">
        <f t="shared" si="20"/>
        <v>3.1961283049376099E-4</v>
      </c>
      <c r="BO6" s="19">
        <f t="shared" si="2"/>
        <v>1.6619951137594559E-7</v>
      </c>
      <c r="BP6" s="19">
        <f t="shared" si="2"/>
        <v>1.0337292959441865E-4</v>
      </c>
      <c r="BQ6" s="19">
        <f t="shared" si="2"/>
        <v>0</v>
      </c>
      <c r="BR6" s="19">
        <f t="shared" si="2"/>
        <v>3.7418673015184351E-7</v>
      </c>
      <c r="BS6" s="19">
        <f t="shared" si="2"/>
        <v>2.0007068926138085E-5</v>
      </c>
      <c r="BT6" s="19">
        <f t="shared" si="2"/>
        <v>6.8284022847701608E-5</v>
      </c>
      <c r="BU6" s="19">
        <f t="shared" si="2"/>
        <v>8.4479990734507958E-5</v>
      </c>
      <c r="BV6" s="19">
        <f t="shared" si="2"/>
        <v>4.931397802956167E-7</v>
      </c>
      <c r="BW6" s="19">
        <f t="shared" si="2"/>
        <v>4.30496819254172E-6</v>
      </c>
      <c r="BX6" s="19">
        <f t="shared" si="2"/>
        <v>5.410721532791668E-7</v>
      </c>
      <c r="BY6" s="19">
        <f t="shared" si="2"/>
        <v>3.4360330690463368E-7</v>
      </c>
      <c r="BZ6" s="19">
        <f t="shared" si="2"/>
        <v>0</v>
      </c>
      <c r="CA6" s="19">
        <f t="shared" si="2"/>
        <v>0</v>
      </c>
      <c r="CB6" s="19">
        <f t="shared" si="2"/>
        <v>0</v>
      </c>
      <c r="CC6" s="19">
        <f t="shared" si="2"/>
        <v>0</v>
      </c>
      <c r="CD6" s="19">
        <f t="shared" si="2"/>
        <v>0</v>
      </c>
      <c r="CE6" s="19">
        <f t="shared" si="21"/>
        <v>5.9767504407853443E-4</v>
      </c>
      <c r="CF6" s="19">
        <f t="shared" si="22"/>
        <v>9.7421032184801112E-4</v>
      </c>
      <c r="CG6" s="19">
        <f t="shared" si="23"/>
        <v>-2.8161011408871284E-2</v>
      </c>
    </row>
    <row r="7" spans="1:85" s="19" customFormat="1" x14ac:dyDescent="0.2">
      <c r="A7" s="28" t="s">
        <v>68</v>
      </c>
      <c r="B7" s="19">
        <v>69.650000000000006</v>
      </c>
      <c r="C7" s="19">
        <v>0.97</v>
      </c>
      <c r="D7" s="19">
        <v>15.98</v>
      </c>
      <c r="E7" s="19">
        <v>0.69</v>
      </c>
      <c r="F7" s="19">
        <v>0.04</v>
      </c>
      <c r="G7" s="19">
        <v>1.5</v>
      </c>
      <c r="H7" s="19">
        <v>3.49</v>
      </c>
      <c r="I7" s="19">
        <v>0.62</v>
      </c>
      <c r="J7" s="19">
        <v>4.0199999999999996</v>
      </c>
      <c r="K7" s="19">
        <v>0.46</v>
      </c>
      <c r="L7" s="19">
        <v>0.16</v>
      </c>
      <c r="M7" s="19">
        <v>1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f t="shared" si="3"/>
        <v>98.58</v>
      </c>
      <c r="T7" s="19">
        <v>1400</v>
      </c>
      <c r="U7" s="19">
        <v>1.63</v>
      </c>
      <c r="V7" s="20">
        <v>0.33200000000000002</v>
      </c>
      <c r="W7" s="20">
        <v>0.85399999999999998</v>
      </c>
      <c r="X7" s="29">
        <f t="shared" si="0"/>
        <v>1.1673842945762283E-3</v>
      </c>
      <c r="Y7" s="29">
        <f t="shared" si="4"/>
        <v>9.1135684933859378E-8</v>
      </c>
      <c r="Z7" s="19">
        <f t="shared" si="5"/>
        <v>-7.0403115381167281</v>
      </c>
      <c r="AA7" s="20">
        <f t="shared" si="6"/>
        <v>0.23392305333244437</v>
      </c>
      <c r="AB7" s="20">
        <f t="shared" si="7"/>
        <v>-0.63092697596035896</v>
      </c>
      <c r="AC7" s="30" t="s">
        <v>73</v>
      </c>
      <c r="AD7" s="20">
        <f t="shared" si="8"/>
        <v>1.1594806059597138</v>
      </c>
      <c r="AE7" s="20">
        <f t="shared" si="8"/>
        <v>1.2148233496562176E-2</v>
      </c>
      <c r="AF7" s="20">
        <f t="shared" si="9"/>
        <v>0.31354851368586284</v>
      </c>
      <c r="AG7" s="20">
        <f t="shared" si="10"/>
        <v>9.6053455836291497E-3</v>
      </c>
      <c r="AH7" s="20">
        <f t="shared" si="10"/>
        <v>5.6393627520090234E-4</v>
      </c>
      <c r="AI7" s="20">
        <f t="shared" si="10"/>
        <v>3.7225462216155851E-2</v>
      </c>
      <c r="AJ7" s="20">
        <f t="shared" si="10"/>
        <v>6.224584433188271E-2</v>
      </c>
      <c r="AK7" s="20">
        <f t="shared" si="11"/>
        <v>2.0009682104243989E-2</v>
      </c>
      <c r="AL7" s="20">
        <f t="shared" si="11"/>
        <v>8.5363005117533391E-2</v>
      </c>
      <c r="AM7" s="20">
        <f t="shared" si="12"/>
        <v>1.2976022566995768E-2</v>
      </c>
      <c r="AN7" s="20">
        <f t="shared" si="13"/>
        <v>1.1861077134067237E-3</v>
      </c>
      <c r="AO7" s="20">
        <f t="shared" si="13"/>
        <v>8.630734043930435E-3</v>
      </c>
      <c r="AP7" s="20">
        <f t="shared" si="14"/>
        <v>0</v>
      </c>
      <c r="AQ7" s="20">
        <f t="shared" si="15"/>
        <v>0</v>
      </c>
      <c r="AR7" s="20">
        <f t="shared" si="15"/>
        <v>0</v>
      </c>
      <c r="AS7" s="20">
        <f t="shared" si="16"/>
        <v>0</v>
      </c>
      <c r="AT7" s="20">
        <f t="shared" si="16"/>
        <v>0</v>
      </c>
      <c r="AU7" s="20">
        <f t="shared" si="17"/>
        <v>1.7100074705281219</v>
      </c>
      <c r="AV7" s="20">
        <f t="shared" si="18"/>
        <v>0.67805587165161196</v>
      </c>
      <c r="AW7" s="20">
        <f t="shared" si="1"/>
        <v>7.1041990786217405E-3</v>
      </c>
      <c r="AX7" s="20">
        <f t="shared" si="1"/>
        <v>0.18336090285560327</v>
      </c>
      <c r="AY7" s="20">
        <f t="shared" si="1"/>
        <v>5.617136620264365E-3</v>
      </c>
      <c r="AZ7" s="20">
        <f t="shared" si="1"/>
        <v>3.2978585469380155E-4</v>
      </c>
      <c r="BA7" s="20">
        <f t="shared" si="1"/>
        <v>2.1769181046126698E-2</v>
      </c>
      <c r="BB7" s="20">
        <f t="shared" si="1"/>
        <v>3.6400919530871163E-2</v>
      </c>
      <c r="BC7" s="20">
        <f t="shared" si="1"/>
        <v>1.1701517361245306E-2</v>
      </c>
      <c r="BD7" s="20">
        <f t="shared" si="1"/>
        <v>4.9919667948099503E-2</v>
      </c>
      <c r="BE7" s="20">
        <f t="shared" si="1"/>
        <v>7.5882841394770218E-3</v>
      </c>
      <c r="BF7" s="20">
        <f t="shared" si="1"/>
        <v>6.9362721148838262E-4</v>
      </c>
      <c r="BG7" s="20">
        <f t="shared" si="1"/>
        <v>5.0471908413738699E-3</v>
      </c>
      <c r="BH7" s="20">
        <f t="shared" si="1"/>
        <v>0</v>
      </c>
      <c r="BI7" s="20">
        <f t="shared" si="1"/>
        <v>0</v>
      </c>
      <c r="BJ7" s="20">
        <f t="shared" si="1"/>
        <v>0</v>
      </c>
      <c r="BK7" s="20">
        <f t="shared" si="1"/>
        <v>0</v>
      </c>
      <c r="BL7" s="20">
        <f t="shared" si="1"/>
        <v>0</v>
      </c>
      <c r="BM7" s="20">
        <f t="shared" si="19"/>
        <v>1.007588284139477</v>
      </c>
      <c r="BN7" s="19">
        <f t="shared" si="20"/>
        <v>4.052570729770863E-4</v>
      </c>
      <c r="BO7" s="19">
        <f t="shared" si="2"/>
        <v>4.2460024974579328E-6</v>
      </c>
      <c r="BP7" s="19">
        <f t="shared" si="2"/>
        <v>1.0959023569650257E-4</v>
      </c>
      <c r="BQ7" s="19">
        <f t="shared" si="2"/>
        <v>3.3572223771116546E-6</v>
      </c>
      <c r="BR7" s="19">
        <f t="shared" si="2"/>
        <v>1.9710477524059499E-7</v>
      </c>
      <c r="BS7" s="19">
        <f t="shared" si="2"/>
        <v>1.3010896241297371E-5</v>
      </c>
      <c r="BT7" s="19">
        <f t="shared" si="2"/>
        <v>2.175592118511261E-5</v>
      </c>
      <c r="BU7" s="19">
        <f t="shared" si="2"/>
        <v>6.9937049046680249E-6</v>
      </c>
      <c r="BV7" s="19">
        <f t="shared" si="2"/>
        <v>2.9835739741266176E-5</v>
      </c>
      <c r="BW7" s="19">
        <f t="shared" si="2"/>
        <v>4.535328057542373E-6</v>
      </c>
      <c r="BX7" s="19">
        <f t="shared" si="2"/>
        <v>4.1456367420039001E-7</v>
      </c>
      <c r="BY7" s="19">
        <f t="shared" si="2"/>
        <v>3.0165800085909033E-6</v>
      </c>
      <c r="BZ7" s="19">
        <f t="shared" si="2"/>
        <v>0</v>
      </c>
      <c r="CA7" s="19">
        <f t="shared" si="2"/>
        <v>0</v>
      </c>
      <c r="CB7" s="19">
        <f t="shared" si="2"/>
        <v>0</v>
      </c>
      <c r="CC7" s="19">
        <f t="shared" si="2"/>
        <v>0</v>
      </c>
      <c r="CD7" s="19">
        <f t="shared" si="2"/>
        <v>0</v>
      </c>
      <c r="CE7" s="19">
        <f t="shared" si="21"/>
        <v>5.9767504407853443E-4</v>
      </c>
      <c r="CF7" s="19">
        <f t="shared" si="22"/>
        <v>9.7421032184801112E-4</v>
      </c>
      <c r="CG7" s="19">
        <f t="shared" si="23"/>
        <v>-0.60055059746457262</v>
      </c>
    </row>
    <row r="8" spans="1:85" s="19" customFormat="1" x14ac:dyDescent="0.2">
      <c r="A8" s="28" t="s">
        <v>68</v>
      </c>
      <c r="B8" s="19">
        <v>45.44</v>
      </c>
      <c r="C8" s="19">
        <v>4.37</v>
      </c>
      <c r="D8" s="19">
        <v>10.41</v>
      </c>
      <c r="E8" s="19">
        <v>7.15</v>
      </c>
      <c r="F8" s="19">
        <v>0.17</v>
      </c>
      <c r="G8" s="19">
        <v>14.11</v>
      </c>
      <c r="H8" s="19">
        <v>11.43</v>
      </c>
      <c r="I8" s="19">
        <v>1.05</v>
      </c>
      <c r="J8" s="19">
        <v>0.2</v>
      </c>
      <c r="K8" s="19">
        <v>2.23</v>
      </c>
      <c r="L8" s="19">
        <v>0.06</v>
      </c>
      <c r="M8" s="19">
        <v>0.33</v>
      </c>
      <c r="N8" s="19">
        <v>0</v>
      </c>
      <c r="O8" s="19">
        <v>0.69299999999999995</v>
      </c>
      <c r="P8" s="19">
        <v>0</v>
      </c>
      <c r="Q8" s="19">
        <v>0</v>
      </c>
      <c r="R8" s="19">
        <v>0</v>
      </c>
      <c r="S8" s="19">
        <f t="shared" si="3"/>
        <v>97.643000000000015</v>
      </c>
      <c r="T8" s="19">
        <v>1400</v>
      </c>
      <c r="U8" s="19">
        <v>1.63</v>
      </c>
      <c r="V8" s="20">
        <v>0.221</v>
      </c>
      <c r="W8" s="20">
        <v>0.91300000000000003</v>
      </c>
      <c r="X8" s="29">
        <f t="shared" si="0"/>
        <v>4.5258109879311997E-4</v>
      </c>
      <c r="Y8" s="29">
        <f t="shared" si="4"/>
        <v>9.1135684933859378E-8</v>
      </c>
      <c r="Z8" s="19">
        <f t="shared" si="5"/>
        <v>-7.0403115381167281</v>
      </c>
      <c r="AA8" s="20">
        <f t="shared" si="6"/>
        <v>1.8212886127938435</v>
      </c>
      <c r="AB8" s="20">
        <f t="shared" si="7"/>
        <v>0.26037877227044692</v>
      </c>
      <c r="AC8" s="30" t="s">
        <v>74</v>
      </c>
      <c r="AD8" s="20">
        <f t="shared" si="8"/>
        <v>0.75645080739137671</v>
      </c>
      <c r="AE8" s="20">
        <f t="shared" si="8"/>
        <v>5.4729670494821352E-2</v>
      </c>
      <c r="AF8" s="20">
        <f t="shared" si="9"/>
        <v>0.20425782399686057</v>
      </c>
      <c r="AG8" s="20">
        <f t="shared" si="10"/>
        <v>9.9533653511519465E-2</v>
      </c>
      <c r="AH8" s="20">
        <f t="shared" si="10"/>
        <v>2.3967291696038351E-3</v>
      </c>
      <c r="AI8" s="20">
        <f t="shared" si="10"/>
        <v>0.35016751457997269</v>
      </c>
      <c r="AJ8" s="20">
        <f t="shared" si="10"/>
        <v>0.20385959905828635</v>
      </c>
      <c r="AK8" s="20">
        <f t="shared" si="11"/>
        <v>3.3887364853961599E-2</v>
      </c>
      <c r="AL8" s="20">
        <f t="shared" si="11"/>
        <v>4.246915677489224E-3</v>
      </c>
      <c r="AM8" s="20">
        <f t="shared" si="12"/>
        <v>6.2905500705218609E-2</v>
      </c>
      <c r="AN8" s="20">
        <f t="shared" si="13"/>
        <v>4.4479039252752137E-4</v>
      </c>
      <c r="AO8" s="20">
        <f t="shared" si="13"/>
        <v>2.8481422344970439E-3</v>
      </c>
      <c r="AP8" s="20">
        <f t="shared" si="14"/>
        <v>0</v>
      </c>
      <c r="AQ8" s="20">
        <f t="shared" si="15"/>
        <v>9.768130241736556E-3</v>
      </c>
      <c r="AR8" s="20">
        <f t="shared" si="15"/>
        <v>0</v>
      </c>
      <c r="AS8" s="20">
        <f t="shared" si="16"/>
        <v>0</v>
      </c>
      <c r="AT8" s="20">
        <f t="shared" si="16"/>
        <v>0</v>
      </c>
      <c r="AU8" s="20">
        <f t="shared" si="17"/>
        <v>1.7225911416026529</v>
      </c>
      <c r="AV8" s="20">
        <f t="shared" si="18"/>
        <v>0.43913543331448635</v>
      </c>
      <c r="AW8" s="20">
        <f t="shared" si="1"/>
        <v>3.1771712493483699E-2</v>
      </c>
      <c r="AX8" s="20">
        <f t="shared" si="1"/>
        <v>0.11857591686372225</v>
      </c>
      <c r="AY8" s="20">
        <f t="shared" si="1"/>
        <v>5.7781356880145109E-2</v>
      </c>
      <c r="AZ8" s="20">
        <f t="shared" si="1"/>
        <v>1.3913511521799549E-3</v>
      </c>
      <c r="BA8" s="20">
        <f t="shared" si="1"/>
        <v>0.20327952821943934</v>
      </c>
      <c r="BB8" s="20">
        <f t="shared" si="1"/>
        <v>0.11834473900093367</v>
      </c>
      <c r="BC8" s="20">
        <f t="shared" si="1"/>
        <v>1.9672320398927454E-2</v>
      </c>
      <c r="BD8" s="20">
        <f t="shared" si="1"/>
        <v>2.4654229172094816E-3</v>
      </c>
      <c r="BE8" s="20">
        <f t="shared" si="1"/>
        <v>3.651795204675963E-2</v>
      </c>
      <c r="BF8" s="20">
        <f t="shared" si="1"/>
        <v>2.5821007770520651E-4</v>
      </c>
      <c r="BG8" s="20">
        <f t="shared" si="1"/>
        <v>1.6534058289927162E-3</v>
      </c>
      <c r="BH8" s="20">
        <f t="shared" si="1"/>
        <v>0</v>
      </c>
      <c r="BI8" s="20">
        <f t="shared" si="1"/>
        <v>5.670602852774773E-3</v>
      </c>
      <c r="BJ8" s="20">
        <f t="shared" si="1"/>
        <v>0</v>
      </c>
      <c r="BK8" s="20">
        <f t="shared" si="1"/>
        <v>0</v>
      </c>
      <c r="BL8" s="20">
        <f t="shared" si="1"/>
        <v>0</v>
      </c>
      <c r="BM8" s="20">
        <f t="shared" si="19"/>
        <v>1.0365179520467596</v>
      </c>
      <c r="BN8" s="19">
        <f t="shared" si="20"/>
        <v>2.6246028946268196E-4</v>
      </c>
      <c r="BO8" s="19">
        <f t="shared" si="2"/>
        <v>1.8989159664993396E-5</v>
      </c>
      <c r="BP8" s="19">
        <f t="shared" si="2"/>
        <v>7.0869866338177834E-5</v>
      </c>
      <c r="BQ8" s="19">
        <f t="shared" si="2"/>
        <v>3.4534475020258261E-5</v>
      </c>
      <c r="BR8" s="19">
        <f t="shared" si="2"/>
        <v>8.3157586120787428E-7</v>
      </c>
      <c r="BS8" s="19">
        <f t="shared" si="2"/>
        <v>1.214951009888171E-4</v>
      </c>
      <c r="BT8" s="19">
        <f t="shared" si="2"/>
        <v>7.0731697098845686E-5</v>
      </c>
      <c r="BU8" s="19">
        <f t="shared" si="2"/>
        <v>1.1757654961556018E-5</v>
      </c>
      <c r="BV8" s="19">
        <f t="shared" si="2"/>
        <v>1.473521750715406E-6</v>
      </c>
      <c r="BW8" s="19">
        <f t="shared" si="2"/>
        <v>2.1825868599204869E-5</v>
      </c>
      <c r="BX8" s="19">
        <f t="shared" si="2"/>
        <v>1.5432571957398112E-7</v>
      </c>
      <c r="BY8" s="19">
        <f t="shared" si="2"/>
        <v>9.8819940172292755E-7</v>
      </c>
      <c r="BZ8" s="19">
        <f t="shared" si="2"/>
        <v>0</v>
      </c>
      <c r="CA8" s="19">
        <f t="shared" si="2"/>
        <v>3.3891778099840257E-6</v>
      </c>
      <c r="CB8" s="19">
        <f t="shared" si="2"/>
        <v>0</v>
      </c>
      <c r="CC8" s="19">
        <f t="shared" si="2"/>
        <v>0</v>
      </c>
      <c r="CD8" s="19">
        <f t="shared" si="2"/>
        <v>0</v>
      </c>
      <c r="CE8" s="19">
        <f t="shared" si="21"/>
        <v>5.9767504407853443E-4</v>
      </c>
      <c r="CF8" s="19">
        <f t="shared" si="22"/>
        <v>9.7421032184801112E-4</v>
      </c>
      <c r="CG8" s="19">
        <f t="shared" si="23"/>
        <v>0.24095946665936385</v>
      </c>
    </row>
    <row r="9" spans="1:85" s="19" customFormat="1" x14ac:dyDescent="0.2">
      <c r="A9" s="28" t="s">
        <v>68</v>
      </c>
      <c r="B9" s="19">
        <v>51.75</v>
      </c>
      <c r="C9" s="19">
        <v>0.03</v>
      </c>
      <c r="D9" s="19">
        <v>7.84</v>
      </c>
      <c r="E9" s="19">
        <v>11.61</v>
      </c>
      <c r="F9" s="19">
        <v>0.09</v>
      </c>
      <c r="G9" s="19">
        <v>22.79</v>
      </c>
      <c r="H9" s="19">
        <v>5.72</v>
      </c>
      <c r="I9" s="19">
        <v>0.04</v>
      </c>
      <c r="J9" s="19">
        <v>0.03</v>
      </c>
      <c r="K9" s="19">
        <v>1.62</v>
      </c>
      <c r="L9" s="19">
        <v>0.05</v>
      </c>
      <c r="M9" s="19">
        <v>0.26</v>
      </c>
      <c r="N9" s="19">
        <v>0</v>
      </c>
      <c r="O9" s="19">
        <v>0</v>
      </c>
      <c r="P9" s="19">
        <v>0.56999999999999995</v>
      </c>
      <c r="Q9" s="19">
        <v>0.1</v>
      </c>
      <c r="R9" s="19">
        <v>0</v>
      </c>
      <c r="S9" s="19">
        <f t="shared" si="3"/>
        <v>102.50000000000001</v>
      </c>
      <c r="T9" s="19">
        <v>1400</v>
      </c>
      <c r="U9" s="19">
        <v>1.63</v>
      </c>
      <c r="V9" s="20">
        <v>0.26500000000000001</v>
      </c>
      <c r="W9" s="20">
        <v>0.88200000000000001</v>
      </c>
      <c r="X9" s="29">
        <f t="shared" si="0"/>
        <v>6.9728126716150115E-4</v>
      </c>
      <c r="Y9" s="29">
        <f t="shared" si="4"/>
        <v>9.1135684933859378E-8</v>
      </c>
      <c r="Z9" s="19">
        <f t="shared" si="5"/>
        <v>-7.0403115381167281</v>
      </c>
      <c r="AA9" s="20">
        <f t="shared" si="6"/>
        <v>1.0659409116949221</v>
      </c>
      <c r="AB9" s="20">
        <f t="shared" si="7"/>
        <v>2.7733131110740675E-2</v>
      </c>
      <c r="AC9" s="30" t="s">
        <v>75</v>
      </c>
      <c r="AD9" s="20">
        <f t="shared" si="8"/>
        <v>0.86149492259031135</v>
      </c>
      <c r="AE9" s="20">
        <f t="shared" si="8"/>
        <v>3.7571856174934564E-4</v>
      </c>
      <c r="AF9" s="20">
        <f t="shared" si="9"/>
        <v>0.15383106053173745</v>
      </c>
      <c r="AG9" s="20">
        <f t="shared" si="10"/>
        <v>0.16162038003758614</v>
      </c>
      <c r="AH9" s="20">
        <f t="shared" si="10"/>
        <v>1.2688566192020302E-3</v>
      </c>
      <c r="AI9" s="20">
        <f t="shared" si="10"/>
        <v>0.56557885593746116</v>
      </c>
      <c r="AJ9" s="20">
        <f t="shared" si="10"/>
        <v>0.10201897695655274</v>
      </c>
      <c r="AK9" s="20">
        <f t="shared" si="11"/>
        <v>1.2909472325318702E-3</v>
      </c>
      <c r="AL9" s="20">
        <f t="shared" si="11"/>
        <v>6.3703735162338353E-4</v>
      </c>
      <c r="AM9" s="20">
        <f t="shared" si="12"/>
        <v>4.5698166431593794E-2</v>
      </c>
      <c r="AN9" s="20">
        <f t="shared" si="13"/>
        <v>3.7065866043960117E-4</v>
      </c>
      <c r="AO9" s="20">
        <f t="shared" si="13"/>
        <v>2.2439908514219134E-3</v>
      </c>
      <c r="AP9" s="20">
        <f t="shared" si="14"/>
        <v>0</v>
      </c>
      <c r="AQ9" s="20">
        <f t="shared" si="15"/>
        <v>0</v>
      </c>
      <c r="AR9" s="20">
        <f t="shared" si="15"/>
        <v>7.5024679170779861E-3</v>
      </c>
      <c r="AS9" s="20">
        <f t="shared" si="16"/>
        <v>1.3390465988216392E-3</v>
      </c>
      <c r="AT9" s="20">
        <f t="shared" si="16"/>
        <v>0</v>
      </c>
      <c r="AU9" s="20">
        <f t="shared" si="17"/>
        <v>1.859572919846517</v>
      </c>
      <c r="AV9" s="20">
        <f t="shared" si="18"/>
        <v>0.46327568733438873</v>
      </c>
      <c r="AW9" s="20">
        <f t="shared" si="1"/>
        <v>2.0204561904480531E-4</v>
      </c>
      <c r="AX9" s="20">
        <f t="shared" si="1"/>
        <v>8.2723865727424212E-2</v>
      </c>
      <c r="AY9" s="20">
        <f t="shared" si="1"/>
        <v>8.6912633708887174E-2</v>
      </c>
      <c r="AZ9" s="20">
        <f t="shared" si="1"/>
        <v>6.8233765165108854E-4</v>
      </c>
      <c r="BA9" s="20">
        <f t="shared" si="1"/>
        <v>0.30414448925409293</v>
      </c>
      <c r="BB9" s="20">
        <f t="shared" si="1"/>
        <v>5.4861509257175596E-2</v>
      </c>
      <c r="BC9" s="20">
        <f t="shared" si="1"/>
        <v>6.9421705314918266E-4</v>
      </c>
      <c r="BD9" s="20">
        <f t="shared" si="1"/>
        <v>3.4257185874483616E-4</v>
      </c>
      <c r="BE9" s="20">
        <f t="shared" si="1"/>
        <v>2.4574549319295085E-2</v>
      </c>
      <c r="BF9" s="20">
        <f t="shared" si="1"/>
        <v>1.993246172192022E-4</v>
      </c>
      <c r="BG9" s="20">
        <f t="shared" si="1"/>
        <v>1.2067237737615178E-3</v>
      </c>
      <c r="BH9" s="20">
        <f t="shared" si="1"/>
        <v>0</v>
      </c>
      <c r="BI9" s="20">
        <f t="shared" si="1"/>
        <v>0</v>
      </c>
      <c r="BJ9" s="20">
        <f t="shared" si="1"/>
        <v>4.0345112778353513E-3</v>
      </c>
      <c r="BK9" s="20">
        <f t="shared" si="1"/>
        <v>7.200828666251817E-4</v>
      </c>
      <c r="BL9" s="20">
        <f t="shared" si="1"/>
        <v>0</v>
      </c>
      <c r="BM9" s="20">
        <f t="shared" si="19"/>
        <v>1.0245745493192946</v>
      </c>
      <c r="BN9" s="19">
        <f t="shared" si="20"/>
        <v>2.7688831684809413E-4</v>
      </c>
      <c r="BO9" s="19">
        <f t="shared" si="2"/>
        <v>1.2075762426847881E-7</v>
      </c>
      <c r="BP9" s="19">
        <f t="shared" si="2"/>
        <v>4.9441990094985033E-5</v>
      </c>
      <c r="BQ9" s="19">
        <f t="shared" si="2"/>
        <v>5.1945512182940664E-5</v>
      </c>
      <c r="BR9" s="19">
        <f t="shared" si="2"/>
        <v>4.0781618602700806E-7</v>
      </c>
      <c r="BS9" s="19">
        <f t="shared" si="2"/>
        <v>1.8177957102118335E-4</v>
      </c>
      <c r="BT9" s="19">
        <f t="shared" si="2"/>
        <v>3.2789354963497351E-5</v>
      </c>
      <c r="BU9" s="19">
        <f t="shared" si="2"/>
        <v>4.1491620784100807E-7</v>
      </c>
      <c r="BV9" s="19">
        <f t="shared" si="2"/>
        <v>2.0474665077538542E-7</v>
      </c>
      <c r="BW9" s="19">
        <f t="shared" si="2"/>
        <v>1.4687594847619809E-5</v>
      </c>
      <c r="BX9" s="19">
        <f t="shared" si="2"/>
        <v>1.1913134938242368E-7</v>
      </c>
      <c r="BY9" s="19">
        <f t="shared" si="2"/>
        <v>7.2122868467353058E-7</v>
      </c>
      <c r="BZ9" s="19">
        <f t="shared" si="2"/>
        <v>0</v>
      </c>
      <c r="CA9" s="19">
        <f t="shared" si="2"/>
        <v>0</v>
      </c>
      <c r="CB9" s="19">
        <f t="shared" si="2"/>
        <v>2.411326705815588E-6</v>
      </c>
      <c r="CC9" s="19">
        <f t="shared" si="2"/>
        <v>4.3037555905040291E-7</v>
      </c>
      <c r="CD9" s="19">
        <f t="shared" si="2"/>
        <v>0</v>
      </c>
      <c r="CE9" s="19">
        <f t="shared" si="21"/>
        <v>5.9767504407853443E-4</v>
      </c>
      <c r="CF9" s="19">
        <f t="shared" si="22"/>
        <v>9.7421032184801112E-4</v>
      </c>
      <c r="CG9" s="19">
        <f t="shared" si="23"/>
        <v>8.2083371274452643E-2</v>
      </c>
    </row>
    <row r="10" spans="1:85" s="19" customFormat="1" x14ac:dyDescent="0.2">
      <c r="A10" s="28" t="s">
        <v>68</v>
      </c>
      <c r="B10" s="19">
        <v>56.3</v>
      </c>
      <c r="C10" s="19">
        <v>0.06</v>
      </c>
      <c r="D10" s="19">
        <v>8.94</v>
      </c>
      <c r="E10" s="19">
        <v>0.54</v>
      </c>
      <c r="F10" s="19">
        <v>0.06</v>
      </c>
      <c r="G10" s="19">
        <v>15.31</v>
      </c>
      <c r="H10" s="19">
        <v>12.07</v>
      </c>
      <c r="I10" s="19">
        <v>0.09</v>
      </c>
      <c r="J10" s="19">
        <v>0.04</v>
      </c>
      <c r="K10" s="19">
        <v>1.75</v>
      </c>
      <c r="L10" s="19">
        <v>0.02</v>
      </c>
      <c r="M10" s="19">
        <v>0.42</v>
      </c>
      <c r="N10" s="19">
        <v>0</v>
      </c>
      <c r="O10" s="19">
        <v>0</v>
      </c>
      <c r="P10" s="19">
        <v>0.17</v>
      </c>
      <c r="Q10" s="19">
        <v>0.13</v>
      </c>
      <c r="R10" s="19">
        <v>0</v>
      </c>
      <c r="S10" s="19">
        <f t="shared" si="3"/>
        <v>95.9</v>
      </c>
      <c r="T10" s="19">
        <v>1400</v>
      </c>
      <c r="U10" s="19">
        <v>1.63</v>
      </c>
      <c r="V10" s="20">
        <v>0.254</v>
      </c>
      <c r="W10" s="20">
        <v>0.85799999999999998</v>
      </c>
      <c r="X10" s="29">
        <f t="shared" si="0"/>
        <v>6.7693392209226312E-4</v>
      </c>
      <c r="Y10" s="29">
        <f t="shared" si="4"/>
        <v>9.1135684933859378E-8</v>
      </c>
      <c r="Z10" s="19">
        <f t="shared" si="5"/>
        <v>-7.0403115381167281</v>
      </c>
      <c r="AA10" s="20">
        <f t="shared" si="6"/>
        <v>1.1686568938338464</v>
      </c>
      <c r="AB10" s="20">
        <f t="shared" si="7"/>
        <v>6.7687025288159897E-2</v>
      </c>
      <c r="AC10" s="30" t="s">
        <v>76</v>
      </c>
      <c r="AD10" s="20">
        <f t="shared" si="8"/>
        <v>0.93723988679873471</v>
      </c>
      <c r="AE10" s="20">
        <f t="shared" si="8"/>
        <v>7.5143712349869129E-4</v>
      </c>
      <c r="AF10" s="20">
        <f t="shared" si="9"/>
        <v>0.17541450014715979</v>
      </c>
      <c r="AG10" s="20">
        <f t="shared" si="10"/>
        <v>7.5172269784923793E-3</v>
      </c>
      <c r="AH10" s="20">
        <f t="shared" si="10"/>
        <v>8.4590441280135351E-4</v>
      </c>
      <c r="AI10" s="20">
        <f t="shared" si="10"/>
        <v>0.37994788435289739</v>
      </c>
      <c r="AJ10" s="20">
        <f t="shared" si="10"/>
        <v>0.21527430976671183</v>
      </c>
      <c r="AK10" s="20">
        <f t="shared" si="11"/>
        <v>2.9046312731967078E-3</v>
      </c>
      <c r="AL10" s="20">
        <f t="shared" si="11"/>
        <v>8.4938313549784482E-4</v>
      </c>
      <c r="AM10" s="20">
        <f t="shared" si="12"/>
        <v>4.9365303244005634E-2</v>
      </c>
      <c r="AN10" s="20">
        <f t="shared" si="13"/>
        <v>1.4826346417584046E-4</v>
      </c>
      <c r="AO10" s="20">
        <f t="shared" si="13"/>
        <v>3.6249082984507828E-3</v>
      </c>
      <c r="AP10" s="20">
        <f t="shared" si="14"/>
        <v>0</v>
      </c>
      <c r="AQ10" s="20">
        <f t="shared" si="15"/>
        <v>0</v>
      </c>
      <c r="AR10" s="20">
        <f t="shared" si="15"/>
        <v>2.23757815070747E-3</v>
      </c>
      <c r="AS10" s="20">
        <f t="shared" si="16"/>
        <v>1.7407605784681309E-3</v>
      </c>
      <c r="AT10" s="20">
        <f t="shared" si="16"/>
        <v>0</v>
      </c>
      <c r="AU10" s="20">
        <f t="shared" si="17"/>
        <v>1.7284966744807928</v>
      </c>
      <c r="AV10" s="20">
        <f t="shared" si="18"/>
        <v>0.54222834248741814</v>
      </c>
      <c r="AW10" s="20">
        <f t="shared" si="1"/>
        <v>4.3473449188116524E-4</v>
      </c>
      <c r="AX10" s="20">
        <f t="shared" si="1"/>
        <v>0.10148385168276412</v>
      </c>
      <c r="AY10" s="20">
        <f t="shared" si="1"/>
        <v>4.3489970732806934E-3</v>
      </c>
      <c r="AZ10" s="20">
        <f t="shared" si="1"/>
        <v>4.8938735335169034E-4</v>
      </c>
      <c r="BA10" s="20">
        <f t="shared" si="1"/>
        <v>0.21981406731200478</v>
      </c>
      <c r="BB10" s="20">
        <f t="shared" si="1"/>
        <v>0.12454424295110438</v>
      </c>
      <c r="BC10" s="20">
        <f t="shared" si="1"/>
        <v>1.6804378718687459E-3</v>
      </c>
      <c r="BD10" s="20">
        <f t="shared" si="1"/>
        <v>4.9139992459226636E-4</v>
      </c>
      <c r="BE10" s="20">
        <f t="shared" si="1"/>
        <v>2.8559674989732928E-2</v>
      </c>
      <c r="BF10" s="20">
        <f t="shared" si="1"/>
        <v>8.5775961484204738E-5</v>
      </c>
      <c r="BG10" s="20">
        <f t="shared" si="1"/>
        <v>2.0971450810222912E-3</v>
      </c>
      <c r="BH10" s="20">
        <f t="shared" si="1"/>
        <v>0</v>
      </c>
      <c r="BI10" s="20">
        <f t="shared" si="1"/>
        <v>0</v>
      </c>
      <c r="BJ10" s="20">
        <f t="shared" si="1"/>
        <v>1.2945226819019455E-3</v>
      </c>
      <c r="BK10" s="20">
        <f t="shared" si="1"/>
        <v>1.007095127325612E-3</v>
      </c>
      <c r="BL10" s="20">
        <f t="shared" si="1"/>
        <v>0</v>
      </c>
      <c r="BM10" s="20">
        <f t="shared" si="19"/>
        <v>1.028559674989733</v>
      </c>
      <c r="BN10" s="19">
        <f t="shared" si="20"/>
        <v>3.2407634849679833E-4</v>
      </c>
      <c r="BO10" s="19">
        <f t="shared" si="2"/>
        <v>2.598299565975347E-7</v>
      </c>
      <c r="BP10" s="19">
        <f t="shared" si="2"/>
        <v>6.0654365527755503E-5</v>
      </c>
      <c r="BQ10" s="19">
        <f t="shared" si="2"/>
        <v>2.5992870174704557E-6</v>
      </c>
      <c r="BR10" s="19">
        <f t="shared" si="2"/>
        <v>2.9249460798594887E-7</v>
      </c>
      <c r="BS10" s="19">
        <f t="shared" si="2"/>
        <v>1.3137738236978439E-4</v>
      </c>
      <c r="BT10" s="19">
        <f t="shared" si="2"/>
        <v>7.443698589552901E-5</v>
      </c>
      <c r="BU10" s="19">
        <f t="shared" si="2"/>
        <v>1.0043557791403913E-6</v>
      </c>
      <c r="BV10" s="19">
        <f t="shared" si="2"/>
        <v>2.9369747159087131E-7</v>
      </c>
      <c r="BW10" s="19">
        <f t="shared" si="2"/>
        <v>1.7069405008357247E-5</v>
      </c>
      <c r="BX10" s="19">
        <f t="shared" si="2"/>
        <v>5.1266151560950741E-8</v>
      </c>
      <c r="BY10" s="19">
        <f t="shared" si="2"/>
        <v>1.2534112787390796E-6</v>
      </c>
      <c r="BZ10" s="19">
        <f t="shared" si="2"/>
        <v>0</v>
      </c>
      <c r="CA10" s="19">
        <f t="shared" si="2"/>
        <v>0</v>
      </c>
      <c r="CB10" s="19">
        <f t="shared" si="2"/>
        <v>7.7370390096640791E-7</v>
      </c>
      <c r="CC10" s="19">
        <f t="shared" si="2"/>
        <v>6.0191562461561247E-7</v>
      </c>
      <c r="CD10" s="19">
        <f t="shared" si="2"/>
        <v>0</v>
      </c>
      <c r="CE10" s="19">
        <f t="shared" si="21"/>
        <v>5.9767504407853443E-4</v>
      </c>
      <c r="CF10" s="19">
        <f t="shared" si="22"/>
        <v>9.7421032184801112E-4</v>
      </c>
      <c r="CG10" s="19">
        <f t="shared" si="23"/>
        <v>9.3018390238461812E-3</v>
      </c>
    </row>
    <row r="11" spans="1:85" s="19" customFormat="1" x14ac:dyDescent="0.2">
      <c r="A11" s="28" t="s">
        <v>68</v>
      </c>
      <c r="B11" s="19">
        <v>75.44</v>
      </c>
      <c r="C11" s="19">
        <v>0.33</v>
      </c>
      <c r="D11" s="19">
        <v>13.25</v>
      </c>
      <c r="E11" s="19">
        <v>0.13</v>
      </c>
      <c r="F11" s="19">
        <v>0.02</v>
      </c>
      <c r="G11" s="19">
        <v>0.27</v>
      </c>
      <c r="H11" s="19">
        <v>0.92</v>
      </c>
      <c r="I11" s="19">
        <v>0.56000000000000005</v>
      </c>
      <c r="J11" s="19">
        <v>6.12</v>
      </c>
      <c r="K11" s="19">
        <v>0.27</v>
      </c>
      <c r="L11" s="19">
        <v>0.05</v>
      </c>
      <c r="M11" s="19">
        <v>0.85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f t="shared" si="3"/>
        <v>98.20999999999998</v>
      </c>
      <c r="T11" s="19">
        <v>1400</v>
      </c>
      <c r="U11" s="19">
        <v>1.63</v>
      </c>
      <c r="V11" s="20">
        <v>0.34</v>
      </c>
      <c r="W11" s="20">
        <v>0.81200000000000006</v>
      </c>
      <c r="X11" s="29">
        <f t="shared" si="0"/>
        <v>1.354251096194024E-3</v>
      </c>
      <c r="Y11" s="29">
        <f t="shared" si="4"/>
        <v>9.1135684933859378E-8</v>
      </c>
      <c r="Z11" s="19">
        <f t="shared" si="5"/>
        <v>-7.0403115381167281</v>
      </c>
      <c r="AA11" s="20">
        <f t="shared" si="6"/>
        <v>0.12747830542134264</v>
      </c>
      <c r="AB11" s="20">
        <f t="shared" si="7"/>
        <v>-0.89456371826899461</v>
      </c>
      <c r="AC11" s="30" t="s">
        <v>77</v>
      </c>
      <c r="AD11" s="20">
        <f t="shared" si="8"/>
        <v>1.2558681538205427</v>
      </c>
      <c r="AE11" s="20">
        <f t="shared" si="8"/>
        <v>4.1329041792428026E-3</v>
      </c>
      <c r="AF11" s="20">
        <f t="shared" si="9"/>
        <v>0.25998234082213284</v>
      </c>
      <c r="AG11" s="20">
        <f t="shared" si="10"/>
        <v>1.8097027911185358E-3</v>
      </c>
      <c r="AH11" s="20">
        <f t="shared" si="10"/>
        <v>2.8196813760045117E-4</v>
      </c>
      <c r="AI11" s="20">
        <f t="shared" si="10"/>
        <v>6.7005831989080536E-3</v>
      </c>
      <c r="AJ11" s="20">
        <f t="shared" si="10"/>
        <v>1.640864664336163E-2</v>
      </c>
      <c r="AK11" s="20">
        <f t="shared" si="11"/>
        <v>1.8073261255446185E-2</v>
      </c>
      <c r="AL11" s="20">
        <f t="shared" si="11"/>
        <v>0.12995561973117026</v>
      </c>
      <c r="AM11" s="20">
        <f t="shared" si="12"/>
        <v>7.616361071932299E-3</v>
      </c>
      <c r="AN11" s="20">
        <f t="shared" si="13"/>
        <v>3.7065866043960117E-4</v>
      </c>
      <c r="AO11" s="20">
        <f t="shared" si="13"/>
        <v>7.3361239373408698E-3</v>
      </c>
      <c r="AP11" s="20">
        <f t="shared" si="14"/>
        <v>0</v>
      </c>
      <c r="AQ11" s="20">
        <f t="shared" si="15"/>
        <v>0</v>
      </c>
      <c r="AR11" s="20">
        <f t="shared" si="15"/>
        <v>0</v>
      </c>
      <c r="AS11" s="20">
        <f t="shared" si="16"/>
        <v>0</v>
      </c>
      <c r="AT11" s="20">
        <f t="shared" si="16"/>
        <v>0</v>
      </c>
      <c r="AU11" s="20">
        <f t="shared" si="17"/>
        <v>1.700919963177304</v>
      </c>
      <c r="AV11" s="20">
        <f t="shared" si="18"/>
        <v>0.73834641312257376</v>
      </c>
      <c r="AW11" s="20">
        <f t="shared" si="1"/>
        <v>2.429805204662642E-3</v>
      </c>
      <c r="AX11" s="20">
        <f t="shared" si="1"/>
        <v>0.15284807424829563</v>
      </c>
      <c r="AY11" s="20">
        <f t="shared" si="1"/>
        <v>1.0639552890766397E-3</v>
      </c>
      <c r="AZ11" s="20">
        <f t="shared" si="1"/>
        <v>1.6577390100927329E-4</v>
      </c>
      <c r="BA11" s="20">
        <f t="shared" si="1"/>
        <v>3.9393877101609309E-3</v>
      </c>
      <c r="BB11" s="20">
        <f t="shared" si="1"/>
        <v>9.6469246046771168E-3</v>
      </c>
      <c r="BC11" s="20">
        <f t="shared" si="1"/>
        <v>1.0625580066498537E-2</v>
      </c>
      <c r="BD11" s="20">
        <f t="shared" si="1"/>
        <v>7.6403136270100716E-2</v>
      </c>
      <c r="BE11" s="20">
        <f t="shared" si="1"/>
        <v>4.4777892180799623E-3</v>
      </c>
      <c r="BF11" s="20">
        <f t="shared" si="1"/>
        <v>2.179165795357084E-4</v>
      </c>
      <c r="BG11" s="20">
        <f t="shared" si="1"/>
        <v>4.3130330034089632E-3</v>
      </c>
      <c r="BH11" s="20">
        <f t="shared" si="1"/>
        <v>0</v>
      </c>
      <c r="BI11" s="20">
        <f t="shared" si="1"/>
        <v>0</v>
      </c>
      <c r="BJ11" s="20">
        <f t="shared" si="1"/>
        <v>0</v>
      </c>
      <c r="BK11" s="20">
        <f t="shared" si="1"/>
        <v>0</v>
      </c>
      <c r="BL11" s="20">
        <f t="shared" si="1"/>
        <v>0</v>
      </c>
      <c r="BM11" s="20">
        <f t="shared" si="19"/>
        <v>1.0044777892180796</v>
      </c>
      <c r="BN11" s="19">
        <f t="shared" si="20"/>
        <v>4.4129122500826209E-4</v>
      </c>
      <c r="BO11" s="19">
        <f t="shared" si="2"/>
        <v>1.452233932798997E-6</v>
      </c>
      <c r="BP11" s="19">
        <f t="shared" si="2"/>
        <v>9.13534795136692E-5</v>
      </c>
      <c r="BQ11" s="19">
        <f t="shared" si="2"/>
        <v>6.3589952429647052E-7</v>
      </c>
      <c r="BR11" s="19">
        <f t="shared" si="2"/>
        <v>9.9078923592788023E-8</v>
      </c>
      <c r="BS11" s="19">
        <f t="shared" si="2"/>
        <v>2.3544737233128713E-6</v>
      </c>
      <c r="BT11" s="19">
        <f t="shared" si="2"/>
        <v>5.7657260883226945E-6</v>
      </c>
      <c r="BU11" s="19">
        <f t="shared" si="2"/>
        <v>6.3506440346045097E-6</v>
      </c>
      <c r="BV11" s="19">
        <f t="shared" si="2"/>
        <v>4.5664247837970722E-5</v>
      </c>
      <c r="BW11" s="19">
        <f t="shared" si="2"/>
        <v>2.6762628682903278E-6</v>
      </c>
      <c r="BX11" s="19">
        <f t="shared" si="2"/>
        <v>1.3024330127944797E-7</v>
      </c>
      <c r="BY11" s="19">
        <f t="shared" si="2"/>
        <v>2.577792190424626E-6</v>
      </c>
      <c r="BZ11" s="19">
        <f t="shared" si="2"/>
        <v>0</v>
      </c>
      <c r="CA11" s="19">
        <f t="shared" si="2"/>
        <v>0</v>
      </c>
      <c r="CB11" s="19">
        <f t="shared" si="2"/>
        <v>0</v>
      </c>
      <c r="CC11" s="19">
        <f t="shared" si="2"/>
        <v>0</v>
      </c>
      <c r="CD11" s="19">
        <f t="shared" si="2"/>
        <v>0</v>
      </c>
      <c r="CE11" s="19">
        <f t="shared" si="21"/>
        <v>5.9767504407853443E-4</v>
      </c>
      <c r="CF11" s="19">
        <f t="shared" si="22"/>
        <v>9.7421032184801112E-4</v>
      </c>
      <c r="CG11" s="19">
        <f t="shared" si="23"/>
        <v>-0.84901186184583022</v>
      </c>
    </row>
    <row r="12" spans="1:85" s="19" customFormat="1" x14ac:dyDescent="0.2">
      <c r="A12" s="28" t="s">
        <v>68</v>
      </c>
      <c r="B12" s="19">
        <v>77.510000000000005</v>
      </c>
      <c r="C12" s="19">
        <v>0.08</v>
      </c>
      <c r="D12" s="19">
        <v>12.82</v>
      </c>
      <c r="E12" s="19">
        <v>0.18</v>
      </c>
      <c r="F12" s="19">
        <v>0.03</v>
      </c>
      <c r="G12" s="19">
        <v>0.11</v>
      </c>
      <c r="H12" s="19">
        <v>0.73</v>
      </c>
      <c r="I12" s="19">
        <v>2.73</v>
      </c>
      <c r="J12" s="19">
        <v>3.82</v>
      </c>
      <c r="K12" s="19">
        <v>0.27</v>
      </c>
      <c r="L12" s="19">
        <v>0.02</v>
      </c>
      <c r="M12" s="19">
        <v>0.5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f t="shared" si="3"/>
        <v>98.8</v>
      </c>
      <c r="T12" s="19">
        <v>1400</v>
      </c>
      <c r="U12" s="19">
        <v>1.63</v>
      </c>
      <c r="V12" s="20">
        <v>0.34</v>
      </c>
      <c r="W12" s="20">
        <v>0.83199999999999996</v>
      </c>
      <c r="X12" s="29">
        <f t="shared" si="0"/>
        <v>1.2899254212060715E-3</v>
      </c>
      <c r="Y12" s="29">
        <f t="shared" si="4"/>
        <v>9.1135684933859378E-8</v>
      </c>
      <c r="Z12" s="19">
        <f t="shared" si="5"/>
        <v>-7.0403115381167281</v>
      </c>
      <c r="AA12" s="20">
        <f t="shared" si="6"/>
        <v>0.13061816516078464</v>
      </c>
      <c r="AB12" s="20">
        <f t="shared" si="7"/>
        <v>-0.88399642121944566</v>
      </c>
      <c r="AC12" s="30" t="s">
        <v>78</v>
      </c>
      <c r="AD12" s="20">
        <f t="shared" si="8"/>
        <v>1.2903279507241552</v>
      </c>
      <c r="AE12" s="20">
        <f t="shared" si="8"/>
        <v>1.0019161646649217E-3</v>
      </c>
      <c r="AF12" s="20">
        <f t="shared" si="9"/>
        <v>0.25154517806337684</v>
      </c>
      <c r="AG12" s="20">
        <f t="shared" si="10"/>
        <v>2.5057423261641261E-3</v>
      </c>
      <c r="AH12" s="20">
        <f t="shared" si="10"/>
        <v>4.2295220640067675E-4</v>
      </c>
      <c r="AI12" s="20">
        <f t="shared" si="10"/>
        <v>2.7298672291847623E-3</v>
      </c>
      <c r="AJ12" s="20">
        <f t="shared" si="10"/>
        <v>1.3019904401797816E-2</v>
      </c>
      <c r="AK12" s="20">
        <f t="shared" si="11"/>
        <v>8.8107148620300141E-2</v>
      </c>
      <c r="AL12" s="20">
        <f t="shared" si="11"/>
        <v>8.111608944004417E-2</v>
      </c>
      <c r="AM12" s="20">
        <f t="shared" si="12"/>
        <v>7.616361071932299E-3</v>
      </c>
      <c r="AN12" s="20">
        <f t="shared" si="13"/>
        <v>1.4826346417584046E-4</v>
      </c>
      <c r="AO12" s="20">
        <f t="shared" si="13"/>
        <v>4.3153670219652175E-3</v>
      </c>
      <c r="AP12" s="20">
        <f t="shared" si="14"/>
        <v>0</v>
      </c>
      <c r="AQ12" s="20">
        <f t="shared" si="15"/>
        <v>0</v>
      </c>
      <c r="AR12" s="20">
        <f t="shared" si="15"/>
        <v>0</v>
      </c>
      <c r="AS12" s="20">
        <f t="shared" si="16"/>
        <v>0</v>
      </c>
      <c r="AT12" s="20">
        <f t="shared" si="16"/>
        <v>0</v>
      </c>
      <c r="AU12" s="20">
        <f t="shared" si="17"/>
        <v>1.7352403796622295</v>
      </c>
      <c r="AV12" s="20">
        <f t="shared" si="18"/>
        <v>0.74360184666479578</v>
      </c>
      <c r="AW12" s="20">
        <f t="shared" si="1"/>
        <v>5.7739329744040883E-4</v>
      </c>
      <c r="AX12" s="20">
        <f t="shared" si="1"/>
        <v>0.14496272736134747</v>
      </c>
      <c r="AY12" s="20">
        <f t="shared" si="1"/>
        <v>1.4440318214885464E-3</v>
      </c>
      <c r="AZ12" s="20">
        <f t="shared" si="1"/>
        <v>2.4374271792995379E-4</v>
      </c>
      <c r="BA12" s="20">
        <f t="shared" si="1"/>
        <v>1.5731925450675256E-3</v>
      </c>
      <c r="BB12" s="20">
        <f t="shared" si="1"/>
        <v>7.5032281143274137E-3</v>
      </c>
      <c r="BC12" s="20">
        <f t="shared" si="1"/>
        <v>5.0775183457550992E-2</v>
      </c>
      <c r="BD12" s="20">
        <f t="shared" si="1"/>
        <v>4.6746312724599975E-2</v>
      </c>
      <c r="BE12" s="20">
        <f t="shared" si="1"/>
        <v>4.3892253552875763E-3</v>
      </c>
      <c r="BF12" s="20">
        <f t="shared" si="1"/>
        <v>8.5442608363401769E-5</v>
      </c>
      <c r="BG12" s="20">
        <f t="shared" si="1"/>
        <v>2.4868986870886546E-3</v>
      </c>
      <c r="BH12" s="20">
        <f t="shared" si="1"/>
        <v>0</v>
      </c>
      <c r="BI12" s="20">
        <f t="shared" si="1"/>
        <v>0</v>
      </c>
      <c r="BJ12" s="20">
        <f t="shared" si="1"/>
        <v>0</v>
      </c>
      <c r="BK12" s="20">
        <f t="shared" si="1"/>
        <v>0</v>
      </c>
      <c r="BL12" s="20">
        <f t="shared" si="1"/>
        <v>0</v>
      </c>
      <c r="BM12" s="20">
        <f t="shared" si="19"/>
        <v>1.0043892253552877</v>
      </c>
      <c r="BN12" s="19">
        <f t="shared" si="20"/>
        <v>4.4443226648226147E-4</v>
      </c>
      <c r="BO12" s="19">
        <f t="shared" si="2"/>
        <v>3.4509356449834669E-7</v>
      </c>
      <c r="BP12" s="19">
        <f t="shared" si="2"/>
        <v>8.6640604465437919E-5</v>
      </c>
      <c r="BQ12" s="19">
        <f t="shared" si="2"/>
        <v>8.6306178255897335E-7</v>
      </c>
      <c r="BR12" s="19">
        <f t="shared" si="2"/>
        <v>1.4567893968260692E-7</v>
      </c>
      <c r="BS12" s="19">
        <f t="shared" si="2"/>
        <v>9.4025792371725518E-7</v>
      </c>
      <c r="BT12" s="19">
        <f t="shared" si="2"/>
        <v>4.4844921939619363E-6</v>
      </c>
      <c r="BU12" s="19">
        <f t="shared" si="2"/>
        <v>3.0347060011087461E-5</v>
      </c>
      <c r="BV12" s="19">
        <f t="shared" si="2"/>
        <v>2.7939104518184246E-5</v>
      </c>
      <c r="BW12" s="19">
        <f t="shared" si="2"/>
        <v>2.6233304576921231E-6</v>
      </c>
      <c r="BX12" s="19">
        <f t="shared" si="2"/>
        <v>5.1066914719781112E-8</v>
      </c>
      <c r="BY12" s="19">
        <f t="shared" si="2"/>
        <v>1.4863572824245612E-6</v>
      </c>
      <c r="BZ12" s="19">
        <f t="shared" si="2"/>
        <v>0</v>
      </c>
      <c r="CA12" s="19">
        <f t="shared" si="2"/>
        <v>0</v>
      </c>
      <c r="CB12" s="19">
        <f t="shared" si="2"/>
        <v>0</v>
      </c>
      <c r="CC12" s="19">
        <f t="shared" si="2"/>
        <v>0</v>
      </c>
      <c r="CD12" s="19">
        <f t="shared" si="2"/>
        <v>0</v>
      </c>
      <c r="CE12" s="19">
        <f t="shared" si="21"/>
        <v>5.9767504407853443E-4</v>
      </c>
      <c r="CF12" s="19">
        <f t="shared" si="22"/>
        <v>9.7421032184801112E-4</v>
      </c>
      <c r="CG12" s="19">
        <f t="shared" si="23"/>
        <v>-0.79527050181581593</v>
      </c>
    </row>
    <row r="13" spans="1:85" s="19" customFormat="1" x14ac:dyDescent="0.2">
      <c r="A13" s="28" t="s">
        <v>68</v>
      </c>
      <c r="B13" s="19">
        <v>64.5</v>
      </c>
      <c r="C13" s="19">
        <v>0.63</v>
      </c>
      <c r="D13" s="19">
        <v>17.29</v>
      </c>
      <c r="E13" s="19">
        <v>2.04</v>
      </c>
      <c r="F13" s="19">
        <v>0.01</v>
      </c>
      <c r="G13" s="19">
        <v>3.14</v>
      </c>
      <c r="H13" s="19">
        <v>6.22</v>
      </c>
      <c r="I13" s="19">
        <v>2.81</v>
      </c>
      <c r="J13" s="19">
        <v>0.86</v>
      </c>
      <c r="K13" s="19">
        <v>0.9</v>
      </c>
      <c r="L13" s="19">
        <v>0.04</v>
      </c>
      <c r="M13" s="19">
        <v>0.6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f t="shared" si="3"/>
        <v>99.04</v>
      </c>
      <c r="T13" s="19">
        <v>1400</v>
      </c>
      <c r="U13" s="19">
        <v>1.63</v>
      </c>
      <c r="V13" s="20">
        <v>0.30599999999999999</v>
      </c>
      <c r="W13" s="20">
        <v>0.89300000000000002</v>
      </c>
      <c r="X13" s="29">
        <f t="shared" si="0"/>
        <v>9.0697090492664902E-4</v>
      </c>
      <c r="Y13" s="29">
        <f t="shared" si="4"/>
        <v>9.1135684933859378E-8</v>
      </c>
      <c r="Z13" s="19">
        <f t="shared" si="5"/>
        <v>-7.0403115381167281</v>
      </c>
      <c r="AA13" s="20">
        <f t="shared" si="6"/>
        <v>0.51923976802252769</v>
      </c>
      <c r="AB13" s="20">
        <f t="shared" si="7"/>
        <v>-0.28463205278061077</v>
      </c>
      <c r="AC13" s="30" t="s">
        <v>79</v>
      </c>
      <c r="AD13" s="20">
        <f t="shared" si="8"/>
        <v>1.0737472948227069</v>
      </c>
      <c r="AE13" s="20">
        <f t="shared" si="8"/>
        <v>7.890089796736258E-3</v>
      </c>
      <c r="AF13" s="20">
        <f t="shared" si="9"/>
        <v>0.33925242813695672</v>
      </c>
      <c r="AG13" s="20">
        <f t="shared" si="10"/>
        <v>2.8398413029860098E-2</v>
      </c>
      <c r="AH13" s="20">
        <f t="shared" si="10"/>
        <v>1.4098406880022558E-4</v>
      </c>
      <c r="AI13" s="20">
        <f t="shared" si="10"/>
        <v>7.7925300905819575E-2</v>
      </c>
      <c r="AJ13" s="20">
        <f t="shared" si="10"/>
        <v>0.11093671969751015</v>
      </c>
      <c r="AK13" s="20">
        <f t="shared" si="11"/>
        <v>9.0689043085363893E-2</v>
      </c>
      <c r="AL13" s="20">
        <f t="shared" si="11"/>
        <v>1.8261737413203662E-2</v>
      </c>
      <c r="AM13" s="20">
        <f t="shared" si="12"/>
        <v>2.5387870239774329E-2</v>
      </c>
      <c r="AN13" s="20">
        <f t="shared" si="13"/>
        <v>2.9652692835168093E-4</v>
      </c>
      <c r="AO13" s="20">
        <f t="shared" si="13"/>
        <v>5.1784404263582615E-3</v>
      </c>
      <c r="AP13" s="20">
        <f t="shared" si="14"/>
        <v>0</v>
      </c>
      <c r="AQ13" s="20">
        <f t="shared" si="15"/>
        <v>0</v>
      </c>
      <c r="AR13" s="20">
        <f t="shared" si="15"/>
        <v>0</v>
      </c>
      <c r="AS13" s="20">
        <f t="shared" si="16"/>
        <v>0</v>
      </c>
      <c r="AT13" s="20">
        <f t="shared" si="16"/>
        <v>0</v>
      </c>
      <c r="AU13" s="20">
        <f t="shared" si="17"/>
        <v>1.7527169783116674</v>
      </c>
      <c r="AV13" s="20">
        <f t="shared" si="18"/>
        <v>0.61261875597109305</v>
      </c>
      <c r="AW13" s="20">
        <f t="shared" si="1"/>
        <v>4.5016336889350571E-3</v>
      </c>
      <c r="AX13" s="20">
        <f t="shared" si="1"/>
        <v>0.19355802011100903</v>
      </c>
      <c r="AY13" s="20">
        <f t="shared" si="1"/>
        <v>1.6202509236383004E-2</v>
      </c>
      <c r="AZ13" s="20">
        <f t="shared" si="1"/>
        <v>8.0437441152667296E-5</v>
      </c>
      <c r="BA13" s="20">
        <f t="shared" si="1"/>
        <v>4.4459717039360434E-2</v>
      </c>
      <c r="BB13" s="20">
        <f t="shared" si="1"/>
        <v>6.3294143361566399E-2</v>
      </c>
      <c r="BC13" s="20">
        <f t="shared" si="1"/>
        <v>5.1741977859267138E-2</v>
      </c>
      <c r="BD13" s="20">
        <f t="shared" si="1"/>
        <v>1.0419102250492588E-2</v>
      </c>
      <c r="BE13" s="20">
        <f t="shared" si="1"/>
        <v>1.4484865813435322E-2</v>
      </c>
      <c r="BF13" s="20">
        <f t="shared" si="1"/>
        <v>1.6918129510978735E-4</v>
      </c>
      <c r="BG13" s="20">
        <f t="shared" si="1"/>
        <v>2.9545217456308759E-3</v>
      </c>
      <c r="BH13" s="20">
        <f t="shared" si="1"/>
        <v>0</v>
      </c>
      <c r="BI13" s="20">
        <f t="shared" si="1"/>
        <v>0</v>
      </c>
      <c r="BJ13" s="20">
        <f t="shared" si="1"/>
        <v>0</v>
      </c>
      <c r="BK13" s="20">
        <f t="shared" si="1"/>
        <v>0</v>
      </c>
      <c r="BL13" s="20">
        <f t="shared" si="1"/>
        <v>0</v>
      </c>
      <c r="BM13" s="20">
        <f t="shared" si="19"/>
        <v>1.0144848658134351</v>
      </c>
      <c r="BN13" s="19">
        <f t="shared" si="20"/>
        <v>3.6614694197835998E-4</v>
      </c>
      <c r="BO13" s="19">
        <f t="shared" si="2"/>
        <v>2.6905141134596761E-6</v>
      </c>
      <c r="BP13" s="19">
        <f t="shared" si="2"/>
        <v>1.1568479820160118E-4</v>
      </c>
      <c r="BQ13" s="19">
        <f t="shared" si="2"/>
        <v>9.6838354220380736E-6</v>
      </c>
      <c r="BR13" s="19">
        <f t="shared" si="2"/>
        <v>4.8075451186484951E-8</v>
      </c>
      <c r="BS13" s="19">
        <f t="shared" si="2"/>
        <v>2.6572463341218917E-5</v>
      </c>
      <c r="BT13" s="19">
        <f t="shared" si="2"/>
        <v>3.7829329923537275E-5</v>
      </c>
      <c r="BU13" s="19">
        <f t="shared" si="2"/>
        <v>3.0924888897748042E-5</v>
      </c>
      <c r="BV13" s="19">
        <f t="shared" si="2"/>
        <v>6.227237396821915E-6</v>
      </c>
      <c r="BW13" s="19">
        <f t="shared" si="2"/>
        <v>8.6572428135166131E-6</v>
      </c>
      <c r="BX13" s="19">
        <f t="shared" si="2"/>
        <v>1.011154380120057E-7</v>
      </c>
      <c r="BY13" s="19">
        <f t="shared" si="2"/>
        <v>1.7658439145509225E-6</v>
      </c>
      <c r="BZ13" s="19">
        <f t="shared" si="2"/>
        <v>0</v>
      </c>
      <c r="CA13" s="19">
        <f t="shared" si="2"/>
        <v>0</v>
      </c>
      <c r="CB13" s="19">
        <f t="shared" si="2"/>
        <v>0</v>
      </c>
      <c r="CC13" s="19">
        <f t="shared" si="2"/>
        <v>0</v>
      </c>
      <c r="CD13" s="19">
        <f t="shared" si="2"/>
        <v>0</v>
      </c>
      <c r="CE13" s="19">
        <f t="shared" si="21"/>
        <v>5.9767504407853443E-4</v>
      </c>
      <c r="CF13" s="19">
        <f t="shared" si="22"/>
        <v>9.7421032184801112E-4</v>
      </c>
      <c r="CG13" s="19">
        <f t="shared" si="23"/>
        <v>-0.30428518029115859</v>
      </c>
    </row>
    <row r="14" spans="1:85" s="19" customFormat="1" x14ac:dyDescent="0.2">
      <c r="A14" s="28" t="s">
        <v>68</v>
      </c>
      <c r="B14" s="19">
        <v>42.82</v>
      </c>
      <c r="C14" s="19">
        <v>0.02</v>
      </c>
      <c r="D14" s="19">
        <v>10.27</v>
      </c>
      <c r="E14" s="19">
        <v>10.26</v>
      </c>
      <c r="F14" s="19">
        <v>0.01</v>
      </c>
      <c r="G14" s="19">
        <v>14.56</v>
      </c>
      <c r="H14" s="19">
        <v>15.44</v>
      </c>
      <c r="I14" s="19">
        <v>0.04</v>
      </c>
      <c r="J14" s="19">
        <v>0.01</v>
      </c>
      <c r="K14" s="19">
        <v>3.05</v>
      </c>
      <c r="L14" s="19">
        <v>0.08</v>
      </c>
      <c r="M14" s="19">
        <v>0.32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f t="shared" si="3"/>
        <v>96.88</v>
      </c>
      <c r="T14" s="19">
        <v>1400</v>
      </c>
      <c r="U14" s="19">
        <v>1.63</v>
      </c>
      <c r="V14" s="20">
        <v>0.158</v>
      </c>
      <c r="W14" s="20">
        <v>0.93799999999999994</v>
      </c>
      <c r="X14" s="29">
        <f t="shared" si="0"/>
        <v>2.1916031569126662E-4</v>
      </c>
      <c r="Y14" s="29">
        <f t="shared" si="4"/>
        <v>9.1135684933859378E-8</v>
      </c>
      <c r="Z14" s="19">
        <f t="shared" si="5"/>
        <v>-7.0403115381167281</v>
      </c>
      <c r="AA14" s="20">
        <f t="shared" si="6"/>
        <v>3.579653548656363</v>
      </c>
      <c r="AB14" s="20">
        <f t="shared" si="7"/>
        <v>0.55384099614452564</v>
      </c>
      <c r="AC14" s="30" t="s">
        <v>80</v>
      </c>
      <c r="AD14" s="20">
        <f t="shared" si="8"/>
        <v>0.71283502580322955</v>
      </c>
      <c r="AE14" s="20">
        <f t="shared" si="8"/>
        <v>2.5047904116623043E-4</v>
      </c>
      <c r="AF14" s="20">
        <f t="shared" si="9"/>
        <v>0.20151084077307954</v>
      </c>
      <c r="AG14" s="20">
        <f t="shared" si="10"/>
        <v>0.1428273125913552</v>
      </c>
      <c r="AH14" s="20">
        <f t="shared" si="10"/>
        <v>1.4098406880022558E-4</v>
      </c>
      <c r="AI14" s="20">
        <f t="shared" si="10"/>
        <v>0.36133515324481946</v>
      </c>
      <c r="AJ14" s="20">
        <f t="shared" si="10"/>
        <v>0.27537989584076478</v>
      </c>
      <c r="AK14" s="20">
        <f t="shared" si="11"/>
        <v>1.2909472325318702E-3</v>
      </c>
      <c r="AL14" s="20">
        <f t="shared" si="11"/>
        <v>2.123457838744612E-4</v>
      </c>
      <c r="AM14" s="20">
        <f t="shared" si="12"/>
        <v>8.603667136812411E-2</v>
      </c>
      <c r="AN14" s="20">
        <f t="shared" si="13"/>
        <v>5.9305385670336186E-4</v>
      </c>
      <c r="AO14" s="20">
        <f t="shared" si="13"/>
        <v>2.7618348940577396E-3</v>
      </c>
      <c r="AP14" s="20">
        <f t="shared" si="14"/>
        <v>0</v>
      </c>
      <c r="AQ14" s="20">
        <f t="shared" si="15"/>
        <v>0</v>
      </c>
      <c r="AR14" s="20">
        <f t="shared" si="15"/>
        <v>0</v>
      </c>
      <c r="AS14" s="20">
        <f t="shared" si="16"/>
        <v>0</v>
      </c>
      <c r="AT14" s="20">
        <f t="shared" si="16"/>
        <v>0</v>
      </c>
      <c r="AU14" s="20">
        <f t="shared" si="17"/>
        <v>1.6991378731303826</v>
      </c>
      <c r="AV14" s="20">
        <f t="shared" si="18"/>
        <v>0.41952747747888641</v>
      </c>
      <c r="AW14" s="20">
        <f t="shared" si="1"/>
        <v>1.4741537171716613E-4</v>
      </c>
      <c r="AX14" s="20">
        <f t="shared" si="1"/>
        <v>0.11859593265485213</v>
      </c>
      <c r="AY14" s="20">
        <f t="shared" si="1"/>
        <v>8.4058695206539844E-2</v>
      </c>
      <c r="AZ14" s="20">
        <f t="shared" si="1"/>
        <v>8.2973884008885984E-5</v>
      </c>
      <c r="BA14" s="20">
        <f t="shared" si="1"/>
        <v>0.212657936097392</v>
      </c>
      <c r="BB14" s="20">
        <f t="shared" si="1"/>
        <v>0.16207036532793101</v>
      </c>
      <c r="BC14" s="20">
        <f t="shared" si="1"/>
        <v>7.5976602778767563E-4</v>
      </c>
      <c r="BD14" s="20">
        <f t="shared" si="1"/>
        <v>1.2497266244983931E-4</v>
      </c>
      <c r="BE14" s="20">
        <f t="shared" si="1"/>
        <v>5.0635485635792267E-2</v>
      </c>
      <c r="BF14" s="20">
        <f t="shared" si="1"/>
        <v>3.4903221573818344E-4</v>
      </c>
      <c r="BG14" s="20">
        <f t="shared" si="1"/>
        <v>1.6254330726967509E-3</v>
      </c>
      <c r="BH14" s="20">
        <f t="shared" si="1"/>
        <v>0</v>
      </c>
      <c r="BI14" s="20">
        <f t="shared" si="1"/>
        <v>0</v>
      </c>
      <c r="BJ14" s="20">
        <f t="shared" si="1"/>
        <v>0</v>
      </c>
      <c r="BK14" s="20">
        <f t="shared" si="1"/>
        <v>0</v>
      </c>
      <c r="BL14" s="20">
        <f t="shared" si="1"/>
        <v>0</v>
      </c>
      <c r="BM14" s="20">
        <f t="shared" si="19"/>
        <v>1.0506354856357922</v>
      </c>
      <c r="BN14" s="19">
        <f t="shared" si="20"/>
        <v>2.507411035943498E-4</v>
      </c>
      <c r="BO14" s="19">
        <f t="shared" si="2"/>
        <v>8.8106488788910809E-8</v>
      </c>
      <c r="BP14" s="19">
        <f t="shared" si="2"/>
        <v>7.0881829277023652E-5</v>
      </c>
      <c r="BQ14" s="19">
        <f t="shared" si="2"/>
        <v>5.0239784362752792E-5</v>
      </c>
      <c r="BR14" s="19">
        <f t="shared" si="2"/>
        <v>4.9591419782378137E-8</v>
      </c>
      <c r="BS14" s="19">
        <f t="shared" si="2"/>
        <v>1.2710034133065894E-4</v>
      </c>
      <c r="BT14" s="19">
        <f t="shared" si="2"/>
        <v>9.6865412741195349E-5</v>
      </c>
      <c r="BU14" s="19">
        <f t="shared" si="2"/>
        <v>4.5409319414737209E-7</v>
      </c>
      <c r="BV14" s="19">
        <f t="shared" si="2"/>
        <v>7.4693041538319517E-8</v>
      </c>
      <c r="BW14" s="19">
        <f t="shared" si="2"/>
        <v>3.0263566109310144E-5</v>
      </c>
      <c r="BX14" s="19">
        <f t="shared" si="2"/>
        <v>2.0860784492614733E-7</v>
      </c>
      <c r="BY14" s="19">
        <f t="shared" si="2"/>
        <v>9.7148078337073827E-7</v>
      </c>
      <c r="BZ14" s="19">
        <f t="shared" si="2"/>
        <v>0</v>
      </c>
      <c r="CA14" s="19">
        <f t="shared" si="2"/>
        <v>0</v>
      </c>
      <c r="CB14" s="19">
        <f t="shared" si="2"/>
        <v>0</v>
      </c>
      <c r="CC14" s="19">
        <f t="shared" si="2"/>
        <v>0</v>
      </c>
      <c r="CD14" s="19">
        <f t="shared" si="2"/>
        <v>0</v>
      </c>
      <c r="CE14" s="19">
        <f t="shared" si="21"/>
        <v>5.9767504407853443E-4</v>
      </c>
      <c r="CF14" s="19">
        <f t="shared" si="22"/>
        <v>9.7421032184801112E-4</v>
      </c>
      <c r="CG14" s="19">
        <f t="shared" si="23"/>
        <v>0.42934979333209855</v>
      </c>
    </row>
    <row r="15" spans="1:85" s="19" customFormat="1" x14ac:dyDescent="0.2">
      <c r="A15" s="28" t="s">
        <v>68</v>
      </c>
      <c r="B15" s="19">
        <v>55.41</v>
      </c>
      <c r="C15" s="19">
        <v>0.6</v>
      </c>
      <c r="D15" s="19">
        <v>14.26</v>
      </c>
      <c r="E15" s="19">
        <v>5.19</v>
      </c>
      <c r="F15" s="19">
        <v>0</v>
      </c>
      <c r="G15" s="19">
        <v>8.85</v>
      </c>
      <c r="H15" s="19">
        <v>9.1300000000000008</v>
      </c>
      <c r="I15" s="19">
        <v>1.54</v>
      </c>
      <c r="J15" s="19">
        <v>0.61</v>
      </c>
      <c r="K15" s="19">
        <v>1.71</v>
      </c>
      <c r="L15" s="19">
        <v>0.08</v>
      </c>
      <c r="M15" s="19">
        <v>0.35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f t="shared" si="3"/>
        <v>97.729999999999976</v>
      </c>
      <c r="T15" s="19">
        <v>1400</v>
      </c>
      <c r="U15" s="19">
        <v>1.63</v>
      </c>
      <c r="V15" s="20">
        <v>0.25700000000000001</v>
      </c>
      <c r="W15" s="20">
        <v>0.91600000000000004</v>
      </c>
      <c r="X15" s="29">
        <f t="shared" si="0"/>
        <v>6.0803519665759466E-4</v>
      </c>
      <c r="Y15" s="29">
        <f t="shared" si="4"/>
        <v>9.1135684933859378E-8</v>
      </c>
      <c r="Z15" s="19">
        <f t="shared" si="5"/>
        <v>-7.0403115381167281</v>
      </c>
      <c r="AA15" s="20">
        <f t="shared" si="6"/>
        <v>1.2049079395450157</v>
      </c>
      <c r="AB15" s="20">
        <f t="shared" si="7"/>
        <v>8.0953866101807687E-2</v>
      </c>
      <c r="AC15" s="30" t="s">
        <v>81</v>
      </c>
      <c r="AD15" s="20">
        <f t="shared" si="8"/>
        <v>0.9224238388546695</v>
      </c>
      <c r="AE15" s="20">
        <f t="shared" si="8"/>
        <v>7.5143712349869125E-3</v>
      </c>
      <c r="AF15" s="20">
        <f t="shared" si="9"/>
        <v>0.27979986265083878</v>
      </c>
      <c r="AG15" s="20">
        <f t="shared" si="10"/>
        <v>7.2248903737732309E-2</v>
      </c>
      <c r="AH15" s="20">
        <f t="shared" si="10"/>
        <v>0</v>
      </c>
      <c r="AI15" s="20">
        <f t="shared" si="10"/>
        <v>0.21963022707531951</v>
      </c>
      <c r="AJ15" s="20">
        <f t="shared" si="10"/>
        <v>0.16283798244988229</v>
      </c>
      <c r="AK15" s="20">
        <f t="shared" si="11"/>
        <v>4.9701468452477006E-2</v>
      </c>
      <c r="AL15" s="20">
        <f t="shared" si="11"/>
        <v>1.2953092816342132E-2</v>
      </c>
      <c r="AM15" s="20">
        <f t="shared" si="12"/>
        <v>4.8236953455571226E-2</v>
      </c>
      <c r="AN15" s="20">
        <f t="shared" si="13"/>
        <v>5.9305385670336186E-4</v>
      </c>
      <c r="AO15" s="20">
        <f t="shared" si="13"/>
        <v>3.0207569153756523E-3</v>
      </c>
      <c r="AP15" s="20">
        <f t="shared" si="14"/>
        <v>0</v>
      </c>
      <c r="AQ15" s="20">
        <f t="shared" si="15"/>
        <v>0</v>
      </c>
      <c r="AR15" s="20">
        <f t="shared" si="15"/>
        <v>0</v>
      </c>
      <c r="AS15" s="20">
        <f t="shared" si="16"/>
        <v>0</v>
      </c>
      <c r="AT15" s="20">
        <f t="shared" si="16"/>
        <v>0</v>
      </c>
      <c r="AU15" s="20">
        <f t="shared" si="17"/>
        <v>1.7307235580443274</v>
      </c>
      <c r="AV15" s="20">
        <f t="shared" si="18"/>
        <v>0.53297006016199633</v>
      </c>
      <c r="AW15" s="20">
        <f t="shared" si="1"/>
        <v>4.3417512866572158E-3</v>
      </c>
      <c r="AX15" s="20">
        <f t="shared" si="1"/>
        <v>0.1616664090289528</v>
      </c>
      <c r="AY15" s="20">
        <f t="shared" si="1"/>
        <v>4.1744912641838473E-2</v>
      </c>
      <c r="AZ15" s="20">
        <f t="shared" si="1"/>
        <v>0</v>
      </c>
      <c r="BA15" s="20">
        <f t="shared" si="1"/>
        <v>0.12690081327805808</v>
      </c>
      <c r="BB15" s="20">
        <f t="shared" si="1"/>
        <v>9.4086650460738497E-2</v>
      </c>
      <c r="BC15" s="20">
        <f t="shared" si="1"/>
        <v>2.8717161802915753E-2</v>
      </c>
      <c r="BD15" s="20">
        <f t="shared" si="1"/>
        <v>7.4842066811517775E-3</v>
      </c>
      <c r="BE15" s="20">
        <f t="shared" si="1"/>
        <v>2.7870975252730554E-2</v>
      </c>
      <c r="BF15" s="20">
        <f t="shared" si="1"/>
        <v>3.4266238183843601E-4</v>
      </c>
      <c r="BG15" s="20">
        <f t="shared" si="1"/>
        <v>1.7453722758526665E-3</v>
      </c>
      <c r="BH15" s="20">
        <f t="shared" si="1"/>
        <v>0</v>
      </c>
      <c r="BI15" s="20">
        <f t="shared" si="1"/>
        <v>0</v>
      </c>
      <c r="BJ15" s="20">
        <f t="shared" si="1"/>
        <v>0</v>
      </c>
      <c r="BK15" s="20">
        <f t="shared" si="1"/>
        <v>0</v>
      </c>
      <c r="BL15" s="20">
        <f t="shared" si="1"/>
        <v>0</v>
      </c>
      <c r="BM15" s="20">
        <f t="shared" si="19"/>
        <v>1.0278709752527304</v>
      </c>
      <c r="BN15" s="19">
        <f t="shared" si="20"/>
        <v>3.1854290419986033E-4</v>
      </c>
      <c r="BO15" s="19">
        <f t="shared" si="2"/>
        <v>2.594956391630885E-6</v>
      </c>
      <c r="BP15" s="19">
        <f t="shared" si="2"/>
        <v>9.6623978142397739E-5</v>
      </c>
      <c r="BQ15" s="19">
        <f t="shared" si="2"/>
        <v>2.4949892503265379E-5</v>
      </c>
      <c r="BR15" s="19">
        <f t="shared" si="2"/>
        <v>0</v>
      </c>
      <c r="BS15" s="19">
        <f t="shared" si="2"/>
        <v>7.5845449169565233E-5</v>
      </c>
      <c r="BT15" s="19">
        <f t="shared" si="2"/>
        <v>5.6233242961323547E-5</v>
      </c>
      <c r="BU15" s="19">
        <f t="shared" si="2"/>
        <v>1.716353094636808E-5</v>
      </c>
      <c r="BV15" s="19">
        <f t="shared" si="2"/>
        <v>4.4731235580502508E-6</v>
      </c>
      <c r="BW15" s="19">
        <f t="shared" si="2"/>
        <v>1.6657786362687477E-5</v>
      </c>
      <c r="BX15" s="19">
        <f t="shared" si="2"/>
        <v>2.0480075416934284E-7</v>
      </c>
      <c r="BY15" s="19">
        <f t="shared" si="2"/>
        <v>1.0431654519036945E-6</v>
      </c>
      <c r="BZ15" s="19">
        <f t="shared" si="2"/>
        <v>0</v>
      </c>
      <c r="CA15" s="19">
        <f t="shared" si="2"/>
        <v>0</v>
      </c>
      <c r="CB15" s="19">
        <f t="shared" si="2"/>
        <v>0</v>
      </c>
      <c r="CC15" s="19">
        <f t="shared" si="2"/>
        <v>0</v>
      </c>
      <c r="CD15" s="19">
        <f t="shared" si="2"/>
        <v>0</v>
      </c>
      <c r="CE15" s="19">
        <f t="shared" si="21"/>
        <v>5.9767504407853443E-4</v>
      </c>
      <c r="CF15" s="19">
        <f t="shared" si="22"/>
        <v>9.7421032184801112E-4</v>
      </c>
      <c r="CG15" s="19">
        <f t="shared" si="23"/>
        <v>-3.2370688600623865E-2</v>
      </c>
    </row>
    <row r="16" spans="1:85" s="19" customFormat="1" x14ac:dyDescent="0.2">
      <c r="A16" s="28" t="s">
        <v>68</v>
      </c>
      <c r="B16" s="19">
        <v>51.95</v>
      </c>
      <c r="C16" s="19">
        <v>2.44</v>
      </c>
      <c r="D16" s="19">
        <v>10.97</v>
      </c>
      <c r="E16" s="19">
        <v>6.93</v>
      </c>
      <c r="F16" s="19">
        <v>0.15</v>
      </c>
      <c r="G16" s="19">
        <v>12.39</v>
      </c>
      <c r="H16" s="19">
        <v>9.42</v>
      </c>
      <c r="I16" s="19">
        <v>0.96</v>
      </c>
      <c r="J16" s="19">
        <v>0.14000000000000001</v>
      </c>
      <c r="K16" s="19">
        <v>1.9</v>
      </c>
      <c r="L16" s="19">
        <v>0.05</v>
      </c>
      <c r="M16" s="19">
        <v>0.4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f t="shared" si="3"/>
        <v>97.7</v>
      </c>
      <c r="T16" s="19">
        <v>1400</v>
      </c>
      <c r="U16" s="19">
        <v>1.63</v>
      </c>
      <c r="V16" s="20">
        <v>0.24399999999999999</v>
      </c>
      <c r="W16" s="20">
        <v>0.94699999999999995</v>
      </c>
      <c r="X16" s="29">
        <f t="shared" si="0"/>
        <v>5.1278240495223107E-4</v>
      </c>
      <c r="Y16" s="29">
        <f t="shared" si="4"/>
        <v>9.1135684933859378E-8</v>
      </c>
      <c r="Z16" s="19">
        <f t="shared" si="5"/>
        <v>-7.0403115381167281</v>
      </c>
      <c r="AA16" s="20">
        <f t="shared" si="6"/>
        <v>1.4578376395874917</v>
      </c>
      <c r="AB16" s="20">
        <f t="shared" si="7"/>
        <v>0.16370915899047109</v>
      </c>
      <c r="AC16" s="30" t="s">
        <v>82</v>
      </c>
      <c r="AD16" s="20">
        <f t="shared" si="8"/>
        <v>0.86482437156650582</v>
      </c>
      <c r="AE16" s="20">
        <f t="shared" si="8"/>
        <v>3.0558443022280113E-2</v>
      </c>
      <c r="AF16" s="20">
        <f t="shared" si="9"/>
        <v>0.21524575689198469</v>
      </c>
      <c r="AG16" s="20">
        <f t="shared" si="10"/>
        <v>9.6471079557318859E-2</v>
      </c>
      <c r="AH16" s="20">
        <f t="shared" si="10"/>
        <v>2.1147610320033836E-3</v>
      </c>
      <c r="AI16" s="20">
        <f t="shared" si="10"/>
        <v>0.30748231790544733</v>
      </c>
      <c r="AJ16" s="20">
        <f t="shared" si="10"/>
        <v>0.16801027323963758</v>
      </c>
      <c r="AK16" s="20">
        <f t="shared" si="11"/>
        <v>3.0982733580764886E-2</v>
      </c>
      <c r="AL16" s="20">
        <f t="shared" si="11"/>
        <v>2.9728409742424571E-3</v>
      </c>
      <c r="AM16" s="20">
        <f t="shared" si="12"/>
        <v>5.359661495063469E-2</v>
      </c>
      <c r="AN16" s="20">
        <f t="shared" si="13"/>
        <v>3.7065866043960117E-4</v>
      </c>
      <c r="AO16" s="20">
        <f t="shared" si="13"/>
        <v>3.4522936175721743E-3</v>
      </c>
      <c r="AP16" s="20">
        <f t="shared" si="14"/>
        <v>0</v>
      </c>
      <c r="AQ16" s="20">
        <f t="shared" si="15"/>
        <v>0</v>
      </c>
      <c r="AR16" s="20">
        <f t="shared" si="15"/>
        <v>0</v>
      </c>
      <c r="AS16" s="20">
        <f t="shared" si="16"/>
        <v>0</v>
      </c>
      <c r="AT16" s="20">
        <f t="shared" si="16"/>
        <v>0</v>
      </c>
      <c r="AU16" s="20">
        <f t="shared" si="17"/>
        <v>1.7224855300481969</v>
      </c>
      <c r="AV16" s="20">
        <f t="shared" si="18"/>
        <v>0.50207932460385152</v>
      </c>
      <c r="AW16" s="20">
        <f t="shared" si="1"/>
        <v>1.7740899699415794E-2</v>
      </c>
      <c r="AX16" s="20">
        <f t="shared" si="1"/>
        <v>0.1249623019393155</v>
      </c>
      <c r="AY16" s="20">
        <f t="shared" si="1"/>
        <v>5.6006902742816944E-2</v>
      </c>
      <c r="AZ16" s="20">
        <f t="shared" si="1"/>
        <v>1.2277380535929438E-3</v>
      </c>
      <c r="BA16" s="20">
        <f t="shared" si="1"/>
        <v>0.17851082783658778</v>
      </c>
      <c r="BB16" s="20">
        <f t="shared" si="1"/>
        <v>9.7539439553339227E-2</v>
      </c>
      <c r="BC16" s="20">
        <f t="shared" si="1"/>
        <v>1.7987224299003519E-2</v>
      </c>
      <c r="BD16" s="20">
        <f t="shared" si="1"/>
        <v>1.7259018565800514E-3</v>
      </c>
      <c r="BE16" s="20">
        <f t="shared" si="1"/>
        <v>3.111585787843164E-2</v>
      </c>
      <c r="BF16" s="20">
        <f t="shared" si="1"/>
        <v>2.1518825788291514E-4</v>
      </c>
      <c r="BG16" s="20">
        <f t="shared" si="1"/>
        <v>2.0042511576138324E-3</v>
      </c>
      <c r="BH16" s="20">
        <f t="shared" si="1"/>
        <v>0</v>
      </c>
      <c r="BI16" s="20">
        <f t="shared" si="1"/>
        <v>0</v>
      </c>
      <c r="BJ16" s="20">
        <f t="shared" si="1"/>
        <v>0</v>
      </c>
      <c r="BK16" s="20">
        <f t="shared" si="1"/>
        <v>0</v>
      </c>
      <c r="BL16" s="20">
        <f t="shared" si="1"/>
        <v>0</v>
      </c>
      <c r="BM16" s="20">
        <f t="shared" si="19"/>
        <v>1.0311158578784319</v>
      </c>
      <c r="BN16" s="19">
        <f t="shared" si="20"/>
        <v>3.0008028246352776E-4</v>
      </c>
      <c r="BO16" s="19">
        <f t="shared" si="2"/>
        <v>1.0603293009841193E-5</v>
      </c>
      <c r="BP16" s="19">
        <f t="shared" si="2"/>
        <v>7.4686849319735522E-5</v>
      </c>
      <c r="BQ16" s="19">
        <f t="shared" si="2"/>
        <v>3.347392806551531E-5</v>
      </c>
      <c r="BR16" s="19">
        <f t="shared" si="2"/>
        <v>7.3378839529805682E-7</v>
      </c>
      <c r="BS16" s="19">
        <f t="shared" si="2"/>
        <v>1.0669146689572828E-4</v>
      </c>
      <c r="BT16" s="19">
        <f t="shared" si="2"/>
        <v>5.8296888834437569E-5</v>
      </c>
      <c r="BU16" s="19">
        <f t="shared" si="2"/>
        <v>1.0750515075757415E-5</v>
      </c>
      <c r="BV16" s="19">
        <f t="shared" si="2"/>
        <v>1.0315284682067067E-6</v>
      </c>
      <c r="BW16" s="19">
        <f t="shared" si="2"/>
        <v>1.8597171729033044E-5</v>
      </c>
      <c r="BX16" s="19">
        <f t="shared" si="2"/>
        <v>1.2861265151535435E-7</v>
      </c>
      <c r="BY16" s="19">
        <f t="shared" si="2"/>
        <v>1.197890898971301E-6</v>
      </c>
      <c r="BZ16" s="19">
        <f t="shared" si="2"/>
        <v>0</v>
      </c>
      <c r="CA16" s="19">
        <f t="shared" si="2"/>
        <v>0</v>
      </c>
      <c r="CB16" s="19">
        <f t="shared" si="2"/>
        <v>0</v>
      </c>
      <c r="CC16" s="19">
        <f t="shared" si="2"/>
        <v>0</v>
      </c>
      <c r="CD16" s="19">
        <f t="shared" si="2"/>
        <v>0</v>
      </c>
      <c r="CE16" s="19">
        <f t="shared" si="21"/>
        <v>5.9767504407853443E-4</v>
      </c>
      <c r="CF16" s="19">
        <f t="shared" si="22"/>
        <v>9.7421032184801112E-4</v>
      </c>
      <c r="CG16" s="19">
        <f t="shared" si="23"/>
        <v>6.8943124249956966E-2</v>
      </c>
    </row>
    <row r="17" spans="1:85" s="19" customFormat="1" x14ac:dyDescent="0.2">
      <c r="A17" s="28" t="s">
        <v>68</v>
      </c>
      <c r="B17" s="19">
        <v>55.73</v>
      </c>
      <c r="C17" s="19">
        <v>3.68</v>
      </c>
      <c r="D17" s="19">
        <v>17.43</v>
      </c>
      <c r="E17" s="19">
        <v>0.15</v>
      </c>
      <c r="F17" s="19">
        <v>0.12</v>
      </c>
      <c r="G17" s="19">
        <v>4.49</v>
      </c>
      <c r="H17" s="19">
        <v>9.89</v>
      </c>
      <c r="I17" s="19">
        <v>3.14</v>
      </c>
      <c r="J17" s="19">
        <v>1.1000000000000001</v>
      </c>
      <c r="K17" s="19">
        <v>1.4</v>
      </c>
      <c r="L17" s="19">
        <v>0.04</v>
      </c>
      <c r="M17" s="19">
        <v>0.38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f t="shared" si="3"/>
        <v>97.550000000000011</v>
      </c>
      <c r="T17" s="19">
        <v>1400</v>
      </c>
      <c r="U17" s="19">
        <v>1.63</v>
      </c>
      <c r="V17" s="20">
        <v>0.27600000000000002</v>
      </c>
      <c r="W17" s="20">
        <v>0.83699999999999997</v>
      </c>
      <c r="X17" s="29">
        <f t="shared" si="0"/>
        <v>8.3988663092399119E-4</v>
      </c>
      <c r="Y17" s="29">
        <f t="shared" si="4"/>
        <v>9.1135684933859378E-8</v>
      </c>
      <c r="Z17" s="19">
        <f t="shared" si="5"/>
        <v>-7.0403115381167281</v>
      </c>
      <c r="AA17" s="20">
        <f t="shared" si="6"/>
        <v>0.83934366513052971</v>
      </c>
      <c r="AB17" s="20">
        <f t="shared" si="7"/>
        <v>-7.6060183020621577E-2</v>
      </c>
      <c r="AC17" s="30" t="s">
        <v>83</v>
      </c>
      <c r="AD17" s="20">
        <f t="shared" si="8"/>
        <v>0.92775095721658063</v>
      </c>
      <c r="AE17" s="20">
        <f t="shared" si="8"/>
        <v>4.6088143574586404E-2</v>
      </c>
      <c r="AF17" s="20">
        <f t="shared" si="9"/>
        <v>0.34199941136073775</v>
      </c>
      <c r="AG17" s="20">
        <f t="shared" si="10"/>
        <v>2.0881186051367718E-3</v>
      </c>
      <c r="AH17" s="20">
        <f t="shared" si="10"/>
        <v>1.691808825602707E-3</v>
      </c>
      <c r="AI17" s="20">
        <f t="shared" si="10"/>
        <v>0.11142821690035985</v>
      </c>
      <c r="AJ17" s="20">
        <f t="shared" si="10"/>
        <v>0.17639295141613753</v>
      </c>
      <c r="AK17" s="20">
        <f t="shared" si="11"/>
        <v>0.10133935775375182</v>
      </c>
      <c r="AL17" s="20">
        <f t="shared" si="11"/>
        <v>2.3358036226190731E-2</v>
      </c>
      <c r="AM17" s="20">
        <f t="shared" si="12"/>
        <v>3.9492242595204508E-2</v>
      </c>
      <c r="AN17" s="20">
        <f t="shared" si="13"/>
        <v>2.9652692835168093E-4</v>
      </c>
      <c r="AO17" s="20">
        <f t="shared" si="13"/>
        <v>3.2796789366935654E-3</v>
      </c>
      <c r="AP17" s="20">
        <f t="shared" si="14"/>
        <v>0</v>
      </c>
      <c r="AQ17" s="20">
        <f t="shared" si="15"/>
        <v>0</v>
      </c>
      <c r="AR17" s="20">
        <f t="shared" si="15"/>
        <v>0</v>
      </c>
      <c r="AS17" s="20">
        <f t="shared" si="16"/>
        <v>0</v>
      </c>
      <c r="AT17" s="20">
        <f t="shared" si="16"/>
        <v>0</v>
      </c>
      <c r="AU17" s="20">
        <f t="shared" si="17"/>
        <v>1.7357132077441291</v>
      </c>
      <c r="AV17" s="20">
        <f t="shared" si="18"/>
        <v>0.5345070562793951</v>
      </c>
      <c r="AW17" s="20">
        <f t="shared" si="1"/>
        <v>2.6552856410239696E-2</v>
      </c>
      <c r="AX17" s="20">
        <f t="shared" si="1"/>
        <v>0.19703682027356775</v>
      </c>
      <c r="AY17" s="20">
        <f t="shared" si="1"/>
        <v>1.2030320422869033E-3</v>
      </c>
      <c r="AZ17" s="20">
        <f t="shared" si="1"/>
        <v>9.7470527853015323E-4</v>
      </c>
      <c r="BA17" s="20">
        <f t="shared" si="1"/>
        <v>6.4197366479212786E-2</v>
      </c>
      <c r="BB17" s="20">
        <f t="shared" si="1"/>
        <v>0.10162563183199594</v>
      </c>
      <c r="BC17" s="20">
        <f t="shared" si="1"/>
        <v>5.8384851426844013E-2</v>
      </c>
      <c r="BD17" s="20">
        <f t="shared" si="1"/>
        <v>1.3457313179375234E-2</v>
      </c>
      <c r="BE17" s="20">
        <f t="shared" si="1"/>
        <v>2.2752746490033206E-2</v>
      </c>
      <c r="BF17" s="20">
        <f t="shared" si="1"/>
        <v>1.7083866564400401E-4</v>
      </c>
      <c r="BG17" s="20">
        <f t="shared" si="1"/>
        <v>1.8895281329086024E-3</v>
      </c>
      <c r="BH17" s="20">
        <f t="shared" si="1"/>
        <v>0</v>
      </c>
      <c r="BI17" s="20">
        <f t="shared" si="1"/>
        <v>0</v>
      </c>
      <c r="BJ17" s="20">
        <f t="shared" si="1"/>
        <v>0</v>
      </c>
      <c r="BK17" s="20">
        <f t="shared" si="1"/>
        <v>0</v>
      </c>
      <c r="BL17" s="20">
        <f t="shared" si="1"/>
        <v>0</v>
      </c>
      <c r="BM17" s="20">
        <f t="shared" si="19"/>
        <v>1.0227527464900334</v>
      </c>
      <c r="BN17" s="19">
        <f t="shared" si="20"/>
        <v>3.1946152842207519E-4</v>
      </c>
      <c r="BO17" s="19">
        <f t="shared" si="2"/>
        <v>1.5869979625401008E-5</v>
      </c>
      <c r="BP17" s="19">
        <f t="shared" si="2"/>
        <v>1.1776399024209888E-4</v>
      </c>
      <c r="BQ17" s="19">
        <f t="shared" si="2"/>
        <v>7.190222289017143E-7</v>
      </c>
      <c r="BR17" s="19">
        <f t="shared" si="2"/>
        <v>5.8255702030908951E-7</v>
      </c>
      <c r="BS17" s="19">
        <f t="shared" si="2"/>
        <v>3.8369163840189332E-5</v>
      </c>
      <c r="BT17" s="19">
        <f t="shared" si="2"/>
        <v>6.073910398469709E-5</v>
      </c>
      <c r="BU17" s="19">
        <f t="shared" si="2"/>
        <v>3.4895168650057682E-5</v>
      </c>
      <c r="BV17" s="19">
        <f t="shared" si="2"/>
        <v>8.043100247661735E-6</v>
      </c>
      <c r="BW17" s="19">
        <f t="shared" si="2"/>
        <v>1.3598748761338316E-5</v>
      </c>
      <c r="BX17" s="19">
        <f t="shared" si="2"/>
        <v>1.021060070190981E-7</v>
      </c>
      <c r="BY17" s="19">
        <f t="shared" si="2"/>
        <v>1.12932381012378E-6</v>
      </c>
      <c r="BZ17" s="19">
        <f t="shared" si="2"/>
        <v>0</v>
      </c>
      <c r="CA17" s="19">
        <f t="shared" si="2"/>
        <v>0</v>
      </c>
      <c r="CB17" s="19">
        <f t="shared" si="2"/>
        <v>0</v>
      </c>
      <c r="CC17" s="19">
        <f t="shared" si="2"/>
        <v>0</v>
      </c>
      <c r="CD17" s="19">
        <f t="shared" si="2"/>
        <v>0</v>
      </c>
      <c r="CE17" s="19">
        <f t="shared" si="21"/>
        <v>5.9767504407853443E-4</v>
      </c>
      <c r="CF17" s="19">
        <f t="shared" si="22"/>
        <v>9.7421032184801112E-4</v>
      </c>
      <c r="CG17" s="19">
        <f t="shared" si="23"/>
        <v>-8.5369693474452557E-2</v>
      </c>
    </row>
    <row r="18" spans="1:85" s="19" customFormat="1" x14ac:dyDescent="0.2">
      <c r="A18" s="28" t="s">
        <v>68</v>
      </c>
      <c r="B18" s="19">
        <v>54.8</v>
      </c>
      <c r="C18" s="19">
        <v>0.86</v>
      </c>
      <c r="D18" s="19">
        <v>16.34</v>
      </c>
      <c r="E18" s="19">
        <v>0.08</v>
      </c>
      <c r="F18" s="19">
        <v>7.0000000000000007E-2</v>
      </c>
      <c r="G18" s="19">
        <v>10.54</v>
      </c>
      <c r="H18" s="19">
        <v>13.22</v>
      </c>
      <c r="I18" s="19">
        <v>1.06</v>
      </c>
      <c r="J18" s="19">
        <v>7.0000000000000007E-2</v>
      </c>
      <c r="K18" s="19">
        <v>1.7</v>
      </c>
      <c r="L18" s="19">
        <v>0.02</v>
      </c>
      <c r="M18" s="19">
        <v>0.48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f t="shared" si="3"/>
        <v>99.24</v>
      </c>
      <c r="T18" s="19">
        <v>1400</v>
      </c>
      <c r="U18" s="19">
        <v>1.63</v>
      </c>
      <c r="V18" s="20">
        <v>0.25700000000000001</v>
      </c>
      <c r="W18" s="20">
        <v>0.754</v>
      </c>
      <c r="X18" s="29">
        <f t="shared" si="0"/>
        <v>8.9738121700485912E-4</v>
      </c>
      <c r="Y18" s="29">
        <f t="shared" si="4"/>
        <v>9.1135684933859378E-8</v>
      </c>
      <c r="Z18" s="19">
        <f t="shared" si="5"/>
        <v>-7.0403115381167281</v>
      </c>
      <c r="AA18" s="20">
        <f t="shared" si="6"/>
        <v>0.98601279202022607</v>
      </c>
      <c r="AB18" s="20">
        <f t="shared" si="7"/>
        <v>-6.1174507101485216E-3</v>
      </c>
      <c r="AC18" s="30" t="s">
        <v>84</v>
      </c>
      <c r="AD18" s="20">
        <f t="shared" si="8"/>
        <v>0.91226901947727645</v>
      </c>
      <c r="AE18" s="20">
        <f t="shared" si="8"/>
        <v>1.0770598770147908E-2</v>
      </c>
      <c r="AF18" s="20">
        <f t="shared" si="9"/>
        <v>0.3206121848327283</v>
      </c>
      <c r="AG18" s="20">
        <f t="shared" si="10"/>
        <v>1.1136632560729452E-3</v>
      </c>
      <c r="AH18" s="20">
        <f t="shared" si="10"/>
        <v>9.8688848160157915E-4</v>
      </c>
      <c r="AI18" s="20">
        <f t="shared" si="10"/>
        <v>0.26157091450552172</v>
      </c>
      <c r="AJ18" s="20">
        <f t="shared" si="10"/>
        <v>0.23578511807091387</v>
      </c>
      <c r="AK18" s="20">
        <f t="shared" si="11"/>
        <v>3.4210101662094566E-2</v>
      </c>
      <c r="AL18" s="20">
        <f t="shared" si="11"/>
        <v>1.4864204871212286E-3</v>
      </c>
      <c r="AM18" s="20">
        <f t="shared" si="12"/>
        <v>4.7954866008462618E-2</v>
      </c>
      <c r="AN18" s="20">
        <f t="shared" si="13"/>
        <v>1.4826346417584046E-4</v>
      </c>
      <c r="AO18" s="20">
        <f t="shared" si="13"/>
        <v>4.142752341086609E-3</v>
      </c>
      <c r="AP18" s="20">
        <f t="shared" si="14"/>
        <v>0</v>
      </c>
      <c r="AQ18" s="20">
        <f t="shared" si="15"/>
        <v>0</v>
      </c>
      <c r="AR18" s="20">
        <f t="shared" si="15"/>
        <v>0</v>
      </c>
      <c r="AS18" s="20">
        <f t="shared" si="16"/>
        <v>0</v>
      </c>
      <c r="AT18" s="20">
        <f t="shared" si="16"/>
        <v>0</v>
      </c>
      <c r="AU18" s="20">
        <f t="shared" si="17"/>
        <v>1.7830959253487411</v>
      </c>
      <c r="AV18" s="20">
        <f t="shared" si="18"/>
        <v>0.51162083122300517</v>
      </c>
      <c r="AW18" s="20">
        <f t="shared" si="1"/>
        <v>6.0403922285007612E-3</v>
      </c>
      <c r="AX18" s="20">
        <f t="shared" si="1"/>
        <v>0.179806470462335</v>
      </c>
      <c r="AY18" s="20">
        <f t="shared" si="1"/>
        <v>6.2456721494393692E-4</v>
      </c>
      <c r="AZ18" s="20">
        <f t="shared" si="1"/>
        <v>5.5346909135500473E-4</v>
      </c>
      <c r="BA18" s="20">
        <f t="shared" si="1"/>
        <v>0.14669480805098201</v>
      </c>
      <c r="BB18" s="20">
        <f t="shared" si="1"/>
        <v>0.1322335577794552</v>
      </c>
      <c r="BC18" s="20">
        <f t="shared" si="1"/>
        <v>1.9185788703658047E-2</v>
      </c>
      <c r="BD18" s="20">
        <f t="shared" si="1"/>
        <v>8.3361779138747783E-4</v>
      </c>
      <c r="BE18" s="20">
        <f t="shared" si="1"/>
        <v>2.6894159381292693E-2</v>
      </c>
      <c r="BF18" s="20">
        <f t="shared" si="1"/>
        <v>8.3149460479442703E-5</v>
      </c>
      <c r="BG18" s="20">
        <f t="shared" si="1"/>
        <v>2.3233479938979517E-3</v>
      </c>
      <c r="BH18" s="20">
        <f t="shared" si="1"/>
        <v>0</v>
      </c>
      <c r="BI18" s="20">
        <f t="shared" si="1"/>
        <v>0</v>
      </c>
      <c r="BJ18" s="20">
        <f t="shared" si="1"/>
        <v>0</v>
      </c>
      <c r="BK18" s="20">
        <f t="shared" si="1"/>
        <v>0</v>
      </c>
      <c r="BL18" s="20">
        <f t="shared" si="1"/>
        <v>0</v>
      </c>
      <c r="BM18" s="20">
        <f t="shared" si="19"/>
        <v>1.0268941593812926</v>
      </c>
      <c r="BN18" s="19">
        <f t="shared" si="20"/>
        <v>3.0578300285270604E-4</v>
      </c>
      <c r="BO18" s="19">
        <f t="shared" si="2"/>
        <v>3.6101916914208295E-6</v>
      </c>
      <c r="BP18" s="19">
        <f t="shared" si="2"/>
        <v>1.0746584015918178E-4</v>
      </c>
      <c r="BQ18" s="19">
        <f t="shared" si="2"/>
        <v>3.7328823772162499E-7</v>
      </c>
      <c r="BR18" s="19">
        <f t="shared" si="2"/>
        <v>3.307946635717089E-7</v>
      </c>
      <c r="BS18" s="19">
        <f t="shared" si="2"/>
        <v>8.767582586796282E-5</v>
      </c>
      <c r="BT18" s="19">
        <f t="shared" si="2"/>
        <v>7.9032697474497318E-5</v>
      </c>
      <c r="BU18" s="19">
        <f t="shared" si="2"/>
        <v>1.1466867109140271E-5</v>
      </c>
      <c r="BV18" s="19">
        <f t="shared" si="2"/>
        <v>4.9823255021216139E-7</v>
      </c>
      <c r="BW18" s="19">
        <f t="shared" si="2"/>
        <v>1.6073967893669242E-5</v>
      </c>
      <c r="BX18" s="19">
        <f t="shared" si="2"/>
        <v>4.9696357457157276E-8</v>
      </c>
      <c r="BY18" s="19">
        <f t="shared" si="2"/>
        <v>1.3886071146627329E-6</v>
      </c>
      <c r="BZ18" s="19">
        <f t="shared" si="2"/>
        <v>0</v>
      </c>
      <c r="CA18" s="19">
        <f t="shared" si="2"/>
        <v>0</v>
      </c>
      <c r="CB18" s="19">
        <f t="shared" si="2"/>
        <v>0</v>
      </c>
      <c r="CC18" s="19">
        <f t="shared" si="2"/>
        <v>0</v>
      </c>
      <c r="CD18" s="19">
        <f t="shared" si="2"/>
        <v>0</v>
      </c>
      <c r="CE18" s="19">
        <f t="shared" si="21"/>
        <v>5.9767504407853443E-4</v>
      </c>
      <c r="CF18" s="19">
        <f t="shared" si="22"/>
        <v>9.7421032184801112E-4</v>
      </c>
      <c r="CG18" s="19">
        <f t="shared" si="23"/>
        <v>7.2721458112313897E-2</v>
      </c>
    </row>
    <row r="19" spans="1:85" s="19" customFormat="1" x14ac:dyDescent="0.2">
      <c r="A19" s="28" t="s">
        <v>68</v>
      </c>
      <c r="B19" s="19">
        <v>49.32</v>
      </c>
      <c r="C19" s="19">
        <v>0.94</v>
      </c>
      <c r="D19" s="19">
        <v>9.0399999999999991</v>
      </c>
      <c r="E19" s="19">
        <v>16.11</v>
      </c>
      <c r="F19" s="19">
        <v>0.28000000000000003</v>
      </c>
      <c r="G19" s="19">
        <v>12.56</v>
      </c>
      <c r="H19" s="19">
        <v>6.35</v>
      </c>
      <c r="I19" s="19">
        <v>7.0000000000000007E-2</v>
      </c>
      <c r="J19" s="19">
        <v>0.02</v>
      </c>
      <c r="K19" s="19">
        <v>2.02</v>
      </c>
      <c r="L19" s="19">
        <v>0.09</v>
      </c>
      <c r="M19" s="19">
        <v>0.41</v>
      </c>
      <c r="N19" s="19">
        <v>0</v>
      </c>
      <c r="O19" s="19">
        <v>0</v>
      </c>
      <c r="P19" s="19">
        <v>0</v>
      </c>
      <c r="Q19" s="19">
        <v>0.46</v>
      </c>
      <c r="R19" s="19">
        <v>0</v>
      </c>
      <c r="S19" s="19">
        <f t="shared" si="3"/>
        <v>97.669999999999973</v>
      </c>
      <c r="T19" s="19">
        <v>1400</v>
      </c>
      <c r="U19" s="19">
        <v>1.63</v>
      </c>
      <c r="V19" s="20">
        <v>0.23599999999999999</v>
      </c>
      <c r="W19" s="20">
        <v>0.96099999999999997</v>
      </c>
      <c r="X19" s="29">
        <f t="shared" si="0"/>
        <v>4.658334287534438E-4</v>
      </c>
      <c r="Y19" s="29">
        <f t="shared" si="4"/>
        <v>9.1135684933859378E-8</v>
      </c>
      <c r="Z19" s="19">
        <f t="shared" si="5"/>
        <v>-7.0403115381167281</v>
      </c>
      <c r="AA19" s="20">
        <f t="shared" si="6"/>
        <v>1.6261408489923281</v>
      </c>
      <c r="AB19" s="20">
        <f t="shared" si="7"/>
        <v>0.21115815951816067</v>
      </c>
      <c r="AC19" s="30" t="s">
        <v>85</v>
      </c>
      <c r="AD19" s="20">
        <f t="shared" si="8"/>
        <v>0.82104211752954881</v>
      </c>
      <c r="AE19" s="20">
        <f t="shared" si="8"/>
        <v>1.1772514934812829E-2</v>
      </c>
      <c r="AF19" s="20">
        <f t="shared" si="9"/>
        <v>0.17737663102128909</v>
      </c>
      <c r="AG19" s="20">
        <f t="shared" si="10"/>
        <v>0.2242639381916893</v>
      </c>
      <c r="AH19" s="20">
        <f t="shared" si="10"/>
        <v>3.9475539264063166E-3</v>
      </c>
      <c r="AI19" s="20">
        <f t="shared" si="10"/>
        <v>0.3117012036232783</v>
      </c>
      <c r="AJ19" s="20">
        <f t="shared" si="10"/>
        <v>0.11325533281015908</v>
      </c>
      <c r="AK19" s="20">
        <f t="shared" si="11"/>
        <v>2.2591576569307732E-3</v>
      </c>
      <c r="AL19" s="20">
        <f t="shared" si="11"/>
        <v>4.2469156774892241E-4</v>
      </c>
      <c r="AM19" s="20">
        <f t="shared" si="12"/>
        <v>5.6981664315937937E-2</v>
      </c>
      <c r="AN19" s="20">
        <f t="shared" si="13"/>
        <v>6.6718558879128205E-4</v>
      </c>
      <c r="AO19" s="20">
        <f t="shared" si="13"/>
        <v>3.5386009580114786E-3</v>
      </c>
      <c r="AP19" s="20">
        <f t="shared" si="14"/>
        <v>0</v>
      </c>
      <c r="AQ19" s="20">
        <f t="shared" si="15"/>
        <v>0</v>
      </c>
      <c r="AR19" s="20">
        <f t="shared" si="15"/>
        <v>0</v>
      </c>
      <c r="AS19" s="20">
        <f t="shared" si="16"/>
        <v>6.1596143545795401E-3</v>
      </c>
      <c r="AT19" s="20">
        <f t="shared" si="16"/>
        <v>0</v>
      </c>
      <c r="AU19" s="20">
        <f t="shared" si="17"/>
        <v>1.6764085421632453</v>
      </c>
      <c r="AV19" s="20">
        <f t="shared" si="18"/>
        <v>0.48976254706389905</v>
      </c>
      <c r="AW19" s="20">
        <f t="shared" si="18"/>
        <v>7.0224617918144949E-3</v>
      </c>
      <c r="AX19" s="20">
        <f t="shared" si="18"/>
        <v>0.10580752039857866</v>
      </c>
      <c r="AY19" s="20">
        <f t="shared" si="18"/>
        <v>0.13377642296089595</v>
      </c>
      <c r="AZ19" s="20">
        <f t="shared" si="18"/>
        <v>2.3547684392686134E-3</v>
      </c>
      <c r="BA19" s="20">
        <f t="shared" si="18"/>
        <v>0.18593391514281932</v>
      </c>
      <c r="BB19" s="20">
        <f t="shared" si="18"/>
        <v>6.7558312882380012E-2</v>
      </c>
      <c r="BC19" s="20">
        <f t="shared" si="18"/>
        <v>1.3476176004302302E-3</v>
      </c>
      <c r="BD19" s="20">
        <f t="shared" si="18"/>
        <v>2.5333417067948034E-4</v>
      </c>
      <c r="BE19" s="20">
        <f t="shared" si="18"/>
        <v>3.3990320904955865E-2</v>
      </c>
      <c r="BF19" s="20">
        <f t="shared" si="18"/>
        <v>3.9798508061187921E-4</v>
      </c>
      <c r="BG19" s="20">
        <f t="shared" si="18"/>
        <v>2.1108225525057582E-3</v>
      </c>
      <c r="BH19" s="20">
        <f t="shared" si="18"/>
        <v>0</v>
      </c>
      <c r="BI19" s="20">
        <f t="shared" si="18"/>
        <v>0</v>
      </c>
      <c r="BJ19" s="20">
        <f t="shared" si="18"/>
        <v>0</v>
      </c>
      <c r="BK19" s="20">
        <f t="shared" si="18"/>
        <v>3.6742919161167871E-3</v>
      </c>
      <c r="BL19" s="20">
        <f t="shared" ref="BL19:BL82" si="24">AT19/$AU19</f>
        <v>0</v>
      </c>
      <c r="BM19" s="20">
        <f t="shared" si="19"/>
        <v>1.0339903209049561</v>
      </c>
      <c r="BN19" s="19">
        <f t="shared" si="20"/>
        <v>2.9271885190443119E-4</v>
      </c>
      <c r="BO19" s="19">
        <f t="shared" si="20"/>
        <v>4.197150160962552E-6</v>
      </c>
      <c r="BP19" s="19">
        <f t="shared" si="20"/>
        <v>6.323851441806093E-5</v>
      </c>
      <c r="BQ19" s="19">
        <f t="shared" si="20"/>
        <v>7.9954829489822153E-5</v>
      </c>
      <c r="BR19" s="19">
        <f t="shared" si="20"/>
        <v>1.4073863307346103E-6</v>
      </c>
      <c r="BS19" s="19">
        <f t="shared" si="20"/>
        <v>1.1112806092867902E-4</v>
      </c>
      <c r="BT19" s="19">
        <f t="shared" si="20"/>
        <v>4.0377917629847897E-5</v>
      </c>
      <c r="BU19" s="19">
        <f t="shared" si="20"/>
        <v>8.0543740873814666E-7</v>
      </c>
      <c r="BV19" s="19">
        <f t="shared" si="20"/>
        <v>1.514115116274574E-7</v>
      </c>
      <c r="BW19" s="19">
        <f t="shared" si="20"/>
        <v>2.0315166545113029E-5</v>
      </c>
      <c r="BX19" s="19">
        <f t="shared" si="20"/>
        <v>2.3786575059730401E-7</v>
      </c>
      <c r="BY19" s="19">
        <f t="shared" si="20"/>
        <v>1.2615859621108436E-6</v>
      </c>
      <c r="BZ19" s="19">
        <f t="shared" si="20"/>
        <v>0</v>
      </c>
      <c r="CA19" s="19">
        <f t="shared" si="20"/>
        <v>0</v>
      </c>
      <c r="CB19" s="19">
        <f t="shared" si="20"/>
        <v>0</v>
      </c>
      <c r="CC19" s="19">
        <f t="shared" si="20"/>
        <v>2.1960325829225036E-6</v>
      </c>
      <c r="CD19" s="19">
        <f t="shared" ref="CD19:CD81" si="25">BL19/($T19+273.15)</f>
        <v>0</v>
      </c>
      <c r="CE19" s="19">
        <f t="shared" si="21"/>
        <v>5.9767504407853443E-4</v>
      </c>
      <c r="CF19" s="19">
        <f t="shared" si="22"/>
        <v>9.7421032184801112E-4</v>
      </c>
      <c r="CG19" s="19">
        <f t="shared" si="23"/>
        <v>0.11316129319395385</v>
      </c>
    </row>
    <row r="20" spans="1:85" s="19" customFormat="1" x14ac:dyDescent="0.2">
      <c r="A20" s="28" t="s">
        <v>68</v>
      </c>
      <c r="B20" s="19">
        <v>45.93</v>
      </c>
      <c r="C20" s="19">
        <v>2.5299999999999998</v>
      </c>
      <c r="D20" s="19">
        <v>16.45</v>
      </c>
      <c r="E20" s="19">
        <v>8.94</v>
      </c>
      <c r="F20" s="19">
        <v>0.28000000000000003</v>
      </c>
      <c r="G20" s="19">
        <v>4.33</v>
      </c>
      <c r="H20" s="19">
        <v>11.77</v>
      </c>
      <c r="I20" s="19">
        <v>2.68</v>
      </c>
      <c r="J20" s="19">
        <v>1.19</v>
      </c>
      <c r="K20" s="19">
        <v>1.91</v>
      </c>
      <c r="L20" s="19">
        <v>0.1</v>
      </c>
      <c r="M20" s="19">
        <v>0.43</v>
      </c>
      <c r="N20" s="19">
        <v>0</v>
      </c>
      <c r="O20" s="19">
        <v>1.22</v>
      </c>
      <c r="P20" s="19">
        <v>0</v>
      </c>
      <c r="Q20" s="19">
        <v>0</v>
      </c>
      <c r="R20" s="19">
        <v>0</v>
      </c>
      <c r="S20" s="19">
        <f t="shared" si="3"/>
        <v>97.759999999999991</v>
      </c>
      <c r="T20" s="19">
        <v>1400</v>
      </c>
      <c r="U20" s="19">
        <v>1.63</v>
      </c>
      <c r="V20" s="20">
        <v>0.24399999999999999</v>
      </c>
      <c r="W20" s="20">
        <v>0.90600000000000003</v>
      </c>
      <c r="X20" s="29">
        <f t="shared" si="0"/>
        <v>5.6024330780180876E-4</v>
      </c>
      <c r="Y20" s="29">
        <f t="shared" si="4"/>
        <v>9.1135684933859378E-8</v>
      </c>
      <c r="Z20" s="19">
        <f t="shared" si="5"/>
        <v>-7.0403115381167281</v>
      </c>
      <c r="AA20" s="20">
        <f t="shared" si="6"/>
        <v>1.4020617583507868</v>
      </c>
      <c r="AB20" s="20">
        <f t="shared" si="7"/>
        <v>0.14676714395890927</v>
      </c>
      <c r="AC20" s="30" t="s">
        <v>86</v>
      </c>
      <c r="AD20" s="20">
        <f t="shared" si="8"/>
        <v>0.76460795738305309</v>
      </c>
      <c r="AE20" s="20">
        <f t="shared" si="8"/>
        <v>3.1685598707528149E-2</v>
      </c>
      <c r="AF20" s="20">
        <f t="shared" si="9"/>
        <v>0.32277052879427054</v>
      </c>
      <c r="AG20" s="20">
        <f t="shared" si="10"/>
        <v>0.1244518688661516</v>
      </c>
      <c r="AH20" s="20">
        <f t="shared" si="10"/>
        <v>3.9475539264063166E-3</v>
      </c>
      <c r="AI20" s="20">
        <f t="shared" si="10"/>
        <v>0.10745750093063655</v>
      </c>
      <c r="AJ20" s="20">
        <f t="shared" si="10"/>
        <v>0.20992366412213737</v>
      </c>
      <c r="AK20" s="20">
        <f t="shared" si="11"/>
        <v>8.6493464579635318E-2</v>
      </c>
      <c r="AL20" s="20">
        <f t="shared" si="11"/>
        <v>2.5269148281060881E-2</v>
      </c>
      <c r="AM20" s="20">
        <f t="shared" si="12"/>
        <v>5.3878702397743297E-2</v>
      </c>
      <c r="AN20" s="20">
        <f t="shared" si="13"/>
        <v>7.4131732087920235E-4</v>
      </c>
      <c r="AO20" s="20">
        <f t="shared" si="13"/>
        <v>3.7112156388900874E-3</v>
      </c>
      <c r="AP20" s="20">
        <f t="shared" si="14"/>
        <v>0</v>
      </c>
      <c r="AQ20" s="20">
        <f t="shared" si="15"/>
        <v>1.7196419761787301E-2</v>
      </c>
      <c r="AR20" s="20">
        <f t="shared" si="15"/>
        <v>0</v>
      </c>
      <c r="AS20" s="20">
        <f t="shared" si="16"/>
        <v>0</v>
      </c>
      <c r="AT20" s="20">
        <f t="shared" si="16"/>
        <v>0</v>
      </c>
      <c r="AU20" s="20">
        <f t="shared" si="17"/>
        <v>1.6982562383124367</v>
      </c>
      <c r="AV20" s="20">
        <f t="shared" si="18"/>
        <v>0.45023120783165604</v>
      </c>
      <c r="AW20" s="20">
        <f t="shared" si="18"/>
        <v>1.8657725490833024E-2</v>
      </c>
      <c r="AX20" s="20">
        <f t="shared" si="18"/>
        <v>0.19005996946315284</v>
      </c>
      <c r="AY20" s="20">
        <f t="shared" si="18"/>
        <v>7.3282150277757779E-2</v>
      </c>
      <c r="AZ20" s="20">
        <f t="shared" si="18"/>
        <v>2.3244748568266795E-3</v>
      </c>
      <c r="BA20" s="20">
        <f t="shared" si="18"/>
        <v>6.327519870465334E-2</v>
      </c>
      <c r="BB20" s="20">
        <f t="shared" si="18"/>
        <v>0.1236113016318075</v>
      </c>
      <c r="BC20" s="20">
        <f t="shared" si="18"/>
        <v>5.0930750394642559E-2</v>
      </c>
      <c r="BD20" s="20">
        <f t="shared" si="18"/>
        <v>1.487946736834656E-2</v>
      </c>
      <c r="BE20" s="20">
        <f t="shared" si="18"/>
        <v>3.1725896941961339E-2</v>
      </c>
      <c r="BF20" s="20">
        <f t="shared" si="18"/>
        <v>4.3651676593624766E-4</v>
      </c>
      <c r="BG20" s="20">
        <f t="shared" si="18"/>
        <v>2.1853095870726408E-3</v>
      </c>
      <c r="BH20" s="20">
        <f t="shared" si="18"/>
        <v>0</v>
      </c>
      <c r="BI20" s="20">
        <f t="shared" si="18"/>
        <v>1.0125927627314618E-2</v>
      </c>
      <c r="BJ20" s="20">
        <f t="shared" si="18"/>
        <v>0</v>
      </c>
      <c r="BK20" s="20">
        <f t="shared" si="18"/>
        <v>0</v>
      </c>
      <c r="BL20" s="20">
        <f t="shared" si="24"/>
        <v>0</v>
      </c>
      <c r="BM20" s="20">
        <f t="shared" si="19"/>
        <v>1.0317258969419612</v>
      </c>
      <c r="BN20" s="19">
        <f t="shared" si="20"/>
        <v>2.6909195698631685E-4</v>
      </c>
      <c r="BO20" s="19">
        <f t="shared" si="20"/>
        <v>1.1151256905138824E-5</v>
      </c>
      <c r="BP20" s="19">
        <f t="shared" si="20"/>
        <v>1.135941006264548E-4</v>
      </c>
      <c r="BQ20" s="19">
        <f t="shared" si="20"/>
        <v>4.379891239742867E-5</v>
      </c>
      <c r="BR20" s="19">
        <f t="shared" si="20"/>
        <v>1.3892806125133307E-6</v>
      </c>
      <c r="BS20" s="19">
        <f t="shared" si="20"/>
        <v>3.7818007174881711E-5</v>
      </c>
      <c r="BT20" s="19">
        <f t="shared" si="20"/>
        <v>7.3879390151395568E-5</v>
      </c>
      <c r="BU20" s="19">
        <f t="shared" si="20"/>
        <v>3.0440038487070827E-5</v>
      </c>
      <c r="BV20" s="19">
        <f t="shared" si="20"/>
        <v>8.8930863152416458E-6</v>
      </c>
      <c r="BW20" s="19">
        <f t="shared" si="20"/>
        <v>1.8961776853217785E-5</v>
      </c>
      <c r="BX20" s="19">
        <f t="shared" si="20"/>
        <v>2.6089517732196616E-7</v>
      </c>
      <c r="BY20" s="19">
        <f t="shared" si="20"/>
        <v>1.3061050037788846E-6</v>
      </c>
      <c r="BZ20" s="19">
        <f t="shared" si="20"/>
        <v>0</v>
      </c>
      <c r="CA20" s="19">
        <f t="shared" si="20"/>
        <v>6.0520142409913147E-6</v>
      </c>
      <c r="CB20" s="19">
        <f t="shared" si="20"/>
        <v>0</v>
      </c>
      <c r="CC20" s="19">
        <f t="shared" si="20"/>
        <v>0</v>
      </c>
      <c r="CD20" s="19">
        <f t="shared" si="25"/>
        <v>0</v>
      </c>
      <c r="CE20" s="19">
        <f t="shared" si="21"/>
        <v>5.9767504407853443E-4</v>
      </c>
      <c r="CF20" s="19">
        <f t="shared" si="22"/>
        <v>9.7421032184801112E-4</v>
      </c>
      <c r="CG20" s="19">
        <f t="shared" si="23"/>
        <v>0.2111058139711075</v>
      </c>
    </row>
    <row r="21" spans="1:85" s="19" customFormat="1" x14ac:dyDescent="0.2">
      <c r="A21" s="28" t="s">
        <v>68</v>
      </c>
      <c r="B21" s="19">
        <v>47.42</v>
      </c>
      <c r="C21" s="19">
        <v>2.59</v>
      </c>
      <c r="D21" s="19">
        <v>12.12</v>
      </c>
      <c r="E21" s="19">
        <v>5.46</v>
      </c>
      <c r="F21" s="19">
        <v>0.18</v>
      </c>
      <c r="G21" s="19">
        <v>12.9</v>
      </c>
      <c r="H21" s="19">
        <v>9.7200000000000006</v>
      </c>
      <c r="I21" s="19">
        <v>2.06</v>
      </c>
      <c r="J21" s="19">
        <v>0.6</v>
      </c>
      <c r="K21" s="19">
        <v>2.06</v>
      </c>
      <c r="L21" s="19">
        <v>0.08</v>
      </c>
      <c r="M21" s="19">
        <v>0.36</v>
      </c>
      <c r="N21" s="19">
        <v>0</v>
      </c>
      <c r="O21" s="19">
        <v>1.496</v>
      </c>
      <c r="P21" s="19">
        <v>0</v>
      </c>
      <c r="Q21" s="19">
        <v>0</v>
      </c>
      <c r="R21" s="19">
        <v>0</v>
      </c>
      <c r="S21" s="19">
        <f t="shared" si="3"/>
        <v>97.046000000000006</v>
      </c>
      <c r="T21" s="19">
        <v>1400</v>
      </c>
      <c r="U21" s="19">
        <v>1.63</v>
      </c>
      <c r="V21" s="20">
        <v>0.23400000000000001</v>
      </c>
      <c r="W21" s="20">
        <v>0.89700000000000002</v>
      </c>
      <c r="X21" s="29">
        <f t="shared" si="0"/>
        <v>5.2565433329979311E-4</v>
      </c>
      <c r="Y21" s="29">
        <f t="shared" si="4"/>
        <v>9.1135684933859378E-8</v>
      </c>
      <c r="Z21" s="19">
        <f t="shared" si="5"/>
        <v>-7.0403115381167281</v>
      </c>
      <c r="AA21" s="20">
        <f t="shared" si="6"/>
        <v>1.5611305097104342</v>
      </c>
      <c r="AB21" s="20">
        <f t="shared" si="7"/>
        <v>0.19343921137620074</v>
      </c>
      <c r="AC21" s="30" t="s">
        <v>87</v>
      </c>
      <c r="AD21" s="20">
        <f t="shared" si="8"/>
        <v>0.78941235225570172</v>
      </c>
      <c r="AE21" s="20">
        <f t="shared" si="8"/>
        <v>3.2437035831026841E-2</v>
      </c>
      <c r="AF21" s="20">
        <f t="shared" si="9"/>
        <v>0.23781026194447166</v>
      </c>
      <c r="AG21" s="20">
        <f t="shared" si="10"/>
        <v>7.6007517226978502E-2</v>
      </c>
      <c r="AH21" s="20">
        <f t="shared" si="10"/>
        <v>2.5377132384040604E-3</v>
      </c>
      <c r="AI21" s="20">
        <f t="shared" si="10"/>
        <v>0.32013897505894029</v>
      </c>
      <c r="AJ21" s="20">
        <f t="shared" si="10"/>
        <v>0.17336091888421201</v>
      </c>
      <c r="AK21" s="20">
        <f t="shared" si="11"/>
        <v>6.6483782475391315E-2</v>
      </c>
      <c r="AL21" s="20">
        <f t="shared" si="11"/>
        <v>1.2740747032467671E-2</v>
      </c>
      <c r="AM21" s="20">
        <f t="shared" si="12"/>
        <v>5.8110014104372353E-2</v>
      </c>
      <c r="AN21" s="20">
        <f t="shared" si="13"/>
        <v>5.9305385670336186E-4</v>
      </c>
      <c r="AO21" s="20">
        <f t="shared" si="13"/>
        <v>3.1070642558149566E-3</v>
      </c>
      <c r="AP21" s="20">
        <f t="shared" si="14"/>
        <v>0</v>
      </c>
      <c r="AQ21" s="20">
        <f t="shared" si="15"/>
        <v>2.1086757347240824E-2</v>
      </c>
      <c r="AR21" s="20">
        <f t="shared" si="15"/>
        <v>0</v>
      </c>
      <c r="AS21" s="20">
        <f t="shared" si="16"/>
        <v>0</v>
      </c>
      <c r="AT21" s="20">
        <f t="shared" si="16"/>
        <v>0</v>
      </c>
      <c r="AU21" s="20">
        <f t="shared" si="17"/>
        <v>1.7357161794073532</v>
      </c>
      <c r="AV21" s="20">
        <f t="shared" si="18"/>
        <v>0.45480497423561517</v>
      </c>
      <c r="AW21" s="20">
        <f t="shared" si="18"/>
        <v>1.8687983793584394E-2</v>
      </c>
      <c r="AX21" s="20">
        <f t="shared" si="18"/>
        <v>0.1370098779776715</v>
      </c>
      <c r="AY21" s="20">
        <f t="shared" si="18"/>
        <v>4.3790291367181169E-2</v>
      </c>
      <c r="AZ21" s="20">
        <f t="shared" si="18"/>
        <v>1.4620554146534159E-3</v>
      </c>
      <c r="BA21" s="20">
        <f t="shared" si="18"/>
        <v>0.18444200662359975</v>
      </c>
      <c r="BB21" s="20">
        <f t="shared" si="18"/>
        <v>9.9878609729503562E-2</v>
      </c>
      <c r="BC21" s="20">
        <f t="shared" si="18"/>
        <v>3.8303371982216401E-2</v>
      </c>
      <c r="BD21" s="20">
        <f t="shared" si="18"/>
        <v>7.340340076116534E-3</v>
      </c>
      <c r="BE21" s="20">
        <f t="shared" si="18"/>
        <v>3.3478983945528215E-2</v>
      </c>
      <c r="BF21" s="20">
        <f t="shared" si="18"/>
        <v>3.4167674631336068E-4</v>
      </c>
      <c r="BG21" s="20">
        <f t="shared" si="18"/>
        <v>1.7900762190716224E-3</v>
      </c>
      <c r="BH21" s="20">
        <f t="shared" si="18"/>
        <v>0</v>
      </c>
      <c r="BI21" s="20">
        <f t="shared" si="18"/>
        <v>1.2148735834473083E-2</v>
      </c>
      <c r="BJ21" s="20">
        <f t="shared" si="18"/>
        <v>0</v>
      </c>
      <c r="BK21" s="20">
        <f t="shared" si="18"/>
        <v>0</v>
      </c>
      <c r="BL21" s="20">
        <f t="shared" si="24"/>
        <v>0</v>
      </c>
      <c r="BM21" s="20">
        <f t="shared" si="19"/>
        <v>1.0334789839455283</v>
      </c>
      <c r="BN21" s="19">
        <f t="shared" si="20"/>
        <v>2.7182558302340804E-4</v>
      </c>
      <c r="BO21" s="19">
        <f t="shared" si="20"/>
        <v>1.1169341537569491E-5</v>
      </c>
      <c r="BP21" s="19">
        <f t="shared" si="20"/>
        <v>8.1887384859499437E-5</v>
      </c>
      <c r="BQ21" s="19">
        <f t="shared" si="20"/>
        <v>2.6172364323091873E-5</v>
      </c>
      <c r="BR21" s="19">
        <f t="shared" si="20"/>
        <v>8.7383403439824027E-7</v>
      </c>
      <c r="BS21" s="19">
        <f t="shared" si="20"/>
        <v>1.1023638443869333E-4</v>
      </c>
      <c r="BT21" s="19">
        <f t="shared" si="20"/>
        <v>5.9694952472583783E-5</v>
      </c>
      <c r="BU21" s="19">
        <f t="shared" si="20"/>
        <v>2.2892969537827691E-5</v>
      </c>
      <c r="BV21" s="19">
        <f t="shared" si="20"/>
        <v>4.3871380785443823E-6</v>
      </c>
      <c r="BW21" s="19">
        <f t="shared" si="20"/>
        <v>2.0009553205348122E-5</v>
      </c>
      <c r="BX21" s="19">
        <f t="shared" si="20"/>
        <v>2.0421166441344809E-7</v>
      </c>
      <c r="BY21" s="19">
        <f t="shared" si="20"/>
        <v>1.0698838831375683E-6</v>
      </c>
      <c r="BZ21" s="19">
        <f t="shared" si="20"/>
        <v>0</v>
      </c>
      <c r="CA21" s="19">
        <f t="shared" si="20"/>
        <v>7.2609962253671716E-6</v>
      </c>
      <c r="CB21" s="19">
        <f t="shared" si="20"/>
        <v>0</v>
      </c>
      <c r="CC21" s="19">
        <f t="shared" si="20"/>
        <v>0</v>
      </c>
      <c r="CD21" s="19">
        <f t="shared" si="25"/>
        <v>0</v>
      </c>
      <c r="CE21" s="19">
        <f t="shared" si="21"/>
        <v>5.9767504407853443E-4</v>
      </c>
      <c r="CF21" s="19">
        <f t="shared" si="22"/>
        <v>9.7421032184801112E-4</v>
      </c>
      <c r="CG21" s="19">
        <f t="shared" si="23"/>
        <v>0.13389630501199701</v>
      </c>
    </row>
    <row r="22" spans="1:85" s="19" customFormat="1" x14ac:dyDescent="0.2">
      <c r="A22" s="28" t="s">
        <v>68</v>
      </c>
      <c r="B22" s="19">
        <v>45.77</v>
      </c>
      <c r="C22" s="19">
        <v>7.54</v>
      </c>
      <c r="D22" s="19">
        <v>11.13</v>
      </c>
      <c r="E22" s="19">
        <v>12.89</v>
      </c>
      <c r="F22" s="19">
        <v>0.47</v>
      </c>
      <c r="G22" s="19">
        <v>6.92</v>
      </c>
      <c r="H22" s="19">
        <v>8.59</v>
      </c>
      <c r="I22" s="19">
        <v>0.47</v>
      </c>
      <c r="J22" s="19">
        <v>3.3000000000000002E-2</v>
      </c>
      <c r="K22" s="19">
        <v>2.0299999999999998</v>
      </c>
      <c r="L22" s="19">
        <v>0.1</v>
      </c>
      <c r="M22" s="19">
        <v>0.54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f t="shared" si="3"/>
        <v>96.483000000000004</v>
      </c>
      <c r="T22" s="19">
        <v>1400</v>
      </c>
      <c r="U22" s="19">
        <v>1.63</v>
      </c>
      <c r="V22" s="20">
        <v>0.23499999999999999</v>
      </c>
      <c r="W22" s="20">
        <v>0.93500000000000005</v>
      </c>
      <c r="X22" s="29">
        <f t="shared" si="0"/>
        <v>4.8793943951558653E-4</v>
      </c>
      <c r="Y22" s="29">
        <f t="shared" si="4"/>
        <v>9.1135684933859378E-8</v>
      </c>
      <c r="Z22" s="19">
        <f t="shared" si="5"/>
        <v>-7.0403115381167281</v>
      </c>
      <c r="AA22" s="20">
        <f t="shared" si="6"/>
        <v>1.5967436285833265</v>
      </c>
      <c r="AB22" s="20">
        <f t="shared" si="7"/>
        <v>0.20323519188709238</v>
      </c>
      <c r="AC22" s="30" t="s">
        <v>88</v>
      </c>
      <c r="AD22" s="20">
        <f t="shared" si="8"/>
        <v>0.76194439820209758</v>
      </c>
      <c r="AE22" s="20">
        <f t="shared" si="8"/>
        <v>9.4430598519668868E-2</v>
      </c>
      <c r="AF22" s="20">
        <f t="shared" si="9"/>
        <v>0.21838516629059157</v>
      </c>
      <c r="AG22" s="20">
        <f t="shared" si="10"/>
        <v>0.17943899213475328</v>
      </c>
      <c r="AH22" s="20">
        <f t="shared" si="10"/>
        <v>6.6262512336106019E-3</v>
      </c>
      <c r="AI22" s="20">
        <f t="shared" si="10"/>
        <v>0.17173346569053233</v>
      </c>
      <c r="AJ22" s="20">
        <f t="shared" si="10"/>
        <v>0.15320682028964827</v>
      </c>
      <c r="AK22" s="20">
        <f t="shared" si="11"/>
        <v>1.5168629982249476E-2</v>
      </c>
      <c r="AL22" s="20">
        <f t="shared" si="11"/>
        <v>7.0074108678572201E-4</v>
      </c>
      <c r="AM22" s="20">
        <f t="shared" si="12"/>
        <v>5.7263751763046537E-2</v>
      </c>
      <c r="AN22" s="20">
        <f t="shared" si="13"/>
        <v>7.4131732087920235E-4</v>
      </c>
      <c r="AO22" s="20">
        <f t="shared" si="13"/>
        <v>4.6605963837224353E-3</v>
      </c>
      <c r="AP22" s="20">
        <f t="shared" si="14"/>
        <v>0</v>
      </c>
      <c r="AQ22" s="20">
        <f t="shared" si="15"/>
        <v>0</v>
      </c>
      <c r="AR22" s="20">
        <f t="shared" si="15"/>
        <v>0</v>
      </c>
      <c r="AS22" s="20">
        <f t="shared" si="16"/>
        <v>0</v>
      </c>
      <c r="AT22" s="20">
        <f t="shared" si="16"/>
        <v>0</v>
      </c>
      <c r="AU22" s="20">
        <f t="shared" si="17"/>
        <v>1.6070369771345392</v>
      </c>
      <c r="AV22" s="20">
        <f t="shared" si="18"/>
        <v>0.47412997276559149</v>
      </c>
      <c r="AW22" s="20">
        <f t="shared" si="18"/>
        <v>5.8760688063348311E-2</v>
      </c>
      <c r="AX22" s="20">
        <f t="shared" si="18"/>
        <v>0.13589305622574274</v>
      </c>
      <c r="AY22" s="20">
        <f t="shared" si="18"/>
        <v>0.11165828458702035</v>
      </c>
      <c r="AZ22" s="20">
        <f t="shared" si="18"/>
        <v>4.1232724124529337E-3</v>
      </c>
      <c r="BA22" s="20">
        <f t="shared" si="18"/>
        <v>0.10686341890946732</v>
      </c>
      <c r="BB22" s="20">
        <f t="shared" si="18"/>
        <v>9.5334968933214526E-2</v>
      </c>
      <c r="BC22" s="20">
        <f t="shared" si="18"/>
        <v>9.4388804975080402E-3</v>
      </c>
      <c r="BD22" s="20">
        <f t="shared" si="18"/>
        <v>4.3604540328324803E-4</v>
      </c>
      <c r="BE22" s="20">
        <f t="shared" si="18"/>
        <v>3.5633126417011177E-2</v>
      </c>
      <c r="BF22" s="20">
        <f t="shared" si="18"/>
        <v>4.6129450126345176E-4</v>
      </c>
      <c r="BG22" s="20">
        <f t="shared" si="18"/>
        <v>2.9001177011076678E-3</v>
      </c>
      <c r="BH22" s="20">
        <f t="shared" si="18"/>
        <v>0</v>
      </c>
      <c r="BI22" s="20">
        <f t="shared" si="18"/>
        <v>0</v>
      </c>
      <c r="BJ22" s="20">
        <f t="shared" si="18"/>
        <v>0</v>
      </c>
      <c r="BK22" s="20">
        <f t="shared" si="18"/>
        <v>0</v>
      </c>
      <c r="BL22" s="20">
        <f t="shared" si="24"/>
        <v>0</v>
      </c>
      <c r="BM22" s="20">
        <f t="shared" si="19"/>
        <v>1.0356331264170111</v>
      </c>
      <c r="BN22" s="19">
        <f t="shared" si="20"/>
        <v>2.8337565237162925E-4</v>
      </c>
      <c r="BO22" s="19">
        <f t="shared" si="20"/>
        <v>3.5119796828346714E-5</v>
      </c>
      <c r="BP22" s="19">
        <f t="shared" si="20"/>
        <v>8.1219888369687555E-5</v>
      </c>
      <c r="BQ22" s="19">
        <f t="shared" si="20"/>
        <v>6.6735370162280931E-5</v>
      </c>
      <c r="BR22" s="19">
        <f t="shared" si="20"/>
        <v>2.4643770208606123E-6</v>
      </c>
      <c r="BS22" s="19">
        <f t="shared" si="20"/>
        <v>6.386959860709878E-5</v>
      </c>
      <c r="BT22" s="19">
        <f t="shared" si="20"/>
        <v>5.6979331759384705E-5</v>
      </c>
      <c r="BU22" s="19">
        <f t="shared" si="20"/>
        <v>5.6413833174001369E-6</v>
      </c>
      <c r="BV22" s="19">
        <f t="shared" si="20"/>
        <v>2.6061345562755759E-7</v>
      </c>
      <c r="BW22" s="19">
        <f t="shared" si="20"/>
        <v>2.1297030401943146E-5</v>
      </c>
      <c r="BX22" s="19">
        <f t="shared" si="20"/>
        <v>2.7570421137581908E-7</v>
      </c>
      <c r="BY22" s="19">
        <f t="shared" si="20"/>
        <v>1.7333279748424634E-6</v>
      </c>
      <c r="BZ22" s="19">
        <f t="shared" si="20"/>
        <v>0</v>
      </c>
      <c r="CA22" s="19">
        <f t="shared" si="20"/>
        <v>0</v>
      </c>
      <c r="CB22" s="19">
        <f t="shared" si="20"/>
        <v>0</v>
      </c>
      <c r="CC22" s="19">
        <f t="shared" si="20"/>
        <v>0</v>
      </c>
      <c r="CD22" s="19">
        <f t="shared" si="25"/>
        <v>0</v>
      </c>
      <c r="CE22" s="19">
        <f t="shared" si="21"/>
        <v>5.9767504407853443E-4</v>
      </c>
      <c r="CF22" s="19">
        <f t="shared" si="22"/>
        <v>9.7421032184801112E-4</v>
      </c>
      <c r="CG22" s="19">
        <f t="shared" si="23"/>
        <v>0.17872517831048951</v>
      </c>
    </row>
    <row r="23" spans="1:85" s="19" customFormat="1" x14ac:dyDescent="0.2">
      <c r="A23" s="28" t="s">
        <v>68</v>
      </c>
      <c r="B23" s="19">
        <v>75.3</v>
      </c>
      <c r="C23" s="19">
        <v>7.0000000000000007E-2</v>
      </c>
      <c r="D23" s="19">
        <v>13.6</v>
      </c>
      <c r="E23" s="19">
        <v>0.9</v>
      </c>
      <c r="F23" s="19">
        <v>0.08</v>
      </c>
      <c r="G23" s="19">
        <v>0.15</v>
      </c>
      <c r="H23" s="19">
        <v>0.69</v>
      </c>
      <c r="I23" s="19">
        <v>3.59</v>
      </c>
      <c r="J23" s="19">
        <v>3.4</v>
      </c>
      <c r="K23" s="19">
        <v>0.15</v>
      </c>
      <c r="L23" s="19">
        <v>0.2</v>
      </c>
      <c r="M23" s="19">
        <v>0.67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f t="shared" si="3"/>
        <v>98.800000000000011</v>
      </c>
      <c r="T23" s="19">
        <v>1400</v>
      </c>
      <c r="U23" s="19">
        <v>1.63</v>
      </c>
      <c r="V23" s="20">
        <v>0.34699999999999998</v>
      </c>
      <c r="W23" s="20">
        <v>0.94799999999999995</v>
      </c>
      <c r="X23" s="29">
        <f t="shared" si="0"/>
        <v>1.0348935855000929E-3</v>
      </c>
      <c r="Y23" s="29">
        <f t="shared" si="4"/>
        <v>9.1135684933859378E-8</v>
      </c>
      <c r="Z23" s="19">
        <f t="shared" si="5"/>
        <v>-7.0403115381167281</v>
      </c>
      <c r="AA23" s="20">
        <f t="shared" si="6"/>
        <v>8.1015016908175294E-2</v>
      </c>
      <c r="AB23" s="20">
        <f t="shared" si="7"/>
        <v>-1.091434473024028</v>
      </c>
      <c r="AC23" s="30" t="s">
        <v>89</v>
      </c>
      <c r="AD23" s="20">
        <f t="shared" si="8"/>
        <v>1.2535375395372066</v>
      </c>
      <c r="AE23" s="20">
        <f t="shared" si="8"/>
        <v>8.7667664408180661E-4</v>
      </c>
      <c r="AF23" s="20">
        <f t="shared" si="9"/>
        <v>0.26684979888158539</v>
      </c>
      <c r="AG23" s="20">
        <f t="shared" si="10"/>
        <v>1.2528711630820632E-2</v>
      </c>
      <c r="AH23" s="20">
        <f t="shared" si="10"/>
        <v>1.1278725504018047E-3</v>
      </c>
      <c r="AI23" s="20">
        <f t="shared" si="10"/>
        <v>3.7225462216155846E-3</v>
      </c>
      <c r="AJ23" s="20">
        <f t="shared" si="10"/>
        <v>1.2306484982521222E-2</v>
      </c>
      <c r="AK23" s="20">
        <f t="shared" si="11"/>
        <v>0.11586251411973535</v>
      </c>
      <c r="AL23" s="20">
        <f t="shared" si="11"/>
        <v>7.2197566517316805E-2</v>
      </c>
      <c r="AM23" s="20">
        <f t="shared" si="12"/>
        <v>4.2313117066290545E-3</v>
      </c>
      <c r="AN23" s="20">
        <f t="shared" si="13"/>
        <v>1.4826346417584047E-3</v>
      </c>
      <c r="AO23" s="20">
        <f t="shared" si="13"/>
        <v>5.782591809433392E-3</v>
      </c>
      <c r="AP23" s="20">
        <f t="shared" si="14"/>
        <v>0</v>
      </c>
      <c r="AQ23" s="20">
        <f t="shared" si="15"/>
        <v>0</v>
      </c>
      <c r="AR23" s="20">
        <f t="shared" si="15"/>
        <v>0</v>
      </c>
      <c r="AS23" s="20">
        <f t="shared" si="16"/>
        <v>0</v>
      </c>
      <c r="AT23" s="20">
        <f t="shared" si="16"/>
        <v>0</v>
      </c>
      <c r="AU23" s="20">
        <f t="shared" si="17"/>
        <v>1.746274937536477</v>
      </c>
      <c r="AV23" s="20">
        <f t="shared" si="18"/>
        <v>0.71783515447207302</v>
      </c>
      <c r="AW23" s="20">
        <f t="shared" si="18"/>
        <v>5.0202669994139698E-4</v>
      </c>
      <c r="AX23" s="20">
        <f t="shared" si="18"/>
        <v>0.15281087367493146</v>
      </c>
      <c r="AY23" s="20">
        <f t="shared" si="18"/>
        <v>7.1745355565231124E-3</v>
      </c>
      <c r="AZ23" s="20">
        <f t="shared" si="18"/>
        <v>6.4587341097211684E-4</v>
      </c>
      <c r="BA23" s="20">
        <f t="shared" si="18"/>
        <v>2.1317068358474487E-3</v>
      </c>
      <c r="BB23" s="20">
        <f t="shared" si="18"/>
        <v>7.0472780190514294E-3</v>
      </c>
      <c r="BC23" s="20">
        <f t="shared" si="18"/>
        <v>6.6348380560959153E-2</v>
      </c>
      <c r="BD23" s="20">
        <f t="shared" si="18"/>
        <v>4.1343756911021184E-2</v>
      </c>
      <c r="BE23" s="20">
        <f t="shared" si="18"/>
        <v>2.4230501255422554E-3</v>
      </c>
      <c r="BF23" s="20">
        <f t="shared" si="18"/>
        <v>8.4902704029527127E-4</v>
      </c>
      <c r="BG23" s="20">
        <f t="shared" si="18"/>
        <v>3.3113868183844348E-3</v>
      </c>
      <c r="BH23" s="20">
        <f t="shared" si="18"/>
        <v>0</v>
      </c>
      <c r="BI23" s="20">
        <f t="shared" si="18"/>
        <v>0</v>
      </c>
      <c r="BJ23" s="20">
        <f t="shared" si="18"/>
        <v>0</v>
      </c>
      <c r="BK23" s="20">
        <f t="shared" si="18"/>
        <v>0</v>
      </c>
      <c r="BL23" s="20">
        <f t="shared" si="24"/>
        <v>0</v>
      </c>
      <c r="BM23" s="20">
        <f t="shared" si="19"/>
        <v>1.0024230501255424</v>
      </c>
      <c r="BN23" s="19">
        <f t="shared" si="20"/>
        <v>4.2903215759021782E-4</v>
      </c>
      <c r="BO23" s="19">
        <f t="shared" si="20"/>
        <v>3.0004883001607566E-7</v>
      </c>
      <c r="BP23" s="19">
        <f t="shared" si="20"/>
        <v>9.1331245659344019E-5</v>
      </c>
      <c r="BQ23" s="19">
        <f t="shared" si="20"/>
        <v>4.2880408549879644E-6</v>
      </c>
      <c r="BR23" s="19">
        <f t="shared" si="20"/>
        <v>3.8602241937191332E-7</v>
      </c>
      <c r="BS23" s="19">
        <f t="shared" si="20"/>
        <v>1.2740679770776371E-6</v>
      </c>
      <c r="BT23" s="19">
        <f t="shared" si="20"/>
        <v>4.2119822006702499E-6</v>
      </c>
      <c r="BU23" s="19">
        <f t="shared" si="20"/>
        <v>3.9654771276310644E-5</v>
      </c>
      <c r="BV23" s="19">
        <f t="shared" si="20"/>
        <v>2.47101317341668E-5</v>
      </c>
      <c r="BW23" s="19">
        <f t="shared" si="20"/>
        <v>1.4481965905879659E-6</v>
      </c>
      <c r="BX23" s="19">
        <f t="shared" si="20"/>
        <v>5.0744227373234388E-7</v>
      </c>
      <c r="BY23" s="19">
        <f t="shared" si="20"/>
        <v>1.9791332626389953E-6</v>
      </c>
      <c r="BZ23" s="19">
        <f t="shared" si="20"/>
        <v>0</v>
      </c>
      <c r="CA23" s="19">
        <f t="shared" si="20"/>
        <v>0</v>
      </c>
      <c r="CB23" s="19">
        <f t="shared" si="20"/>
        <v>0</v>
      </c>
      <c r="CC23" s="19">
        <f t="shared" si="20"/>
        <v>0</v>
      </c>
      <c r="CD23" s="19">
        <f t="shared" si="25"/>
        <v>0</v>
      </c>
      <c r="CE23" s="19">
        <f t="shared" si="21"/>
        <v>5.9767504407853443E-4</v>
      </c>
      <c r="CF23" s="19">
        <f t="shared" si="22"/>
        <v>9.7421032184801112E-4</v>
      </c>
      <c r="CG23" s="19">
        <f t="shared" si="23"/>
        <v>-0.72979232772448421</v>
      </c>
    </row>
    <row r="24" spans="1:85" s="19" customFormat="1" x14ac:dyDescent="0.2">
      <c r="A24" s="28" t="s">
        <v>68</v>
      </c>
      <c r="B24" s="19">
        <v>62.21</v>
      </c>
      <c r="C24" s="19">
        <v>1.56</v>
      </c>
      <c r="D24" s="19">
        <v>19.79</v>
      </c>
      <c r="E24" s="19">
        <v>0.05</v>
      </c>
      <c r="F24" s="19">
        <v>0.04</v>
      </c>
      <c r="G24" s="19">
        <v>2.02</v>
      </c>
      <c r="H24" s="19">
        <v>4.3499999999999996</v>
      </c>
      <c r="I24" s="19">
        <v>5.63</v>
      </c>
      <c r="J24" s="19">
        <v>2.15</v>
      </c>
      <c r="K24" s="19">
        <v>0.83</v>
      </c>
      <c r="L24" s="19">
        <v>0.06</v>
      </c>
      <c r="M24" s="19">
        <v>0.36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f t="shared" si="3"/>
        <v>99.05</v>
      </c>
      <c r="T24" s="19">
        <v>1400</v>
      </c>
      <c r="U24" s="19">
        <v>1.63</v>
      </c>
      <c r="V24" s="20">
        <v>0.31</v>
      </c>
      <c r="W24" s="20">
        <v>0.76400000000000001</v>
      </c>
      <c r="X24" s="29">
        <f t="shared" si="0"/>
        <v>1.2717158692447331E-3</v>
      </c>
      <c r="Y24" s="29">
        <f t="shared" si="4"/>
        <v>9.1135684933859378E-8</v>
      </c>
      <c r="Z24" s="19">
        <f t="shared" si="5"/>
        <v>-7.0403115381167281</v>
      </c>
      <c r="AA24" s="20">
        <f t="shared" si="6"/>
        <v>0.40439442754568294</v>
      </c>
      <c r="AB24" s="20">
        <f t="shared" si="7"/>
        <v>-0.39319483750941087</v>
      </c>
      <c r="AC24" s="30" t="s">
        <v>90</v>
      </c>
      <c r="AD24" s="20">
        <f t="shared" si="8"/>
        <v>1.0356251040452804</v>
      </c>
      <c r="AE24" s="20">
        <f t="shared" si="8"/>
        <v>1.9537365210965975E-2</v>
      </c>
      <c r="AF24" s="20">
        <f t="shared" si="9"/>
        <v>0.38830569999018932</v>
      </c>
      <c r="AG24" s="20">
        <f t="shared" si="10"/>
        <v>6.960395350455907E-4</v>
      </c>
      <c r="AH24" s="20">
        <f t="shared" si="10"/>
        <v>5.6393627520090234E-4</v>
      </c>
      <c r="AI24" s="20">
        <f t="shared" si="10"/>
        <v>5.0130289117756542E-2</v>
      </c>
      <c r="AJ24" s="20">
        <f t="shared" si="10"/>
        <v>7.7584361846329442E-2</v>
      </c>
      <c r="AK24" s="20">
        <f t="shared" si="11"/>
        <v>0.18170082297886073</v>
      </c>
      <c r="AL24" s="20">
        <f t="shared" si="11"/>
        <v>4.5654343533009151E-2</v>
      </c>
      <c r="AM24" s="20">
        <f t="shared" si="12"/>
        <v>2.3413258110014101E-2</v>
      </c>
      <c r="AN24" s="20">
        <f t="shared" si="13"/>
        <v>4.4479039252752137E-4</v>
      </c>
      <c r="AO24" s="20">
        <f t="shared" si="13"/>
        <v>3.1070642558149566E-3</v>
      </c>
      <c r="AP24" s="20">
        <f t="shared" si="14"/>
        <v>0</v>
      </c>
      <c r="AQ24" s="20">
        <f t="shared" si="15"/>
        <v>0</v>
      </c>
      <c r="AR24" s="20">
        <f t="shared" si="15"/>
        <v>0</v>
      </c>
      <c r="AS24" s="20">
        <f t="shared" si="16"/>
        <v>0</v>
      </c>
      <c r="AT24" s="20">
        <f t="shared" si="16"/>
        <v>0</v>
      </c>
      <c r="AU24" s="20">
        <f t="shared" si="17"/>
        <v>1.8033498171809805</v>
      </c>
      <c r="AV24" s="20">
        <f t="shared" si="18"/>
        <v>0.5742785421766825</v>
      </c>
      <c r="AW24" s="20">
        <f t="shared" si="18"/>
        <v>1.083392973721928E-2</v>
      </c>
      <c r="AX24" s="20">
        <f t="shared" si="18"/>
        <v>0.21532466762172287</v>
      </c>
      <c r="AY24" s="20">
        <f t="shared" si="18"/>
        <v>3.859703361013165E-4</v>
      </c>
      <c r="AZ24" s="20">
        <f t="shared" si="18"/>
        <v>3.1271596327464335E-4</v>
      </c>
      <c r="BA24" s="20">
        <f t="shared" si="18"/>
        <v>2.7798427482095985E-2</v>
      </c>
      <c r="BB24" s="20">
        <f t="shared" si="18"/>
        <v>4.3022358228649339E-2</v>
      </c>
      <c r="BC24" s="20">
        <f t="shared" si="18"/>
        <v>0.10075739118819318</v>
      </c>
      <c r="BD24" s="20">
        <f t="shared" si="18"/>
        <v>2.5316410104156389E-2</v>
      </c>
      <c r="BE24" s="20">
        <f t="shared" si="18"/>
        <v>1.298320375057015E-2</v>
      </c>
      <c r="BF24" s="20">
        <f t="shared" si="18"/>
        <v>2.4664676164873182E-4</v>
      </c>
      <c r="BG24" s="20">
        <f t="shared" si="18"/>
        <v>1.7229404002557635E-3</v>
      </c>
      <c r="BH24" s="20">
        <f t="shared" si="18"/>
        <v>0</v>
      </c>
      <c r="BI24" s="20">
        <f t="shared" si="18"/>
        <v>0</v>
      </c>
      <c r="BJ24" s="20">
        <f t="shared" si="18"/>
        <v>0</v>
      </c>
      <c r="BK24" s="20">
        <f t="shared" si="18"/>
        <v>0</v>
      </c>
      <c r="BL24" s="20">
        <f t="shared" si="24"/>
        <v>0</v>
      </c>
      <c r="BM24" s="20">
        <f t="shared" si="19"/>
        <v>1.0129832037505699</v>
      </c>
      <c r="BN24" s="19">
        <f t="shared" si="20"/>
        <v>3.4323195300880522E-4</v>
      </c>
      <c r="BO24" s="19">
        <f t="shared" si="20"/>
        <v>6.475169433236278E-6</v>
      </c>
      <c r="BP24" s="19">
        <f t="shared" si="20"/>
        <v>1.28694180212009E-4</v>
      </c>
      <c r="BQ24" s="19">
        <f t="shared" si="20"/>
        <v>2.3068483764236112E-7</v>
      </c>
      <c r="BR24" s="19">
        <f t="shared" si="20"/>
        <v>1.8690252713423383E-7</v>
      </c>
      <c r="BS24" s="19">
        <f t="shared" si="20"/>
        <v>1.6614426370675661E-5</v>
      </c>
      <c r="BT24" s="19">
        <f t="shared" si="20"/>
        <v>2.5713389850670493E-5</v>
      </c>
      <c r="BU24" s="19">
        <f t="shared" si="20"/>
        <v>6.0220178219641501E-5</v>
      </c>
      <c r="BV24" s="19">
        <f t="shared" si="20"/>
        <v>1.5130986524911926E-5</v>
      </c>
      <c r="BW24" s="19">
        <f t="shared" si="20"/>
        <v>7.7597368739026091E-6</v>
      </c>
      <c r="BX24" s="19">
        <f t="shared" si="20"/>
        <v>1.4741461414023359E-7</v>
      </c>
      <c r="BY24" s="19">
        <f t="shared" si="20"/>
        <v>1.0297584796675512E-6</v>
      </c>
      <c r="BZ24" s="19">
        <f t="shared" si="20"/>
        <v>0</v>
      </c>
      <c r="CA24" s="19">
        <f t="shared" si="20"/>
        <v>0</v>
      </c>
      <c r="CB24" s="19">
        <f t="shared" si="20"/>
        <v>0</v>
      </c>
      <c r="CC24" s="19">
        <f t="shared" si="20"/>
        <v>0</v>
      </c>
      <c r="CD24" s="19">
        <f t="shared" si="25"/>
        <v>0</v>
      </c>
      <c r="CE24" s="19">
        <f t="shared" si="21"/>
        <v>5.9767504407853443E-4</v>
      </c>
      <c r="CF24" s="19">
        <f t="shared" si="22"/>
        <v>9.7421032184801112E-4</v>
      </c>
      <c r="CG24" s="19">
        <f t="shared" si="23"/>
        <v>-0.34268249671761297</v>
      </c>
    </row>
    <row r="25" spans="1:85" s="19" customFormat="1" x14ac:dyDescent="0.2">
      <c r="A25" s="28" t="s">
        <v>68</v>
      </c>
      <c r="B25" s="19">
        <v>59.17</v>
      </c>
      <c r="C25" s="19">
        <v>0.35</v>
      </c>
      <c r="D25" s="19">
        <v>24.29</v>
      </c>
      <c r="E25" s="19">
        <v>1.21</v>
      </c>
      <c r="F25" s="19">
        <v>0.15</v>
      </c>
      <c r="G25" s="19">
        <v>0.22</v>
      </c>
      <c r="H25" s="19">
        <v>2.2000000000000002</v>
      </c>
      <c r="I25" s="19">
        <v>5.41</v>
      </c>
      <c r="J25" s="19">
        <v>5.66</v>
      </c>
      <c r="K25" s="19">
        <v>0.68</v>
      </c>
      <c r="L25" s="19">
        <v>0.19</v>
      </c>
      <c r="M25" s="19">
        <v>0.54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f t="shared" si="3"/>
        <v>100.07000000000001</v>
      </c>
      <c r="T25" s="19">
        <v>1400</v>
      </c>
      <c r="U25" s="19">
        <v>1.63</v>
      </c>
      <c r="V25" s="20">
        <v>0.31900000000000001</v>
      </c>
      <c r="W25" s="20">
        <v>0.95499999999999996</v>
      </c>
      <c r="X25" s="29">
        <f t="shared" si="0"/>
        <v>8.6184277091505145E-4</v>
      </c>
      <c r="Y25" s="29">
        <f t="shared" si="4"/>
        <v>9.1135684933859378E-8</v>
      </c>
      <c r="Z25" s="19">
        <f t="shared" si="5"/>
        <v>-7.0403115381167281</v>
      </c>
      <c r="AA25" s="20">
        <f t="shared" si="6"/>
        <v>0.40245470279218759</v>
      </c>
      <c r="AB25" s="20">
        <f t="shared" si="7"/>
        <v>-0.39528299339410028</v>
      </c>
      <c r="AC25" s="30" t="s">
        <v>91</v>
      </c>
      <c r="AD25" s="20">
        <f t="shared" si="8"/>
        <v>0.98501747960712505</v>
      </c>
      <c r="AE25" s="20">
        <f t="shared" si="8"/>
        <v>4.3833832204090324E-3</v>
      </c>
      <c r="AF25" s="20">
        <f t="shared" si="9"/>
        <v>0.47660158932600799</v>
      </c>
      <c r="AG25" s="20">
        <f t="shared" si="10"/>
        <v>1.6844156748103294E-2</v>
      </c>
      <c r="AH25" s="20">
        <f t="shared" si="10"/>
        <v>2.1147610320033836E-3</v>
      </c>
      <c r="AI25" s="20">
        <f t="shared" si="10"/>
        <v>5.4597344583695246E-3</v>
      </c>
      <c r="AJ25" s="20">
        <f t="shared" si="10"/>
        <v>3.92380680602126E-2</v>
      </c>
      <c r="AK25" s="20">
        <f t="shared" si="11"/>
        <v>0.17460061319993547</v>
      </c>
      <c r="AL25" s="20">
        <f t="shared" si="11"/>
        <v>0.12018771367294503</v>
      </c>
      <c r="AM25" s="20">
        <f t="shared" si="12"/>
        <v>1.9181946403385049E-2</v>
      </c>
      <c r="AN25" s="20">
        <f t="shared" si="13"/>
        <v>1.4085029096704844E-3</v>
      </c>
      <c r="AO25" s="20">
        <f t="shared" si="13"/>
        <v>4.6605963837224353E-3</v>
      </c>
      <c r="AP25" s="20">
        <f t="shared" si="14"/>
        <v>0</v>
      </c>
      <c r="AQ25" s="20">
        <f t="shared" si="15"/>
        <v>0</v>
      </c>
      <c r="AR25" s="20">
        <f t="shared" si="15"/>
        <v>0</v>
      </c>
      <c r="AS25" s="20">
        <f t="shared" si="16"/>
        <v>0</v>
      </c>
      <c r="AT25" s="20">
        <f t="shared" si="16"/>
        <v>0</v>
      </c>
      <c r="AU25" s="20">
        <f t="shared" si="17"/>
        <v>1.8305165986185044</v>
      </c>
      <c r="AV25" s="20">
        <f t="shared" si="18"/>
        <v>0.53810901269648159</v>
      </c>
      <c r="AW25" s="20">
        <f t="shared" si="18"/>
        <v>2.3946153909323647E-3</v>
      </c>
      <c r="AX25" s="20">
        <f t="shared" si="18"/>
        <v>0.26036452752501693</v>
      </c>
      <c r="AY25" s="20">
        <f t="shared" si="18"/>
        <v>9.2018596066354291E-3</v>
      </c>
      <c r="AZ25" s="20">
        <f t="shared" si="18"/>
        <v>1.15528099204312E-3</v>
      </c>
      <c r="BA25" s="20">
        <f t="shared" si="18"/>
        <v>2.9826194761030851E-3</v>
      </c>
      <c r="BB25" s="20">
        <f t="shared" si="18"/>
        <v>2.1435516121419314E-2</v>
      </c>
      <c r="BC25" s="20">
        <f t="shared" si="18"/>
        <v>9.5383244998546862E-2</v>
      </c>
      <c r="BD25" s="20">
        <f t="shared" si="18"/>
        <v>6.5657811441672265E-2</v>
      </c>
      <c r="BE25" s="20">
        <f t="shared" si="18"/>
        <v>1.0478979768805E-2</v>
      </c>
      <c r="BF25" s="20">
        <f t="shared" si="18"/>
        <v>7.6945650792431227E-4</v>
      </c>
      <c r="BG25" s="20">
        <f t="shared" si="18"/>
        <v>2.5460552432246719E-3</v>
      </c>
      <c r="BH25" s="20">
        <f t="shared" si="18"/>
        <v>0</v>
      </c>
      <c r="BI25" s="20">
        <f t="shared" si="18"/>
        <v>0</v>
      </c>
      <c r="BJ25" s="20">
        <f t="shared" si="18"/>
        <v>0</v>
      </c>
      <c r="BK25" s="20">
        <f t="shared" si="18"/>
        <v>0</v>
      </c>
      <c r="BL25" s="20">
        <f t="shared" si="24"/>
        <v>0</v>
      </c>
      <c r="BM25" s="20">
        <f t="shared" si="19"/>
        <v>1.010478979768805</v>
      </c>
      <c r="BN25" s="19">
        <f t="shared" si="20"/>
        <v>3.216143278824263E-4</v>
      </c>
      <c r="BO25" s="19">
        <f t="shared" si="20"/>
        <v>1.4312018593266382E-6</v>
      </c>
      <c r="BP25" s="19">
        <f t="shared" si="20"/>
        <v>1.556133804650013E-4</v>
      </c>
      <c r="BQ25" s="19">
        <f t="shared" si="20"/>
        <v>5.4997218460003158E-6</v>
      </c>
      <c r="BR25" s="19">
        <f t="shared" si="20"/>
        <v>6.9048261784246484E-7</v>
      </c>
      <c r="BS25" s="19">
        <f t="shared" si="20"/>
        <v>1.7826372268494068E-6</v>
      </c>
      <c r="BT25" s="19">
        <f t="shared" si="20"/>
        <v>1.2811473042715425E-5</v>
      </c>
      <c r="BU25" s="19">
        <f t="shared" si="20"/>
        <v>5.7008185158860148E-5</v>
      </c>
      <c r="BV25" s="19">
        <f t="shared" si="20"/>
        <v>3.9242035347501572E-5</v>
      </c>
      <c r="BW25" s="19">
        <f t="shared" si="20"/>
        <v>6.2630246952185992E-6</v>
      </c>
      <c r="BX25" s="19">
        <f t="shared" si="20"/>
        <v>4.5988495229017854E-7</v>
      </c>
      <c r="BY25" s="19">
        <f t="shared" si="20"/>
        <v>1.5217136797206897E-6</v>
      </c>
      <c r="BZ25" s="19">
        <f t="shared" si="20"/>
        <v>0</v>
      </c>
      <c r="CA25" s="19">
        <f t="shared" si="20"/>
        <v>0</v>
      </c>
      <c r="CB25" s="19">
        <f t="shared" si="20"/>
        <v>0</v>
      </c>
      <c r="CC25" s="19">
        <f t="shared" si="20"/>
        <v>0</v>
      </c>
      <c r="CD25" s="19">
        <f t="shared" si="25"/>
        <v>0</v>
      </c>
      <c r="CE25" s="19">
        <f t="shared" si="21"/>
        <v>5.9767504407853443E-4</v>
      </c>
      <c r="CF25" s="19">
        <f t="shared" si="22"/>
        <v>9.7421032184801112E-4</v>
      </c>
      <c r="CG25" s="19">
        <f t="shared" si="23"/>
        <v>-0.41787905594017127</v>
      </c>
    </row>
    <row r="26" spans="1:85" s="19" customFormat="1" x14ac:dyDescent="0.2">
      <c r="A26" s="28" t="s">
        <v>68</v>
      </c>
      <c r="B26" s="19">
        <v>45.91</v>
      </c>
      <c r="C26" s="19">
        <v>0.04</v>
      </c>
      <c r="D26" s="19">
        <v>13.99</v>
      </c>
      <c r="E26" s="19">
        <v>0.18</v>
      </c>
      <c r="F26" s="19">
        <v>0.01</v>
      </c>
      <c r="G26" s="19">
        <v>14.03</v>
      </c>
      <c r="H26" s="19">
        <v>13.46</v>
      </c>
      <c r="I26" s="19">
        <v>5.17</v>
      </c>
      <c r="J26" s="19">
        <v>0.01</v>
      </c>
      <c r="K26" s="19">
        <v>2.15</v>
      </c>
      <c r="L26" s="19">
        <v>0.14000000000000001</v>
      </c>
      <c r="M26" s="19">
        <v>0.2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f t="shared" si="3"/>
        <v>95.29000000000002</v>
      </c>
      <c r="T26" s="19">
        <v>1400</v>
      </c>
      <c r="U26" s="19">
        <v>1.63</v>
      </c>
      <c r="V26" s="20">
        <v>0.22700000000000001</v>
      </c>
      <c r="W26" s="20">
        <v>0.8</v>
      </c>
      <c r="X26" s="29">
        <f t="shared" si="0"/>
        <v>6.2190659255121868E-4</v>
      </c>
      <c r="Y26" s="29">
        <f t="shared" si="4"/>
        <v>9.1135684933859378E-8</v>
      </c>
      <c r="Z26" s="19">
        <f t="shared" si="5"/>
        <v>-7.0403115381167281</v>
      </c>
      <c r="AA26" s="20">
        <f t="shared" si="6"/>
        <v>1.4979523377595403</v>
      </c>
      <c r="AB26" s="20">
        <f t="shared" si="7"/>
        <v>0.17549799508752406</v>
      </c>
      <c r="AC26" s="30" t="s">
        <v>92</v>
      </c>
      <c r="AD26" s="20">
        <f t="shared" si="8"/>
        <v>0.76427501248543361</v>
      </c>
      <c r="AE26" s="20">
        <f t="shared" si="8"/>
        <v>5.0095808233246086E-4</v>
      </c>
      <c r="AF26" s="20">
        <f t="shared" si="9"/>
        <v>0.27450210929068969</v>
      </c>
      <c r="AG26" s="20">
        <f t="shared" si="10"/>
        <v>2.5057423261641261E-3</v>
      </c>
      <c r="AH26" s="20">
        <f t="shared" si="10"/>
        <v>1.4098406880022558E-4</v>
      </c>
      <c r="AI26" s="20">
        <f t="shared" si="10"/>
        <v>0.34818215659511104</v>
      </c>
      <c r="AJ26" s="20">
        <f t="shared" si="10"/>
        <v>0.24006563458657343</v>
      </c>
      <c r="AK26" s="20">
        <f t="shared" si="11"/>
        <v>0.16685492980474423</v>
      </c>
      <c r="AL26" s="20">
        <f t="shared" si="11"/>
        <v>2.123457838744612E-4</v>
      </c>
      <c r="AM26" s="20">
        <f t="shared" si="12"/>
        <v>6.0648801128349784E-2</v>
      </c>
      <c r="AN26" s="20">
        <f t="shared" si="13"/>
        <v>1.0378442492308833E-3</v>
      </c>
      <c r="AO26" s="20">
        <f t="shared" si="13"/>
        <v>1.7261468087860872E-3</v>
      </c>
      <c r="AP26" s="20">
        <f t="shared" si="14"/>
        <v>0</v>
      </c>
      <c r="AQ26" s="20">
        <f t="shared" si="15"/>
        <v>0</v>
      </c>
      <c r="AR26" s="20">
        <f t="shared" si="15"/>
        <v>0</v>
      </c>
      <c r="AS26" s="20">
        <f t="shared" si="16"/>
        <v>0</v>
      </c>
      <c r="AT26" s="20">
        <f t="shared" si="16"/>
        <v>0</v>
      </c>
      <c r="AU26" s="20">
        <f t="shared" si="17"/>
        <v>1.8000038640817404</v>
      </c>
      <c r="AV26" s="20">
        <f t="shared" si="18"/>
        <v>0.42459631767253081</v>
      </c>
      <c r="AW26" s="20">
        <f t="shared" si="18"/>
        <v>2.7830944829000198E-4</v>
      </c>
      <c r="AX26" s="20">
        <f t="shared" si="18"/>
        <v>0.15250084445275625</v>
      </c>
      <c r="AY26" s="20">
        <f t="shared" si="18"/>
        <v>1.3920760817046432E-3</v>
      </c>
      <c r="AZ26" s="20">
        <f t="shared" si="18"/>
        <v>7.8324314527039997E-5</v>
      </c>
      <c r="BA26" s="20">
        <f t="shared" si="18"/>
        <v>0.19343411619437481</v>
      </c>
      <c r="BB26" s="20">
        <f t="shared" si="18"/>
        <v>0.13336951068660136</v>
      </c>
      <c r="BC26" s="20">
        <f t="shared" si="18"/>
        <v>9.2696984231122256E-2</v>
      </c>
      <c r="BD26" s="20">
        <f t="shared" si="18"/>
        <v>1.1796962668343379E-4</v>
      </c>
      <c r="BE26" s="20">
        <f t="shared" si="18"/>
        <v>3.3693706073952986E-2</v>
      </c>
      <c r="BF26" s="20">
        <f t="shared" si="18"/>
        <v>5.7657890071271178E-4</v>
      </c>
      <c r="BG26" s="20">
        <f t="shared" si="18"/>
        <v>9.5896839069657723E-4</v>
      </c>
      <c r="BH26" s="20">
        <f t="shared" si="18"/>
        <v>0</v>
      </c>
      <c r="BI26" s="20">
        <f t="shared" si="18"/>
        <v>0</v>
      </c>
      <c r="BJ26" s="20">
        <f t="shared" si="18"/>
        <v>0</v>
      </c>
      <c r="BK26" s="20">
        <f t="shared" si="18"/>
        <v>0</v>
      </c>
      <c r="BL26" s="20">
        <f t="shared" si="24"/>
        <v>0</v>
      </c>
      <c r="BM26" s="20">
        <f t="shared" si="19"/>
        <v>1.0336937060739526</v>
      </c>
      <c r="BN26" s="19">
        <f t="shared" si="20"/>
        <v>2.5377062288051329E-4</v>
      </c>
      <c r="BO26" s="19">
        <f t="shared" si="20"/>
        <v>1.6633861177419953E-7</v>
      </c>
      <c r="BP26" s="19">
        <f t="shared" si="20"/>
        <v>9.1145948930314815E-5</v>
      </c>
      <c r="BQ26" s="19">
        <f t="shared" si="20"/>
        <v>8.3200913349349614E-7</v>
      </c>
      <c r="BR26" s="19">
        <f t="shared" si="20"/>
        <v>4.6812488137369626E-8</v>
      </c>
      <c r="BS26" s="19">
        <f t="shared" si="20"/>
        <v>1.1561074392276532E-4</v>
      </c>
      <c r="BT26" s="19">
        <f t="shared" si="20"/>
        <v>7.9711628178347037E-5</v>
      </c>
      <c r="BU26" s="19">
        <f t="shared" si="20"/>
        <v>5.540267413628321E-5</v>
      </c>
      <c r="BV26" s="19">
        <f t="shared" si="20"/>
        <v>7.0507501827949548E-8</v>
      </c>
      <c r="BW26" s="19">
        <f t="shared" si="20"/>
        <v>2.0137887262919037E-5</v>
      </c>
      <c r="BX26" s="19">
        <f t="shared" si="20"/>
        <v>3.4460681989822297E-7</v>
      </c>
      <c r="BY26" s="19">
        <f t="shared" si="20"/>
        <v>5.7315147517949806E-7</v>
      </c>
      <c r="BZ26" s="19">
        <f t="shared" si="20"/>
        <v>0</v>
      </c>
      <c r="CA26" s="19">
        <f t="shared" si="20"/>
        <v>0</v>
      </c>
      <c r="CB26" s="19">
        <f t="shared" si="20"/>
        <v>0</v>
      </c>
      <c r="CC26" s="19">
        <f t="shared" si="20"/>
        <v>0</v>
      </c>
      <c r="CD26" s="19">
        <f t="shared" si="25"/>
        <v>0</v>
      </c>
      <c r="CE26" s="19">
        <f t="shared" si="21"/>
        <v>5.9767504407853443E-4</v>
      </c>
      <c r="CF26" s="19">
        <f t="shared" si="22"/>
        <v>9.7421032184801112E-4</v>
      </c>
      <c r="CG26" s="19">
        <f t="shared" si="23"/>
        <v>0.24173407039525951</v>
      </c>
    </row>
    <row r="27" spans="1:85" s="19" customFormat="1" x14ac:dyDescent="0.2">
      <c r="A27" s="28" t="s">
        <v>68</v>
      </c>
      <c r="B27" s="19">
        <v>44.93</v>
      </c>
      <c r="C27" s="19">
        <v>0.02</v>
      </c>
      <c r="D27" s="19">
        <v>16.72</v>
      </c>
      <c r="E27" s="19">
        <v>7.0000000000000007E-2</v>
      </c>
      <c r="F27" s="19">
        <v>0</v>
      </c>
      <c r="G27" s="19">
        <v>15.73</v>
      </c>
      <c r="H27" s="19">
        <v>15.62</v>
      </c>
      <c r="I27" s="19">
        <v>1.72</v>
      </c>
      <c r="J27" s="19">
        <v>0.01</v>
      </c>
      <c r="K27" s="19">
        <v>2.3199999999999998</v>
      </c>
      <c r="L27" s="19">
        <v>0.06</v>
      </c>
      <c r="M27" s="19">
        <v>0.28000000000000003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f t="shared" si="3"/>
        <v>97.48</v>
      </c>
      <c r="T27" s="19">
        <v>1400</v>
      </c>
      <c r="U27" s="19">
        <v>1.63</v>
      </c>
      <c r="V27" s="20">
        <v>0.214</v>
      </c>
      <c r="W27" s="20">
        <v>0.83599999999999997</v>
      </c>
      <c r="X27" s="29">
        <f t="shared" si="0"/>
        <v>5.0613737926533012E-4</v>
      </c>
      <c r="Y27" s="29">
        <f t="shared" si="4"/>
        <v>9.1135684933859378E-8</v>
      </c>
      <c r="Z27" s="19">
        <f t="shared" si="5"/>
        <v>-7.0403115381167281</v>
      </c>
      <c r="AA27" s="20">
        <f t="shared" si="6"/>
        <v>1.7917437340138667</v>
      </c>
      <c r="AB27" s="20">
        <f t="shared" si="7"/>
        <v>0.25327589435382308</v>
      </c>
      <c r="AC27" s="30" t="s">
        <v>93</v>
      </c>
      <c r="AD27" s="20">
        <f t="shared" si="8"/>
        <v>0.74796071250208085</v>
      </c>
      <c r="AE27" s="20">
        <f t="shared" si="8"/>
        <v>2.5047904116623043E-4</v>
      </c>
      <c r="AF27" s="20">
        <f t="shared" si="9"/>
        <v>0.32806828215441963</v>
      </c>
      <c r="AG27" s="20">
        <f t="shared" si="10"/>
        <v>9.7445534906382704E-4</v>
      </c>
      <c r="AH27" s="20">
        <f t="shared" si="10"/>
        <v>0</v>
      </c>
      <c r="AI27" s="20">
        <f t="shared" si="10"/>
        <v>0.39037101377342104</v>
      </c>
      <c r="AJ27" s="20">
        <f t="shared" si="10"/>
        <v>0.27859028322750939</v>
      </c>
      <c r="AK27" s="20">
        <f t="shared" si="11"/>
        <v>5.5510730998870418E-2</v>
      </c>
      <c r="AL27" s="20">
        <f t="shared" si="11"/>
        <v>2.123457838744612E-4</v>
      </c>
      <c r="AM27" s="20">
        <f t="shared" si="12"/>
        <v>6.5444287729196041E-2</v>
      </c>
      <c r="AN27" s="20">
        <f t="shared" si="13"/>
        <v>4.4479039252752137E-4</v>
      </c>
      <c r="AO27" s="20">
        <f t="shared" si="13"/>
        <v>2.4166055323005223E-3</v>
      </c>
      <c r="AP27" s="20">
        <f t="shared" si="14"/>
        <v>0</v>
      </c>
      <c r="AQ27" s="20">
        <f t="shared" si="15"/>
        <v>0</v>
      </c>
      <c r="AR27" s="20">
        <f t="shared" si="15"/>
        <v>0</v>
      </c>
      <c r="AS27" s="20">
        <f t="shared" si="16"/>
        <v>0</v>
      </c>
      <c r="AT27" s="20">
        <f t="shared" si="16"/>
        <v>0</v>
      </c>
      <c r="AU27" s="20">
        <f t="shared" si="17"/>
        <v>1.8047996987552342</v>
      </c>
      <c r="AV27" s="20">
        <f t="shared" si="18"/>
        <v>0.41442865544467206</v>
      </c>
      <c r="AW27" s="20">
        <f t="shared" si="18"/>
        <v>1.3878495288922378E-4</v>
      </c>
      <c r="AX27" s="20">
        <f t="shared" si="18"/>
        <v>0.18177545263371192</v>
      </c>
      <c r="AY27" s="20">
        <f t="shared" si="18"/>
        <v>5.3992437484110087E-4</v>
      </c>
      <c r="AZ27" s="20">
        <f t="shared" si="18"/>
        <v>0</v>
      </c>
      <c r="BA27" s="20">
        <f t="shared" si="18"/>
        <v>0.21629603220936869</v>
      </c>
      <c r="BB27" s="20">
        <f t="shared" si="18"/>
        <v>0.15436077666660317</v>
      </c>
      <c r="BC27" s="20">
        <f t="shared" si="18"/>
        <v>3.0757280731571503E-2</v>
      </c>
      <c r="BD27" s="20">
        <f t="shared" si="18"/>
        <v>1.1765614988794356E-4</v>
      </c>
      <c r="BE27" s="20">
        <f t="shared" si="18"/>
        <v>3.6261247037182462E-2</v>
      </c>
      <c r="BF27" s="20">
        <f t="shared" si="18"/>
        <v>2.4644861855545086E-4</v>
      </c>
      <c r="BG27" s="20">
        <f t="shared" si="18"/>
        <v>1.338988217898778E-3</v>
      </c>
      <c r="BH27" s="20">
        <f t="shared" si="18"/>
        <v>0</v>
      </c>
      <c r="BI27" s="20">
        <f t="shared" si="18"/>
        <v>0</v>
      </c>
      <c r="BJ27" s="20">
        <f t="shared" si="18"/>
        <v>0</v>
      </c>
      <c r="BK27" s="20">
        <f t="shared" si="18"/>
        <v>0</v>
      </c>
      <c r="BL27" s="20">
        <f t="shared" si="24"/>
        <v>0</v>
      </c>
      <c r="BM27" s="20">
        <f t="shared" si="19"/>
        <v>1.0362612470371819</v>
      </c>
      <c r="BN27" s="19">
        <f t="shared" si="20"/>
        <v>2.4769366491030217E-4</v>
      </c>
      <c r="BO27" s="19">
        <f t="shared" si="20"/>
        <v>8.2948302835504147E-8</v>
      </c>
      <c r="BP27" s="19">
        <f t="shared" si="20"/>
        <v>1.0864265166524933E-4</v>
      </c>
      <c r="BQ27" s="19">
        <f t="shared" si="20"/>
        <v>3.2269932453223012E-7</v>
      </c>
      <c r="BR27" s="19">
        <f t="shared" si="20"/>
        <v>0</v>
      </c>
      <c r="BS27" s="19">
        <f t="shared" si="20"/>
        <v>1.2927474058474655E-4</v>
      </c>
      <c r="BT27" s="19">
        <f t="shared" si="20"/>
        <v>9.2257583998208863E-5</v>
      </c>
      <c r="BU27" s="19">
        <f t="shared" si="20"/>
        <v>1.8382859116977856E-5</v>
      </c>
      <c r="BV27" s="19">
        <f t="shared" si="20"/>
        <v>7.0320144570387318E-8</v>
      </c>
      <c r="BW27" s="19">
        <f t="shared" si="20"/>
        <v>2.1672442421290655E-5</v>
      </c>
      <c r="BX27" s="19">
        <f t="shared" si="20"/>
        <v>1.4729618895822303E-7</v>
      </c>
      <c r="BY27" s="19">
        <f t="shared" si="20"/>
        <v>8.0027984215329044E-7</v>
      </c>
      <c r="BZ27" s="19">
        <f t="shared" si="20"/>
        <v>0</v>
      </c>
      <c r="CA27" s="19">
        <f t="shared" si="20"/>
        <v>0</v>
      </c>
      <c r="CB27" s="19">
        <f t="shared" si="20"/>
        <v>0</v>
      </c>
      <c r="CC27" s="19">
        <f t="shared" si="20"/>
        <v>0</v>
      </c>
      <c r="CD27" s="19">
        <f t="shared" si="25"/>
        <v>0</v>
      </c>
      <c r="CE27" s="19">
        <f t="shared" si="21"/>
        <v>5.9767504407853443E-4</v>
      </c>
      <c r="CF27" s="19">
        <f t="shared" si="22"/>
        <v>9.7421032184801112E-4</v>
      </c>
      <c r="CG27" s="19">
        <f t="shared" si="23"/>
        <v>0.31616628698165683</v>
      </c>
    </row>
    <row r="28" spans="1:85" s="19" customFormat="1" x14ac:dyDescent="0.2">
      <c r="A28" s="28" t="s">
        <v>68</v>
      </c>
      <c r="B28" s="19">
        <v>47.37</v>
      </c>
      <c r="C28" s="19">
        <v>0.02</v>
      </c>
      <c r="D28" s="19">
        <v>16.170000000000002</v>
      </c>
      <c r="E28" s="19">
        <v>0.1</v>
      </c>
      <c r="F28" s="19">
        <v>0</v>
      </c>
      <c r="G28" s="19">
        <v>11.28</v>
      </c>
      <c r="H28" s="19">
        <v>20.65</v>
      </c>
      <c r="I28" s="19">
        <v>0.04</v>
      </c>
      <c r="J28" s="19">
        <v>0.02</v>
      </c>
      <c r="K28" s="19">
        <v>2.41</v>
      </c>
      <c r="L28" s="19">
        <v>0.03</v>
      </c>
      <c r="M28" s="19">
        <v>0.34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f t="shared" si="3"/>
        <v>98.43</v>
      </c>
      <c r="T28" s="19">
        <v>1400</v>
      </c>
      <c r="U28" s="19">
        <v>1.63</v>
      </c>
      <c r="V28" s="20">
        <v>0.20799999999999999</v>
      </c>
      <c r="W28" s="20">
        <v>0.93700000000000006</v>
      </c>
      <c r="X28" s="29">
        <f t="shared" si="0"/>
        <v>3.8062815370036796E-4</v>
      </c>
      <c r="Y28" s="29">
        <f t="shared" si="4"/>
        <v>9.1135684933859378E-8</v>
      </c>
      <c r="Z28" s="19">
        <f t="shared" si="5"/>
        <v>-7.0403115381167281</v>
      </c>
      <c r="AA28" s="20">
        <f t="shared" si="6"/>
        <v>2.1462914913259485</v>
      </c>
      <c r="AB28" s="20">
        <f t="shared" si="7"/>
        <v>0.33168870387298338</v>
      </c>
      <c r="AC28" s="30" t="s">
        <v>94</v>
      </c>
      <c r="AD28" s="20">
        <f t="shared" si="8"/>
        <v>0.78857999001165302</v>
      </c>
      <c r="AE28" s="20">
        <f t="shared" si="8"/>
        <v>2.5047904116623043E-4</v>
      </c>
      <c r="AF28" s="20">
        <f t="shared" si="9"/>
        <v>0.31727656234670853</v>
      </c>
      <c r="AG28" s="20">
        <f t="shared" si="10"/>
        <v>1.3920790700911814E-3</v>
      </c>
      <c r="AH28" s="20">
        <f t="shared" si="10"/>
        <v>0</v>
      </c>
      <c r="AI28" s="20">
        <f t="shared" si="10"/>
        <v>0.27993547586549195</v>
      </c>
      <c r="AJ28" s="20">
        <f t="shared" si="10"/>
        <v>0.36830277520154092</v>
      </c>
      <c r="AK28" s="20">
        <f t="shared" si="11"/>
        <v>1.2909472325318702E-3</v>
      </c>
      <c r="AL28" s="20">
        <f t="shared" si="11"/>
        <v>4.2469156774892241E-4</v>
      </c>
      <c r="AM28" s="20">
        <f t="shared" si="12"/>
        <v>6.7983074753173486E-2</v>
      </c>
      <c r="AN28" s="20">
        <f t="shared" si="13"/>
        <v>2.2239519626376068E-4</v>
      </c>
      <c r="AO28" s="20">
        <f t="shared" si="13"/>
        <v>2.9344495749363485E-3</v>
      </c>
      <c r="AP28" s="20">
        <f t="shared" si="14"/>
        <v>0</v>
      </c>
      <c r="AQ28" s="20">
        <f t="shared" si="15"/>
        <v>0</v>
      </c>
      <c r="AR28" s="20">
        <f t="shared" si="15"/>
        <v>0</v>
      </c>
      <c r="AS28" s="20">
        <f t="shared" si="16"/>
        <v>0</v>
      </c>
      <c r="AT28" s="20">
        <f t="shared" si="16"/>
        <v>0</v>
      </c>
      <c r="AU28" s="20">
        <f t="shared" si="17"/>
        <v>1.7606098451081327</v>
      </c>
      <c r="AV28" s="20">
        <f t="shared" si="18"/>
        <v>0.44790161329764699</v>
      </c>
      <c r="AW28" s="20">
        <f t="shared" si="18"/>
        <v>1.4226834063332558E-4</v>
      </c>
      <c r="AX28" s="20">
        <f t="shared" si="18"/>
        <v>0.18020833135078948</v>
      </c>
      <c r="AY28" s="20">
        <f t="shared" si="18"/>
        <v>7.9068004416712947E-4</v>
      </c>
      <c r="AZ28" s="20">
        <f t="shared" si="18"/>
        <v>0</v>
      </c>
      <c r="BA28" s="20">
        <f t="shared" si="18"/>
        <v>0.15899915398252185</v>
      </c>
      <c r="BB28" s="20">
        <f t="shared" si="18"/>
        <v>0.20919045535549677</v>
      </c>
      <c r="BC28" s="20">
        <f t="shared" si="18"/>
        <v>7.3323867642724851E-4</v>
      </c>
      <c r="BD28" s="20">
        <f t="shared" si="18"/>
        <v>2.4121844423904084E-4</v>
      </c>
      <c r="BE28" s="20">
        <f t="shared" si="18"/>
        <v>3.8613367374983706E-2</v>
      </c>
      <c r="BF28" s="20">
        <f t="shared" si="18"/>
        <v>1.263171377132119E-4</v>
      </c>
      <c r="BG28" s="20">
        <f t="shared" si="18"/>
        <v>1.6667233703649552E-3</v>
      </c>
      <c r="BH28" s="20">
        <f t="shared" si="18"/>
        <v>0</v>
      </c>
      <c r="BI28" s="20">
        <f t="shared" si="18"/>
        <v>0</v>
      </c>
      <c r="BJ28" s="20">
        <f t="shared" si="18"/>
        <v>0</v>
      </c>
      <c r="BK28" s="20">
        <f t="shared" si="18"/>
        <v>0</v>
      </c>
      <c r="BL28" s="20">
        <f t="shared" si="24"/>
        <v>0</v>
      </c>
      <c r="BM28" s="20">
        <f t="shared" si="19"/>
        <v>1.0386133673749838</v>
      </c>
      <c r="BN28" s="19">
        <f t="shared" si="20"/>
        <v>2.6769961647051785E-4</v>
      </c>
      <c r="BO28" s="19">
        <f t="shared" si="20"/>
        <v>8.5030236759002822E-8</v>
      </c>
      <c r="BP28" s="19">
        <f t="shared" si="20"/>
        <v>1.0770602238340225E-4</v>
      </c>
      <c r="BQ28" s="19">
        <f t="shared" si="20"/>
        <v>4.7256973024960666E-7</v>
      </c>
      <c r="BR28" s="19">
        <f t="shared" si="20"/>
        <v>0</v>
      </c>
      <c r="BS28" s="19">
        <f t="shared" si="20"/>
        <v>9.5029826364953436E-5</v>
      </c>
      <c r="BT28" s="19">
        <f t="shared" si="20"/>
        <v>1.2502791462540522E-4</v>
      </c>
      <c r="BU28" s="19">
        <f t="shared" si="20"/>
        <v>4.3823845825374201E-7</v>
      </c>
      <c r="BV28" s="19">
        <f t="shared" si="20"/>
        <v>1.4417024429312423E-7</v>
      </c>
      <c r="BW28" s="19">
        <f t="shared" si="20"/>
        <v>2.3078246047864031E-5</v>
      </c>
      <c r="BX28" s="19">
        <f t="shared" si="20"/>
        <v>7.5496600850618235E-8</v>
      </c>
      <c r="BY28" s="19">
        <f t="shared" si="20"/>
        <v>9.9615896384959818E-7</v>
      </c>
      <c r="BZ28" s="19">
        <f t="shared" si="20"/>
        <v>0</v>
      </c>
      <c r="CA28" s="19">
        <f t="shared" si="20"/>
        <v>0</v>
      </c>
      <c r="CB28" s="19">
        <f t="shared" si="20"/>
        <v>0</v>
      </c>
      <c r="CC28" s="19">
        <f t="shared" si="20"/>
        <v>0</v>
      </c>
      <c r="CD28" s="19">
        <f t="shared" si="25"/>
        <v>0</v>
      </c>
      <c r="CE28" s="19">
        <f t="shared" si="21"/>
        <v>5.9767504407853443E-4</v>
      </c>
      <c r="CF28" s="19">
        <f t="shared" si="22"/>
        <v>9.7421032184801112E-4</v>
      </c>
      <c r="CG28" s="19">
        <f t="shared" si="23"/>
        <v>0.39233446918026704</v>
      </c>
    </row>
    <row r="29" spans="1:85" s="19" customFormat="1" x14ac:dyDescent="0.2">
      <c r="A29" s="28" t="s">
        <v>68</v>
      </c>
      <c r="B29" s="19">
        <v>50.01</v>
      </c>
      <c r="C29" s="19">
        <v>0.02</v>
      </c>
      <c r="D29" s="19">
        <v>13.01</v>
      </c>
      <c r="E29" s="19">
        <v>7.0000000000000007E-2</v>
      </c>
      <c r="F29" s="19">
        <v>0</v>
      </c>
      <c r="G29" s="19">
        <v>13.83</v>
      </c>
      <c r="H29" s="19">
        <v>18.47</v>
      </c>
      <c r="I29" s="19">
        <v>0.03</v>
      </c>
      <c r="J29" s="19">
        <v>0.01</v>
      </c>
      <c r="K29" s="19">
        <v>2.6</v>
      </c>
      <c r="L29" s="19">
        <v>0.05</v>
      </c>
      <c r="M29" s="19">
        <v>0.36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f t="shared" si="3"/>
        <v>98.46</v>
      </c>
      <c r="T29" s="19">
        <v>1400</v>
      </c>
      <c r="U29" s="19">
        <v>1.63</v>
      </c>
      <c r="V29" s="20">
        <v>0.19400000000000001</v>
      </c>
      <c r="W29" s="20">
        <v>0.79300000000000004</v>
      </c>
      <c r="X29" s="29">
        <f t="shared" si="0"/>
        <v>4.6228574887477697E-4</v>
      </c>
      <c r="Y29" s="29">
        <f t="shared" si="4"/>
        <v>9.1135684933859378E-8</v>
      </c>
      <c r="Z29" s="19">
        <f t="shared" si="5"/>
        <v>-7.0403115381167281</v>
      </c>
      <c r="AA29" s="20">
        <f t="shared" si="6"/>
        <v>2.1010684952898737</v>
      </c>
      <c r="AB29" s="20">
        <f t="shared" si="7"/>
        <v>0.32244021073129375</v>
      </c>
      <c r="AC29" s="30" t="s">
        <v>95</v>
      </c>
      <c r="AD29" s="20">
        <f t="shared" si="8"/>
        <v>0.83252871649741966</v>
      </c>
      <c r="AE29" s="20">
        <f t="shared" si="8"/>
        <v>2.5047904116623043E-4</v>
      </c>
      <c r="AF29" s="20">
        <f t="shared" si="9"/>
        <v>0.25527322672422248</v>
      </c>
      <c r="AG29" s="20">
        <f t="shared" si="10"/>
        <v>9.7445534906382704E-4</v>
      </c>
      <c r="AH29" s="20">
        <f t="shared" si="10"/>
        <v>0</v>
      </c>
      <c r="AI29" s="20">
        <f t="shared" si="10"/>
        <v>0.34321876163295695</v>
      </c>
      <c r="AJ29" s="20">
        <f t="shared" si="10"/>
        <v>0.32942141685096665</v>
      </c>
      <c r="AK29" s="20">
        <f t="shared" si="11"/>
        <v>9.6821042439890269E-4</v>
      </c>
      <c r="AL29" s="20">
        <f t="shared" si="11"/>
        <v>2.123457838744612E-4</v>
      </c>
      <c r="AM29" s="20">
        <f t="shared" si="12"/>
        <v>7.334273624823695E-2</v>
      </c>
      <c r="AN29" s="20">
        <f t="shared" si="13"/>
        <v>3.7065866043960117E-4</v>
      </c>
      <c r="AO29" s="20">
        <f t="shared" si="13"/>
        <v>3.1070642558149566E-3</v>
      </c>
      <c r="AP29" s="20">
        <f t="shared" si="14"/>
        <v>0</v>
      </c>
      <c r="AQ29" s="20">
        <f t="shared" si="15"/>
        <v>0</v>
      </c>
      <c r="AR29" s="20">
        <f t="shared" si="15"/>
        <v>0</v>
      </c>
      <c r="AS29" s="20">
        <f t="shared" si="16"/>
        <v>0</v>
      </c>
      <c r="AT29" s="20">
        <f t="shared" si="16"/>
        <v>0</v>
      </c>
      <c r="AU29" s="20">
        <f t="shared" si="17"/>
        <v>1.7663253352203236</v>
      </c>
      <c r="AV29" s="20">
        <f t="shared" si="18"/>
        <v>0.4713337344468162</v>
      </c>
      <c r="AW29" s="20">
        <f t="shared" si="18"/>
        <v>1.4180798756135532E-4</v>
      </c>
      <c r="AX29" s="20">
        <f t="shared" si="18"/>
        <v>0.14452220190363788</v>
      </c>
      <c r="AY29" s="20">
        <f t="shared" si="18"/>
        <v>5.5168508860361089E-4</v>
      </c>
      <c r="AZ29" s="20">
        <f t="shared" si="18"/>
        <v>0</v>
      </c>
      <c r="BA29" s="20">
        <f t="shared" si="18"/>
        <v>0.19431231313349495</v>
      </c>
      <c r="BB29" s="20">
        <f t="shared" si="18"/>
        <v>0.18650098613338187</v>
      </c>
      <c r="BC29" s="20">
        <f t="shared" si="18"/>
        <v>5.4814954249531413E-4</v>
      </c>
      <c r="BD29" s="20">
        <f t="shared" si="18"/>
        <v>1.2021895380217378E-4</v>
      </c>
      <c r="BE29" s="20">
        <f t="shared" si="18"/>
        <v>4.1522778836826514E-2</v>
      </c>
      <c r="BF29" s="20">
        <f t="shared" si="18"/>
        <v>2.0984733279238551E-4</v>
      </c>
      <c r="BG29" s="20">
        <f t="shared" si="18"/>
        <v>1.759055477414298E-3</v>
      </c>
      <c r="BH29" s="20">
        <f t="shared" si="18"/>
        <v>0</v>
      </c>
      <c r="BI29" s="20">
        <f t="shared" si="18"/>
        <v>0</v>
      </c>
      <c r="BJ29" s="20">
        <f t="shared" si="18"/>
        <v>0</v>
      </c>
      <c r="BK29" s="20">
        <f t="shared" si="18"/>
        <v>0</v>
      </c>
      <c r="BL29" s="20">
        <f t="shared" si="24"/>
        <v>0</v>
      </c>
      <c r="BM29" s="20">
        <f t="shared" si="19"/>
        <v>1.0415227788368264</v>
      </c>
      <c r="BN29" s="19">
        <f t="shared" si="20"/>
        <v>2.8170441051120112E-4</v>
      </c>
      <c r="BO29" s="19">
        <f t="shared" si="20"/>
        <v>8.4755095216421306E-8</v>
      </c>
      <c r="BP29" s="19">
        <f t="shared" si="20"/>
        <v>8.6377313393083623E-5</v>
      </c>
      <c r="BQ29" s="19">
        <f t="shared" si="20"/>
        <v>3.2972840964863335E-7</v>
      </c>
      <c r="BR29" s="19">
        <f t="shared" si="20"/>
        <v>0</v>
      </c>
      <c r="BS29" s="19">
        <f t="shared" si="20"/>
        <v>1.1613562031706358E-4</v>
      </c>
      <c r="BT29" s="19">
        <f t="shared" si="20"/>
        <v>1.1146698510795915E-4</v>
      </c>
      <c r="BU29" s="19">
        <f t="shared" si="20"/>
        <v>3.2761530197251539E-7</v>
      </c>
      <c r="BV29" s="19">
        <f t="shared" si="20"/>
        <v>7.1851868512789509E-8</v>
      </c>
      <c r="BW29" s="19">
        <f t="shared" si="20"/>
        <v>2.4817128671563526E-5</v>
      </c>
      <c r="BX29" s="19">
        <f t="shared" si="20"/>
        <v>1.2542051387645191E-7</v>
      </c>
      <c r="BY29" s="19">
        <f t="shared" si="20"/>
        <v>1.0513435600001781E-6</v>
      </c>
      <c r="BZ29" s="19">
        <f t="shared" si="20"/>
        <v>0</v>
      </c>
      <c r="CA29" s="19">
        <f t="shared" si="20"/>
        <v>0</v>
      </c>
      <c r="CB29" s="19">
        <f t="shared" si="20"/>
        <v>0</v>
      </c>
      <c r="CC29" s="19">
        <f t="shared" si="20"/>
        <v>0</v>
      </c>
      <c r="CD29" s="19">
        <f t="shared" si="25"/>
        <v>0</v>
      </c>
      <c r="CE29" s="19">
        <f t="shared" si="21"/>
        <v>5.9767504407853443E-4</v>
      </c>
      <c r="CF29" s="19">
        <f t="shared" si="22"/>
        <v>9.7421032184801112E-4</v>
      </c>
      <c r="CG29" s="19">
        <f t="shared" si="23"/>
        <v>0.29386409946065761</v>
      </c>
    </row>
    <row r="30" spans="1:85" s="19" customFormat="1" x14ac:dyDescent="0.2">
      <c r="A30" s="28" t="s">
        <v>68</v>
      </c>
      <c r="B30" s="19">
        <v>75.13</v>
      </c>
      <c r="C30" s="19">
        <v>0.04</v>
      </c>
      <c r="D30" s="19">
        <v>15.94</v>
      </c>
      <c r="E30" s="19">
        <v>0.08</v>
      </c>
      <c r="F30" s="19">
        <v>0</v>
      </c>
      <c r="G30" s="19">
        <v>0.06</v>
      </c>
      <c r="H30" s="19">
        <v>0.16</v>
      </c>
      <c r="I30" s="19">
        <v>4.25</v>
      </c>
      <c r="J30" s="19">
        <v>2.96</v>
      </c>
      <c r="K30" s="19">
        <v>0.31</v>
      </c>
      <c r="L30" s="19">
        <v>0.18</v>
      </c>
      <c r="M30" s="19">
        <v>0.44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f t="shared" si="3"/>
        <v>99.55</v>
      </c>
      <c r="T30" s="19">
        <v>1400</v>
      </c>
      <c r="U30" s="19">
        <v>1.63</v>
      </c>
      <c r="V30" s="20">
        <v>0.33900000000000002</v>
      </c>
      <c r="W30" s="20">
        <v>0.91600000000000004</v>
      </c>
      <c r="X30" s="29">
        <f t="shared" si="0"/>
        <v>1.0579420253915629E-3</v>
      </c>
      <c r="Y30" s="29">
        <f t="shared" si="4"/>
        <v>9.1135684933859378E-8</v>
      </c>
      <c r="Z30" s="19">
        <f t="shared" si="5"/>
        <v>-7.0403115381167281</v>
      </c>
      <c r="AA30" s="20">
        <f t="shared" si="6"/>
        <v>0.16559715631380817</v>
      </c>
      <c r="AB30" s="20">
        <f t="shared" si="7"/>
        <v>-0.78094712532786081</v>
      </c>
      <c r="AC30" s="30" t="s">
        <v>96</v>
      </c>
      <c r="AD30" s="20">
        <f t="shared" si="8"/>
        <v>1.2507075079074412</v>
      </c>
      <c r="AE30" s="20">
        <f t="shared" si="8"/>
        <v>5.0095808233246086E-4</v>
      </c>
      <c r="AF30" s="20">
        <f t="shared" si="9"/>
        <v>0.31276366133621109</v>
      </c>
      <c r="AG30" s="20">
        <f t="shared" si="10"/>
        <v>1.1136632560729452E-3</v>
      </c>
      <c r="AH30" s="20">
        <f t="shared" si="10"/>
        <v>0</v>
      </c>
      <c r="AI30" s="20">
        <f t="shared" si="10"/>
        <v>1.4890184886462339E-3</v>
      </c>
      <c r="AJ30" s="20">
        <f t="shared" si="10"/>
        <v>2.8536776771063707E-3</v>
      </c>
      <c r="AK30" s="20">
        <f t="shared" si="11"/>
        <v>0.13716314345651121</v>
      </c>
      <c r="AL30" s="20">
        <f t="shared" si="11"/>
        <v>6.2854352026840504E-2</v>
      </c>
      <c r="AM30" s="20">
        <f t="shared" si="12"/>
        <v>8.7447108603667129E-3</v>
      </c>
      <c r="AN30" s="20">
        <f t="shared" si="13"/>
        <v>1.3343711775825641E-3</v>
      </c>
      <c r="AO30" s="20">
        <f t="shared" si="13"/>
        <v>3.7975229793293917E-3</v>
      </c>
      <c r="AP30" s="20">
        <f t="shared" si="14"/>
        <v>0</v>
      </c>
      <c r="AQ30" s="20">
        <f t="shared" si="15"/>
        <v>0</v>
      </c>
      <c r="AR30" s="20">
        <f t="shared" si="15"/>
        <v>0</v>
      </c>
      <c r="AS30" s="20">
        <f t="shared" si="16"/>
        <v>0</v>
      </c>
      <c r="AT30" s="20">
        <f t="shared" si="16"/>
        <v>0</v>
      </c>
      <c r="AU30" s="20">
        <f t="shared" si="17"/>
        <v>1.7745778763880742</v>
      </c>
      <c r="AV30" s="20">
        <f t="shared" si="18"/>
        <v>0.70479155891039058</v>
      </c>
      <c r="AW30" s="20">
        <f t="shared" si="18"/>
        <v>2.8229704032606154E-4</v>
      </c>
      <c r="AX30" s="20">
        <f t="shared" si="18"/>
        <v>0.17624679395462847</v>
      </c>
      <c r="AY30" s="20">
        <f t="shared" si="18"/>
        <v>6.2756516402631137E-4</v>
      </c>
      <c r="AZ30" s="20">
        <f t="shared" si="18"/>
        <v>0</v>
      </c>
      <c r="BA30" s="20">
        <f t="shared" si="18"/>
        <v>8.3908320308655041E-4</v>
      </c>
      <c r="BB30" s="20">
        <f t="shared" si="18"/>
        <v>1.6080881628675919E-3</v>
      </c>
      <c r="BC30" s="20">
        <f t="shared" si="18"/>
        <v>7.7293392012577775E-2</v>
      </c>
      <c r="BD30" s="20">
        <f t="shared" si="18"/>
        <v>3.5419325836954806E-2</v>
      </c>
      <c r="BE30" s="20">
        <f t="shared" si="18"/>
        <v>4.9277695708488441E-3</v>
      </c>
      <c r="BF30" s="20">
        <f t="shared" si="18"/>
        <v>7.519372327003792E-4</v>
      </c>
      <c r="BG30" s="20">
        <f t="shared" si="18"/>
        <v>2.139958482441336E-3</v>
      </c>
      <c r="BH30" s="20">
        <f t="shared" si="18"/>
        <v>0</v>
      </c>
      <c r="BI30" s="20">
        <f t="shared" si="18"/>
        <v>0</v>
      </c>
      <c r="BJ30" s="20">
        <f t="shared" si="18"/>
        <v>0</v>
      </c>
      <c r="BK30" s="20">
        <f t="shared" si="18"/>
        <v>0</v>
      </c>
      <c r="BL30" s="20">
        <f t="shared" si="24"/>
        <v>0</v>
      </c>
      <c r="BM30" s="20">
        <f t="shared" si="19"/>
        <v>1.0049277695708487</v>
      </c>
      <c r="BN30" s="19">
        <f t="shared" si="20"/>
        <v>4.2123632603794671E-4</v>
      </c>
      <c r="BO30" s="19">
        <f t="shared" si="20"/>
        <v>1.6872189602011866E-7</v>
      </c>
      <c r="BP30" s="19">
        <f t="shared" si="20"/>
        <v>1.0533831034553295E-4</v>
      </c>
      <c r="BQ30" s="19">
        <f t="shared" si="20"/>
        <v>3.7508003707157838E-7</v>
      </c>
      <c r="BR30" s="19">
        <f t="shared" si="20"/>
        <v>0</v>
      </c>
      <c r="BS30" s="19">
        <f t="shared" si="20"/>
        <v>5.014990903903119E-7</v>
      </c>
      <c r="BT30" s="19">
        <f t="shared" si="20"/>
        <v>9.6111416362405747E-7</v>
      </c>
      <c r="BU30" s="19">
        <f t="shared" si="20"/>
        <v>4.6196331478096866E-5</v>
      </c>
      <c r="BV30" s="19">
        <f t="shared" si="20"/>
        <v>2.1169247130833938E-5</v>
      </c>
      <c r="BW30" s="19">
        <f t="shared" si="20"/>
        <v>2.9452048954659438E-6</v>
      </c>
      <c r="BX30" s="19">
        <f t="shared" si="20"/>
        <v>4.4941411869849038E-7</v>
      </c>
      <c r="BY30" s="19">
        <f t="shared" si="20"/>
        <v>1.2789997803193592E-6</v>
      </c>
      <c r="BZ30" s="19">
        <f t="shared" si="20"/>
        <v>0</v>
      </c>
      <c r="CA30" s="19">
        <f t="shared" si="20"/>
        <v>0</v>
      </c>
      <c r="CB30" s="19">
        <f t="shared" si="20"/>
        <v>0</v>
      </c>
      <c r="CC30" s="19">
        <f t="shared" si="20"/>
        <v>0</v>
      </c>
      <c r="CD30" s="19">
        <f t="shared" si="25"/>
        <v>0</v>
      </c>
      <c r="CE30" s="19">
        <f t="shared" si="21"/>
        <v>5.9767504407853443E-4</v>
      </c>
      <c r="CF30" s="19">
        <f t="shared" si="22"/>
        <v>9.7421032184801112E-4</v>
      </c>
      <c r="CG30" s="19">
        <f t="shared" si="23"/>
        <v>-0.71460838332048482</v>
      </c>
    </row>
    <row r="31" spans="1:85" s="19" customFormat="1" x14ac:dyDescent="0.2">
      <c r="A31" s="28" t="s">
        <v>68</v>
      </c>
      <c r="B31" s="19">
        <v>70.19</v>
      </c>
      <c r="C31" s="19">
        <v>0.03</v>
      </c>
      <c r="D31" s="19">
        <v>15.79</v>
      </c>
      <c r="E31" s="19">
        <v>0.06</v>
      </c>
      <c r="F31" s="19">
        <v>0</v>
      </c>
      <c r="G31" s="19">
        <v>5.1100000000000003</v>
      </c>
      <c r="H31" s="19">
        <v>0.18</v>
      </c>
      <c r="I31" s="19">
        <v>4.33</v>
      </c>
      <c r="J31" s="19">
        <v>2.4700000000000002</v>
      </c>
      <c r="K31" s="19">
        <v>0.61</v>
      </c>
      <c r="L31" s="19">
        <v>0.16</v>
      </c>
      <c r="M31" s="19">
        <v>0.63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f t="shared" si="3"/>
        <v>99.559999999999988</v>
      </c>
      <c r="T31" s="19">
        <v>1400</v>
      </c>
      <c r="U31" s="19">
        <v>1.63</v>
      </c>
      <c r="V31" s="20">
        <v>0.32300000000000001</v>
      </c>
      <c r="W31" s="20">
        <v>0.77</v>
      </c>
      <c r="X31" s="29">
        <f t="shared" si="0"/>
        <v>1.3591801224978573E-3</v>
      </c>
      <c r="Y31" s="29">
        <f t="shared" si="4"/>
        <v>9.1135684933859378E-8</v>
      </c>
      <c r="Z31" s="19">
        <f t="shared" si="5"/>
        <v>-7.0403115381167281</v>
      </c>
      <c r="AA31" s="20">
        <f t="shared" si="6"/>
        <v>0.28748384397970328</v>
      </c>
      <c r="AB31" s="20">
        <f t="shared" si="7"/>
        <v>-0.541386556774756</v>
      </c>
      <c r="AC31" s="30" t="s">
        <v>97</v>
      </c>
      <c r="AD31" s="20">
        <f t="shared" si="8"/>
        <v>1.1684701181954387</v>
      </c>
      <c r="AE31" s="20">
        <f t="shared" si="8"/>
        <v>3.7571856174934564E-4</v>
      </c>
      <c r="AF31" s="20">
        <f t="shared" si="9"/>
        <v>0.30982046502501714</v>
      </c>
      <c r="AG31" s="20">
        <f t="shared" si="10"/>
        <v>8.3524744205470871E-4</v>
      </c>
      <c r="AH31" s="20">
        <f t="shared" si="10"/>
        <v>0</v>
      </c>
      <c r="AI31" s="20">
        <f t="shared" si="10"/>
        <v>0.1268147412830376</v>
      </c>
      <c r="AJ31" s="20">
        <f t="shared" si="10"/>
        <v>3.210387386744667E-3</v>
      </c>
      <c r="AK31" s="20">
        <f t="shared" si="11"/>
        <v>0.13974503792157497</v>
      </c>
      <c r="AL31" s="20">
        <f t="shared" si="11"/>
        <v>5.2449408616991919E-2</v>
      </c>
      <c r="AM31" s="20">
        <f t="shared" si="12"/>
        <v>1.7207334273624822E-2</v>
      </c>
      <c r="AN31" s="20">
        <f t="shared" si="13"/>
        <v>1.1861077134067237E-3</v>
      </c>
      <c r="AO31" s="20">
        <f t="shared" si="13"/>
        <v>5.4373624476761742E-3</v>
      </c>
      <c r="AP31" s="20">
        <f t="shared" si="14"/>
        <v>0</v>
      </c>
      <c r="AQ31" s="20">
        <f t="shared" si="15"/>
        <v>0</v>
      </c>
      <c r="AR31" s="20">
        <f t="shared" si="15"/>
        <v>0</v>
      </c>
      <c r="AS31" s="20">
        <f t="shared" si="16"/>
        <v>0</v>
      </c>
      <c r="AT31" s="20">
        <f t="shared" si="16"/>
        <v>0</v>
      </c>
      <c r="AU31" s="20">
        <f t="shared" si="17"/>
        <v>1.8083445945936922</v>
      </c>
      <c r="AV31" s="20">
        <f t="shared" si="18"/>
        <v>0.64615456682799788</v>
      </c>
      <c r="AW31" s="20">
        <f t="shared" si="18"/>
        <v>2.0776933935744916E-4</v>
      </c>
      <c r="AX31" s="20">
        <f t="shared" si="18"/>
        <v>0.17132822248108587</v>
      </c>
      <c r="AY31" s="20">
        <f t="shared" si="18"/>
        <v>4.6188511003478086E-4</v>
      </c>
      <c r="AZ31" s="20">
        <f t="shared" si="18"/>
        <v>0</v>
      </c>
      <c r="BA31" s="20">
        <f t="shared" si="18"/>
        <v>7.0127530815845954E-2</v>
      </c>
      <c r="BB31" s="20">
        <f t="shared" si="18"/>
        <v>1.7753183747957024E-3</v>
      </c>
      <c r="BC31" s="20">
        <f t="shared" si="18"/>
        <v>7.7277880742068178E-2</v>
      </c>
      <c r="BD31" s="20">
        <f t="shared" si="18"/>
        <v>2.9004100641988818E-2</v>
      </c>
      <c r="BE31" s="20">
        <f t="shared" si="18"/>
        <v>9.5155172996721077E-3</v>
      </c>
      <c r="BF31" s="20">
        <f t="shared" si="18"/>
        <v>6.5590801496173039E-4</v>
      </c>
      <c r="BG31" s="20">
        <f t="shared" si="18"/>
        <v>3.0068176518634531E-3</v>
      </c>
      <c r="BH31" s="20">
        <f t="shared" si="18"/>
        <v>0</v>
      </c>
      <c r="BI31" s="20">
        <f t="shared" si="18"/>
        <v>0</v>
      </c>
      <c r="BJ31" s="20">
        <f t="shared" si="18"/>
        <v>0</v>
      </c>
      <c r="BK31" s="20">
        <f t="shared" si="18"/>
        <v>0</v>
      </c>
      <c r="BL31" s="20">
        <f t="shared" si="24"/>
        <v>0</v>
      </c>
      <c r="BM31" s="20">
        <f t="shared" si="19"/>
        <v>1.0095155172996717</v>
      </c>
      <c r="BN31" s="19">
        <f t="shared" si="20"/>
        <v>3.8619045921046996E-4</v>
      </c>
      <c r="BO31" s="19">
        <f t="shared" si="20"/>
        <v>1.241785490586314E-7</v>
      </c>
      <c r="BP31" s="19">
        <f t="shared" si="20"/>
        <v>1.0239860292327995E-4</v>
      </c>
      <c r="BQ31" s="19">
        <f t="shared" si="20"/>
        <v>2.7605720349925638E-7</v>
      </c>
      <c r="BR31" s="19">
        <f t="shared" si="20"/>
        <v>0</v>
      </c>
      <c r="BS31" s="19">
        <f t="shared" si="20"/>
        <v>4.1913475071479514E-5</v>
      </c>
      <c r="BT31" s="19">
        <f t="shared" si="20"/>
        <v>1.0610634879094537E-6</v>
      </c>
      <c r="BU31" s="19">
        <f t="shared" si="20"/>
        <v>4.6187060778811329E-5</v>
      </c>
      <c r="BV31" s="19">
        <f t="shared" si="20"/>
        <v>1.7335027129658918E-5</v>
      </c>
      <c r="BW31" s="19">
        <f t="shared" si="20"/>
        <v>5.6871872215115838E-6</v>
      </c>
      <c r="BX31" s="19">
        <f t="shared" si="20"/>
        <v>3.9201985175371626E-7</v>
      </c>
      <c r="BY31" s="19">
        <f t="shared" si="20"/>
        <v>1.7970998726136049E-6</v>
      </c>
      <c r="BZ31" s="19">
        <f t="shared" si="20"/>
        <v>0</v>
      </c>
      <c r="CA31" s="19">
        <f t="shared" si="20"/>
        <v>0</v>
      </c>
      <c r="CB31" s="19">
        <f t="shared" si="20"/>
        <v>0</v>
      </c>
      <c r="CC31" s="19">
        <f t="shared" si="20"/>
        <v>0</v>
      </c>
      <c r="CD31" s="19">
        <f t="shared" si="25"/>
        <v>0</v>
      </c>
      <c r="CE31" s="19">
        <f t="shared" si="21"/>
        <v>5.9767504407853443E-4</v>
      </c>
      <c r="CF31" s="19">
        <f t="shared" si="22"/>
        <v>9.7421032184801112E-4</v>
      </c>
      <c r="CG31" s="19">
        <f t="shared" si="23"/>
        <v>-0.58570371448283831</v>
      </c>
    </row>
    <row r="32" spans="1:85" s="19" customFormat="1" x14ac:dyDescent="0.2">
      <c r="A32" s="28" t="s">
        <v>68</v>
      </c>
      <c r="B32" s="19">
        <v>68.989999999999995</v>
      </c>
      <c r="C32" s="19">
        <v>0.05</v>
      </c>
      <c r="D32" s="19">
        <v>15.48</v>
      </c>
      <c r="E32" s="19">
        <v>0.13</v>
      </c>
      <c r="F32" s="19">
        <v>0</v>
      </c>
      <c r="G32" s="19">
        <v>6.3</v>
      </c>
      <c r="H32" s="19">
        <v>0.32</v>
      </c>
      <c r="I32" s="19">
        <v>4.24</v>
      </c>
      <c r="J32" s="19">
        <v>2.4</v>
      </c>
      <c r="K32" s="19">
        <v>0.67</v>
      </c>
      <c r="L32" s="19">
        <v>0.21</v>
      </c>
      <c r="M32" s="19">
        <v>0.56000000000000005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f t="shared" si="3"/>
        <v>99.34999999999998</v>
      </c>
      <c r="T32" s="19">
        <v>1400</v>
      </c>
      <c r="U32" s="19">
        <v>1.63</v>
      </c>
      <c r="V32" s="20">
        <v>0.32</v>
      </c>
      <c r="W32" s="20">
        <v>0.91800000000000004</v>
      </c>
      <c r="X32" s="29">
        <f t="shared" si="0"/>
        <v>9.385729087102089E-4</v>
      </c>
      <c r="Y32" s="29">
        <f t="shared" si="4"/>
        <v>9.1135684933859378E-8</v>
      </c>
      <c r="Z32" s="19">
        <f t="shared" si="5"/>
        <v>-7.0403115381167281</v>
      </c>
      <c r="AA32" s="20">
        <f t="shared" si="6"/>
        <v>0.37998190084258904</v>
      </c>
      <c r="AB32" s="20">
        <f t="shared" si="7"/>
        <v>-0.420237089044739</v>
      </c>
      <c r="AC32" s="30" t="s">
        <v>98</v>
      </c>
      <c r="AD32" s="20">
        <f t="shared" si="8"/>
        <v>1.1484934243382718</v>
      </c>
      <c r="AE32" s="20">
        <f t="shared" si="8"/>
        <v>6.2619760291557607E-4</v>
      </c>
      <c r="AF32" s="20">
        <f t="shared" si="9"/>
        <v>0.3037378593152163</v>
      </c>
      <c r="AG32" s="20">
        <f t="shared" si="10"/>
        <v>1.8097027911185358E-3</v>
      </c>
      <c r="AH32" s="20">
        <f t="shared" si="10"/>
        <v>0</v>
      </c>
      <c r="AI32" s="20">
        <f t="shared" si="10"/>
        <v>0.15634694130785456</v>
      </c>
      <c r="AJ32" s="20">
        <f t="shared" si="10"/>
        <v>5.7073553542127415E-3</v>
      </c>
      <c r="AK32" s="20">
        <f t="shared" si="11"/>
        <v>0.13684040664837827</v>
      </c>
      <c r="AL32" s="20">
        <f t="shared" si="11"/>
        <v>5.0962988129870684E-2</v>
      </c>
      <c r="AM32" s="20">
        <f t="shared" si="12"/>
        <v>1.8899858956276445E-2</v>
      </c>
      <c r="AN32" s="20">
        <f t="shared" si="13"/>
        <v>1.5567663738463248E-3</v>
      </c>
      <c r="AO32" s="20">
        <f t="shared" si="13"/>
        <v>4.8332110646010446E-3</v>
      </c>
      <c r="AP32" s="20">
        <f t="shared" si="14"/>
        <v>0</v>
      </c>
      <c r="AQ32" s="20">
        <f t="shared" si="15"/>
        <v>0</v>
      </c>
      <c r="AR32" s="20">
        <f t="shared" si="15"/>
        <v>0</v>
      </c>
      <c r="AS32" s="20">
        <f t="shared" si="16"/>
        <v>0</v>
      </c>
      <c r="AT32" s="20">
        <f t="shared" si="16"/>
        <v>0</v>
      </c>
      <c r="AU32" s="20">
        <f t="shared" si="17"/>
        <v>1.810914852926286</v>
      </c>
      <c r="AV32" s="20">
        <f t="shared" si="18"/>
        <v>0.63420619831043035</v>
      </c>
      <c r="AW32" s="20">
        <f t="shared" si="18"/>
        <v>3.4579074874983406E-4</v>
      </c>
      <c r="AX32" s="20">
        <f t="shared" si="18"/>
        <v>0.16772619586415202</v>
      </c>
      <c r="AY32" s="20">
        <f t="shared" si="18"/>
        <v>9.993306908904129E-4</v>
      </c>
      <c r="AZ32" s="20">
        <f t="shared" si="18"/>
        <v>0</v>
      </c>
      <c r="BA32" s="20">
        <f t="shared" si="18"/>
        <v>8.6335887662090285E-2</v>
      </c>
      <c r="BB32" s="20">
        <f t="shared" si="18"/>
        <v>3.1516420250185346E-3</v>
      </c>
      <c r="BC32" s="20">
        <f t="shared" si="18"/>
        <v>7.5564241149856215E-2</v>
      </c>
      <c r="BD32" s="20">
        <f t="shared" si="18"/>
        <v>2.8142122777069716E-2</v>
      </c>
      <c r="BE32" s="20">
        <f t="shared" si="18"/>
        <v>1.0436635894689286E-2</v>
      </c>
      <c r="BF32" s="20">
        <f t="shared" si="18"/>
        <v>8.5965741091069046E-4</v>
      </c>
      <c r="BG32" s="20">
        <f t="shared" si="18"/>
        <v>2.6689333608319477E-3</v>
      </c>
      <c r="BH32" s="20">
        <f t="shared" si="18"/>
        <v>0</v>
      </c>
      <c r="BI32" s="20">
        <f t="shared" si="18"/>
        <v>0</v>
      </c>
      <c r="BJ32" s="20">
        <f t="shared" si="18"/>
        <v>0</v>
      </c>
      <c r="BK32" s="20">
        <f t="shared" si="18"/>
        <v>0</v>
      </c>
      <c r="BL32" s="20">
        <f t="shared" si="24"/>
        <v>0</v>
      </c>
      <c r="BM32" s="20">
        <f t="shared" si="19"/>
        <v>1.0104366358946892</v>
      </c>
      <c r="BN32" s="19">
        <f t="shared" si="20"/>
        <v>3.7904921753006623E-4</v>
      </c>
      <c r="BO32" s="19">
        <f t="shared" si="20"/>
        <v>2.0667050100100651E-7</v>
      </c>
      <c r="BP32" s="19">
        <f t="shared" si="20"/>
        <v>1.0024576150623196E-4</v>
      </c>
      <c r="BQ32" s="19">
        <f t="shared" si="20"/>
        <v>5.9727501472695986E-7</v>
      </c>
      <c r="BR32" s="19">
        <f t="shared" si="20"/>
        <v>0</v>
      </c>
      <c r="BS32" s="19">
        <f t="shared" si="20"/>
        <v>5.160080546399921E-5</v>
      </c>
      <c r="BT32" s="19">
        <f t="shared" si="20"/>
        <v>1.8836577862227142E-6</v>
      </c>
      <c r="BU32" s="19">
        <f t="shared" si="20"/>
        <v>4.5162861160001319E-5</v>
      </c>
      <c r="BV32" s="19">
        <f t="shared" si="20"/>
        <v>1.6819844471248672E-5</v>
      </c>
      <c r="BW32" s="19">
        <f t="shared" si="20"/>
        <v>6.2377168183900344E-6</v>
      </c>
      <c r="BX32" s="19">
        <f t="shared" si="20"/>
        <v>5.1379578095848575E-7</v>
      </c>
      <c r="BY32" s="19">
        <f t="shared" si="20"/>
        <v>1.5951548640779056E-6</v>
      </c>
      <c r="BZ32" s="19">
        <f t="shared" si="20"/>
        <v>0</v>
      </c>
      <c r="CA32" s="19">
        <f t="shared" si="20"/>
        <v>0</v>
      </c>
      <c r="CB32" s="19">
        <f t="shared" si="20"/>
        <v>0</v>
      </c>
      <c r="CC32" s="19">
        <f t="shared" si="20"/>
        <v>0</v>
      </c>
      <c r="CD32" s="19">
        <f t="shared" si="25"/>
        <v>0</v>
      </c>
      <c r="CE32" s="19">
        <f t="shared" si="21"/>
        <v>5.9767504407853443E-4</v>
      </c>
      <c r="CF32" s="19">
        <f t="shared" si="22"/>
        <v>9.7421032184801112E-4</v>
      </c>
      <c r="CG32" s="19">
        <f t="shared" si="23"/>
        <v>-0.55606477747421934</v>
      </c>
    </row>
    <row r="33" spans="1:85" s="19" customFormat="1" x14ac:dyDescent="0.2">
      <c r="A33" s="28" t="s">
        <v>68</v>
      </c>
      <c r="B33" s="19">
        <v>66.84</v>
      </c>
      <c r="C33" s="19">
        <v>0.04</v>
      </c>
      <c r="D33" s="19">
        <v>16.079999999999998</v>
      </c>
      <c r="E33" s="19">
        <v>0.04</v>
      </c>
      <c r="F33" s="19">
        <v>0.01</v>
      </c>
      <c r="G33" s="19">
        <v>7.93</v>
      </c>
      <c r="H33" s="19">
        <v>0.57999999999999996</v>
      </c>
      <c r="I33" s="19">
        <v>4.2</v>
      </c>
      <c r="J33" s="19">
        <v>2.2000000000000002</v>
      </c>
      <c r="K33" s="19">
        <v>0.78</v>
      </c>
      <c r="L33" s="19">
        <v>0.06</v>
      </c>
      <c r="M33" s="19">
        <v>0.49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f t="shared" si="3"/>
        <v>99.250000000000028</v>
      </c>
      <c r="T33" s="19">
        <v>1400</v>
      </c>
      <c r="U33" s="19">
        <v>1.63</v>
      </c>
      <c r="V33" s="20">
        <v>0.313</v>
      </c>
      <c r="W33" s="20">
        <v>0.84399999999999997</v>
      </c>
      <c r="X33" s="29">
        <f t="shared" si="0"/>
        <v>1.062324510932889E-3</v>
      </c>
      <c r="Y33" s="29">
        <f t="shared" si="4"/>
        <v>9.1135684933859378E-8</v>
      </c>
      <c r="Z33" s="19">
        <f t="shared" si="5"/>
        <v>-7.0403115381167281</v>
      </c>
      <c r="AA33" s="20">
        <f t="shared" si="6"/>
        <v>0.41580347748645252</v>
      </c>
      <c r="AB33" s="20">
        <f t="shared" si="7"/>
        <v>-0.3811118828572147</v>
      </c>
      <c r="AC33" s="30" t="s">
        <v>99</v>
      </c>
      <c r="AD33" s="20">
        <f t="shared" si="8"/>
        <v>1.1127018478441819</v>
      </c>
      <c r="AE33" s="20">
        <f t="shared" si="8"/>
        <v>5.0095808233246086E-4</v>
      </c>
      <c r="AF33" s="20">
        <f t="shared" si="9"/>
        <v>0.31551064455999211</v>
      </c>
      <c r="AG33" s="20">
        <f t="shared" si="10"/>
        <v>5.5683162803647258E-4</v>
      </c>
      <c r="AH33" s="20">
        <f t="shared" si="10"/>
        <v>1.4098406880022558E-4</v>
      </c>
      <c r="AI33" s="20">
        <f t="shared" si="10"/>
        <v>0.19679861024941059</v>
      </c>
      <c r="AJ33" s="20">
        <f t="shared" si="10"/>
        <v>1.0344581579510593E-2</v>
      </c>
      <c r="AK33" s="20">
        <f t="shared" si="11"/>
        <v>0.1355494594158464</v>
      </c>
      <c r="AL33" s="20">
        <f t="shared" si="11"/>
        <v>4.6716072452381463E-2</v>
      </c>
      <c r="AM33" s="20">
        <f t="shared" si="12"/>
        <v>2.2002820874471085E-2</v>
      </c>
      <c r="AN33" s="20">
        <f t="shared" si="13"/>
        <v>4.4479039252752137E-4</v>
      </c>
      <c r="AO33" s="20">
        <f t="shared" si="13"/>
        <v>4.2290596815259133E-3</v>
      </c>
      <c r="AP33" s="20">
        <f t="shared" si="14"/>
        <v>0</v>
      </c>
      <c r="AQ33" s="20">
        <f t="shared" si="15"/>
        <v>0</v>
      </c>
      <c r="AR33" s="20">
        <f t="shared" si="15"/>
        <v>0</v>
      </c>
      <c r="AS33" s="20">
        <f t="shared" si="16"/>
        <v>0</v>
      </c>
      <c r="AT33" s="20">
        <f t="shared" si="16"/>
        <v>0</v>
      </c>
      <c r="AU33" s="20">
        <f t="shared" si="17"/>
        <v>1.8234938399545457</v>
      </c>
      <c r="AV33" s="20">
        <f t="shared" si="18"/>
        <v>0.61020323922340103</v>
      </c>
      <c r="AW33" s="20">
        <f t="shared" si="18"/>
        <v>2.7472430745636533E-4</v>
      </c>
      <c r="AX33" s="20">
        <f t="shared" si="18"/>
        <v>0.17302534159800445</v>
      </c>
      <c r="AY33" s="20">
        <f t="shared" si="18"/>
        <v>3.0536523668780405E-4</v>
      </c>
      <c r="AZ33" s="20">
        <f t="shared" si="18"/>
        <v>7.7315352380757089E-5</v>
      </c>
      <c r="BA33" s="20">
        <f t="shared" si="18"/>
        <v>0.10792392380898648</v>
      </c>
      <c r="BB33" s="20">
        <f t="shared" si="18"/>
        <v>5.6729457225742274E-3</v>
      </c>
      <c r="BC33" s="20">
        <f t="shared" si="18"/>
        <v>7.4335024580738499E-2</v>
      </c>
      <c r="BD33" s="20">
        <f t="shared" si="18"/>
        <v>2.5618991097631542E-2</v>
      </c>
      <c r="BE33" s="20">
        <f t="shared" si="18"/>
        <v>1.2066298438945947E-2</v>
      </c>
      <c r="BF33" s="20">
        <f t="shared" si="18"/>
        <v>2.4392207024873124E-4</v>
      </c>
      <c r="BG33" s="20">
        <f t="shared" si="18"/>
        <v>2.3192070018900261E-3</v>
      </c>
      <c r="BH33" s="20">
        <f t="shared" si="18"/>
        <v>0</v>
      </c>
      <c r="BI33" s="20">
        <f t="shared" si="18"/>
        <v>0</v>
      </c>
      <c r="BJ33" s="20">
        <f t="shared" si="18"/>
        <v>0</v>
      </c>
      <c r="BK33" s="20">
        <f t="shared" si="18"/>
        <v>0</v>
      </c>
      <c r="BL33" s="20">
        <f t="shared" si="24"/>
        <v>0</v>
      </c>
      <c r="BM33" s="20">
        <f t="shared" si="19"/>
        <v>1.0120662984389459</v>
      </c>
      <c r="BN33" s="19">
        <f t="shared" si="20"/>
        <v>3.6470324789971071E-4</v>
      </c>
      <c r="BO33" s="19">
        <f t="shared" si="20"/>
        <v>1.6419586256842801E-7</v>
      </c>
      <c r="BP33" s="19">
        <f t="shared" si="20"/>
        <v>1.0341292866629079E-4</v>
      </c>
      <c r="BQ33" s="19">
        <f t="shared" si="20"/>
        <v>1.8250918129743541E-7</v>
      </c>
      <c r="BR33" s="19">
        <f t="shared" si="20"/>
        <v>4.6209456642116421E-8</v>
      </c>
      <c r="BS33" s="19">
        <f t="shared" si="20"/>
        <v>6.4503435919664395E-5</v>
      </c>
      <c r="BT33" s="19">
        <f t="shared" si="20"/>
        <v>3.3905780847946849E-6</v>
      </c>
      <c r="BU33" s="19">
        <f t="shared" si="20"/>
        <v>4.4428189092871822E-5</v>
      </c>
      <c r="BV33" s="19">
        <f t="shared" si="20"/>
        <v>1.5311831633524513E-5</v>
      </c>
      <c r="BW33" s="19">
        <f t="shared" si="20"/>
        <v>7.2117254513617703E-6</v>
      </c>
      <c r="BX33" s="19">
        <f t="shared" si="20"/>
        <v>1.4578613408763783E-7</v>
      </c>
      <c r="BY33" s="19">
        <f t="shared" si="20"/>
        <v>1.3861321470818672E-6</v>
      </c>
      <c r="BZ33" s="19">
        <f t="shared" si="20"/>
        <v>0</v>
      </c>
      <c r="CA33" s="19">
        <f t="shared" si="20"/>
        <v>0</v>
      </c>
      <c r="CB33" s="19">
        <f t="shared" si="20"/>
        <v>0</v>
      </c>
      <c r="CC33" s="19">
        <f t="shared" si="20"/>
        <v>0</v>
      </c>
      <c r="CD33" s="19">
        <f t="shared" si="25"/>
        <v>0</v>
      </c>
      <c r="CE33" s="19">
        <f t="shared" si="21"/>
        <v>5.9767504407853443E-4</v>
      </c>
      <c r="CF33" s="19">
        <f t="shared" si="22"/>
        <v>9.7421032184801112E-4</v>
      </c>
      <c r="CG33" s="19">
        <f t="shared" si="23"/>
        <v>-0.4985764990125845</v>
      </c>
    </row>
    <row r="34" spans="1:85" s="19" customFormat="1" x14ac:dyDescent="0.2">
      <c r="A34" s="28" t="s">
        <v>68</v>
      </c>
      <c r="B34" s="19">
        <v>64.44</v>
      </c>
      <c r="C34" s="19">
        <v>0.62</v>
      </c>
      <c r="D34" s="19">
        <v>17.48</v>
      </c>
      <c r="E34" s="19">
        <v>0</v>
      </c>
      <c r="F34" s="19">
        <v>7.0000000000000007E-2</v>
      </c>
      <c r="G34" s="19">
        <v>3.31</v>
      </c>
      <c r="H34" s="19">
        <v>6.59</v>
      </c>
      <c r="I34" s="19">
        <v>3.84</v>
      </c>
      <c r="J34" s="19">
        <v>1.18</v>
      </c>
      <c r="K34" s="19">
        <v>0.72</v>
      </c>
      <c r="L34" s="19">
        <v>0.05</v>
      </c>
      <c r="M34" s="19">
        <v>0.43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f t="shared" si="3"/>
        <v>98.730000000000018</v>
      </c>
      <c r="T34" s="19">
        <v>1400</v>
      </c>
      <c r="U34" s="19">
        <v>1.63</v>
      </c>
      <c r="V34" s="20">
        <v>0.22700000000000001</v>
      </c>
      <c r="W34" s="20">
        <v>0.78500000000000003</v>
      </c>
      <c r="X34" s="29">
        <f t="shared" si="0"/>
        <v>6.4590079797603088E-4</v>
      </c>
      <c r="Y34" s="29">
        <f t="shared" si="4"/>
        <v>9.1135684933859378E-8</v>
      </c>
      <c r="Z34" s="19">
        <f t="shared" si="5"/>
        <v>-7.0403115381167281</v>
      </c>
      <c r="AA34" s="20">
        <f t="shared" si="6"/>
        <v>0.49223410540796075</v>
      </c>
      <c r="AB34" s="20">
        <f t="shared" si="7"/>
        <v>-0.30782829864350369</v>
      </c>
      <c r="AC34" s="30" t="s">
        <v>100</v>
      </c>
      <c r="AD34" s="20">
        <f t="shared" si="8"/>
        <v>1.0727484601298485</v>
      </c>
      <c r="AE34" s="20">
        <f t="shared" si="8"/>
        <v>7.7648502761531431E-3</v>
      </c>
      <c r="AF34" s="20">
        <f t="shared" si="9"/>
        <v>0.34298047679780241</v>
      </c>
      <c r="AG34" s="20">
        <f t="shared" si="10"/>
        <v>0</v>
      </c>
      <c r="AH34" s="20">
        <f t="shared" si="10"/>
        <v>9.8688848160157915E-4</v>
      </c>
      <c r="AI34" s="20">
        <f t="shared" si="10"/>
        <v>8.214418662365057E-2</v>
      </c>
      <c r="AJ34" s="20">
        <f t="shared" si="10"/>
        <v>0.11753584932581863</v>
      </c>
      <c r="AK34" s="20">
        <f t="shared" si="11"/>
        <v>0.12393093432305954</v>
      </c>
      <c r="AL34" s="20">
        <f t="shared" si="11"/>
        <v>2.505680249718642E-2</v>
      </c>
      <c r="AM34" s="20">
        <f t="shared" si="12"/>
        <v>2.0310296191819462E-2</v>
      </c>
      <c r="AN34" s="20">
        <f t="shared" si="13"/>
        <v>3.7065866043960117E-4</v>
      </c>
      <c r="AO34" s="20">
        <f t="shared" si="13"/>
        <v>3.7112156388900874E-3</v>
      </c>
      <c r="AP34" s="20">
        <f t="shared" si="14"/>
        <v>0</v>
      </c>
      <c r="AQ34" s="20">
        <f t="shared" si="15"/>
        <v>0</v>
      </c>
      <c r="AR34" s="20">
        <f t="shared" si="15"/>
        <v>0</v>
      </c>
      <c r="AS34" s="20">
        <f t="shared" si="16"/>
        <v>0</v>
      </c>
      <c r="AT34" s="20">
        <f t="shared" si="16"/>
        <v>0</v>
      </c>
      <c r="AU34" s="20">
        <f t="shared" si="17"/>
        <v>1.7772303227544504</v>
      </c>
      <c r="AV34" s="20">
        <f t="shared" ref="AV34:BK49" si="26">AD34/$AU34</f>
        <v>0.60360688561021358</v>
      </c>
      <c r="AW34" s="20">
        <f t="shared" si="26"/>
        <v>4.3690737079697959E-3</v>
      </c>
      <c r="AX34" s="20">
        <f t="shared" si="26"/>
        <v>0.19298594695719135</v>
      </c>
      <c r="AY34" s="20">
        <f t="shared" si="26"/>
        <v>0</v>
      </c>
      <c r="AZ34" s="20">
        <f t="shared" si="26"/>
        <v>5.5529577059660142E-4</v>
      </c>
      <c r="BA34" s="20">
        <f t="shared" si="26"/>
        <v>4.6220338226245737E-2</v>
      </c>
      <c r="BB34" s="20">
        <f t="shared" si="26"/>
        <v>6.6134280864426756E-2</v>
      </c>
      <c r="BC34" s="20">
        <f t="shared" si="26"/>
        <v>6.9732624261657036E-2</v>
      </c>
      <c r="BD34" s="20">
        <f t="shared" si="26"/>
        <v>1.4098793035644359E-2</v>
      </c>
      <c r="BE34" s="20">
        <f t="shared" si="26"/>
        <v>1.1428060804376462E-2</v>
      </c>
      <c r="BF34" s="20">
        <f t="shared" si="26"/>
        <v>2.085597210974511E-4</v>
      </c>
      <c r="BG34" s="20">
        <f t="shared" si="26"/>
        <v>2.0882018449574049E-3</v>
      </c>
      <c r="BH34" s="20">
        <f t="shared" si="26"/>
        <v>0</v>
      </c>
      <c r="BI34" s="20">
        <f t="shared" si="26"/>
        <v>0</v>
      </c>
      <c r="BJ34" s="20">
        <f t="shared" si="26"/>
        <v>0</v>
      </c>
      <c r="BK34" s="20">
        <f t="shared" si="26"/>
        <v>0</v>
      </c>
      <c r="BL34" s="20">
        <f t="shared" si="24"/>
        <v>0</v>
      </c>
      <c r="BM34" s="20">
        <f t="shared" si="19"/>
        <v>1.0114280608043766</v>
      </c>
      <c r="BN34" s="19">
        <f t="shared" ref="BN34:CC49" si="27">AV34/($T34+273.15)</f>
        <v>3.607607719631913E-4</v>
      </c>
      <c r="BO34" s="19">
        <f t="shared" si="27"/>
        <v>2.6112863209932137E-6</v>
      </c>
      <c r="BP34" s="19">
        <f t="shared" si="27"/>
        <v>1.1534288435417705E-4</v>
      </c>
      <c r="BQ34" s="19">
        <f t="shared" si="27"/>
        <v>0</v>
      </c>
      <c r="BR34" s="19">
        <f t="shared" si="27"/>
        <v>3.3188642416794751E-7</v>
      </c>
      <c r="BS34" s="19">
        <f t="shared" si="27"/>
        <v>2.7624742686696192E-5</v>
      </c>
      <c r="BT34" s="19">
        <f t="shared" si="27"/>
        <v>3.9526809230748438E-5</v>
      </c>
      <c r="BU34" s="19">
        <f t="shared" si="27"/>
        <v>4.1677449279297753E-5</v>
      </c>
      <c r="BV34" s="19">
        <f t="shared" si="27"/>
        <v>8.4264967490328772E-6</v>
      </c>
      <c r="BW34" s="19">
        <f t="shared" si="27"/>
        <v>6.8302667449878735E-6</v>
      </c>
      <c r="BX34" s="19">
        <f t="shared" si="27"/>
        <v>1.2465094049992593E-7</v>
      </c>
      <c r="BY34" s="19">
        <f t="shared" si="27"/>
        <v>1.2480661297297939E-6</v>
      </c>
      <c r="BZ34" s="19">
        <f t="shared" si="27"/>
        <v>0</v>
      </c>
      <c r="CA34" s="19">
        <f t="shared" si="27"/>
        <v>0</v>
      </c>
      <c r="CB34" s="19">
        <f t="shared" si="27"/>
        <v>0</v>
      </c>
      <c r="CC34" s="19">
        <f t="shared" si="27"/>
        <v>0</v>
      </c>
      <c r="CD34" s="19">
        <f t="shared" si="25"/>
        <v>0</v>
      </c>
      <c r="CE34" s="19">
        <f t="shared" si="21"/>
        <v>5.9767504407853443E-4</v>
      </c>
      <c r="CF34" s="19">
        <f t="shared" si="22"/>
        <v>9.7421032184801112E-4</v>
      </c>
      <c r="CG34" s="19">
        <f t="shared" si="23"/>
        <v>-0.3087207441851656</v>
      </c>
    </row>
    <row r="35" spans="1:85" s="19" customFormat="1" x14ac:dyDescent="0.2">
      <c r="A35" s="28" t="s">
        <v>68</v>
      </c>
      <c r="B35" s="19">
        <v>51.42</v>
      </c>
      <c r="C35" s="19">
        <v>0.82</v>
      </c>
      <c r="D35" s="19">
        <v>15.33</v>
      </c>
      <c r="E35" s="19">
        <v>4.1900000000000004</v>
      </c>
      <c r="F35" s="19">
        <v>0.15</v>
      </c>
      <c r="G35" s="19">
        <v>10.210000000000001</v>
      </c>
      <c r="H35" s="19">
        <v>12.68</v>
      </c>
      <c r="I35" s="19">
        <v>1.73</v>
      </c>
      <c r="J35" s="19">
        <v>0.13</v>
      </c>
      <c r="K35" s="19">
        <v>1.1299999999999999</v>
      </c>
      <c r="L35" s="19">
        <v>0.05</v>
      </c>
      <c r="M35" s="19">
        <v>0.34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f t="shared" si="3"/>
        <v>98.18</v>
      </c>
      <c r="T35" s="19">
        <v>1400</v>
      </c>
      <c r="U35" s="19">
        <v>1.63</v>
      </c>
      <c r="V35" s="20">
        <v>0.13</v>
      </c>
      <c r="W35" s="20">
        <v>0.70699999999999996</v>
      </c>
      <c r="X35" s="29">
        <f t="shared" si="0"/>
        <v>2.6115677518685548E-4</v>
      </c>
      <c r="Y35" s="29">
        <f t="shared" si="4"/>
        <v>9.1135684933859378E-8</v>
      </c>
      <c r="Z35" s="19">
        <f t="shared" si="5"/>
        <v>-7.0403115381167281</v>
      </c>
      <c r="AA35" s="20">
        <f t="shared" si="6"/>
        <v>1.2149262351976775</v>
      </c>
      <c r="AB35" s="20">
        <f t="shared" si="7"/>
        <v>8.454991034658027E-2</v>
      </c>
      <c r="AC35" s="30" t="s">
        <v>101</v>
      </c>
      <c r="AD35" s="20">
        <f t="shared" si="8"/>
        <v>0.85600133177959048</v>
      </c>
      <c r="AE35" s="20">
        <f t="shared" si="8"/>
        <v>1.0269640687815447E-2</v>
      </c>
      <c r="AF35" s="20">
        <f t="shared" si="9"/>
        <v>0.30079466300402236</v>
      </c>
      <c r="AG35" s="20">
        <f t="shared" si="10"/>
        <v>5.8328113036820499E-2</v>
      </c>
      <c r="AH35" s="20">
        <f t="shared" si="10"/>
        <v>2.1147610320033836E-3</v>
      </c>
      <c r="AI35" s="20">
        <f t="shared" si="10"/>
        <v>0.2533813128179675</v>
      </c>
      <c r="AJ35" s="20">
        <f t="shared" si="10"/>
        <v>0.22615395591067985</v>
      </c>
      <c r="AK35" s="20">
        <f t="shared" si="11"/>
        <v>5.5833467807003392E-2</v>
      </c>
      <c r="AL35" s="20">
        <f t="shared" si="11"/>
        <v>2.7604951903679956E-3</v>
      </c>
      <c r="AM35" s="20">
        <f t="shared" si="12"/>
        <v>3.1875881523272212E-2</v>
      </c>
      <c r="AN35" s="20">
        <f t="shared" si="13"/>
        <v>3.7065866043960117E-4</v>
      </c>
      <c r="AO35" s="20">
        <f t="shared" si="13"/>
        <v>2.9344495749363485E-3</v>
      </c>
      <c r="AP35" s="20">
        <f t="shared" si="14"/>
        <v>0</v>
      </c>
      <c r="AQ35" s="20">
        <f t="shared" si="15"/>
        <v>0</v>
      </c>
      <c r="AR35" s="20">
        <f t="shared" si="15"/>
        <v>0</v>
      </c>
      <c r="AS35" s="20">
        <f t="shared" si="16"/>
        <v>0</v>
      </c>
      <c r="AT35" s="20">
        <f t="shared" si="16"/>
        <v>0</v>
      </c>
      <c r="AU35" s="20">
        <f t="shared" si="17"/>
        <v>1.7689428495016466</v>
      </c>
      <c r="AV35" s="20">
        <f t="shared" si="26"/>
        <v>0.48390558916063708</v>
      </c>
      <c r="AW35" s="20">
        <f t="shared" si="26"/>
        <v>5.805524294189973E-3</v>
      </c>
      <c r="AX35" s="20">
        <f t="shared" si="26"/>
        <v>0.17004204691449665</v>
      </c>
      <c r="AY35" s="20">
        <f t="shared" si="26"/>
        <v>3.2973429895291936E-2</v>
      </c>
      <c r="AZ35" s="20">
        <f t="shared" si="26"/>
        <v>1.1954942651760414E-3</v>
      </c>
      <c r="BA35" s="20">
        <f t="shared" si="26"/>
        <v>0.14323883492864173</v>
      </c>
      <c r="BB35" s="20">
        <f t="shared" si="26"/>
        <v>0.12784695445327293</v>
      </c>
      <c r="BC35" s="20">
        <f t="shared" si="26"/>
        <v>3.1563183526665664E-2</v>
      </c>
      <c r="BD35" s="20">
        <f t="shared" si="26"/>
        <v>1.5605338471764043E-3</v>
      </c>
      <c r="BE35" s="20">
        <f t="shared" si="26"/>
        <v>1.8019735082030721E-2</v>
      </c>
      <c r="BF35" s="20">
        <f t="shared" si="26"/>
        <v>2.0953682056151478E-4</v>
      </c>
      <c r="BG35" s="20">
        <f t="shared" si="26"/>
        <v>1.6588718938902141E-3</v>
      </c>
      <c r="BH35" s="20">
        <f t="shared" si="26"/>
        <v>0</v>
      </c>
      <c r="BI35" s="20">
        <f t="shared" si="26"/>
        <v>0</v>
      </c>
      <c r="BJ35" s="20">
        <f t="shared" si="26"/>
        <v>0</v>
      </c>
      <c r="BK35" s="20">
        <f t="shared" si="26"/>
        <v>0</v>
      </c>
      <c r="BL35" s="20">
        <f t="shared" si="24"/>
        <v>0</v>
      </c>
      <c r="BM35" s="20">
        <f t="shared" si="19"/>
        <v>1.0180197350820306</v>
      </c>
      <c r="BN35" s="19">
        <f t="shared" si="27"/>
        <v>2.8921829433143297E-4</v>
      </c>
      <c r="BO35" s="19">
        <f t="shared" si="27"/>
        <v>3.4698169884289947E-6</v>
      </c>
      <c r="BP35" s="19">
        <f t="shared" si="27"/>
        <v>1.01629887884826E-4</v>
      </c>
      <c r="BQ35" s="19">
        <f t="shared" si="27"/>
        <v>1.9707396166089073E-5</v>
      </c>
      <c r="BR35" s="19">
        <f t="shared" si="27"/>
        <v>7.1451708763472566E-7</v>
      </c>
      <c r="BS35" s="19">
        <f t="shared" si="27"/>
        <v>8.5610276979733869E-5</v>
      </c>
      <c r="BT35" s="19">
        <f t="shared" si="27"/>
        <v>7.6410934138166283E-5</v>
      </c>
      <c r="BU35" s="19">
        <f t="shared" si="27"/>
        <v>1.8864527105558773E-5</v>
      </c>
      <c r="BV35" s="19">
        <f t="shared" si="27"/>
        <v>9.3269213589720243E-7</v>
      </c>
      <c r="BW35" s="19">
        <f t="shared" si="27"/>
        <v>1.0769945959436225E-5</v>
      </c>
      <c r="BX35" s="19">
        <f t="shared" si="27"/>
        <v>1.2523492846517932E-7</v>
      </c>
      <c r="BY35" s="19">
        <f t="shared" si="27"/>
        <v>9.9146633230147576E-7</v>
      </c>
      <c r="BZ35" s="19">
        <f t="shared" si="27"/>
        <v>0</v>
      </c>
      <c r="CA35" s="19">
        <f t="shared" si="27"/>
        <v>0</v>
      </c>
      <c r="CB35" s="19">
        <f t="shared" si="27"/>
        <v>0</v>
      </c>
      <c r="CC35" s="19">
        <f t="shared" si="27"/>
        <v>0</v>
      </c>
      <c r="CD35" s="19">
        <f t="shared" si="25"/>
        <v>0</v>
      </c>
      <c r="CE35" s="19">
        <f t="shared" si="21"/>
        <v>5.9767504407853443E-4</v>
      </c>
      <c r="CF35" s="19">
        <f t="shared" si="22"/>
        <v>9.7421032184801112E-4</v>
      </c>
      <c r="CG35" s="19">
        <f t="shared" si="23"/>
        <v>0.1496870891229336</v>
      </c>
    </row>
    <row r="36" spans="1:85" s="19" customFormat="1" x14ac:dyDescent="0.2">
      <c r="A36" s="28" t="s">
        <v>68</v>
      </c>
      <c r="B36" s="19">
        <v>58.3</v>
      </c>
      <c r="C36" s="19">
        <v>0.34</v>
      </c>
      <c r="D36" s="19">
        <v>22.91</v>
      </c>
      <c r="E36" s="19">
        <v>2.2200000000000002</v>
      </c>
      <c r="F36" s="19">
        <v>0.22</v>
      </c>
      <c r="G36" s="19">
        <v>0.19</v>
      </c>
      <c r="H36" s="19">
        <v>1.87</v>
      </c>
      <c r="I36" s="19">
        <v>6.36</v>
      </c>
      <c r="J36" s="19">
        <v>5.8</v>
      </c>
      <c r="K36" s="19">
        <v>0.44</v>
      </c>
      <c r="L36" s="19">
        <v>0.32</v>
      </c>
      <c r="M36" s="19">
        <v>0.37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f t="shared" si="3"/>
        <v>99.339999999999989</v>
      </c>
      <c r="T36" s="19">
        <v>1400</v>
      </c>
      <c r="U36" s="19">
        <v>1.63</v>
      </c>
      <c r="V36" s="20">
        <v>0.17</v>
      </c>
      <c r="W36" s="20">
        <v>0.94299999999999995</v>
      </c>
      <c r="X36" s="29">
        <f t="shared" si="0"/>
        <v>2.5103130134780975E-4</v>
      </c>
      <c r="Y36" s="29">
        <f t="shared" si="4"/>
        <v>9.1135684933859378E-8</v>
      </c>
      <c r="Z36" s="19">
        <f t="shared" si="5"/>
        <v>-7.0403115381167281</v>
      </c>
      <c r="AA36" s="20">
        <f t="shared" si="6"/>
        <v>0.48251503818120273</v>
      </c>
      <c r="AB36" s="20">
        <f t="shared" si="7"/>
        <v>-0.31648914678166057</v>
      </c>
      <c r="AC36" s="30" t="s">
        <v>102</v>
      </c>
      <c r="AD36" s="20">
        <f t="shared" si="8"/>
        <v>0.9705343765606792</v>
      </c>
      <c r="AE36" s="20">
        <f t="shared" si="8"/>
        <v>4.2581436998259175E-3</v>
      </c>
      <c r="AF36" s="20">
        <f t="shared" si="9"/>
        <v>0.44952418326302362</v>
      </c>
      <c r="AG36" s="20">
        <f t="shared" si="10"/>
        <v>3.0904155356024227E-2</v>
      </c>
      <c r="AH36" s="20">
        <f t="shared" si="10"/>
        <v>3.101649513604963E-3</v>
      </c>
      <c r="AI36" s="20">
        <f t="shared" si="10"/>
        <v>4.7152252140464073E-3</v>
      </c>
      <c r="AJ36" s="20">
        <f t="shared" si="10"/>
        <v>3.3352357851180708E-2</v>
      </c>
      <c r="AK36" s="20">
        <f t="shared" si="11"/>
        <v>0.2052606099725674</v>
      </c>
      <c r="AL36" s="20">
        <f t="shared" si="11"/>
        <v>0.12316055464718749</v>
      </c>
      <c r="AM36" s="20">
        <f t="shared" si="12"/>
        <v>1.241184767277856E-2</v>
      </c>
      <c r="AN36" s="20">
        <f t="shared" si="13"/>
        <v>2.3722154268134474E-3</v>
      </c>
      <c r="AO36" s="20">
        <f t="shared" si="13"/>
        <v>3.1933715962542612E-3</v>
      </c>
      <c r="AP36" s="20">
        <f t="shared" si="14"/>
        <v>0</v>
      </c>
      <c r="AQ36" s="20">
        <f t="shared" si="15"/>
        <v>0</v>
      </c>
      <c r="AR36" s="20">
        <f t="shared" si="15"/>
        <v>0</v>
      </c>
      <c r="AS36" s="20">
        <f t="shared" si="16"/>
        <v>0</v>
      </c>
      <c r="AT36" s="20">
        <f t="shared" si="16"/>
        <v>0</v>
      </c>
      <c r="AU36" s="20">
        <f t="shared" si="17"/>
        <v>1.8303768431012075</v>
      </c>
      <c r="AV36" s="20">
        <f t="shared" si="26"/>
        <v>0.53023746460663412</v>
      </c>
      <c r="AW36" s="20">
        <f t="shared" si="26"/>
        <v>2.3263754214740526E-3</v>
      </c>
      <c r="AX36" s="20">
        <f t="shared" si="26"/>
        <v>0.24559105681286636</v>
      </c>
      <c r="AY36" s="20">
        <f t="shared" si="26"/>
        <v>1.6884039738867825E-2</v>
      </c>
      <c r="AZ36" s="20">
        <f t="shared" si="26"/>
        <v>1.6945414958101405E-3</v>
      </c>
      <c r="BA36" s="20">
        <f t="shared" si="26"/>
        <v>2.5760953171027889E-3</v>
      </c>
      <c r="BB36" s="20">
        <f t="shared" si="26"/>
        <v>1.8221579876781989E-2</v>
      </c>
      <c r="BC36" s="20">
        <f t="shared" si="26"/>
        <v>0.11214117505157808</v>
      </c>
      <c r="BD36" s="20">
        <f t="shared" si="26"/>
        <v>6.728699344694318E-2</v>
      </c>
      <c r="BE36" s="20">
        <f t="shared" si="26"/>
        <v>6.7810340365479964E-3</v>
      </c>
      <c r="BF36" s="20">
        <f t="shared" si="26"/>
        <v>1.2960256986174513E-3</v>
      </c>
      <c r="BG36" s="20">
        <f t="shared" si="26"/>
        <v>1.7446525333240841E-3</v>
      </c>
      <c r="BH36" s="20">
        <f t="shared" si="26"/>
        <v>0</v>
      </c>
      <c r="BI36" s="20">
        <f t="shared" si="26"/>
        <v>0</v>
      </c>
      <c r="BJ36" s="20">
        <f t="shared" si="26"/>
        <v>0</v>
      </c>
      <c r="BK36" s="20">
        <f t="shared" si="26"/>
        <v>0</v>
      </c>
      <c r="BL36" s="20">
        <f t="shared" si="24"/>
        <v>0</v>
      </c>
      <c r="BM36" s="20">
        <f t="shared" si="19"/>
        <v>1.0067810340365482</v>
      </c>
      <c r="BN36" s="19">
        <f t="shared" si="27"/>
        <v>3.1690970003086041E-4</v>
      </c>
      <c r="BO36" s="19">
        <f t="shared" si="27"/>
        <v>1.3904165325727235E-6</v>
      </c>
      <c r="BP36" s="19">
        <f t="shared" si="27"/>
        <v>1.4678364570592375E-4</v>
      </c>
      <c r="BQ36" s="19">
        <f t="shared" si="27"/>
        <v>1.0091169195151554E-5</v>
      </c>
      <c r="BR36" s="19">
        <f t="shared" si="27"/>
        <v>1.0127851632012315E-6</v>
      </c>
      <c r="BS36" s="19">
        <f t="shared" si="27"/>
        <v>1.5396678821999157E-6</v>
      </c>
      <c r="BT36" s="19">
        <f t="shared" si="27"/>
        <v>1.0890583556036212E-5</v>
      </c>
      <c r="BU36" s="19">
        <f t="shared" si="27"/>
        <v>6.7023981741970581E-5</v>
      </c>
      <c r="BV36" s="19">
        <f t="shared" si="27"/>
        <v>4.0215756774313822E-5</v>
      </c>
      <c r="BW36" s="19">
        <f t="shared" si="27"/>
        <v>4.052854816691866E-6</v>
      </c>
      <c r="BX36" s="19">
        <f t="shared" si="27"/>
        <v>7.7460221654809867E-7</v>
      </c>
      <c r="BY36" s="19">
        <f t="shared" si="27"/>
        <v>1.0427352797561988E-6</v>
      </c>
      <c r="BZ36" s="19">
        <f t="shared" si="27"/>
        <v>0</v>
      </c>
      <c r="CA36" s="19">
        <f t="shared" si="27"/>
        <v>0</v>
      </c>
      <c r="CB36" s="19">
        <f t="shared" si="27"/>
        <v>0</v>
      </c>
      <c r="CC36" s="19">
        <f t="shared" si="27"/>
        <v>0</v>
      </c>
      <c r="CD36" s="19">
        <f t="shared" si="25"/>
        <v>0</v>
      </c>
      <c r="CE36" s="19">
        <f t="shared" si="21"/>
        <v>5.9767504407853443E-4</v>
      </c>
      <c r="CF36" s="19">
        <f t="shared" si="22"/>
        <v>9.7421032184801112E-4</v>
      </c>
      <c r="CG36" s="19">
        <f t="shared" si="23"/>
        <v>-0.40623855956624499</v>
      </c>
    </row>
    <row r="37" spans="1:85" s="19" customFormat="1" x14ac:dyDescent="0.2">
      <c r="A37" s="28" t="s">
        <v>68</v>
      </c>
      <c r="B37" s="19">
        <v>71.78</v>
      </c>
      <c r="C37" s="19">
        <v>0.91</v>
      </c>
      <c r="D37" s="19">
        <v>15.38</v>
      </c>
      <c r="E37" s="19">
        <v>0.08</v>
      </c>
      <c r="F37" s="19">
        <v>0.03</v>
      </c>
      <c r="G37" s="19">
        <v>1.56</v>
      </c>
      <c r="H37" s="19">
        <v>3.23</v>
      </c>
      <c r="I37" s="19">
        <v>0.5</v>
      </c>
      <c r="J37" s="19">
        <v>3.78</v>
      </c>
      <c r="K37" s="19">
        <v>0.17</v>
      </c>
      <c r="L37" s="19">
        <v>0.04</v>
      </c>
      <c r="M37" s="19">
        <v>0.78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f t="shared" si="3"/>
        <v>98.240000000000009</v>
      </c>
      <c r="T37" s="19">
        <v>1400</v>
      </c>
      <c r="U37" s="19">
        <v>1.63</v>
      </c>
      <c r="V37" s="20">
        <v>0.14199999999999999</v>
      </c>
      <c r="W37" s="20">
        <v>0.77600000000000002</v>
      </c>
      <c r="X37" s="29">
        <f t="shared" si="0"/>
        <v>2.5864653604647361E-4</v>
      </c>
      <c r="Y37" s="29">
        <f t="shared" si="4"/>
        <v>9.1135684933859378E-8</v>
      </c>
      <c r="Z37" s="19">
        <f t="shared" si="5"/>
        <v>-7.0403115381167281</v>
      </c>
      <c r="AA37" s="20">
        <f t="shared" si="6"/>
        <v>0.18366132097188498</v>
      </c>
      <c r="AB37" s="20">
        <f t="shared" si="7"/>
        <v>-0.73598229637349588</v>
      </c>
      <c r="AC37" s="30" t="s">
        <v>103</v>
      </c>
      <c r="AD37" s="20">
        <f t="shared" si="8"/>
        <v>1.1949392375561845</v>
      </c>
      <c r="AE37" s="20">
        <f t="shared" si="8"/>
        <v>1.1396796373063485E-2</v>
      </c>
      <c r="AF37" s="20">
        <f t="shared" si="9"/>
        <v>0.30177572844108702</v>
      </c>
      <c r="AG37" s="20">
        <f t="shared" si="10"/>
        <v>1.1136632560729452E-3</v>
      </c>
      <c r="AH37" s="20">
        <f t="shared" si="10"/>
        <v>4.2295220640067675E-4</v>
      </c>
      <c r="AI37" s="20">
        <f t="shared" si="10"/>
        <v>3.8714480704802087E-2</v>
      </c>
      <c r="AJ37" s="20">
        <f t="shared" si="10"/>
        <v>5.7608618106584852E-2</v>
      </c>
      <c r="AK37" s="20">
        <f t="shared" si="11"/>
        <v>1.6136840406648378E-2</v>
      </c>
      <c r="AL37" s="20">
        <f t="shared" si="11"/>
        <v>8.0266706304546326E-2</v>
      </c>
      <c r="AM37" s="20">
        <f t="shared" si="12"/>
        <v>4.7954866008462623E-3</v>
      </c>
      <c r="AN37" s="20">
        <f t="shared" si="13"/>
        <v>2.9652692835168093E-4</v>
      </c>
      <c r="AO37" s="20">
        <f t="shared" si="13"/>
        <v>6.7319725542657402E-3</v>
      </c>
      <c r="AP37" s="20">
        <f t="shared" si="14"/>
        <v>0</v>
      </c>
      <c r="AQ37" s="20">
        <f t="shared" si="15"/>
        <v>0</v>
      </c>
      <c r="AR37" s="20">
        <f t="shared" si="15"/>
        <v>0</v>
      </c>
      <c r="AS37" s="20">
        <f t="shared" si="16"/>
        <v>0</v>
      </c>
      <c r="AT37" s="20">
        <f t="shared" si="16"/>
        <v>0</v>
      </c>
      <c r="AU37" s="20">
        <f t="shared" si="17"/>
        <v>1.7094035228380078</v>
      </c>
      <c r="AV37" s="20">
        <f t="shared" si="26"/>
        <v>0.69903871238799553</v>
      </c>
      <c r="AW37" s="20">
        <f t="shared" si="26"/>
        <v>6.6671188053609191E-3</v>
      </c>
      <c r="AX37" s="20">
        <f t="shared" si="26"/>
        <v>0.17653861385524061</v>
      </c>
      <c r="AY37" s="20">
        <f t="shared" si="26"/>
        <v>6.5149231366038428E-4</v>
      </c>
      <c r="AZ37" s="20">
        <f t="shared" si="26"/>
        <v>2.4742677825916591E-4</v>
      </c>
      <c r="BA37" s="20">
        <f t="shared" si="26"/>
        <v>2.2647947186002656E-2</v>
      </c>
      <c r="BB37" s="20">
        <f t="shared" si="26"/>
        <v>3.370100584029518E-2</v>
      </c>
      <c r="BC37" s="20">
        <f t="shared" si="26"/>
        <v>9.4400416233245306E-3</v>
      </c>
      <c r="BD37" s="20">
        <f t="shared" si="26"/>
        <v>4.6955973374434676E-2</v>
      </c>
      <c r="BE37" s="20">
        <f t="shared" si="26"/>
        <v>2.8053566854037123E-3</v>
      </c>
      <c r="BF37" s="20">
        <f t="shared" si="26"/>
        <v>1.7346806906035691E-4</v>
      </c>
      <c r="BG37" s="20">
        <f t="shared" si="26"/>
        <v>3.9381997663659298E-3</v>
      </c>
      <c r="BH37" s="20">
        <f t="shared" si="26"/>
        <v>0</v>
      </c>
      <c r="BI37" s="20">
        <f t="shared" si="26"/>
        <v>0</v>
      </c>
      <c r="BJ37" s="20">
        <f t="shared" si="26"/>
        <v>0</v>
      </c>
      <c r="BK37" s="20">
        <f t="shared" si="26"/>
        <v>0</v>
      </c>
      <c r="BL37" s="20">
        <f t="shared" si="24"/>
        <v>0</v>
      </c>
      <c r="BM37" s="20">
        <f t="shared" si="19"/>
        <v>1.0028053566854038</v>
      </c>
      <c r="BN37" s="19">
        <f t="shared" si="27"/>
        <v>4.1779799323909722E-4</v>
      </c>
      <c r="BO37" s="19">
        <f t="shared" si="27"/>
        <v>3.9847705258709134E-6</v>
      </c>
      <c r="BP37" s="19">
        <f t="shared" si="27"/>
        <v>1.0551272381749431E-4</v>
      </c>
      <c r="BQ37" s="19">
        <f t="shared" si="27"/>
        <v>3.8938069728379659E-7</v>
      </c>
      <c r="BR37" s="19">
        <f t="shared" si="27"/>
        <v>1.4788081060225676E-7</v>
      </c>
      <c r="BS37" s="19">
        <f t="shared" si="27"/>
        <v>1.3536112832682458E-5</v>
      </c>
      <c r="BT37" s="19">
        <f t="shared" si="27"/>
        <v>2.0142250151089368E-5</v>
      </c>
      <c r="BU37" s="19">
        <f t="shared" si="27"/>
        <v>5.6420772933236888E-6</v>
      </c>
      <c r="BV37" s="19">
        <f t="shared" si="27"/>
        <v>2.8064413456315735E-5</v>
      </c>
      <c r="BW37" s="19">
        <f t="shared" si="27"/>
        <v>1.6766916806046751E-6</v>
      </c>
      <c r="BX37" s="19">
        <f t="shared" si="27"/>
        <v>1.0367753582186707E-7</v>
      </c>
      <c r="BY37" s="19">
        <f t="shared" si="27"/>
        <v>2.3537637189528313E-6</v>
      </c>
      <c r="BZ37" s="19">
        <f t="shared" si="27"/>
        <v>0</v>
      </c>
      <c r="CA37" s="19">
        <f t="shared" si="27"/>
        <v>0</v>
      </c>
      <c r="CB37" s="19">
        <f t="shared" si="27"/>
        <v>0</v>
      </c>
      <c r="CC37" s="19">
        <f t="shared" si="27"/>
        <v>0</v>
      </c>
      <c r="CD37" s="19">
        <f t="shared" si="25"/>
        <v>0</v>
      </c>
      <c r="CE37" s="19">
        <f t="shared" si="21"/>
        <v>5.9767504407853443E-4</v>
      </c>
      <c r="CF37" s="19">
        <f t="shared" si="22"/>
        <v>9.7421032184801112E-4</v>
      </c>
      <c r="CG37" s="19">
        <f t="shared" si="23"/>
        <v>-0.64505838726250975</v>
      </c>
    </row>
    <row r="38" spans="1:85" s="19" customFormat="1" x14ac:dyDescent="0.2">
      <c r="A38" s="28" t="s">
        <v>68</v>
      </c>
      <c r="B38" s="19">
        <v>67.92</v>
      </c>
      <c r="C38" s="19">
        <v>0.95</v>
      </c>
      <c r="D38" s="19">
        <v>16.329999999999998</v>
      </c>
      <c r="E38" s="19">
        <v>2.2400000000000002</v>
      </c>
      <c r="F38" s="19">
        <v>0.04</v>
      </c>
      <c r="G38" s="19">
        <v>1.57</v>
      </c>
      <c r="H38" s="19">
        <v>3.51</v>
      </c>
      <c r="I38" s="19">
        <v>0.57999999999999996</v>
      </c>
      <c r="J38" s="19">
        <v>3.94</v>
      </c>
      <c r="K38" s="19">
        <v>0.47</v>
      </c>
      <c r="L38" s="19">
        <v>0.14000000000000001</v>
      </c>
      <c r="M38" s="19">
        <v>0.92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f t="shared" si="3"/>
        <v>98.61</v>
      </c>
      <c r="T38" s="19">
        <v>1400</v>
      </c>
      <c r="U38" s="19">
        <v>1.63</v>
      </c>
      <c r="V38" s="20">
        <v>0.33</v>
      </c>
      <c r="W38" s="20">
        <v>0.85599999999999998</v>
      </c>
      <c r="X38" s="29">
        <f t="shared" si="0"/>
        <v>1.1479785427557293E-3</v>
      </c>
      <c r="Y38" s="29">
        <f t="shared" si="4"/>
        <v>9.1135684933859378E-8</v>
      </c>
      <c r="Z38" s="19">
        <f t="shared" si="5"/>
        <v>-7.0403115381167281</v>
      </c>
      <c r="AA38" s="20">
        <f t="shared" si="6"/>
        <v>0.24102000332579976</v>
      </c>
      <c r="AB38" s="20">
        <f t="shared" si="7"/>
        <v>-0.61794691189191886</v>
      </c>
      <c r="AC38" s="30" t="s">
        <v>104</v>
      </c>
      <c r="AD38" s="20">
        <f t="shared" si="8"/>
        <v>1.1306808723156319</v>
      </c>
      <c r="AE38" s="20">
        <f t="shared" si="8"/>
        <v>1.1897754455395945E-2</v>
      </c>
      <c r="AF38" s="20">
        <f t="shared" si="9"/>
        <v>0.32041597174531533</v>
      </c>
      <c r="AG38" s="20">
        <f t="shared" si="10"/>
        <v>3.1182571170042465E-2</v>
      </c>
      <c r="AH38" s="20">
        <f t="shared" si="10"/>
        <v>5.6393627520090234E-4</v>
      </c>
      <c r="AI38" s="20">
        <f t="shared" si="10"/>
        <v>3.8962650452909788E-2</v>
      </c>
      <c r="AJ38" s="20">
        <f t="shared" si="10"/>
        <v>6.2602554041521E-2</v>
      </c>
      <c r="AK38" s="20">
        <f t="shared" si="11"/>
        <v>1.8718734871712116E-2</v>
      </c>
      <c r="AL38" s="20">
        <f t="shared" si="11"/>
        <v>8.3664238846537703E-2</v>
      </c>
      <c r="AM38" s="20">
        <f t="shared" si="12"/>
        <v>1.325811001410437E-2</v>
      </c>
      <c r="AN38" s="20">
        <f t="shared" si="13"/>
        <v>1.0378442492308833E-3</v>
      </c>
      <c r="AO38" s="20">
        <f t="shared" si="13"/>
        <v>7.9402753204160011E-3</v>
      </c>
      <c r="AP38" s="20">
        <f t="shared" si="14"/>
        <v>0</v>
      </c>
      <c r="AQ38" s="20">
        <f t="shared" si="15"/>
        <v>0</v>
      </c>
      <c r="AR38" s="20">
        <f t="shared" si="15"/>
        <v>0</v>
      </c>
      <c r="AS38" s="20">
        <f t="shared" si="16"/>
        <v>0</v>
      </c>
      <c r="AT38" s="20">
        <f t="shared" si="16"/>
        <v>0</v>
      </c>
      <c r="AU38" s="20">
        <f t="shared" si="17"/>
        <v>1.7076674037439139</v>
      </c>
      <c r="AV38" s="20">
        <f t="shared" si="26"/>
        <v>0.66212007668279627</v>
      </c>
      <c r="AW38" s="20">
        <f t="shared" si="26"/>
        <v>6.9672551161374524E-3</v>
      </c>
      <c r="AX38" s="20">
        <f t="shared" si="26"/>
        <v>0.18763371078163749</v>
      </c>
      <c r="AY38" s="20">
        <f t="shared" si="26"/>
        <v>1.8260330496253169E-2</v>
      </c>
      <c r="AZ38" s="20">
        <f t="shared" si="26"/>
        <v>3.3023776993372397E-4</v>
      </c>
      <c r="BA38" s="20">
        <f t="shared" si="26"/>
        <v>2.2816299220496643E-2</v>
      </c>
      <c r="BB38" s="20">
        <f t="shared" si="26"/>
        <v>3.6659687890200562E-2</v>
      </c>
      <c r="BC38" s="20">
        <f t="shared" si="26"/>
        <v>1.0961581178321318E-2</v>
      </c>
      <c r="BD38" s="20">
        <f t="shared" si="26"/>
        <v>4.8993286785887609E-2</v>
      </c>
      <c r="BE38" s="20">
        <f t="shared" si="26"/>
        <v>7.7638713399559569E-3</v>
      </c>
      <c r="BF38" s="20">
        <f t="shared" si="26"/>
        <v>6.0775549556986279E-4</v>
      </c>
      <c r="BG38" s="20">
        <f t="shared" si="26"/>
        <v>4.649778582765959E-3</v>
      </c>
      <c r="BH38" s="20">
        <f t="shared" si="26"/>
        <v>0</v>
      </c>
      <c r="BI38" s="20">
        <f t="shared" si="26"/>
        <v>0</v>
      </c>
      <c r="BJ38" s="20">
        <f t="shared" si="26"/>
        <v>0</v>
      </c>
      <c r="BK38" s="20">
        <f t="shared" si="26"/>
        <v>0</v>
      </c>
      <c r="BL38" s="20">
        <f t="shared" si="24"/>
        <v>0</v>
      </c>
      <c r="BM38" s="20">
        <f t="shared" si="19"/>
        <v>1.0077638713399562</v>
      </c>
      <c r="BN38" s="19">
        <f t="shared" si="27"/>
        <v>3.9573264601667287E-4</v>
      </c>
      <c r="BO38" s="19">
        <f t="shared" si="27"/>
        <v>4.1641545086438463E-6</v>
      </c>
      <c r="BP38" s="19">
        <f t="shared" si="27"/>
        <v>1.1214398636203418E-4</v>
      </c>
      <c r="BQ38" s="19">
        <f t="shared" si="27"/>
        <v>1.091374383423672E-5</v>
      </c>
      <c r="BR38" s="19">
        <f t="shared" si="27"/>
        <v>1.9737487370153539E-7</v>
      </c>
      <c r="BS38" s="19">
        <f t="shared" si="27"/>
        <v>1.3636732642319363E-5</v>
      </c>
      <c r="BT38" s="19">
        <f t="shared" si="27"/>
        <v>2.1910580575680937E-5</v>
      </c>
      <c r="BU38" s="19">
        <f t="shared" si="27"/>
        <v>6.5514635139236276E-6</v>
      </c>
      <c r="BV38" s="19">
        <f t="shared" si="27"/>
        <v>2.9282064839307658E-5</v>
      </c>
      <c r="BW38" s="19">
        <f t="shared" si="27"/>
        <v>4.6402721453282468E-6</v>
      </c>
      <c r="BX38" s="19">
        <f t="shared" si="27"/>
        <v>3.6324029260368929E-7</v>
      </c>
      <c r="BY38" s="19">
        <f t="shared" si="27"/>
        <v>2.7790566194100699E-6</v>
      </c>
      <c r="BZ38" s="19">
        <f t="shared" si="27"/>
        <v>0</v>
      </c>
      <c r="CA38" s="19">
        <f t="shared" si="27"/>
        <v>0</v>
      </c>
      <c r="CB38" s="19">
        <f t="shared" si="27"/>
        <v>0</v>
      </c>
      <c r="CC38" s="19">
        <f t="shared" si="27"/>
        <v>0</v>
      </c>
      <c r="CD38" s="19">
        <f t="shared" si="25"/>
        <v>0</v>
      </c>
      <c r="CE38" s="19">
        <f t="shared" si="21"/>
        <v>5.9767504407853443E-4</v>
      </c>
      <c r="CF38" s="19">
        <f t="shared" si="22"/>
        <v>9.7421032184801112E-4</v>
      </c>
      <c r="CG38" s="19">
        <f t="shared" si="23"/>
        <v>-0.5529729335583462</v>
      </c>
    </row>
    <row r="39" spans="1:85" s="19" customFormat="1" x14ac:dyDescent="0.2">
      <c r="A39" s="28" t="s">
        <v>68</v>
      </c>
      <c r="B39" s="19">
        <v>65.88</v>
      </c>
      <c r="C39" s="19">
        <v>0.99</v>
      </c>
      <c r="D39" s="19">
        <v>16.829999999999998</v>
      </c>
      <c r="E39" s="19">
        <v>3.34</v>
      </c>
      <c r="F39" s="19">
        <v>0.05</v>
      </c>
      <c r="G39" s="19">
        <v>1.61</v>
      </c>
      <c r="H39" s="19">
        <v>3.55</v>
      </c>
      <c r="I39" s="19">
        <v>0.55000000000000004</v>
      </c>
      <c r="J39" s="19">
        <v>3.5</v>
      </c>
      <c r="K39" s="19">
        <v>0.5</v>
      </c>
      <c r="L39" s="19">
        <v>0.19</v>
      </c>
      <c r="M39" s="19">
        <v>1.05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f t="shared" si="3"/>
        <v>98.039999999999978</v>
      </c>
      <c r="T39" s="19">
        <v>1400</v>
      </c>
      <c r="U39" s="19">
        <v>1.63</v>
      </c>
      <c r="V39" s="20">
        <v>0.32900000000000001</v>
      </c>
      <c r="W39" s="20">
        <v>0.85399999999999998</v>
      </c>
      <c r="X39" s="29">
        <f t="shared" si="0"/>
        <v>1.1463823072037464E-3</v>
      </c>
      <c r="Y39" s="29">
        <f t="shared" si="4"/>
        <v>9.1135684933859378E-8</v>
      </c>
      <c r="Z39" s="19">
        <f t="shared" si="5"/>
        <v>-7.0403115381167281</v>
      </c>
      <c r="AA39" s="20">
        <f t="shared" si="6"/>
        <v>0.25658270684013301</v>
      </c>
      <c r="AB39" s="20">
        <f t="shared" si="7"/>
        <v>-0.59077261755185262</v>
      </c>
      <c r="AC39" s="30" t="s">
        <v>105</v>
      </c>
      <c r="AD39" s="20">
        <f t="shared" si="8"/>
        <v>1.0967204927584484</v>
      </c>
      <c r="AE39" s="20">
        <f t="shared" si="8"/>
        <v>1.2398712537728406E-2</v>
      </c>
      <c r="AF39" s="20">
        <f t="shared" si="9"/>
        <v>0.33022662611596187</v>
      </c>
      <c r="AG39" s="20">
        <f t="shared" si="10"/>
        <v>4.6495440941045456E-2</v>
      </c>
      <c r="AH39" s="20">
        <f t="shared" si="10"/>
        <v>7.0492034400112798E-4</v>
      </c>
      <c r="AI39" s="20">
        <f t="shared" si="10"/>
        <v>3.9955329445340616E-2</v>
      </c>
      <c r="AJ39" s="20">
        <f t="shared" si="10"/>
        <v>6.3315973460797592E-2</v>
      </c>
      <c r="AK39" s="20">
        <f t="shared" si="11"/>
        <v>1.7750524447313218E-2</v>
      </c>
      <c r="AL39" s="20">
        <f t="shared" si="11"/>
        <v>7.4321024356061416E-2</v>
      </c>
      <c r="AM39" s="20">
        <f t="shared" si="12"/>
        <v>1.4104372355430182E-2</v>
      </c>
      <c r="AN39" s="20">
        <f t="shared" si="13"/>
        <v>1.4085029096704844E-3</v>
      </c>
      <c r="AO39" s="20">
        <f t="shared" si="13"/>
        <v>9.0622707461269578E-3</v>
      </c>
      <c r="AP39" s="20">
        <f t="shared" si="14"/>
        <v>0</v>
      </c>
      <c r="AQ39" s="20">
        <f t="shared" si="15"/>
        <v>0</v>
      </c>
      <c r="AR39" s="20">
        <f t="shared" si="15"/>
        <v>0</v>
      </c>
      <c r="AS39" s="20">
        <f t="shared" si="16"/>
        <v>0</v>
      </c>
      <c r="AT39" s="20">
        <f t="shared" si="16"/>
        <v>0</v>
      </c>
      <c r="AU39" s="20">
        <f t="shared" si="17"/>
        <v>1.6923598180624955</v>
      </c>
      <c r="AV39" s="20">
        <f t="shared" si="26"/>
        <v>0.64804214863363574</v>
      </c>
      <c r="AW39" s="20">
        <f t="shared" si="26"/>
        <v>7.3262862929014232E-3</v>
      </c>
      <c r="AX39" s="20">
        <f t="shared" si="26"/>
        <v>0.1951279051839124</v>
      </c>
      <c r="AY39" s="20">
        <f t="shared" si="26"/>
        <v>2.7473732503455403E-2</v>
      </c>
      <c r="AZ39" s="20">
        <f t="shared" si="26"/>
        <v>4.1653100982281572E-4</v>
      </c>
      <c r="BA39" s="20">
        <f t="shared" si="26"/>
        <v>2.3609240197562494E-2</v>
      </c>
      <c r="BB39" s="20">
        <f t="shared" si="26"/>
        <v>3.7412831943318722E-2</v>
      </c>
      <c r="BC39" s="20">
        <f t="shared" si="26"/>
        <v>1.0488623198129918E-2</v>
      </c>
      <c r="BD39" s="20">
        <f t="shared" si="26"/>
        <v>4.3915616267200273E-2</v>
      </c>
      <c r="BE39" s="20">
        <f t="shared" si="26"/>
        <v>8.3341451415323876E-3</v>
      </c>
      <c r="BF39" s="20">
        <f t="shared" si="26"/>
        <v>8.3227153861583302E-4</v>
      </c>
      <c r="BG39" s="20">
        <f t="shared" si="26"/>
        <v>5.3548132314450323E-3</v>
      </c>
      <c r="BH39" s="20">
        <f t="shared" si="26"/>
        <v>0</v>
      </c>
      <c r="BI39" s="20">
        <f t="shared" si="26"/>
        <v>0</v>
      </c>
      <c r="BJ39" s="20">
        <f t="shared" si="26"/>
        <v>0</v>
      </c>
      <c r="BK39" s="20">
        <f t="shared" si="26"/>
        <v>0</v>
      </c>
      <c r="BL39" s="20">
        <f t="shared" si="24"/>
        <v>0</v>
      </c>
      <c r="BM39" s="20">
        <f t="shared" si="19"/>
        <v>1.0083341451415324</v>
      </c>
      <c r="BN39" s="19">
        <f t="shared" si="27"/>
        <v>3.8731861974935643E-4</v>
      </c>
      <c r="BO39" s="19">
        <f t="shared" si="27"/>
        <v>4.3787384830418206E-6</v>
      </c>
      <c r="BP39" s="19">
        <f t="shared" si="27"/>
        <v>1.1662307933174694E-4</v>
      </c>
      <c r="BQ39" s="19">
        <f t="shared" si="27"/>
        <v>1.6420364285004572E-5</v>
      </c>
      <c r="BR39" s="19">
        <f t="shared" si="27"/>
        <v>2.4895018965592787E-7</v>
      </c>
      <c r="BS39" s="19">
        <f t="shared" si="27"/>
        <v>1.4110653675738872E-5</v>
      </c>
      <c r="BT39" s="19">
        <f t="shared" si="27"/>
        <v>2.2360715980825818E-5</v>
      </c>
      <c r="BU39" s="19">
        <f t="shared" si="27"/>
        <v>6.2687883322654377E-6</v>
      </c>
      <c r="BV39" s="19">
        <f t="shared" si="27"/>
        <v>2.6247267888234929E-5</v>
      </c>
      <c r="BW39" s="19">
        <f t="shared" si="27"/>
        <v>4.9811105648222736E-6</v>
      </c>
      <c r="BX39" s="19">
        <f t="shared" si="27"/>
        <v>4.9742792852752775E-7</v>
      </c>
      <c r="BY39" s="19">
        <f t="shared" si="27"/>
        <v>3.2004382341362295E-6</v>
      </c>
      <c r="BZ39" s="19">
        <f t="shared" si="27"/>
        <v>0</v>
      </c>
      <c r="CA39" s="19">
        <f t="shared" si="27"/>
        <v>0</v>
      </c>
      <c r="CB39" s="19">
        <f t="shared" si="27"/>
        <v>0</v>
      </c>
      <c r="CC39" s="19">
        <f t="shared" si="27"/>
        <v>0</v>
      </c>
      <c r="CD39" s="19">
        <f t="shared" si="25"/>
        <v>0</v>
      </c>
      <c r="CE39" s="19">
        <f t="shared" si="21"/>
        <v>5.9767504407853443E-4</v>
      </c>
      <c r="CF39" s="19">
        <f t="shared" si="22"/>
        <v>9.7421032184801112E-4</v>
      </c>
      <c r="CG39" s="19">
        <f t="shared" si="23"/>
        <v>-0.5021307242586821</v>
      </c>
    </row>
    <row r="40" spans="1:85" s="19" customFormat="1" x14ac:dyDescent="0.2">
      <c r="A40" s="31" t="s">
        <v>106</v>
      </c>
      <c r="B40" s="19">
        <v>45.27</v>
      </c>
      <c r="C40" s="19">
        <v>0</v>
      </c>
      <c r="D40" s="19">
        <v>17.82</v>
      </c>
      <c r="E40" s="19">
        <v>0</v>
      </c>
      <c r="F40" s="19">
        <v>0</v>
      </c>
      <c r="G40" s="19">
        <v>16.329999999999998</v>
      </c>
      <c r="H40" s="19">
        <v>16.260000000000002</v>
      </c>
      <c r="I40" s="19">
        <v>0</v>
      </c>
      <c r="J40" s="19">
        <v>0</v>
      </c>
      <c r="K40" s="19">
        <v>2.74</v>
      </c>
      <c r="L40" s="19">
        <v>0.05</v>
      </c>
      <c r="M40" s="19">
        <v>0.23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f t="shared" si="3"/>
        <v>98.7</v>
      </c>
      <c r="T40" s="19">
        <v>1400</v>
      </c>
      <c r="U40" s="19">
        <v>1.63</v>
      </c>
      <c r="V40" s="20">
        <v>0.18306538575803169</v>
      </c>
      <c r="W40" s="20">
        <v>0.83732918676367785</v>
      </c>
      <c r="X40" s="29">
        <f>10^(-(11440/(T40+273.15))+2.961+2150*(U40/(T40+273.15))-208*(U40^2/(T40+273.15))+2*LOG10(V40)-2*LOG10(W40))</f>
        <v>3.6920997937813383E-4</v>
      </c>
      <c r="Y40" s="29">
        <f t="shared" si="4"/>
        <v>9.1135684933859378E-8</v>
      </c>
      <c r="Z40" s="19">
        <f t="shared" si="5"/>
        <v>-7.0403115381167281</v>
      </c>
      <c r="AA40" s="20">
        <f t="shared" si="6"/>
        <v>2.4776272148033494</v>
      </c>
      <c r="AB40" s="20">
        <f t="shared" si="7"/>
        <v>0.39403596276122949</v>
      </c>
      <c r="AC40" s="30" t="s">
        <v>107</v>
      </c>
      <c r="AD40" s="20">
        <f t="shared" si="8"/>
        <v>0.75362077576161146</v>
      </c>
      <c r="AE40" s="20">
        <f t="shared" si="8"/>
        <v>0</v>
      </c>
      <c r="AF40" s="20">
        <f t="shared" si="9"/>
        <v>0.34965172176984205</v>
      </c>
      <c r="AG40" s="20">
        <f t="shared" si="10"/>
        <v>0</v>
      </c>
      <c r="AH40" s="20">
        <f t="shared" si="10"/>
        <v>0</v>
      </c>
      <c r="AI40" s="20">
        <f t="shared" si="10"/>
        <v>0.4052611986598833</v>
      </c>
      <c r="AJ40" s="20">
        <f t="shared" si="10"/>
        <v>0.29000499393593493</v>
      </c>
      <c r="AK40" s="20">
        <f t="shared" si="11"/>
        <v>0</v>
      </c>
      <c r="AL40" s="20">
        <f t="shared" si="11"/>
        <v>0</v>
      </c>
      <c r="AM40" s="20">
        <f t="shared" si="12"/>
        <v>7.7291960507757398E-2</v>
      </c>
      <c r="AN40" s="20">
        <f t="shared" si="13"/>
        <v>3.7065866043960117E-4</v>
      </c>
      <c r="AO40" s="20">
        <f t="shared" si="13"/>
        <v>1.9850688301040003E-3</v>
      </c>
      <c r="AP40" s="20">
        <f t="shared" si="14"/>
        <v>0</v>
      </c>
      <c r="AQ40" s="20">
        <f t="shared" si="15"/>
        <v>0</v>
      </c>
      <c r="AR40" s="20">
        <f t="shared" si="15"/>
        <v>0</v>
      </c>
      <c r="AS40" s="20">
        <f t="shared" si="16"/>
        <v>0</v>
      </c>
      <c r="AT40" s="20">
        <f t="shared" si="16"/>
        <v>0</v>
      </c>
      <c r="AU40" s="20">
        <f t="shared" si="17"/>
        <v>1.800894417617815</v>
      </c>
      <c r="AV40" s="20">
        <f t="shared" si="26"/>
        <v>0.41847027143239474</v>
      </c>
      <c r="AW40" s="20">
        <f t="shared" si="26"/>
        <v>0</v>
      </c>
      <c r="AX40" s="20">
        <f t="shared" si="26"/>
        <v>0.19415448143392766</v>
      </c>
      <c r="AY40" s="20">
        <f t="shared" si="26"/>
        <v>0</v>
      </c>
      <c r="AZ40" s="20">
        <f t="shared" si="26"/>
        <v>0</v>
      </c>
      <c r="BA40" s="20">
        <f t="shared" si="26"/>
        <v>0.22503329162181215</v>
      </c>
      <c r="BB40" s="20">
        <f t="shared" si="26"/>
        <v>0.16103386800407066</v>
      </c>
      <c r="BC40" s="20">
        <f t="shared" si="26"/>
        <v>0</v>
      </c>
      <c r="BD40" s="20">
        <f t="shared" si="26"/>
        <v>0</v>
      </c>
      <c r="BE40" s="20">
        <f t="shared" si="26"/>
        <v>4.2918651838566732E-2</v>
      </c>
      <c r="BF40" s="20">
        <f t="shared" si="26"/>
        <v>2.0581920673056481E-4</v>
      </c>
      <c r="BG40" s="20">
        <f t="shared" si="26"/>
        <v>1.1022683010644273E-3</v>
      </c>
      <c r="BH40" s="20">
        <f t="shared" si="26"/>
        <v>0</v>
      </c>
      <c r="BI40" s="20">
        <f t="shared" si="26"/>
        <v>0</v>
      </c>
      <c r="BJ40" s="20">
        <f t="shared" si="26"/>
        <v>0</v>
      </c>
      <c r="BK40" s="20">
        <f t="shared" si="26"/>
        <v>0</v>
      </c>
      <c r="BL40" s="20">
        <f t="shared" si="24"/>
        <v>0</v>
      </c>
      <c r="BM40" s="20">
        <f t="shared" si="19"/>
        <v>1.0429186518385669</v>
      </c>
      <c r="BN40" s="19">
        <f t="shared" si="27"/>
        <v>2.5010923792391282E-4</v>
      </c>
      <c r="BO40" s="19">
        <f t="shared" si="27"/>
        <v>0</v>
      </c>
      <c r="BP40" s="19">
        <f t="shared" si="27"/>
        <v>1.1604128824906772E-4</v>
      </c>
      <c r="BQ40" s="19">
        <f t="shared" si="27"/>
        <v>0</v>
      </c>
      <c r="BR40" s="19">
        <f t="shared" si="27"/>
        <v>0</v>
      </c>
      <c r="BS40" s="19">
        <f t="shared" si="27"/>
        <v>1.3449678248920427E-4</v>
      </c>
      <c r="BT40" s="19">
        <f t="shared" si="27"/>
        <v>9.6245924157469827E-5</v>
      </c>
      <c r="BU40" s="19">
        <f t="shared" si="27"/>
        <v>0</v>
      </c>
      <c r="BV40" s="19">
        <f t="shared" si="27"/>
        <v>0</v>
      </c>
      <c r="BW40" s="19">
        <f t="shared" si="27"/>
        <v>2.5651407129406647E-5</v>
      </c>
      <c r="BX40" s="19">
        <f t="shared" si="27"/>
        <v>1.2301300345489931E-7</v>
      </c>
      <c r="BY40" s="19">
        <f t="shared" si="27"/>
        <v>6.5879825542505285E-7</v>
      </c>
      <c r="BZ40" s="19">
        <f t="shared" si="27"/>
        <v>0</v>
      </c>
      <c r="CA40" s="19">
        <f t="shared" si="27"/>
        <v>0</v>
      </c>
      <c r="CB40" s="19">
        <f t="shared" si="27"/>
        <v>0</v>
      </c>
      <c r="CC40" s="19">
        <f t="shared" si="27"/>
        <v>0</v>
      </c>
      <c r="CD40" s="19">
        <f t="shared" si="25"/>
        <v>0</v>
      </c>
      <c r="CE40" s="19">
        <f t="shared" si="21"/>
        <v>5.9767504407853443E-4</v>
      </c>
      <c r="CF40" s="19">
        <f t="shared" si="22"/>
        <v>9.7421032184801112E-4</v>
      </c>
      <c r="CG40" s="19">
        <f t="shared" si="23"/>
        <v>0.32663113166071978</v>
      </c>
    </row>
    <row r="41" spans="1:85" s="19" customFormat="1" x14ac:dyDescent="0.2">
      <c r="A41" s="31" t="s">
        <v>106</v>
      </c>
      <c r="B41" s="19">
        <v>45.35</v>
      </c>
      <c r="C41" s="19">
        <v>0</v>
      </c>
      <c r="D41" s="19">
        <v>17.95</v>
      </c>
      <c r="E41" s="19">
        <v>0</v>
      </c>
      <c r="F41" s="19">
        <v>0</v>
      </c>
      <c r="G41" s="19">
        <v>16.34</v>
      </c>
      <c r="H41" s="19">
        <v>16.239999999999998</v>
      </c>
      <c r="I41" s="19">
        <v>0</v>
      </c>
      <c r="J41" s="19">
        <v>0</v>
      </c>
      <c r="K41" s="19">
        <v>2.5499999999999998</v>
      </c>
      <c r="L41" s="19">
        <v>0.04</v>
      </c>
      <c r="M41" s="19">
        <v>0.27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f t="shared" si="3"/>
        <v>98.74</v>
      </c>
      <c r="T41" s="19">
        <v>1400</v>
      </c>
      <c r="U41" s="19">
        <v>1.63</v>
      </c>
      <c r="V41" s="20">
        <v>0.19769951550946524</v>
      </c>
      <c r="W41" s="20">
        <v>0.84402251759244595</v>
      </c>
      <c r="X41" s="29">
        <f t="shared" ref="X41:X96" si="28">10^(-(11440/(T41+273.15))+2.961+2150*(U41/(T41+273.15))-208*(U41^2/(T41+273.15))+2*LOG10(V41)-2*LOG10(W41))</f>
        <v>4.2379571736455738E-4</v>
      </c>
      <c r="Y41" s="29">
        <f t="shared" si="4"/>
        <v>9.1135684933859378E-8</v>
      </c>
      <c r="Z41" s="19">
        <f t="shared" si="5"/>
        <v>-7.0403115381167281</v>
      </c>
      <c r="AA41" s="20">
        <f t="shared" si="6"/>
        <v>2.1522068735186575</v>
      </c>
      <c r="AB41" s="20">
        <f t="shared" si="7"/>
        <v>0.3328840140712529</v>
      </c>
      <c r="AC41" s="30" t="s">
        <v>108</v>
      </c>
      <c r="AD41" s="20">
        <f t="shared" si="8"/>
        <v>0.75495255535208927</v>
      </c>
      <c r="AE41" s="20">
        <f t="shared" si="8"/>
        <v>0</v>
      </c>
      <c r="AF41" s="20">
        <f t="shared" si="9"/>
        <v>0.35220249190621011</v>
      </c>
      <c r="AG41" s="20">
        <f t="shared" si="10"/>
        <v>0</v>
      </c>
      <c r="AH41" s="20">
        <f t="shared" si="10"/>
        <v>0</v>
      </c>
      <c r="AI41" s="20">
        <f t="shared" si="10"/>
        <v>0.40550936840799107</v>
      </c>
      <c r="AJ41" s="20">
        <f t="shared" si="10"/>
        <v>0.28964828422629657</v>
      </c>
      <c r="AK41" s="20">
        <f t="shared" si="11"/>
        <v>0</v>
      </c>
      <c r="AL41" s="20">
        <f t="shared" si="11"/>
        <v>0</v>
      </c>
      <c r="AM41" s="20">
        <f t="shared" si="12"/>
        <v>7.193229901269392E-2</v>
      </c>
      <c r="AN41" s="20">
        <f t="shared" si="13"/>
        <v>2.9652692835168093E-4</v>
      </c>
      <c r="AO41" s="20">
        <f t="shared" si="13"/>
        <v>2.3302981918612176E-3</v>
      </c>
      <c r="AP41" s="20">
        <f t="shared" si="14"/>
        <v>0</v>
      </c>
      <c r="AQ41" s="20">
        <f t="shared" si="15"/>
        <v>0</v>
      </c>
      <c r="AR41" s="20">
        <f t="shared" si="15"/>
        <v>0</v>
      </c>
      <c r="AS41" s="20">
        <f t="shared" si="16"/>
        <v>0</v>
      </c>
      <c r="AT41" s="20">
        <f t="shared" si="16"/>
        <v>0</v>
      </c>
      <c r="AU41" s="20">
        <f t="shared" si="17"/>
        <v>1.8049395250128</v>
      </c>
      <c r="AV41" s="20">
        <f t="shared" si="26"/>
        <v>0.41827027714224135</v>
      </c>
      <c r="AW41" s="20">
        <f t="shared" si="26"/>
        <v>0</v>
      </c>
      <c r="AX41" s="20">
        <f t="shared" si="26"/>
        <v>0.19513257204764931</v>
      </c>
      <c r="AY41" s="20">
        <f t="shared" si="26"/>
        <v>0</v>
      </c>
      <c r="AZ41" s="20">
        <f t="shared" si="26"/>
        <v>0</v>
      </c>
      <c r="BA41" s="20">
        <f t="shared" si="26"/>
        <v>0.22466645712416061</v>
      </c>
      <c r="BB41" s="20">
        <f t="shared" si="26"/>
        <v>0.16047534014982717</v>
      </c>
      <c r="BC41" s="20">
        <f t="shared" si="26"/>
        <v>0</v>
      </c>
      <c r="BD41" s="20">
        <f t="shared" si="26"/>
        <v>0</v>
      </c>
      <c r="BE41" s="20">
        <f t="shared" si="26"/>
        <v>3.9853024445339134E-2</v>
      </c>
      <c r="BF41" s="20">
        <f t="shared" si="26"/>
        <v>1.6428635100645717E-4</v>
      </c>
      <c r="BG41" s="20">
        <f t="shared" si="26"/>
        <v>1.2910671851150757E-3</v>
      </c>
      <c r="BH41" s="20">
        <f t="shared" si="26"/>
        <v>0</v>
      </c>
      <c r="BI41" s="20">
        <f t="shared" si="26"/>
        <v>0</v>
      </c>
      <c r="BJ41" s="20">
        <f t="shared" si="26"/>
        <v>0</v>
      </c>
      <c r="BK41" s="20">
        <f t="shared" si="26"/>
        <v>0</v>
      </c>
      <c r="BL41" s="20">
        <f t="shared" si="24"/>
        <v>0</v>
      </c>
      <c r="BM41" s="20">
        <f t="shared" si="19"/>
        <v>1.0398530244453392</v>
      </c>
      <c r="BN41" s="19">
        <f t="shared" si="27"/>
        <v>2.4998970632772991E-4</v>
      </c>
      <c r="BO41" s="19">
        <f t="shared" si="27"/>
        <v>0</v>
      </c>
      <c r="BP41" s="19">
        <f t="shared" si="27"/>
        <v>1.166258685997366E-4</v>
      </c>
      <c r="BQ41" s="19">
        <f t="shared" si="27"/>
        <v>0</v>
      </c>
      <c r="BR41" s="19">
        <f t="shared" si="27"/>
        <v>0</v>
      </c>
      <c r="BS41" s="19">
        <f t="shared" si="27"/>
        <v>1.3427753466465088E-4</v>
      </c>
      <c r="BT41" s="19">
        <f t="shared" si="27"/>
        <v>9.5912105997565772E-5</v>
      </c>
      <c r="BU41" s="19">
        <f t="shared" si="27"/>
        <v>0</v>
      </c>
      <c r="BV41" s="19">
        <f t="shared" si="27"/>
        <v>0</v>
      </c>
      <c r="BW41" s="19">
        <f t="shared" si="27"/>
        <v>2.3819158142030978E-5</v>
      </c>
      <c r="BX41" s="19">
        <f t="shared" si="27"/>
        <v>9.8189852079285871E-8</v>
      </c>
      <c r="BY41" s="19">
        <f t="shared" si="27"/>
        <v>7.7163863677200226E-7</v>
      </c>
      <c r="BZ41" s="19">
        <f t="shared" si="27"/>
        <v>0</v>
      </c>
      <c r="CA41" s="19">
        <f t="shared" si="27"/>
        <v>0</v>
      </c>
      <c r="CB41" s="19">
        <f t="shared" si="27"/>
        <v>0</v>
      </c>
      <c r="CC41" s="19">
        <f t="shared" si="27"/>
        <v>0</v>
      </c>
      <c r="CD41" s="19">
        <f t="shared" si="25"/>
        <v>0</v>
      </c>
      <c r="CE41" s="19">
        <f t="shared" si="21"/>
        <v>5.9767504407853443E-4</v>
      </c>
      <c r="CF41" s="19">
        <f t="shared" si="22"/>
        <v>9.7421032184801112E-4</v>
      </c>
      <c r="CG41" s="19">
        <f t="shared" si="23"/>
        <v>0.32550544993263464</v>
      </c>
    </row>
    <row r="42" spans="1:85" s="19" customFormat="1" x14ac:dyDescent="0.2">
      <c r="A42" s="31" t="s">
        <v>106</v>
      </c>
      <c r="B42" s="19">
        <v>44.88</v>
      </c>
      <c r="C42" s="19">
        <v>0</v>
      </c>
      <c r="D42" s="19">
        <v>17.7</v>
      </c>
      <c r="E42" s="19">
        <v>0</v>
      </c>
      <c r="F42" s="19">
        <v>0</v>
      </c>
      <c r="G42" s="19">
        <v>16.41</v>
      </c>
      <c r="H42" s="19">
        <v>16.190000000000001</v>
      </c>
      <c r="I42" s="19">
        <v>0</v>
      </c>
      <c r="J42" s="19">
        <v>0</v>
      </c>
      <c r="K42" s="19">
        <v>2.56</v>
      </c>
      <c r="L42" s="19">
        <v>0.03</v>
      </c>
      <c r="M42" s="19">
        <v>0.26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f t="shared" si="3"/>
        <v>98.03</v>
      </c>
      <c r="T42" s="19">
        <v>1400</v>
      </c>
      <c r="U42" s="19">
        <v>1.63</v>
      </c>
      <c r="V42" s="20">
        <v>0.19769951550946524</v>
      </c>
      <c r="W42" s="20">
        <v>0.86099239142025219</v>
      </c>
      <c r="X42" s="29">
        <f t="shared" si="28"/>
        <v>4.0725460428300099E-4</v>
      </c>
      <c r="Y42" s="29">
        <f t="shared" si="4"/>
        <v>9.1135684933859378E-8</v>
      </c>
      <c r="Z42" s="19">
        <f t="shared" si="5"/>
        <v>-7.0403115381167281</v>
      </c>
      <c r="AA42" s="20">
        <f t="shared" si="6"/>
        <v>2.2040887572052124</v>
      </c>
      <c r="AB42" s="20">
        <f t="shared" si="7"/>
        <v>0.343229079285154</v>
      </c>
      <c r="AC42" s="30" t="s">
        <v>109</v>
      </c>
      <c r="AD42" s="20">
        <f t="shared" si="8"/>
        <v>0.74712835025803237</v>
      </c>
      <c r="AE42" s="20">
        <f t="shared" si="8"/>
        <v>0</v>
      </c>
      <c r="AF42" s="20">
        <f t="shared" si="9"/>
        <v>0.34729716472088684</v>
      </c>
      <c r="AG42" s="20">
        <f t="shared" si="10"/>
        <v>0</v>
      </c>
      <c r="AH42" s="20">
        <f t="shared" si="10"/>
        <v>0</v>
      </c>
      <c r="AI42" s="20">
        <f t="shared" si="10"/>
        <v>0.40724655664474502</v>
      </c>
      <c r="AJ42" s="20">
        <f t="shared" si="10"/>
        <v>0.28875650995220092</v>
      </c>
      <c r="AK42" s="20">
        <f t="shared" si="11"/>
        <v>0</v>
      </c>
      <c r="AL42" s="20">
        <f t="shared" si="11"/>
        <v>0</v>
      </c>
      <c r="AM42" s="20">
        <f t="shared" si="12"/>
        <v>7.2214386459802535E-2</v>
      </c>
      <c r="AN42" s="20">
        <f t="shared" si="13"/>
        <v>2.2239519626376068E-4</v>
      </c>
      <c r="AO42" s="20">
        <f t="shared" si="13"/>
        <v>2.2439908514219134E-3</v>
      </c>
      <c r="AP42" s="20">
        <f t="shared" si="14"/>
        <v>0</v>
      </c>
      <c r="AQ42" s="20">
        <f t="shared" si="15"/>
        <v>0</v>
      </c>
      <c r="AR42" s="20">
        <f t="shared" si="15"/>
        <v>0</v>
      </c>
      <c r="AS42" s="20">
        <f t="shared" si="16"/>
        <v>0</v>
      </c>
      <c r="AT42" s="20">
        <f t="shared" si="16"/>
        <v>0</v>
      </c>
      <c r="AU42" s="20">
        <f t="shared" si="17"/>
        <v>1.7928949676235508</v>
      </c>
      <c r="AV42" s="20">
        <f t="shared" si="26"/>
        <v>0.41671618457847376</v>
      </c>
      <c r="AW42" s="20">
        <f t="shared" si="26"/>
        <v>0</v>
      </c>
      <c r="AX42" s="20">
        <f t="shared" si="26"/>
        <v>0.19370747924024953</v>
      </c>
      <c r="AY42" s="20">
        <f t="shared" si="26"/>
        <v>0</v>
      </c>
      <c r="AZ42" s="20">
        <f t="shared" si="26"/>
        <v>0</v>
      </c>
      <c r="BA42" s="20">
        <f t="shared" si="26"/>
        <v>0.22714468164554158</v>
      </c>
      <c r="BB42" s="20">
        <f t="shared" si="26"/>
        <v>0.16105601006563275</v>
      </c>
      <c r="BC42" s="20">
        <f t="shared" si="26"/>
        <v>0</v>
      </c>
      <c r="BD42" s="20">
        <f t="shared" si="26"/>
        <v>0</v>
      </c>
      <c r="BE42" s="20">
        <f t="shared" si="26"/>
        <v>4.0278090888682325E-2</v>
      </c>
      <c r="BF42" s="20">
        <f t="shared" si="26"/>
        <v>1.2404251240581116E-4</v>
      </c>
      <c r="BG42" s="20">
        <f t="shared" si="26"/>
        <v>1.2516019576965414E-3</v>
      </c>
      <c r="BH42" s="20">
        <f t="shared" si="26"/>
        <v>0</v>
      </c>
      <c r="BI42" s="20">
        <f t="shared" si="26"/>
        <v>0</v>
      </c>
      <c r="BJ42" s="20">
        <f t="shared" si="26"/>
        <v>0</v>
      </c>
      <c r="BK42" s="20">
        <f t="shared" si="26"/>
        <v>0</v>
      </c>
      <c r="BL42" s="20">
        <f t="shared" si="24"/>
        <v>0</v>
      </c>
      <c r="BM42" s="20">
        <f t="shared" si="19"/>
        <v>1.0402780908886822</v>
      </c>
      <c r="BN42" s="19">
        <f t="shared" si="27"/>
        <v>2.4906086398617802E-4</v>
      </c>
      <c r="BO42" s="19">
        <f t="shared" si="27"/>
        <v>0</v>
      </c>
      <c r="BP42" s="19">
        <f t="shared" si="27"/>
        <v>1.1577412619325794E-4</v>
      </c>
      <c r="BQ42" s="19">
        <f t="shared" si="27"/>
        <v>0</v>
      </c>
      <c r="BR42" s="19">
        <f t="shared" si="27"/>
        <v>0</v>
      </c>
      <c r="BS42" s="19">
        <f t="shared" si="27"/>
        <v>1.3575870761470374E-4</v>
      </c>
      <c r="BT42" s="19">
        <f t="shared" si="27"/>
        <v>9.6259157915089941E-5</v>
      </c>
      <c r="BU42" s="19">
        <f t="shared" si="27"/>
        <v>0</v>
      </c>
      <c r="BV42" s="19">
        <f t="shared" si="27"/>
        <v>0</v>
      </c>
      <c r="BW42" s="19">
        <f t="shared" si="27"/>
        <v>2.4073209747292425E-5</v>
      </c>
      <c r="BX42" s="19">
        <f t="shared" si="27"/>
        <v>7.4137114069755348E-8</v>
      </c>
      <c r="BY42" s="19">
        <f t="shared" si="27"/>
        <v>7.4805125523506041E-7</v>
      </c>
      <c r="BZ42" s="19">
        <f t="shared" si="27"/>
        <v>0</v>
      </c>
      <c r="CA42" s="19">
        <f t="shared" si="27"/>
        <v>0</v>
      </c>
      <c r="CB42" s="19">
        <f t="shared" si="27"/>
        <v>0</v>
      </c>
      <c r="CC42" s="19">
        <f t="shared" si="27"/>
        <v>0</v>
      </c>
      <c r="CD42" s="19">
        <f t="shared" si="25"/>
        <v>0</v>
      </c>
      <c r="CE42" s="19">
        <f t="shared" si="21"/>
        <v>5.9767504407853443E-4</v>
      </c>
      <c r="CF42" s="19">
        <f t="shared" si="22"/>
        <v>9.7421032184801112E-4</v>
      </c>
      <c r="CG42" s="19">
        <f t="shared" si="23"/>
        <v>0.33009729378542219</v>
      </c>
    </row>
    <row r="43" spans="1:85" s="19" customFormat="1" x14ac:dyDescent="0.2">
      <c r="A43" s="31" t="s">
        <v>106</v>
      </c>
      <c r="B43" s="19">
        <v>45.33</v>
      </c>
      <c r="C43" s="19">
        <v>0</v>
      </c>
      <c r="D43" s="19">
        <v>17.98</v>
      </c>
      <c r="E43" s="19">
        <v>0</v>
      </c>
      <c r="F43" s="19">
        <v>0</v>
      </c>
      <c r="G43" s="19">
        <v>16.25</v>
      </c>
      <c r="H43" s="19">
        <v>16.48</v>
      </c>
      <c r="I43" s="19">
        <v>0</v>
      </c>
      <c r="J43" s="19">
        <v>0</v>
      </c>
      <c r="K43" s="19">
        <v>2.2400000000000002</v>
      </c>
      <c r="L43" s="19">
        <v>0.04</v>
      </c>
      <c r="M43" s="19">
        <v>0.25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f t="shared" si="3"/>
        <v>98.570000000000007</v>
      </c>
      <c r="T43" s="19">
        <v>1400</v>
      </c>
      <c r="U43" s="19">
        <v>1.63</v>
      </c>
      <c r="V43" s="20">
        <v>0.22049921130671982</v>
      </c>
      <c r="W43" s="20">
        <v>0.92368339925170384</v>
      </c>
      <c r="X43" s="29">
        <f t="shared" si="28"/>
        <v>4.4017079511965153E-4</v>
      </c>
      <c r="Y43" s="29">
        <f t="shared" si="4"/>
        <v>9.1135684933859378E-8</v>
      </c>
      <c r="Z43" s="19">
        <f t="shared" si="5"/>
        <v>-7.0403115381167281</v>
      </c>
      <c r="AA43" s="20">
        <f t="shared" si="6"/>
        <v>1.8550666665668827</v>
      </c>
      <c r="AB43" s="20">
        <f t="shared" si="7"/>
        <v>0.26835952171487581</v>
      </c>
      <c r="AC43" s="30" t="s">
        <v>110</v>
      </c>
      <c r="AD43" s="20">
        <f t="shared" si="8"/>
        <v>0.75461961045446979</v>
      </c>
      <c r="AE43" s="20">
        <f t="shared" si="8"/>
        <v>0</v>
      </c>
      <c r="AF43" s="20">
        <f t="shared" si="9"/>
        <v>0.3527911311684489</v>
      </c>
      <c r="AG43" s="20">
        <f t="shared" si="10"/>
        <v>0</v>
      </c>
      <c r="AH43" s="20">
        <f t="shared" si="10"/>
        <v>0</v>
      </c>
      <c r="AI43" s="20">
        <f t="shared" si="10"/>
        <v>0.4032758406750217</v>
      </c>
      <c r="AJ43" s="20">
        <f t="shared" si="10"/>
        <v>0.29392880074195615</v>
      </c>
      <c r="AK43" s="20">
        <f t="shared" si="11"/>
        <v>0</v>
      </c>
      <c r="AL43" s="20">
        <f t="shared" si="11"/>
        <v>0</v>
      </c>
      <c r="AM43" s="20">
        <f t="shared" si="12"/>
        <v>6.3187588152327223E-2</v>
      </c>
      <c r="AN43" s="20">
        <f t="shared" si="13"/>
        <v>2.9652692835168093E-4</v>
      </c>
      <c r="AO43" s="20">
        <f t="shared" si="13"/>
        <v>2.1576835109826087E-3</v>
      </c>
      <c r="AP43" s="20">
        <f t="shared" si="14"/>
        <v>0</v>
      </c>
      <c r="AQ43" s="20">
        <f t="shared" si="15"/>
        <v>0</v>
      </c>
      <c r="AR43" s="20">
        <f t="shared" si="15"/>
        <v>0</v>
      </c>
      <c r="AS43" s="20">
        <f t="shared" si="16"/>
        <v>0</v>
      </c>
      <c r="AT43" s="20">
        <f t="shared" si="16"/>
        <v>0</v>
      </c>
      <c r="AU43" s="20">
        <f t="shared" si="17"/>
        <v>1.8070695934792307</v>
      </c>
      <c r="AV43" s="20">
        <f t="shared" si="26"/>
        <v>0.41759299872982059</v>
      </c>
      <c r="AW43" s="20">
        <f t="shared" si="26"/>
        <v>0</v>
      </c>
      <c r="AX43" s="20">
        <f t="shared" si="26"/>
        <v>0.19522830357031495</v>
      </c>
      <c r="AY43" s="20">
        <f t="shared" si="26"/>
        <v>0</v>
      </c>
      <c r="AZ43" s="20">
        <f t="shared" si="26"/>
        <v>0</v>
      </c>
      <c r="BA43" s="20">
        <f t="shared" si="26"/>
        <v>0.22316563907125289</v>
      </c>
      <c r="BB43" s="20">
        <f t="shared" si="26"/>
        <v>0.16265494245633455</v>
      </c>
      <c r="BC43" s="20">
        <f t="shared" si="26"/>
        <v>0</v>
      </c>
      <c r="BD43" s="20">
        <f t="shared" si="26"/>
        <v>0</v>
      </c>
      <c r="BE43" s="20">
        <f t="shared" si="26"/>
        <v>3.4966881397561107E-2</v>
      </c>
      <c r="BF43" s="20">
        <f t="shared" si="26"/>
        <v>1.6409269981725749E-4</v>
      </c>
      <c r="BG43" s="20">
        <f t="shared" si="26"/>
        <v>1.1940234724598102E-3</v>
      </c>
      <c r="BH43" s="20">
        <f t="shared" si="26"/>
        <v>0</v>
      </c>
      <c r="BI43" s="20">
        <f t="shared" si="26"/>
        <v>0</v>
      </c>
      <c r="BJ43" s="20">
        <f t="shared" si="26"/>
        <v>0</v>
      </c>
      <c r="BK43" s="20">
        <f t="shared" si="26"/>
        <v>0</v>
      </c>
      <c r="BL43" s="20">
        <f t="shared" si="24"/>
        <v>0</v>
      </c>
      <c r="BM43" s="20">
        <f t="shared" si="19"/>
        <v>1.0349668813975612</v>
      </c>
      <c r="BN43" s="19">
        <f t="shared" si="27"/>
        <v>2.4958491392273292E-4</v>
      </c>
      <c r="BO43" s="19">
        <f t="shared" si="27"/>
        <v>0</v>
      </c>
      <c r="BP43" s="19">
        <f t="shared" si="27"/>
        <v>1.166830849417655E-4</v>
      </c>
      <c r="BQ43" s="19">
        <f t="shared" si="27"/>
        <v>0</v>
      </c>
      <c r="BR43" s="19">
        <f t="shared" si="27"/>
        <v>0</v>
      </c>
      <c r="BS43" s="19">
        <f t="shared" si="27"/>
        <v>1.333805331687254E-4</v>
      </c>
      <c r="BT43" s="19">
        <f t="shared" si="27"/>
        <v>9.7214799902181243E-5</v>
      </c>
      <c r="BU43" s="19">
        <f t="shared" si="27"/>
        <v>0</v>
      </c>
      <c r="BV43" s="19">
        <f t="shared" si="27"/>
        <v>0</v>
      </c>
      <c r="BW43" s="19">
        <f t="shared" si="27"/>
        <v>2.0898832380576221E-5</v>
      </c>
      <c r="BX43" s="19">
        <f t="shared" si="27"/>
        <v>9.8074111596245101E-8</v>
      </c>
      <c r="BY43" s="19">
        <f t="shared" si="27"/>
        <v>7.1363803153322189E-7</v>
      </c>
      <c r="BZ43" s="19">
        <f t="shared" si="27"/>
        <v>0</v>
      </c>
      <c r="CA43" s="19">
        <f t="shared" si="27"/>
        <v>0</v>
      </c>
      <c r="CB43" s="19">
        <f t="shared" si="27"/>
        <v>0</v>
      </c>
      <c r="CC43" s="19">
        <f t="shared" si="27"/>
        <v>0</v>
      </c>
      <c r="CD43" s="19">
        <f t="shared" si="25"/>
        <v>0</v>
      </c>
      <c r="CE43" s="19">
        <f t="shared" si="21"/>
        <v>5.9767504407853443E-4</v>
      </c>
      <c r="CF43" s="19">
        <f t="shared" si="22"/>
        <v>9.7421032184801112E-4</v>
      </c>
      <c r="CG43" s="19">
        <f t="shared" si="23"/>
        <v>0.33227432221628339</v>
      </c>
    </row>
    <row r="44" spans="1:85" s="19" customFormat="1" x14ac:dyDescent="0.2">
      <c r="A44" s="31" t="s">
        <v>106</v>
      </c>
      <c r="B44" s="19">
        <v>46.74</v>
      </c>
      <c r="C44" s="19">
        <v>0</v>
      </c>
      <c r="D44" s="19">
        <v>17.63</v>
      </c>
      <c r="E44" s="19">
        <v>0</v>
      </c>
      <c r="F44" s="19">
        <v>0</v>
      </c>
      <c r="G44" s="19">
        <v>16.57</v>
      </c>
      <c r="H44" s="19">
        <v>16.54</v>
      </c>
      <c r="I44" s="19">
        <v>0</v>
      </c>
      <c r="J44" s="19">
        <v>0</v>
      </c>
      <c r="K44" s="19">
        <v>1.02</v>
      </c>
      <c r="L44" s="19">
        <v>0.06</v>
      </c>
      <c r="M44" s="19">
        <v>0.2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f t="shared" si="3"/>
        <v>98.759999999999991</v>
      </c>
      <c r="T44" s="19">
        <v>1400</v>
      </c>
      <c r="U44" s="19">
        <v>1.63</v>
      </c>
      <c r="V44" s="20">
        <v>8.1630225590782021E-2</v>
      </c>
      <c r="W44" s="20">
        <v>0.85120753076614664</v>
      </c>
      <c r="X44" s="29">
        <f t="shared" si="28"/>
        <v>7.1036981497159686E-5</v>
      </c>
      <c r="Y44" s="29">
        <f t="shared" si="4"/>
        <v>9.1135684933859378E-8</v>
      </c>
      <c r="Z44" s="19">
        <f t="shared" si="5"/>
        <v>-7.0403115381167281</v>
      </c>
      <c r="AA44" s="20">
        <f t="shared" si="6"/>
        <v>2.1027131836828357</v>
      </c>
      <c r="AB44" s="20">
        <f t="shared" si="7"/>
        <v>0.32278003767022884</v>
      </c>
      <c r="AC44" s="30" t="s">
        <v>111</v>
      </c>
      <c r="AD44" s="20">
        <f t="shared" si="8"/>
        <v>0.77809222573664061</v>
      </c>
      <c r="AE44" s="20">
        <f t="shared" si="8"/>
        <v>0</v>
      </c>
      <c r="AF44" s="20">
        <f t="shared" si="9"/>
        <v>0.34592367310899635</v>
      </c>
      <c r="AG44" s="20">
        <f t="shared" si="10"/>
        <v>0</v>
      </c>
      <c r="AH44" s="20">
        <f t="shared" si="10"/>
        <v>0</v>
      </c>
      <c r="AI44" s="20">
        <f t="shared" si="10"/>
        <v>0.41121727261446828</v>
      </c>
      <c r="AJ44" s="20">
        <f t="shared" si="10"/>
        <v>0.29499892987087106</v>
      </c>
      <c r="AK44" s="20">
        <f t="shared" si="11"/>
        <v>0</v>
      </c>
      <c r="AL44" s="20">
        <f t="shared" si="11"/>
        <v>0</v>
      </c>
      <c r="AM44" s="20">
        <f t="shared" si="12"/>
        <v>2.8772919605077572E-2</v>
      </c>
      <c r="AN44" s="20">
        <f t="shared" si="13"/>
        <v>4.4479039252752137E-4</v>
      </c>
      <c r="AO44" s="20">
        <f t="shared" si="13"/>
        <v>1.7261468087860872E-3</v>
      </c>
      <c r="AP44" s="20">
        <f t="shared" si="14"/>
        <v>0</v>
      </c>
      <c r="AQ44" s="20">
        <f t="shared" si="15"/>
        <v>0</v>
      </c>
      <c r="AR44" s="20">
        <f t="shared" si="15"/>
        <v>0</v>
      </c>
      <c r="AS44" s="20">
        <f t="shared" si="16"/>
        <v>0</v>
      </c>
      <c r="AT44" s="20">
        <f t="shared" si="16"/>
        <v>0</v>
      </c>
      <c r="AU44" s="20">
        <f t="shared" si="17"/>
        <v>1.83240303853229</v>
      </c>
      <c r="AV44" s="20">
        <f t="shared" si="26"/>
        <v>0.4246294125117111</v>
      </c>
      <c r="AW44" s="20">
        <f t="shared" si="26"/>
        <v>0</v>
      </c>
      <c r="AX44" s="20">
        <f t="shared" si="26"/>
        <v>0.18878143390663266</v>
      </c>
      <c r="AY44" s="20">
        <f t="shared" si="26"/>
        <v>0</v>
      </c>
      <c r="AZ44" s="20">
        <f t="shared" si="26"/>
        <v>0</v>
      </c>
      <c r="BA44" s="20">
        <f t="shared" si="26"/>
        <v>0.22441420580913424</v>
      </c>
      <c r="BB44" s="20">
        <f t="shared" si="26"/>
        <v>0.16099019902693351</v>
      </c>
      <c r="BC44" s="20">
        <f t="shared" si="26"/>
        <v>0</v>
      </c>
      <c r="BD44" s="20">
        <f t="shared" si="26"/>
        <v>0</v>
      </c>
      <c r="BE44" s="20">
        <f t="shared" si="26"/>
        <v>1.5702287651806108E-2</v>
      </c>
      <c r="BF44" s="20">
        <f t="shared" si="26"/>
        <v>2.4273611382121893E-4</v>
      </c>
      <c r="BG44" s="20">
        <f t="shared" si="26"/>
        <v>9.4201263176723856E-4</v>
      </c>
      <c r="BH44" s="20">
        <f t="shared" si="26"/>
        <v>0</v>
      </c>
      <c r="BI44" s="20">
        <f t="shared" si="26"/>
        <v>0</v>
      </c>
      <c r="BJ44" s="20">
        <f t="shared" si="26"/>
        <v>0</v>
      </c>
      <c r="BK44" s="20">
        <f t="shared" si="26"/>
        <v>0</v>
      </c>
      <c r="BL44" s="20">
        <f t="shared" si="24"/>
        <v>0</v>
      </c>
      <c r="BM44" s="20">
        <f t="shared" si="19"/>
        <v>1.015702287651806</v>
      </c>
      <c r="BN44" s="19">
        <f t="shared" si="27"/>
        <v>2.5379040283997914E-4</v>
      </c>
      <c r="BO44" s="19">
        <f t="shared" si="27"/>
        <v>0</v>
      </c>
      <c r="BP44" s="19">
        <f t="shared" si="27"/>
        <v>1.1282995183135561E-4</v>
      </c>
      <c r="BQ44" s="19">
        <f t="shared" si="27"/>
        <v>0</v>
      </c>
      <c r="BR44" s="19">
        <f t="shared" si="27"/>
        <v>0</v>
      </c>
      <c r="BS44" s="19">
        <f t="shared" si="27"/>
        <v>1.3412677034882361E-4</v>
      </c>
      <c r="BT44" s="19">
        <f t="shared" si="27"/>
        <v>9.6219824299634526E-5</v>
      </c>
      <c r="BU44" s="19">
        <f t="shared" si="27"/>
        <v>0</v>
      </c>
      <c r="BV44" s="19">
        <f t="shared" si="27"/>
        <v>0</v>
      </c>
      <c r="BW44" s="19">
        <f t="shared" si="27"/>
        <v>9.3848654644270433E-6</v>
      </c>
      <c r="BX44" s="19">
        <f t="shared" si="27"/>
        <v>1.4507731752754917E-7</v>
      </c>
      <c r="BY44" s="19">
        <f t="shared" si="27"/>
        <v>5.6301744121402056E-7</v>
      </c>
      <c r="BZ44" s="19">
        <f t="shared" si="27"/>
        <v>0</v>
      </c>
      <c r="CA44" s="19">
        <f t="shared" si="27"/>
        <v>0</v>
      </c>
      <c r="CB44" s="19">
        <f t="shared" si="27"/>
        <v>0</v>
      </c>
      <c r="CC44" s="19">
        <f t="shared" si="27"/>
        <v>0</v>
      </c>
      <c r="CD44" s="19">
        <f t="shared" si="25"/>
        <v>0</v>
      </c>
      <c r="CE44" s="19">
        <f t="shared" si="21"/>
        <v>5.9767504407853443E-4</v>
      </c>
      <c r="CF44" s="19">
        <f t="shared" si="22"/>
        <v>9.7421032184801112E-4</v>
      </c>
      <c r="CG44" s="19">
        <f t="shared" si="23"/>
        <v>0.31521109158295113</v>
      </c>
    </row>
    <row r="45" spans="1:85" s="19" customFormat="1" x14ac:dyDescent="0.2">
      <c r="A45" s="31" t="s">
        <v>106</v>
      </c>
      <c r="B45" s="19">
        <v>48.36</v>
      </c>
      <c r="C45" s="19">
        <v>0</v>
      </c>
      <c r="D45" s="19">
        <v>17.11</v>
      </c>
      <c r="E45" s="19">
        <v>0</v>
      </c>
      <c r="F45" s="19">
        <v>0</v>
      </c>
      <c r="G45" s="19">
        <v>16.760000000000002</v>
      </c>
      <c r="H45" s="19">
        <v>16.260000000000002</v>
      </c>
      <c r="I45" s="19">
        <v>0</v>
      </c>
      <c r="J45" s="19">
        <v>0</v>
      </c>
      <c r="K45" s="19">
        <v>0.5</v>
      </c>
      <c r="L45" s="19">
        <v>0.06</v>
      </c>
      <c r="M45" s="19">
        <v>0.2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f t="shared" si="3"/>
        <v>99.250000000000014</v>
      </c>
      <c r="T45" s="19">
        <v>1400</v>
      </c>
      <c r="U45" s="19">
        <v>1.63</v>
      </c>
      <c r="V45" s="20">
        <v>4.5166428132408398E-2</v>
      </c>
      <c r="W45" s="20">
        <v>0.86922179410256251</v>
      </c>
      <c r="X45" s="29">
        <f t="shared" si="28"/>
        <v>2.0855648573017377E-5</v>
      </c>
      <c r="Y45" s="29">
        <f t="shared" si="4"/>
        <v>9.1135684933859378E-8</v>
      </c>
      <c r="Z45" s="19">
        <f t="shared" si="5"/>
        <v>-7.0403115381167281</v>
      </c>
      <c r="AA45" s="20">
        <f t="shared" si="6"/>
        <v>1.902305527029053</v>
      </c>
      <c r="AB45" s="20">
        <f t="shared" si="7"/>
        <v>0.27928026972375691</v>
      </c>
      <c r="AC45" s="30" t="s">
        <v>112</v>
      </c>
      <c r="AD45" s="20">
        <f t="shared" si="8"/>
        <v>0.80506076244381553</v>
      </c>
      <c r="AE45" s="20">
        <f t="shared" si="8"/>
        <v>0</v>
      </c>
      <c r="AF45" s="20">
        <f t="shared" si="9"/>
        <v>0.33572059256352393</v>
      </c>
      <c r="AG45" s="20">
        <f t="shared" si="10"/>
        <v>0</v>
      </c>
      <c r="AH45" s="20">
        <f t="shared" si="10"/>
        <v>0</v>
      </c>
      <c r="AI45" s="20">
        <f t="shared" si="10"/>
        <v>0.41593249782851471</v>
      </c>
      <c r="AJ45" s="20">
        <f t="shared" si="10"/>
        <v>0.29000499393593493</v>
      </c>
      <c r="AK45" s="20">
        <f t="shared" si="11"/>
        <v>0</v>
      </c>
      <c r="AL45" s="20">
        <f t="shared" si="11"/>
        <v>0</v>
      </c>
      <c r="AM45" s="20">
        <f t="shared" si="12"/>
        <v>1.4104372355430182E-2</v>
      </c>
      <c r="AN45" s="20">
        <f t="shared" si="13"/>
        <v>4.4479039252752137E-4</v>
      </c>
      <c r="AO45" s="20">
        <f t="shared" si="13"/>
        <v>1.7261468087860872E-3</v>
      </c>
      <c r="AP45" s="20">
        <f t="shared" si="14"/>
        <v>0</v>
      </c>
      <c r="AQ45" s="20">
        <f t="shared" si="15"/>
        <v>0</v>
      </c>
      <c r="AR45" s="20">
        <f t="shared" si="15"/>
        <v>0</v>
      </c>
      <c r="AS45" s="20">
        <f t="shared" si="16"/>
        <v>0</v>
      </c>
      <c r="AT45" s="20">
        <f t="shared" si="16"/>
        <v>0</v>
      </c>
      <c r="AU45" s="20">
        <f t="shared" si="17"/>
        <v>1.8488897839731029</v>
      </c>
      <c r="AV45" s="20">
        <f t="shared" si="26"/>
        <v>0.43542928811787263</v>
      </c>
      <c r="AW45" s="20">
        <f t="shared" si="26"/>
        <v>0</v>
      </c>
      <c r="AX45" s="20">
        <f t="shared" si="26"/>
        <v>0.18157955951386656</v>
      </c>
      <c r="AY45" s="20">
        <f t="shared" si="26"/>
        <v>0</v>
      </c>
      <c r="AZ45" s="20">
        <f t="shared" si="26"/>
        <v>0</v>
      </c>
      <c r="BA45" s="20">
        <f t="shared" si="26"/>
        <v>0.22496338150276976</v>
      </c>
      <c r="BB45" s="20">
        <f t="shared" si="26"/>
        <v>0.15685358664957275</v>
      </c>
      <c r="BC45" s="20">
        <f t="shared" si="26"/>
        <v>0</v>
      </c>
      <c r="BD45" s="20">
        <f t="shared" si="26"/>
        <v>0</v>
      </c>
      <c r="BE45" s="20">
        <f t="shared" si="26"/>
        <v>7.6285630856378663E-3</v>
      </c>
      <c r="BF45" s="20">
        <f t="shared" si="26"/>
        <v>2.4057161026208151E-4</v>
      </c>
      <c r="BG45" s="20">
        <f t="shared" si="26"/>
        <v>9.3361260565610795E-4</v>
      </c>
      <c r="BH45" s="20">
        <f t="shared" si="26"/>
        <v>0</v>
      </c>
      <c r="BI45" s="20">
        <f t="shared" si="26"/>
        <v>0</v>
      </c>
      <c r="BJ45" s="20">
        <f t="shared" si="26"/>
        <v>0</v>
      </c>
      <c r="BK45" s="20">
        <f t="shared" si="26"/>
        <v>0</v>
      </c>
      <c r="BL45" s="20">
        <f t="shared" si="24"/>
        <v>0</v>
      </c>
      <c r="BM45" s="20">
        <f t="shared" si="19"/>
        <v>1.0076285630856376</v>
      </c>
      <c r="BN45" s="19">
        <f t="shared" si="27"/>
        <v>2.6024521896893439E-4</v>
      </c>
      <c r="BO45" s="19">
        <f t="shared" si="27"/>
        <v>0</v>
      </c>
      <c r="BP45" s="19">
        <f t="shared" si="27"/>
        <v>1.0852557123621107E-4</v>
      </c>
      <c r="BQ45" s="19">
        <f t="shared" si="27"/>
        <v>0</v>
      </c>
      <c r="BR45" s="19">
        <f t="shared" si="27"/>
        <v>0</v>
      </c>
      <c r="BS45" s="19">
        <f t="shared" si="27"/>
        <v>1.3445499895572407E-4</v>
      </c>
      <c r="BT45" s="19">
        <f t="shared" si="27"/>
        <v>9.374747431465962E-5</v>
      </c>
      <c r="BU45" s="19">
        <f t="shared" si="27"/>
        <v>0</v>
      </c>
      <c r="BV45" s="19">
        <f t="shared" si="27"/>
        <v>0</v>
      </c>
      <c r="BW45" s="19">
        <f t="shared" si="27"/>
        <v>4.5594017784644928E-6</v>
      </c>
      <c r="BX45" s="19">
        <f t="shared" si="27"/>
        <v>1.4378364776743358E-7</v>
      </c>
      <c r="BY45" s="19">
        <f t="shared" si="27"/>
        <v>5.5799695523778974E-7</v>
      </c>
      <c r="BZ45" s="19">
        <f t="shared" si="27"/>
        <v>0</v>
      </c>
      <c r="CA45" s="19">
        <f t="shared" si="27"/>
        <v>0</v>
      </c>
      <c r="CB45" s="19">
        <f t="shared" si="27"/>
        <v>0</v>
      </c>
      <c r="CC45" s="19">
        <f t="shared" si="27"/>
        <v>0</v>
      </c>
      <c r="CD45" s="19">
        <f t="shared" si="25"/>
        <v>0</v>
      </c>
      <c r="CE45" s="19">
        <f t="shared" si="21"/>
        <v>5.9767504407853443E-4</v>
      </c>
      <c r="CF45" s="19">
        <f t="shared" si="22"/>
        <v>9.7421032184801112E-4</v>
      </c>
      <c r="CG45" s="19">
        <f t="shared" si="23"/>
        <v>0.28476815598741201</v>
      </c>
    </row>
    <row r="46" spans="1:85" s="19" customFormat="1" x14ac:dyDescent="0.2">
      <c r="A46" s="31" t="s">
        <v>106</v>
      </c>
      <c r="B46" s="19">
        <v>48.76</v>
      </c>
      <c r="C46" s="19">
        <v>0</v>
      </c>
      <c r="D46" s="19">
        <v>17.059999999999999</v>
      </c>
      <c r="E46" s="19">
        <v>0</v>
      </c>
      <c r="F46" s="19">
        <v>0</v>
      </c>
      <c r="G46" s="19">
        <v>16.649999999999999</v>
      </c>
      <c r="H46" s="19">
        <v>16.45</v>
      </c>
      <c r="I46" s="19">
        <v>0</v>
      </c>
      <c r="J46" s="19">
        <v>0</v>
      </c>
      <c r="K46" s="19">
        <v>0.21</v>
      </c>
      <c r="L46" s="19">
        <v>0.08</v>
      </c>
      <c r="M46" s="19">
        <v>0.2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f t="shared" si="3"/>
        <v>99.41</v>
      </c>
      <c r="T46" s="19">
        <v>1400</v>
      </c>
      <c r="U46" s="19">
        <v>1.63</v>
      </c>
      <c r="V46" s="20">
        <v>1.7001905229887364E-2</v>
      </c>
      <c r="W46" s="20">
        <v>0.86386007745063376</v>
      </c>
      <c r="X46" s="29">
        <f t="shared" si="28"/>
        <v>2.9920014141193962E-6</v>
      </c>
      <c r="Y46" s="29">
        <f t="shared" si="4"/>
        <v>9.1135684933859378E-8</v>
      </c>
      <c r="Z46" s="19">
        <f t="shared" si="5"/>
        <v>-7.0403115381167281</v>
      </c>
      <c r="AA46" s="20">
        <f t="shared" si="6"/>
        <v>2.1094076319472466</v>
      </c>
      <c r="AB46" s="20">
        <f t="shared" si="7"/>
        <v>0.32416051297749165</v>
      </c>
      <c r="AC46" s="30" t="s">
        <v>113</v>
      </c>
      <c r="AD46" s="20">
        <f t="shared" si="8"/>
        <v>0.81171966039620436</v>
      </c>
      <c r="AE46" s="20">
        <f t="shared" si="8"/>
        <v>0</v>
      </c>
      <c r="AF46" s="20">
        <f t="shared" si="9"/>
        <v>0.33473952712645927</v>
      </c>
      <c r="AG46" s="20">
        <f t="shared" si="10"/>
        <v>0</v>
      </c>
      <c r="AH46" s="20">
        <f t="shared" si="10"/>
        <v>0</v>
      </c>
      <c r="AI46" s="20">
        <f t="shared" si="10"/>
        <v>0.41320263059932988</v>
      </c>
      <c r="AJ46" s="20">
        <f t="shared" si="10"/>
        <v>0.2933937361774987</v>
      </c>
      <c r="AK46" s="20">
        <f t="shared" si="11"/>
        <v>0</v>
      </c>
      <c r="AL46" s="20">
        <f t="shared" si="11"/>
        <v>0</v>
      </c>
      <c r="AM46" s="20">
        <f t="shared" si="12"/>
        <v>5.9238363892806763E-3</v>
      </c>
      <c r="AN46" s="20">
        <f t="shared" si="13"/>
        <v>5.9305385670336186E-4</v>
      </c>
      <c r="AO46" s="20">
        <f t="shared" si="13"/>
        <v>1.7261468087860872E-3</v>
      </c>
      <c r="AP46" s="20">
        <f t="shared" si="14"/>
        <v>0</v>
      </c>
      <c r="AQ46" s="20">
        <f t="shared" si="15"/>
        <v>0</v>
      </c>
      <c r="AR46" s="20">
        <f t="shared" si="15"/>
        <v>0</v>
      </c>
      <c r="AS46" s="20">
        <f t="shared" si="16"/>
        <v>0</v>
      </c>
      <c r="AT46" s="20">
        <f t="shared" si="16"/>
        <v>0</v>
      </c>
      <c r="AU46" s="20">
        <f t="shared" si="17"/>
        <v>1.8553747549649819</v>
      </c>
      <c r="AV46" s="20">
        <f t="shared" si="26"/>
        <v>0.43749633772047558</v>
      </c>
      <c r="AW46" s="20">
        <f t="shared" si="26"/>
        <v>0</v>
      </c>
      <c r="AX46" s="20">
        <f t="shared" si="26"/>
        <v>0.18041612683944117</v>
      </c>
      <c r="AY46" s="20">
        <f t="shared" si="26"/>
        <v>0</v>
      </c>
      <c r="AZ46" s="20">
        <f t="shared" si="26"/>
        <v>0</v>
      </c>
      <c r="BA46" s="20">
        <f t="shared" si="26"/>
        <v>0.22270575229807338</v>
      </c>
      <c r="BB46" s="20">
        <f t="shared" si="26"/>
        <v>0.15813179272401826</v>
      </c>
      <c r="BC46" s="20">
        <f t="shared" si="26"/>
        <v>0</v>
      </c>
      <c r="BD46" s="20">
        <f t="shared" si="26"/>
        <v>0</v>
      </c>
      <c r="BE46" s="20">
        <f t="shared" si="26"/>
        <v>3.1927977749123151E-3</v>
      </c>
      <c r="BF46" s="20">
        <f t="shared" si="26"/>
        <v>3.1964100789684134E-4</v>
      </c>
      <c r="BG46" s="20">
        <f t="shared" si="26"/>
        <v>9.3034941009460174E-4</v>
      </c>
      <c r="BH46" s="20">
        <f t="shared" si="26"/>
        <v>0</v>
      </c>
      <c r="BI46" s="20">
        <f t="shared" si="26"/>
        <v>0</v>
      </c>
      <c r="BJ46" s="20">
        <f t="shared" si="26"/>
        <v>0</v>
      </c>
      <c r="BK46" s="20">
        <f t="shared" si="26"/>
        <v>0</v>
      </c>
      <c r="BL46" s="20">
        <f t="shared" si="24"/>
        <v>0</v>
      </c>
      <c r="BM46" s="20">
        <f t="shared" si="19"/>
        <v>1.003192797774912</v>
      </c>
      <c r="BN46" s="19">
        <f t="shared" si="27"/>
        <v>2.6148064293128262E-4</v>
      </c>
      <c r="BO46" s="19">
        <f t="shared" si="27"/>
        <v>0</v>
      </c>
      <c r="BP46" s="19">
        <f t="shared" si="27"/>
        <v>1.0783021656124146E-4</v>
      </c>
      <c r="BQ46" s="19">
        <f t="shared" si="27"/>
        <v>0</v>
      </c>
      <c r="BR46" s="19">
        <f t="shared" si="27"/>
        <v>0</v>
      </c>
      <c r="BS46" s="19">
        <f t="shared" si="27"/>
        <v>1.3310567032129419E-4</v>
      </c>
      <c r="BT46" s="19">
        <f t="shared" si="27"/>
        <v>9.4511426186545287E-5</v>
      </c>
      <c r="BU46" s="19">
        <f t="shared" si="27"/>
        <v>0</v>
      </c>
      <c r="BV46" s="19">
        <f t="shared" si="27"/>
        <v>0</v>
      </c>
      <c r="BW46" s="19">
        <f t="shared" si="27"/>
        <v>1.9082555508545647E-6</v>
      </c>
      <c r="BX46" s="19">
        <f t="shared" si="27"/>
        <v>1.9104145348405183E-7</v>
      </c>
      <c r="BY46" s="19">
        <f t="shared" si="27"/>
        <v>5.5604662468672962E-7</v>
      </c>
      <c r="BZ46" s="19">
        <f t="shared" si="27"/>
        <v>0</v>
      </c>
      <c r="CA46" s="19">
        <f t="shared" si="27"/>
        <v>0</v>
      </c>
      <c r="CB46" s="19">
        <f t="shared" si="27"/>
        <v>0</v>
      </c>
      <c r="CC46" s="19">
        <f t="shared" si="27"/>
        <v>0</v>
      </c>
      <c r="CD46" s="19">
        <f t="shared" si="25"/>
        <v>0</v>
      </c>
      <c r="CE46" s="19">
        <f t="shared" si="21"/>
        <v>5.9767504407853443E-4</v>
      </c>
      <c r="CF46" s="19">
        <f t="shared" si="22"/>
        <v>9.7421032184801112E-4</v>
      </c>
      <c r="CG46" s="19">
        <f t="shared" si="23"/>
        <v>0.28410406142457567</v>
      </c>
    </row>
    <row r="47" spans="1:85" s="19" customFormat="1" x14ac:dyDescent="0.2">
      <c r="A47" s="31" t="s">
        <v>106</v>
      </c>
      <c r="B47" s="19">
        <v>45.94</v>
      </c>
      <c r="C47" s="19">
        <v>0</v>
      </c>
      <c r="D47" s="19">
        <v>17.87</v>
      </c>
      <c r="E47" s="19">
        <v>0</v>
      </c>
      <c r="F47" s="19">
        <v>0</v>
      </c>
      <c r="G47" s="19">
        <v>16.37</v>
      </c>
      <c r="H47" s="19">
        <v>15.73</v>
      </c>
      <c r="I47" s="19">
        <v>0</v>
      </c>
      <c r="J47" s="19">
        <v>0</v>
      </c>
      <c r="K47" s="19">
        <v>3.59</v>
      </c>
      <c r="L47" s="19">
        <v>0</v>
      </c>
      <c r="M47" s="19">
        <v>0.14000000000000001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f t="shared" si="3"/>
        <v>99.640000000000015</v>
      </c>
      <c r="T47" s="19">
        <v>1400</v>
      </c>
      <c r="U47" s="19">
        <v>1.63</v>
      </c>
      <c r="V47" s="20">
        <v>0.40749702300401169</v>
      </c>
      <c r="W47" s="20">
        <v>0.84296993563092815</v>
      </c>
      <c r="X47" s="29">
        <f t="shared" si="28"/>
        <v>1.8050038355674916E-3</v>
      </c>
      <c r="Y47" s="29">
        <f t="shared" si="4"/>
        <v>9.1135684933859378E-8</v>
      </c>
      <c r="Z47" s="19">
        <f t="shared" si="5"/>
        <v>-7.0403115381167281</v>
      </c>
      <c r="AA47" s="20">
        <f t="shared" si="6"/>
        <v>1.4681739007687442</v>
      </c>
      <c r="AB47" s="20">
        <f t="shared" si="7"/>
        <v>0.16677749949782028</v>
      </c>
      <c r="AC47" s="30" t="s">
        <v>114</v>
      </c>
      <c r="AD47" s="20">
        <f t="shared" si="8"/>
        <v>0.76477442983186283</v>
      </c>
      <c r="AE47" s="20">
        <f t="shared" si="8"/>
        <v>0</v>
      </c>
      <c r="AF47" s="20">
        <f t="shared" si="9"/>
        <v>0.35063278720690672</v>
      </c>
      <c r="AG47" s="20">
        <f t="shared" si="10"/>
        <v>0</v>
      </c>
      <c r="AH47" s="20">
        <f t="shared" si="10"/>
        <v>0</v>
      </c>
      <c r="AI47" s="20">
        <f t="shared" si="10"/>
        <v>0.40625387765231419</v>
      </c>
      <c r="AJ47" s="20">
        <f t="shared" si="10"/>
        <v>0.28055218663052006</v>
      </c>
      <c r="AK47" s="20">
        <f t="shared" si="11"/>
        <v>0</v>
      </c>
      <c r="AL47" s="20">
        <f t="shared" si="11"/>
        <v>0</v>
      </c>
      <c r="AM47" s="20">
        <f t="shared" si="12"/>
        <v>0.1012693935119887</v>
      </c>
      <c r="AN47" s="20">
        <f t="shared" si="13"/>
        <v>0</v>
      </c>
      <c r="AO47" s="20">
        <f t="shared" si="13"/>
        <v>1.2083027661502611E-3</v>
      </c>
      <c r="AP47" s="20">
        <f t="shared" si="14"/>
        <v>0</v>
      </c>
      <c r="AQ47" s="20">
        <f t="shared" si="15"/>
        <v>0</v>
      </c>
      <c r="AR47" s="20">
        <f t="shared" si="15"/>
        <v>0</v>
      </c>
      <c r="AS47" s="20">
        <f t="shared" si="16"/>
        <v>0</v>
      </c>
      <c r="AT47" s="20">
        <f t="shared" si="16"/>
        <v>0</v>
      </c>
      <c r="AU47" s="20">
        <f t="shared" si="17"/>
        <v>1.8034215840877539</v>
      </c>
      <c r="AV47" s="20">
        <f t="shared" si="26"/>
        <v>0.42406857973739831</v>
      </c>
      <c r="AW47" s="20">
        <f t="shared" si="26"/>
        <v>0</v>
      </c>
      <c r="AX47" s="20">
        <f t="shared" si="26"/>
        <v>0.19442641160595373</v>
      </c>
      <c r="AY47" s="20">
        <f t="shared" si="26"/>
        <v>0</v>
      </c>
      <c r="AZ47" s="20">
        <f t="shared" si="26"/>
        <v>0</v>
      </c>
      <c r="BA47" s="20">
        <f t="shared" si="26"/>
        <v>0.22526839050660161</v>
      </c>
      <c r="BB47" s="20">
        <f t="shared" si="26"/>
        <v>0.15556661243601291</v>
      </c>
      <c r="BC47" s="20">
        <f t="shared" si="26"/>
        <v>0</v>
      </c>
      <c r="BD47" s="20">
        <f t="shared" si="26"/>
        <v>0</v>
      </c>
      <c r="BE47" s="20">
        <f t="shared" si="26"/>
        <v>5.6154032094062466E-2</v>
      </c>
      <c r="BF47" s="20">
        <f t="shared" si="26"/>
        <v>0</v>
      </c>
      <c r="BG47" s="20">
        <f t="shared" si="26"/>
        <v>6.7000571403356653E-4</v>
      </c>
      <c r="BH47" s="20">
        <f t="shared" si="26"/>
        <v>0</v>
      </c>
      <c r="BI47" s="20">
        <f t="shared" si="26"/>
        <v>0</v>
      </c>
      <c r="BJ47" s="20">
        <f t="shared" si="26"/>
        <v>0</v>
      </c>
      <c r="BK47" s="20">
        <f t="shared" si="26"/>
        <v>0</v>
      </c>
      <c r="BL47" s="20">
        <f t="shared" si="24"/>
        <v>0</v>
      </c>
      <c r="BM47" s="20">
        <f t="shared" si="19"/>
        <v>1.0561540320940628</v>
      </c>
      <c r="BN47" s="19">
        <f t="shared" si="27"/>
        <v>2.5345520708687107E-4</v>
      </c>
      <c r="BO47" s="19">
        <f t="shared" si="27"/>
        <v>0</v>
      </c>
      <c r="BP47" s="19">
        <f t="shared" si="27"/>
        <v>1.1620381412661967E-4</v>
      </c>
      <c r="BQ47" s="19">
        <f t="shared" si="27"/>
        <v>0</v>
      </c>
      <c r="BR47" s="19">
        <f t="shared" si="27"/>
        <v>0</v>
      </c>
      <c r="BS47" s="19">
        <f t="shared" si="27"/>
        <v>1.3463729522553364E-4</v>
      </c>
      <c r="BT47" s="19">
        <f t="shared" si="27"/>
        <v>9.29782819448423E-5</v>
      </c>
      <c r="BU47" s="19">
        <f t="shared" si="27"/>
        <v>0</v>
      </c>
      <c r="BV47" s="19">
        <f t="shared" si="27"/>
        <v>0</v>
      </c>
      <c r="BW47" s="19">
        <f t="shared" si="27"/>
        <v>3.3561863607006226E-5</v>
      </c>
      <c r="BX47" s="19">
        <f t="shared" si="27"/>
        <v>0</v>
      </c>
      <c r="BY47" s="19">
        <f t="shared" si="27"/>
        <v>4.0044569466788184E-7</v>
      </c>
      <c r="BZ47" s="19">
        <f t="shared" si="27"/>
        <v>0</v>
      </c>
      <c r="CA47" s="19">
        <f t="shared" si="27"/>
        <v>0</v>
      </c>
      <c r="CB47" s="19">
        <f t="shared" si="27"/>
        <v>0</v>
      </c>
      <c r="CC47" s="19">
        <f t="shared" si="27"/>
        <v>0</v>
      </c>
      <c r="CD47" s="19">
        <f t="shared" si="25"/>
        <v>0</v>
      </c>
      <c r="CE47" s="19">
        <f t="shared" si="21"/>
        <v>5.9767504407853443E-4</v>
      </c>
      <c r="CF47" s="19">
        <f t="shared" si="22"/>
        <v>9.7421032184801112E-4</v>
      </c>
      <c r="CG47" s="19">
        <f t="shared" si="23"/>
        <v>0.30218844703906067</v>
      </c>
    </row>
    <row r="48" spans="1:85" s="19" customFormat="1" x14ac:dyDescent="0.2">
      <c r="A48" s="31" t="s">
        <v>106</v>
      </c>
      <c r="B48" s="19">
        <v>47.58</v>
      </c>
      <c r="C48" s="19">
        <v>0</v>
      </c>
      <c r="D48" s="19">
        <v>17.54</v>
      </c>
      <c r="E48" s="19">
        <v>0</v>
      </c>
      <c r="F48" s="19">
        <v>0</v>
      </c>
      <c r="G48" s="19">
        <v>16.55</v>
      </c>
      <c r="H48" s="19">
        <v>16.43</v>
      </c>
      <c r="I48" s="19">
        <v>0</v>
      </c>
      <c r="J48" s="19">
        <v>0</v>
      </c>
      <c r="K48" s="19">
        <v>0.18</v>
      </c>
      <c r="L48" s="19">
        <v>0</v>
      </c>
      <c r="M48" s="19">
        <v>0.05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f t="shared" si="3"/>
        <v>98.33</v>
      </c>
      <c r="T48" s="19">
        <v>1400</v>
      </c>
      <c r="U48" s="19">
        <v>1.63</v>
      </c>
      <c r="V48" s="20">
        <v>1.4350391684518331E-2</v>
      </c>
      <c r="W48" s="20">
        <v>0.85556582416329119</v>
      </c>
      <c r="X48" s="29">
        <f t="shared" si="28"/>
        <v>2.1730717889614999E-6</v>
      </c>
      <c r="Y48" s="29">
        <f t="shared" si="4"/>
        <v>9.1135684933859378E-8</v>
      </c>
      <c r="Z48" s="19">
        <f t="shared" si="5"/>
        <v>-7.0403115381167281</v>
      </c>
      <c r="AA48" s="20">
        <f t="shared" si="6"/>
        <v>2.1215710651635824</v>
      </c>
      <c r="AB48" s="20">
        <f t="shared" si="7"/>
        <v>0.32665758368287939</v>
      </c>
      <c r="AC48" s="30" t="s">
        <v>115</v>
      </c>
      <c r="AD48" s="20">
        <f t="shared" si="8"/>
        <v>0.79207591143665723</v>
      </c>
      <c r="AE48" s="20">
        <f t="shared" si="8"/>
        <v>0</v>
      </c>
      <c r="AF48" s="20">
        <f t="shared" si="9"/>
        <v>0.34415775532227993</v>
      </c>
      <c r="AG48" s="20">
        <f t="shared" si="10"/>
        <v>0</v>
      </c>
      <c r="AH48" s="20">
        <f t="shared" si="10"/>
        <v>0</v>
      </c>
      <c r="AI48" s="20">
        <f t="shared" si="10"/>
        <v>0.41072093311825286</v>
      </c>
      <c r="AJ48" s="20">
        <f t="shared" si="10"/>
        <v>0.29303702646786045</v>
      </c>
      <c r="AK48" s="20">
        <f t="shared" si="11"/>
        <v>0</v>
      </c>
      <c r="AL48" s="20">
        <f t="shared" si="11"/>
        <v>0</v>
      </c>
      <c r="AM48" s="20">
        <f t="shared" si="12"/>
        <v>5.0775740479548654E-3</v>
      </c>
      <c r="AN48" s="20">
        <f t="shared" si="13"/>
        <v>0</v>
      </c>
      <c r="AO48" s="20">
        <f t="shared" si="13"/>
        <v>4.3153670219652179E-4</v>
      </c>
      <c r="AP48" s="20">
        <f t="shared" si="14"/>
        <v>0</v>
      </c>
      <c r="AQ48" s="20">
        <f t="shared" si="15"/>
        <v>0</v>
      </c>
      <c r="AR48" s="20">
        <f t="shared" si="15"/>
        <v>0</v>
      </c>
      <c r="AS48" s="20">
        <f t="shared" si="16"/>
        <v>0</v>
      </c>
      <c r="AT48" s="20">
        <f t="shared" si="16"/>
        <v>0</v>
      </c>
      <c r="AU48" s="20">
        <f t="shared" si="17"/>
        <v>1.840423163047247</v>
      </c>
      <c r="AV48" s="20">
        <f t="shared" si="26"/>
        <v>0.43037706074356946</v>
      </c>
      <c r="AW48" s="20">
        <f t="shared" si="26"/>
        <v>0</v>
      </c>
      <c r="AX48" s="20">
        <f t="shared" si="26"/>
        <v>0.18699925225481678</v>
      </c>
      <c r="AY48" s="20">
        <f t="shared" si="26"/>
        <v>0</v>
      </c>
      <c r="AZ48" s="20">
        <f t="shared" si="26"/>
        <v>0</v>
      </c>
      <c r="BA48" s="20">
        <f t="shared" si="26"/>
        <v>0.22316657460353259</v>
      </c>
      <c r="BB48" s="20">
        <f t="shared" si="26"/>
        <v>0.15922263550664606</v>
      </c>
      <c r="BC48" s="20">
        <f t="shared" si="26"/>
        <v>0</v>
      </c>
      <c r="BD48" s="20">
        <f t="shared" si="26"/>
        <v>0</v>
      </c>
      <c r="BE48" s="20">
        <f t="shared" si="26"/>
        <v>2.7589166176042717E-3</v>
      </c>
      <c r="BF48" s="20">
        <f t="shared" si="26"/>
        <v>0</v>
      </c>
      <c r="BG48" s="20">
        <f t="shared" si="26"/>
        <v>2.3447689143512668E-4</v>
      </c>
      <c r="BH48" s="20">
        <f t="shared" si="26"/>
        <v>0</v>
      </c>
      <c r="BI48" s="20">
        <f t="shared" si="26"/>
        <v>0</v>
      </c>
      <c r="BJ48" s="20">
        <f t="shared" si="26"/>
        <v>0</v>
      </c>
      <c r="BK48" s="20">
        <f t="shared" si="26"/>
        <v>0</v>
      </c>
      <c r="BL48" s="20">
        <f t="shared" si="24"/>
        <v>0</v>
      </c>
      <c r="BM48" s="20">
        <f t="shared" si="19"/>
        <v>1.0027589166176043</v>
      </c>
      <c r="BN48" s="19">
        <f t="shared" si="27"/>
        <v>2.5722562875030299E-4</v>
      </c>
      <c r="BO48" s="19">
        <f t="shared" si="27"/>
        <v>0</v>
      </c>
      <c r="BP48" s="19">
        <f t="shared" si="27"/>
        <v>1.117647863340506E-4</v>
      </c>
      <c r="BQ48" s="19">
        <f t="shared" si="27"/>
        <v>0</v>
      </c>
      <c r="BR48" s="19">
        <f t="shared" si="27"/>
        <v>0</v>
      </c>
      <c r="BS48" s="19">
        <f t="shared" si="27"/>
        <v>1.3338109231302188E-4</v>
      </c>
      <c r="BT48" s="19">
        <f t="shared" si="27"/>
        <v>9.5163395694735113E-5</v>
      </c>
      <c r="BU48" s="19">
        <f t="shared" si="27"/>
        <v>0</v>
      </c>
      <c r="BV48" s="19">
        <f t="shared" si="27"/>
        <v>0</v>
      </c>
      <c r="BW48" s="19">
        <f t="shared" si="27"/>
        <v>1.6489356110356344E-6</v>
      </c>
      <c r="BX48" s="19">
        <f t="shared" si="27"/>
        <v>0</v>
      </c>
      <c r="BY48" s="19">
        <f t="shared" si="27"/>
        <v>1.4014098642388709E-7</v>
      </c>
      <c r="BZ48" s="19">
        <f t="shared" si="27"/>
        <v>0</v>
      </c>
      <c r="CA48" s="19">
        <f t="shared" si="27"/>
        <v>0</v>
      </c>
      <c r="CB48" s="19">
        <f t="shared" si="27"/>
        <v>0</v>
      </c>
      <c r="CC48" s="19">
        <f t="shared" si="27"/>
        <v>0</v>
      </c>
      <c r="CD48" s="19">
        <f t="shared" si="25"/>
        <v>0</v>
      </c>
      <c r="CE48" s="19">
        <f t="shared" si="21"/>
        <v>5.9767504407853443E-4</v>
      </c>
      <c r="CF48" s="19">
        <f t="shared" si="22"/>
        <v>9.7421032184801112E-4</v>
      </c>
      <c r="CG48" s="19">
        <f t="shared" si="23"/>
        <v>0.29998995861831956</v>
      </c>
    </row>
    <row r="49" spans="1:85" s="19" customFormat="1" x14ac:dyDescent="0.2">
      <c r="A49" s="31" t="s">
        <v>106</v>
      </c>
      <c r="B49" s="19">
        <v>45.76</v>
      </c>
      <c r="C49" s="19">
        <v>0</v>
      </c>
      <c r="D49" s="19">
        <v>18.559999999999999</v>
      </c>
      <c r="E49" s="19">
        <v>0</v>
      </c>
      <c r="F49" s="19">
        <v>0</v>
      </c>
      <c r="G49" s="19">
        <v>16.420000000000002</v>
      </c>
      <c r="H49" s="19">
        <v>15.85</v>
      </c>
      <c r="I49" s="19">
        <v>0</v>
      </c>
      <c r="J49" s="19">
        <v>0</v>
      </c>
      <c r="K49" s="19">
        <v>2.93</v>
      </c>
      <c r="L49" s="19">
        <v>0.01</v>
      </c>
      <c r="M49" s="19">
        <v>0.11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f t="shared" si="3"/>
        <v>99.64</v>
      </c>
      <c r="T49" s="19">
        <v>1400</v>
      </c>
      <c r="U49" s="19">
        <v>1</v>
      </c>
      <c r="V49" s="20">
        <v>0.16898964121175708</v>
      </c>
      <c r="W49" s="20">
        <v>0.85799999999999998</v>
      </c>
      <c r="X49" s="29">
        <f t="shared" si="28"/>
        <v>7.464969255523363E-5</v>
      </c>
      <c r="Y49" s="29">
        <f t="shared" si="4"/>
        <v>2.0692508244068045E-8</v>
      </c>
      <c r="Z49" s="19">
        <f t="shared" si="5"/>
        <v>-7.684186863102533</v>
      </c>
      <c r="AA49" s="20">
        <f t="shared" si="6"/>
        <v>4.0673064260300418</v>
      </c>
      <c r="AB49" s="20">
        <f t="shared" si="7"/>
        <v>0.60930689286704665</v>
      </c>
      <c r="AC49" s="30" t="s">
        <v>116</v>
      </c>
      <c r="AD49" s="20">
        <f t="shared" si="8"/>
        <v>0.76177792575328784</v>
      </c>
      <c r="AE49" s="20">
        <f t="shared" si="8"/>
        <v>0</v>
      </c>
      <c r="AF49" s="20">
        <f t="shared" si="9"/>
        <v>0.36417149023839884</v>
      </c>
      <c r="AG49" s="20">
        <f t="shared" si="10"/>
        <v>0</v>
      </c>
      <c r="AH49" s="20">
        <f t="shared" si="10"/>
        <v>0</v>
      </c>
      <c r="AI49" s="20">
        <f t="shared" si="10"/>
        <v>0.40749472639285272</v>
      </c>
      <c r="AJ49" s="20">
        <f t="shared" si="10"/>
        <v>0.28269244488834983</v>
      </c>
      <c r="AK49" s="20">
        <f t="shared" si="11"/>
        <v>0</v>
      </c>
      <c r="AL49" s="20">
        <f t="shared" si="11"/>
        <v>0</v>
      </c>
      <c r="AM49" s="20">
        <f t="shared" si="12"/>
        <v>8.2651622002820876E-2</v>
      </c>
      <c r="AN49" s="20">
        <f t="shared" si="13"/>
        <v>7.4131732087920232E-5</v>
      </c>
      <c r="AO49" s="20">
        <f t="shared" si="13"/>
        <v>9.4938074483234792E-4</v>
      </c>
      <c r="AP49" s="20">
        <f t="shared" si="14"/>
        <v>0</v>
      </c>
      <c r="AQ49" s="20">
        <f t="shared" si="15"/>
        <v>0</v>
      </c>
      <c r="AR49" s="20">
        <f t="shared" si="15"/>
        <v>0</v>
      </c>
      <c r="AS49" s="20">
        <f t="shared" si="16"/>
        <v>0</v>
      </c>
      <c r="AT49" s="20">
        <f t="shared" si="16"/>
        <v>0</v>
      </c>
      <c r="AU49" s="20">
        <f t="shared" si="17"/>
        <v>1.8171600997498096</v>
      </c>
      <c r="AV49" s="20">
        <f t="shared" si="26"/>
        <v>0.41921343411522793</v>
      </c>
      <c r="AW49" s="20">
        <f t="shared" si="26"/>
        <v>0</v>
      </c>
      <c r="AX49" s="20">
        <f t="shared" si="26"/>
        <v>0.20040693733509707</v>
      </c>
      <c r="AY49" s="20">
        <f t="shared" si="26"/>
        <v>0</v>
      </c>
      <c r="AZ49" s="20">
        <f t="shared" si="26"/>
        <v>0</v>
      </c>
      <c r="BA49" s="20">
        <f t="shared" si="26"/>
        <v>0.22424811465371566</v>
      </c>
      <c r="BB49" s="20">
        <f t="shared" si="26"/>
        <v>0.15556826551896638</v>
      </c>
      <c r="BC49" s="20">
        <f t="shared" si="26"/>
        <v>0</v>
      </c>
      <c r="BD49" s="20">
        <f t="shared" si="26"/>
        <v>0</v>
      </c>
      <c r="BE49" s="20">
        <f t="shared" si="26"/>
        <v>4.5483951586984837E-2</v>
      </c>
      <c r="BF49" s="20">
        <f t="shared" si="26"/>
        <v>4.0795377412329733E-5</v>
      </c>
      <c r="BG49" s="20">
        <f t="shared" si="26"/>
        <v>5.2245299958053268E-4</v>
      </c>
      <c r="BH49" s="20">
        <f t="shared" si="26"/>
        <v>0</v>
      </c>
      <c r="BI49" s="20">
        <f t="shared" si="26"/>
        <v>0</v>
      </c>
      <c r="BJ49" s="20">
        <f t="shared" si="26"/>
        <v>0</v>
      </c>
      <c r="BK49" s="20">
        <f t="shared" ref="BK49:BL96" si="29">AS49/$AU49</f>
        <v>0</v>
      </c>
      <c r="BL49" s="20">
        <f t="shared" si="24"/>
        <v>0</v>
      </c>
      <c r="BM49" s="20">
        <f t="shared" si="19"/>
        <v>1.0454839515869847</v>
      </c>
      <c r="BN49" s="19">
        <f t="shared" si="27"/>
        <v>2.5055340771313266E-4</v>
      </c>
      <c r="BO49" s="19">
        <f t="shared" si="27"/>
        <v>0</v>
      </c>
      <c r="BP49" s="19">
        <f t="shared" si="27"/>
        <v>1.1977822510539823E-4</v>
      </c>
      <c r="BQ49" s="19">
        <f t="shared" si="27"/>
        <v>0</v>
      </c>
      <c r="BR49" s="19">
        <f t="shared" si="27"/>
        <v>0</v>
      </c>
      <c r="BS49" s="19">
        <f t="shared" si="27"/>
        <v>1.3402750181018777E-4</v>
      </c>
      <c r="BT49" s="19">
        <f t="shared" si="27"/>
        <v>9.2979269951269392E-5</v>
      </c>
      <c r="BU49" s="19">
        <f t="shared" si="27"/>
        <v>0</v>
      </c>
      <c r="BV49" s="19">
        <f t="shared" si="27"/>
        <v>0</v>
      </c>
      <c r="BW49" s="19">
        <f t="shared" si="27"/>
        <v>2.7184622769617091E-5</v>
      </c>
      <c r="BX49" s="19">
        <f t="shared" si="27"/>
        <v>2.4382378993114623E-8</v>
      </c>
      <c r="BY49" s="19">
        <f t="shared" si="27"/>
        <v>3.1225711955325741E-7</v>
      </c>
      <c r="BZ49" s="19">
        <f t="shared" si="27"/>
        <v>0</v>
      </c>
      <c r="CA49" s="19">
        <f t="shared" si="27"/>
        <v>0</v>
      </c>
      <c r="CB49" s="19">
        <f t="shared" si="27"/>
        <v>0</v>
      </c>
      <c r="CC49" s="19">
        <f t="shared" ref="CC49:CD96" si="30">BK49/($T49+273.15)</f>
        <v>0</v>
      </c>
      <c r="CD49" s="19">
        <f t="shared" si="25"/>
        <v>0</v>
      </c>
      <c r="CE49" s="19">
        <f t="shared" si="21"/>
        <v>5.9767504407853443E-4</v>
      </c>
      <c r="CF49" s="19">
        <f t="shared" si="22"/>
        <v>5.9767504407853443E-4</v>
      </c>
      <c r="CG49" s="19">
        <f t="shared" si="23"/>
        <v>0.50449748729265687</v>
      </c>
    </row>
    <row r="50" spans="1:85" s="19" customFormat="1" x14ac:dyDescent="0.2">
      <c r="A50" s="31" t="s">
        <v>106</v>
      </c>
      <c r="B50" s="19">
        <v>45.01</v>
      </c>
      <c r="C50" s="19">
        <v>0</v>
      </c>
      <c r="D50" s="19">
        <v>17.86</v>
      </c>
      <c r="E50" s="19">
        <v>0</v>
      </c>
      <c r="F50" s="19">
        <v>0</v>
      </c>
      <c r="G50" s="19">
        <v>16.53</v>
      </c>
      <c r="H50" s="19">
        <v>16.52</v>
      </c>
      <c r="I50" s="19">
        <v>0</v>
      </c>
      <c r="J50" s="19">
        <v>0</v>
      </c>
      <c r="K50" s="19">
        <v>2.41</v>
      </c>
      <c r="L50" s="19">
        <v>0.02</v>
      </c>
      <c r="M50" s="19">
        <v>0.23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f t="shared" si="3"/>
        <v>98.58</v>
      </c>
      <c r="T50" s="19">
        <v>1300</v>
      </c>
      <c r="U50" s="19">
        <v>1.63</v>
      </c>
      <c r="V50" s="20">
        <v>0.20802277568939956</v>
      </c>
      <c r="W50" s="20">
        <v>0.93062716281060109</v>
      </c>
      <c r="X50" s="29">
        <f t="shared" si="28"/>
        <v>1.8367092390034187E-4</v>
      </c>
      <c r="Y50" s="29">
        <f t="shared" si="4"/>
        <v>1.726763187149025E-8</v>
      </c>
      <c r="Z50" s="19">
        <f t="shared" si="5"/>
        <v>-7.762767218637765</v>
      </c>
      <c r="AA50" s="20">
        <f t="shared" si="6"/>
        <v>2.0384733244237609</v>
      </c>
      <c r="AB50" s="20">
        <f t="shared" si="7"/>
        <v>0.30930503262341558</v>
      </c>
      <c r="AC50" s="30" t="s">
        <v>117</v>
      </c>
      <c r="AD50" s="20">
        <f t="shared" si="8"/>
        <v>0.74929249209255866</v>
      </c>
      <c r="AE50" s="20">
        <f t="shared" si="8"/>
        <v>0</v>
      </c>
      <c r="AF50" s="20">
        <f t="shared" si="9"/>
        <v>0.35043657411949375</v>
      </c>
      <c r="AG50" s="20">
        <f t="shared" si="10"/>
        <v>0</v>
      </c>
      <c r="AH50" s="20">
        <f t="shared" si="10"/>
        <v>0</v>
      </c>
      <c r="AI50" s="20">
        <f t="shared" si="10"/>
        <v>0.4102245936220375</v>
      </c>
      <c r="AJ50" s="20">
        <f t="shared" si="10"/>
        <v>0.29464222016123276</v>
      </c>
      <c r="AK50" s="20">
        <f t="shared" si="11"/>
        <v>0</v>
      </c>
      <c r="AL50" s="20">
        <f t="shared" si="11"/>
        <v>0</v>
      </c>
      <c r="AM50" s="20">
        <f t="shared" si="12"/>
        <v>6.7983074753173486E-2</v>
      </c>
      <c r="AN50" s="20">
        <f t="shared" si="13"/>
        <v>1.4826346417584046E-4</v>
      </c>
      <c r="AO50" s="20">
        <f t="shared" si="13"/>
        <v>1.9850688301040003E-3</v>
      </c>
      <c r="AP50" s="20">
        <f t="shared" si="14"/>
        <v>0</v>
      </c>
      <c r="AQ50" s="20">
        <f t="shared" si="15"/>
        <v>0</v>
      </c>
      <c r="AR50" s="20">
        <f t="shared" si="15"/>
        <v>0</v>
      </c>
      <c r="AS50" s="20">
        <f t="shared" si="16"/>
        <v>0</v>
      </c>
      <c r="AT50" s="20">
        <f t="shared" si="16"/>
        <v>0</v>
      </c>
      <c r="AU50" s="20">
        <f t="shared" si="17"/>
        <v>1.8067292122896026</v>
      </c>
      <c r="AV50" s="20">
        <f t="shared" ref="AV50:BJ66" si="31">AD50/$AU50</f>
        <v>0.41472318430220506</v>
      </c>
      <c r="AW50" s="20">
        <f t="shared" si="31"/>
        <v>0</v>
      </c>
      <c r="AX50" s="20">
        <f t="shared" si="31"/>
        <v>0.19396186862745091</v>
      </c>
      <c r="AY50" s="20">
        <f t="shared" si="31"/>
        <v>0</v>
      </c>
      <c r="AZ50" s="20">
        <f t="shared" si="31"/>
        <v>0</v>
      </c>
      <c r="BA50" s="20">
        <f t="shared" si="31"/>
        <v>0.22705372273367669</v>
      </c>
      <c r="BB50" s="20">
        <f t="shared" si="31"/>
        <v>0.16308045398117149</v>
      </c>
      <c r="BC50" s="20">
        <f t="shared" si="31"/>
        <v>0</v>
      </c>
      <c r="BD50" s="20">
        <f t="shared" si="31"/>
        <v>0</v>
      </c>
      <c r="BE50" s="20">
        <f t="shared" si="31"/>
        <v>3.7627705519312986E-2</v>
      </c>
      <c r="BF50" s="20">
        <f t="shared" si="31"/>
        <v>8.2061807141509349E-5</v>
      </c>
      <c r="BG50" s="20">
        <f t="shared" si="31"/>
        <v>1.0987085483542907E-3</v>
      </c>
      <c r="BH50" s="20">
        <f t="shared" si="31"/>
        <v>0</v>
      </c>
      <c r="BI50" s="20">
        <f t="shared" si="31"/>
        <v>0</v>
      </c>
      <c r="BJ50" s="20">
        <f t="shared" si="31"/>
        <v>0</v>
      </c>
      <c r="BK50" s="20">
        <f t="shared" si="29"/>
        <v>0</v>
      </c>
      <c r="BL50" s="20">
        <f t="shared" si="24"/>
        <v>0</v>
      </c>
      <c r="BM50" s="20">
        <f t="shared" si="19"/>
        <v>1.0376277055193128</v>
      </c>
      <c r="BN50" s="19">
        <f t="shared" ref="BN50:CB66" si="32">AV50/($T50+273.15)</f>
        <v>2.6362596338696566E-4</v>
      </c>
      <c r="BO50" s="19">
        <f t="shared" si="32"/>
        <v>0</v>
      </c>
      <c r="BP50" s="19">
        <f t="shared" si="32"/>
        <v>1.232952157311451E-4</v>
      </c>
      <c r="BQ50" s="19">
        <f t="shared" si="32"/>
        <v>0</v>
      </c>
      <c r="BR50" s="19">
        <f t="shared" si="32"/>
        <v>0</v>
      </c>
      <c r="BS50" s="19">
        <f t="shared" si="32"/>
        <v>1.4433062500948839E-4</v>
      </c>
      <c r="BT50" s="19">
        <f t="shared" si="32"/>
        <v>1.0366491051786002E-4</v>
      </c>
      <c r="BU50" s="19">
        <f t="shared" si="32"/>
        <v>0</v>
      </c>
      <c r="BV50" s="19">
        <f t="shared" si="32"/>
        <v>0</v>
      </c>
      <c r="BW50" s="19">
        <f t="shared" si="32"/>
        <v>2.3918701661833254E-5</v>
      </c>
      <c r="BX50" s="19">
        <f t="shared" si="32"/>
        <v>5.2164006700892697E-8</v>
      </c>
      <c r="BY50" s="19">
        <f t="shared" si="32"/>
        <v>6.984130873434133E-7</v>
      </c>
      <c r="BZ50" s="19">
        <f t="shared" si="32"/>
        <v>0</v>
      </c>
      <c r="CA50" s="19">
        <f t="shared" si="32"/>
        <v>0</v>
      </c>
      <c r="CB50" s="19">
        <f t="shared" si="32"/>
        <v>0</v>
      </c>
      <c r="CC50" s="19">
        <f t="shared" si="30"/>
        <v>0</v>
      </c>
      <c r="CD50" s="19">
        <f t="shared" si="25"/>
        <v>0</v>
      </c>
      <c r="CE50" s="19">
        <f t="shared" si="21"/>
        <v>6.3566729173950346E-4</v>
      </c>
      <c r="CF50" s="19">
        <f t="shared" si="22"/>
        <v>1.0361376855353907E-3</v>
      </c>
      <c r="CG50" s="19">
        <f t="shared" si="23"/>
        <v>0.28744914831152746</v>
      </c>
    </row>
    <row r="51" spans="1:85" s="19" customFormat="1" x14ac:dyDescent="0.2">
      <c r="A51" s="31" t="s">
        <v>106</v>
      </c>
      <c r="B51" s="19">
        <v>45.76</v>
      </c>
      <c r="C51" s="19">
        <v>0</v>
      </c>
      <c r="D51" s="19">
        <v>17.96</v>
      </c>
      <c r="E51" s="19">
        <v>0</v>
      </c>
      <c r="F51" s="19">
        <v>0</v>
      </c>
      <c r="G51" s="19">
        <v>16.13</v>
      </c>
      <c r="H51" s="19">
        <v>16.100000000000001</v>
      </c>
      <c r="I51" s="19">
        <v>0</v>
      </c>
      <c r="J51" s="19">
        <v>0</v>
      </c>
      <c r="K51" s="19">
        <v>2.12</v>
      </c>
      <c r="L51" s="19">
        <v>0.01</v>
      </c>
      <c r="M51" s="19">
        <v>0.32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f t="shared" si="3"/>
        <v>98.399999999999991</v>
      </c>
      <c r="T51" s="19">
        <v>1400</v>
      </c>
      <c r="U51" s="19">
        <v>2</v>
      </c>
      <c r="V51" s="20">
        <v>0.22888324905466836</v>
      </c>
      <c r="W51" s="20">
        <v>0.83</v>
      </c>
      <c r="X51" s="29">
        <f t="shared" si="28"/>
        <v>1.1951058805812285E-3</v>
      </c>
      <c r="Y51" s="29">
        <f t="shared" si="4"/>
        <v>2.1768949018305657E-7</v>
      </c>
      <c r="Z51" s="19">
        <f t="shared" si="5"/>
        <v>-6.6621625377282383</v>
      </c>
      <c r="AA51" s="20">
        <f t="shared" si="6"/>
        <v>1.324622216721232</v>
      </c>
      <c r="AB51" s="20">
        <f t="shared" si="7"/>
        <v>0.12209203481061486</v>
      </c>
      <c r="AC51" s="30" t="s">
        <v>118</v>
      </c>
      <c r="AD51" s="20">
        <f t="shared" si="8"/>
        <v>0.76177792575328784</v>
      </c>
      <c r="AE51" s="20">
        <f t="shared" si="8"/>
        <v>0</v>
      </c>
      <c r="AF51" s="20">
        <f t="shared" si="9"/>
        <v>0.35239870499362308</v>
      </c>
      <c r="AG51" s="20">
        <f t="shared" si="10"/>
        <v>0</v>
      </c>
      <c r="AH51" s="20">
        <f t="shared" si="10"/>
        <v>0</v>
      </c>
      <c r="AI51" s="20">
        <f t="shared" si="10"/>
        <v>0.40029780369772922</v>
      </c>
      <c r="AJ51" s="20">
        <f t="shared" si="10"/>
        <v>0.28715131625882856</v>
      </c>
      <c r="AK51" s="20">
        <f t="shared" si="11"/>
        <v>0</v>
      </c>
      <c r="AL51" s="20">
        <f t="shared" si="11"/>
        <v>0</v>
      </c>
      <c r="AM51" s="20">
        <f t="shared" si="12"/>
        <v>5.9802538787023976E-2</v>
      </c>
      <c r="AN51" s="20">
        <f t="shared" si="13"/>
        <v>7.4131732087920232E-5</v>
      </c>
      <c r="AO51" s="20">
        <f t="shared" si="13"/>
        <v>2.7618348940577396E-3</v>
      </c>
      <c r="AP51" s="20">
        <f t="shared" si="14"/>
        <v>0</v>
      </c>
      <c r="AQ51" s="20">
        <f t="shared" si="15"/>
        <v>0</v>
      </c>
      <c r="AR51" s="20">
        <f t="shared" si="15"/>
        <v>0</v>
      </c>
      <c r="AS51" s="20">
        <f t="shared" si="16"/>
        <v>0</v>
      </c>
      <c r="AT51" s="20">
        <f t="shared" si="16"/>
        <v>0</v>
      </c>
      <c r="AU51" s="20">
        <f t="shared" si="17"/>
        <v>1.8044617173296142</v>
      </c>
      <c r="AV51" s="20">
        <f t="shared" si="31"/>
        <v>0.4221635285677478</v>
      </c>
      <c r="AW51" s="20">
        <f t="shared" si="31"/>
        <v>0</v>
      </c>
      <c r="AX51" s="20">
        <f t="shared" si="31"/>
        <v>0.19529297940170803</v>
      </c>
      <c r="AY51" s="20">
        <f t="shared" si="31"/>
        <v>0</v>
      </c>
      <c r="AZ51" s="20">
        <f t="shared" si="31"/>
        <v>0</v>
      </c>
      <c r="BA51" s="20">
        <f t="shared" si="31"/>
        <v>0.22183779231965181</v>
      </c>
      <c r="BB51" s="20">
        <f t="shared" si="31"/>
        <v>0.15913405837380573</v>
      </c>
      <c r="BC51" s="20">
        <f t="shared" si="31"/>
        <v>0</v>
      </c>
      <c r="BD51" s="20">
        <f t="shared" si="31"/>
        <v>0</v>
      </c>
      <c r="BE51" s="20">
        <f t="shared" si="31"/>
        <v>3.3141483807993734E-2</v>
      </c>
      <c r="BF51" s="20">
        <f t="shared" si="31"/>
        <v>4.108246319441249E-5</v>
      </c>
      <c r="BG51" s="20">
        <f t="shared" si="31"/>
        <v>1.5305588738922776E-3</v>
      </c>
      <c r="BH51" s="20">
        <f t="shared" si="31"/>
        <v>0</v>
      </c>
      <c r="BI51" s="20">
        <f t="shared" si="31"/>
        <v>0</v>
      </c>
      <c r="BJ51" s="20">
        <f t="shared" si="31"/>
        <v>0</v>
      </c>
      <c r="BK51" s="20">
        <f t="shared" si="29"/>
        <v>0</v>
      </c>
      <c r="BL51" s="20">
        <f t="shared" si="24"/>
        <v>0</v>
      </c>
      <c r="BM51" s="20">
        <f t="shared" si="19"/>
        <v>1.033141483807994</v>
      </c>
      <c r="BN51" s="19">
        <f t="shared" si="32"/>
        <v>2.5231660554507832E-4</v>
      </c>
      <c r="BO51" s="19">
        <f t="shared" si="32"/>
        <v>0</v>
      </c>
      <c r="BP51" s="19">
        <f t="shared" si="32"/>
        <v>1.1672174007214417E-4</v>
      </c>
      <c r="BQ51" s="19">
        <f t="shared" si="32"/>
        <v>0</v>
      </c>
      <c r="BR51" s="19">
        <f t="shared" si="32"/>
        <v>0</v>
      </c>
      <c r="BS51" s="19">
        <f t="shared" si="32"/>
        <v>1.3258691230293268E-4</v>
      </c>
      <c r="BT51" s="19">
        <f t="shared" si="32"/>
        <v>9.5110455352960418E-5</v>
      </c>
      <c r="BU51" s="19">
        <f t="shared" si="32"/>
        <v>0</v>
      </c>
      <c r="BV51" s="19">
        <f t="shared" si="32"/>
        <v>0</v>
      </c>
      <c r="BW51" s="19">
        <f t="shared" si="32"/>
        <v>1.9807837795770691E-5</v>
      </c>
      <c r="BX51" s="19">
        <f t="shared" si="32"/>
        <v>2.4553963000575255E-8</v>
      </c>
      <c r="BY51" s="19">
        <f t="shared" si="32"/>
        <v>9.1477684241835907E-7</v>
      </c>
      <c r="BZ51" s="19">
        <f t="shared" si="32"/>
        <v>0</v>
      </c>
      <c r="CA51" s="19">
        <f t="shared" si="32"/>
        <v>0</v>
      </c>
      <c r="CB51" s="19">
        <f t="shared" si="32"/>
        <v>0</v>
      </c>
      <c r="CC51" s="19">
        <f t="shared" si="30"/>
        <v>0</v>
      </c>
      <c r="CD51" s="19">
        <f t="shared" si="25"/>
        <v>0</v>
      </c>
      <c r="CE51" s="19">
        <f t="shared" si="21"/>
        <v>5.9767504407853443E-4</v>
      </c>
      <c r="CF51" s="19">
        <f t="shared" si="22"/>
        <v>1.1953500881570689E-3</v>
      </c>
      <c r="CG51" s="19">
        <f t="shared" si="23"/>
        <v>0.20096096633598481</v>
      </c>
    </row>
    <row r="52" spans="1:85" s="19" customFormat="1" x14ac:dyDescent="0.2">
      <c r="A52" s="31" t="s">
        <v>106</v>
      </c>
      <c r="B52" s="19">
        <v>54.94</v>
      </c>
      <c r="C52" s="19">
        <v>0.95</v>
      </c>
      <c r="D52" s="19">
        <v>15.11</v>
      </c>
      <c r="E52" s="19">
        <v>3.24</v>
      </c>
      <c r="F52" s="19">
        <v>0</v>
      </c>
      <c r="G52" s="19">
        <v>8.86</v>
      </c>
      <c r="H52" s="19">
        <v>12.3</v>
      </c>
      <c r="I52" s="19">
        <v>1.42</v>
      </c>
      <c r="J52" s="19">
        <v>0</v>
      </c>
      <c r="K52" s="19">
        <v>0.77</v>
      </c>
      <c r="L52" s="19">
        <v>0.08</v>
      </c>
      <c r="M52" s="19">
        <v>0.32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f t="shared" si="3"/>
        <v>97.989999999999981</v>
      </c>
      <c r="T52" s="19">
        <v>1400</v>
      </c>
      <c r="U52" s="19">
        <v>1.63</v>
      </c>
      <c r="V52" s="20">
        <v>0.10032638518036563</v>
      </c>
      <c r="W52" s="20">
        <v>0.79864970098207677</v>
      </c>
      <c r="X52" s="29">
        <f t="shared" si="28"/>
        <v>1.2189084357123667E-4</v>
      </c>
      <c r="Y52" s="29">
        <f t="shared" si="4"/>
        <v>9.1135684933859378E-8</v>
      </c>
      <c r="Z52" s="19">
        <f t="shared" si="5"/>
        <v>-7.0403115381167281</v>
      </c>
      <c r="AA52" s="20">
        <f t="shared" si="6"/>
        <v>1.211789818732453</v>
      </c>
      <c r="AB52" s="20">
        <f t="shared" si="7"/>
        <v>8.3427299301879629E-2</v>
      </c>
      <c r="AC52" s="30" t="s">
        <v>119</v>
      </c>
      <c r="AD52" s="20">
        <f t="shared" si="8"/>
        <v>0.9145996337606126</v>
      </c>
      <c r="AE52" s="20">
        <f t="shared" si="8"/>
        <v>1.1897754455395945E-2</v>
      </c>
      <c r="AF52" s="20">
        <f t="shared" si="9"/>
        <v>0.29647797508093787</v>
      </c>
      <c r="AG52" s="20">
        <f t="shared" si="10"/>
        <v>4.5103361870954276E-2</v>
      </c>
      <c r="AH52" s="20">
        <f t="shared" si="10"/>
        <v>0</v>
      </c>
      <c r="AI52" s="20">
        <f t="shared" si="10"/>
        <v>0.21987839682342719</v>
      </c>
      <c r="AJ52" s="20">
        <f t="shared" si="10"/>
        <v>0.21937647142755226</v>
      </c>
      <c r="AK52" s="20">
        <f t="shared" si="11"/>
        <v>4.5828626754881391E-2</v>
      </c>
      <c r="AL52" s="20">
        <f t="shared" si="11"/>
        <v>0</v>
      </c>
      <c r="AM52" s="20">
        <f t="shared" si="12"/>
        <v>2.1720733427362481E-2</v>
      </c>
      <c r="AN52" s="20">
        <f t="shared" si="13"/>
        <v>5.9305385670336186E-4</v>
      </c>
      <c r="AO52" s="20">
        <f t="shared" si="13"/>
        <v>2.7618348940577396E-3</v>
      </c>
      <c r="AP52" s="20">
        <f t="shared" si="14"/>
        <v>0</v>
      </c>
      <c r="AQ52" s="20">
        <f t="shared" si="15"/>
        <v>0</v>
      </c>
      <c r="AR52" s="20">
        <f t="shared" si="15"/>
        <v>0</v>
      </c>
      <c r="AS52" s="20">
        <f t="shared" si="16"/>
        <v>0</v>
      </c>
      <c r="AT52" s="20">
        <f t="shared" si="16"/>
        <v>0</v>
      </c>
      <c r="AU52" s="20">
        <f t="shared" si="17"/>
        <v>1.7565171089245226</v>
      </c>
      <c r="AV52" s="20">
        <f t="shared" si="31"/>
        <v>0.5206892828505395</v>
      </c>
      <c r="AW52" s="20">
        <f t="shared" si="31"/>
        <v>6.7734919261223034E-3</v>
      </c>
      <c r="AX52" s="20">
        <f t="shared" si="31"/>
        <v>0.16878741093644395</v>
      </c>
      <c r="AY52" s="20">
        <f t="shared" si="31"/>
        <v>2.5677724197386318E-2</v>
      </c>
      <c r="AZ52" s="20">
        <f t="shared" si="31"/>
        <v>0</v>
      </c>
      <c r="BA52" s="20">
        <f t="shared" si="31"/>
        <v>0.12517862519315509</v>
      </c>
      <c r="BB52" s="20">
        <f t="shared" si="31"/>
        <v>0.1248928748333523</v>
      </c>
      <c r="BC52" s="20">
        <f t="shared" si="31"/>
        <v>2.6090623610800619E-2</v>
      </c>
      <c r="BD52" s="20">
        <f t="shared" si="31"/>
        <v>0</v>
      </c>
      <c r="BE52" s="20">
        <f t="shared" si="31"/>
        <v>1.2365796676276963E-2</v>
      </c>
      <c r="BF52" s="20">
        <f t="shared" si="31"/>
        <v>3.3763056089244464E-4</v>
      </c>
      <c r="BG52" s="20">
        <f t="shared" si="31"/>
        <v>1.5723358913075156E-3</v>
      </c>
      <c r="BH52" s="20">
        <f t="shared" si="31"/>
        <v>0</v>
      </c>
      <c r="BI52" s="20">
        <f t="shared" si="31"/>
        <v>0</v>
      </c>
      <c r="BJ52" s="20">
        <f t="shared" si="31"/>
        <v>0</v>
      </c>
      <c r="BK52" s="20">
        <f t="shared" si="29"/>
        <v>0</v>
      </c>
      <c r="BL52" s="20">
        <f t="shared" si="24"/>
        <v>0</v>
      </c>
      <c r="BM52" s="20">
        <f t="shared" si="19"/>
        <v>1.0123657966762771</v>
      </c>
      <c r="BN52" s="19">
        <f t="shared" si="32"/>
        <v>3.112029900789167E-4</v>
      </c>
      <c r="BO52" s="19">
        <f t="shared" si="32"/>
        <v>4.0483470855107451E-6</v>
      </c>
      <c r="BP52" s="19">
        <f t="shared" si="32"/>
        <v>1.0088002327134085E-4</v>
      </c>
      <c r="BQ52" s="19">
        <f t="shared" si="32"/>
        <v>1.5346934941509318E-5</v>
      </c>
      <c r="BR52" s="19">
        <f t="shared" si="32"/>
        <v>0</v>
      </c>
      <c r="BS52" s="19">
        <f t="shared" si="32"/>
        <v>7.4816140330009315E-5</v>
      </c>
      <c r="BT52" s="19">
        <f t="shared" si="32"/>
        <v>7.4645354471118732E-5</v>
      </c>
      <c r="BU52" s="19">
        <f t="shared" si="32"/>
        <v>1.5593714616621711E-5</v>
      </c>
      <c r="BV52" s="19">
        <f t="shared" si="32"/>
        <v>0</v>
      </c>
      <c r="BW52" s="19">
        <f t="shared" si="32"/>
        <v>7.3907280735600293E-6</v>
      </c>
      <c r="BX52" s="19">
        <f t="shared" si="32"/>
        <v>2.0179336036365218E-7</v>
      </c>
      <c r="BY52" s="19">
        <f t="shared" si="32"/>
        <v>9.3974592314348115E-7</v>
      </c>
      <c r="BZ52" s="19">
        <f t="shared" si="32"/>
        <v>0</v>
      </c>
      <c r="CA52" s="19">
        <f t="shared" si="32"/>
        <v>0</v>
      </c>
      <c r="CB52" s="19">
        <f t="shared" si="32"/>
        <v>0</v>
      </c>
      <c r="CC52" s="19">
        <f t="shared" si="30"/>
        <v>0</v>
      </c>
      <c r="CD52" s="19">
        <f t="shared" si="25"/>
        <v>0</v>
      </c>
      <c r="CE52" s="19">
        <f t="shared" si="21"/>
        <v>5.9767504407853443E-4</v>
      </c>
      <c r="CF52" s="19">
        <f t="shared" si="22"/>
        <v>9.7421032184801112E-4</v>
      </c>
      <c r="CG52" s="19">
        <f t="shared" si="23"/>
        <v>6.7704229936997429E-2</v>
      </c>
    </row>
    <row r="53" spans="1:85" s="19" customFormat="1" x14ac:dyDescent="0.2">
      <c r="A53" s="31" t="s">
        <v>106</v>
      </c>
      <c r="B53" s="19">
        <v>43.05</v>
      </c>
      <c r="C53" s="19">
        <v>0</v>
      </c>
      <c r="D53" s="19">
        <v>15.92</v>
      </c>
      <c r="E53" s="19">
        <v>8.68</v>
      </c>
      <c r="F53" s="19">
        <v>0</v>
      </c>
      <c r="G53" s="19">
        <v>14</v>
      </c>
      <c r="H53" s="19">
        <v>13.78</v>
      </c>
      <c r="I53" s="19">
        <v>0</v>
      </c>
      <c r="J53" s="19">
        <v>0</v>
      </c>
      <c r="K53" s="19">
        <v>2.54</v>
      </c>
      <c r="L53" s="19">
        <v>0.05</v>
      </c>
      <c r="M53" s="19">
        <v>0.31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f t="shared" si="3"/>
        <v>98.330000000000013</v>
      </c>
      <c r="T53" s="19">
        <v>1400</v>
      </c>
      <c r="U53" s="19">
        <v>1.63</v>
      </c>
      <c r="V53" s="20">
        <v>0.19800000000000001</v>
      </c>
      <c r="W53" s="20">
        <v>0.88700000000000001</v>
      </c>
      <c r="X53" s="29">
        <f t="shared" si="28"/>
        <v>3.8488994098862341E-4</v>
      </c>
      <c r="Y53" s="29">
        <f t="shared" si="4"/>
        <v>9.1135684933859378E-8</v>
      </c>
      <c r="Z53" s="19">
        <f t="shared" si="5"/>
        <v>-7.0403115381167281</v>
      </c>
      <c r="AA53" s="20">
        <f t="shared" si="6"/>
        <v>2.2495080495333748</v>
      </c>
      <c r="AB53" s="20">
        <f t="shared" si="7"/>
        <v>0.35208755156323129</v>
      </c>
      <c r="AC53" s="30" t="s">
        <v>120</v>
      </c>
      <c r="AD53" s="20">
        <f t="shared" si="8"/>
        <v>0.71666389212585313</v>
      </c>
      <c r="AE53" s="20">
        <f t="shared" si="8"/>
        <v>0</v>
      </c>
      <c r="AF53" s="20">
        <f t="shared" si="9"/>
        <v>0.31237123516138526</v>
      </c>
      <c r="AG53" s="20">
        <f t="shared" si="10"/>
        <v>0.12083246328391453</v>
      </c>
      <c r="AH53" s="20">
        <f t="shared" si="10"/>
        <v>0</v>
      </c>
      <c r="AI53" s="20">
        <f t="shared" si="10"/>
        <v>0.34743764735078791</v>
      </c>
      <c r="AJ53" s="20">
        <f t="shared" si="10"/>
        <v>0.24577298994078617</v>
      </c>
      <c r="AK53" s="20">
        <f t="shared" si="11"/>
        <v>0</v>
      </c>
      <c r="AL53" s="20">
        <f t="shared" si="11"/>
        <v>0</v>
      </c>
      <c r="AM53" s="20">
        <f t="shared" si="12"/>
        <v>7.165021156558532E-2</v>
      </c>
      <c r="AN53" s="20">
        <f t="shared" si="13"/>
        <v>3.7065866043960117E-4</v>
      </c>
      <c r="AO53" s="20">
        <f t="shared" si="13"/>
        <v>2.675527553618435E-3</v>
      </c>
      <c r="AP53" s="20">
        <f t="shared" si="14"/>
        <v>0</v>
      </c>
      <c r="AQ53" s="20">
        <f t="shared" si="15"/>
        <v>0</v>
      </c>
      <c r="AR53" s="20">
        <f t="shared" si="15"/>
        <v>0</v>
      </c>
      <c r="AS53" s="20">
        <f t="shared" si="16"/>
        <v>0</v>
      </c>
      <c r="AT53" s="20">
        <f t="shared" si="16"/>
        <v>0</v>
      </c>
      <c r="AU53" s="20">
        <f t="shared" si="17"/>
        <v>1.7461244140767849</v>
      </c>
      <c r="AV53" s="20">
        <f t="shared" si="31"/>
        <v>0.41043117337361634</v>
      </c>
      <c r="AW53" s="20">
        <f t="shared" si="31"/>
        <v>0</v>
      </c>
      <c r="AX53" s="20">
        <f t="shared" si="31"/>
        <v>0.17889403105708418</v>
      </c>
      <c r="AY53" s="20">
        <f t="shared" si="31"/>
        <v>6.9200374446285587E-2</v>
      </c>
      <c r="AZ53" s="20">
        <f t="shared" si="31"/>
        <v>0</v>
      </c>
      <c r="BA53" s="20">
        <f t="shared" si="31"/>
        <v>0.19897645582974452</v>
      </c>
      <c r="BB53" s="20">
        <f t="shared" si="31"/>
        <v>0.14075342395961621</v>
      </c>
      <c r="BC53" s="20">
        <f t="shared" si="31"/>
        <v>0</v>
      </c>
      <c r="BD53" s="20">
        <f t="shared" si="31"/>
        <v>0</v>
      </c>
      <c r="BE53" s="20">
        <f t="shared" si="31"/>
        <v>4.1033852449436366E-2</v>
      </c>
      <c r="BF53" s="20">
        <f t="shared" si="31"/>
        <v>2.1227505752250577E-4</v>
      </c>
      <c r="BG53" s="20">
        <f t="shared" si="31"/>
        <v>1.5322662761307569E-3</v>
      </c>
      <c r="BH53" s="20">
        <f t="shared" si="31"/>
        <v>0</v>
      </c>
      <c r="BI53" s="20">
        <f t="shared" si="31"/>
        <v>0</v>
      </c>
      <c r="BJ53" s="20">
        <f t="shared" si="31"/>
        <v>0</v>
      </c>
      <c r="BK53" s="20">
        <f t="shared" si="29"/>
        <v>0</v>
      </c>
      <c r="BL53" s="20">
        <f t="shared" si="24"/>
        <v>0</v>
      </c>
      <c r="BM53" s="20">
        <f t="shared" si="19"/>
        <v>1.0410338524494365</v>
      </c>
      <c r="BN53" s="19">
        <f t="shared" si="32"/>
        <v>2.4530446963728079E-4</v>
      </c>
      <c r="BO53" s="19">
        <f t="shared" si="32"/>
        <v>0</v>
      </c>
      <c r="BP53" s="19">
        <f t="shared" si="32"/>
        <v>1.069204978974295E-4</v>
      </c>
      <c r="BQ53" s="19">
        <f t="shared" si="32"/>
        <v>4.1359336847434828E-5</v>
      </c>
      <c r="BR53" s="19">
        <f t="shared" si="32"/>
        <v>0</v>
      </c>
      <c r="BS53" s="19">
        <f t="shared" si="32"/>
        <v>1.1892326200863312E-4</v>
      </c>
      <c r="BT53" s="19">
        <f t="shared" si="32"/>
        <v>8.4124808869268273E-5</v>
      </c>
      <c r="BU53" s="19">
        <f t="shared" si="32"/>
        <v>0</v>
      </c>
      <c r="BV53" s="19">
        <f t="shared" si="32"/>
        <v>0</v>
      </c>
      <c r="BW53" s="19">
        <f t="shared" si="32"/>
        <v>2.4524909571428959E-5</v>
      </c>
      <c r="BX53" s="19">
        <f t="shared" si="32"/>
        <v>1.2687150436153709E-7</v>
      </c>
      <c r="BY53" s="19">
        <f t="shared" si="32"/>
        <v>9.1579731412650202E-7</v>
      </c>
      <c r="BZ53" s="19">
        <f t="shared" si="32"/>
        <v>0</v>
      </c>
      <c r="CA53" s="19">
        <f t="shared" si="32"/>
        <v>0</v>
      </c>
      <c r="CB53" s="19">
        <f t="shared" si="32"/>
        <v>0</v>
      </c>
      <c r="CC53" s="19">
        <f t="shared" si="30"/>
        <v>0</v>
      </c>
      <c r="CD53" s="19">
        <f t="shared" si="25"/>
        <v>0</v>
      </c>
      <c r="CE53" s="19">
        <f t="shared" si="21"/>
        <v>5.9767504407853443E-4</v>
      </c>
      <c r="CF53" s="19">
        <f t="shared" si="22"/>
        <v>9.7421032184801112E-4</v>
      </c>
      <c r="CG53" s="19">
        <f t="shared" si="23"/>
        <v>0.37109414796564533</v>
      </c>
    </row>
    <row r="54" spans="1:85" s="19" customFormat="1" x14ac:dyDescent="0.2">
      <c r="A54" s="31" t="s">
        <v>106</v>
      </c>
      <c r="B54" s="19">
        <v>42.34</v>
      </c>
      <c r="C54" s="19">
        <v>0</v>
      </c>
      <c r="D54" s="19">
        <v>13.31</v>
      </c>
      <c r="E54" s="19">
        <v>15.69</v>
      </c>
      <c r="F54" s="19">
        <v>0</v>
      </c>
      <c r="G54" s="19">
        <v>11.53</v>
      </c>
      <c r="H54" s="19">
        <v>11.39</v>
      </c>
      <c r="I54" s="19">
        <v>0</v>
      </c>
      <c r="J54" s="19">
        <v>0</v>
      </c>
      <c r="K54" s="19">
        <v>2.7</v>
      </c>
      <c r="L54" s="19">
        <v>0.11</v>
      </c>
      <c r="M54" s="19">
        <v>0.28000000000000003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f t="shared" si="3"/>
        <v>97.350000000000009</v>
      </c>
      <c r="T54" s="19">
        <v>1400</v>
      </c>
      <c r="U54" s="19">
        <v>1.63</v>
      </c>
      <c r="V54" s="20">
        <v>0.184</v>
      </c>
      <c r="W54" s="20">
        <v>0.86399999999999999</v>
      </c>
      <c r="X54" s="29">
        <f t="shared" si="28"/>
        <v>3.5031729701300165E-4</v>
      </c>
      <c r="Y54" s="29">
        <f t="shared" si="4"/>
        <v>9.1135684933859378E-8</v>
      </c>
      <c r="Z54" s="19">
        <f t="shared" si="5"/>
        <v>-7.0403115381167281</v>
      </c>
      <c r="AA54" s="20">
        <f t="shared" si="6"/>
        <v>2.5064271659197379</v>
      </c>
      <c r="AB54" s="20">
        <f t="shared" si="7"/>
        <v>0.39905508900144215</v>
      </c>
      <c r="AC54" s="30" t="s">
        <v>121</v>
      </c>
      <c r="AD54" s="20">
        <f t="shared" si="8"/>
        <v>0.70484434826036302</v>
      </c>
      <c r="AE54" s="20">
        <f t="shared" si="8"/>
        <v>0</v>
      </c>
      <c r="AF54" s="20">
        <f t="shared" si="9"/>
        <v>0.26115961934661042</v>
      </c>
      <c r="AG54" s="20">
        <f t="shared" si="10"/>
        <v>0.21841720609730633</v>
      </c>
      <c r="AH54" s="20">
        <f t="shared" si="10"/>
        <v>0</v>
      </c>
      <c r="AI54" s="20">
        <f t="shared" si="10"/>
        <v>0.28613971956818463</v>
      </c>
      <c r="AJ54" s="20">
        <f t="shared" si="10"/>
        <v>0.20314617963900977</v>
      </c>
      <c r="AK54" s="20">
        <f t="shared" si="11"/>
        <v>0</v>
      </c>
      <c r="AL54" s="20">
        <f t="shared" si="11"/>
        <v>0</v>
      </c>
      <c r="AM54" s="20">
        <f t="shared" si="12"/>
        <v>7.6163610719322983E-2</v>
      </c>
      <c r="AN54" s="20">
        <f t="shared" si="13"/>
        <v>8.1544905296712254E-4</v>
      </c>
      <c r="AO54" s="20">
        <f t="shared" si="13"/>
        <v>2.4166055323005223E-3</v>
      </c>
      <c r="AP54" s="20">
        <f t="shared" si="14"/>
        <v>0</v>
      </c>
      <c r="AQ54" s="20">
        <f t="shared" si="15"/>
        <v>0</v>
      </c>
      <c r="AR54" s="20">
        <f t="shared" si="15"/>
        <v>0</v>
      </c>
      <c r="AS54" s="20">
        <f t="shared" si="16"/>
        <v>0</v>
      </c>
      <c r="AT54" s="20">
        <f t="shared" si="16"/>
        <v>0</v>
      </c>
      <c r="AU54" s="20">
        <f t="shared" si="17"/>
        <v>1.6769391274967416</v>
      </c>
      <c r="AV54" s="20">
        <f t="shared" si="31"/>
        <v>0.42031600116130785</v>
      </c>
      <c r="AW54" s="20">
        <f t="shared" si="31"/>
        <v>0</v>
      </c>
      <c r="AX54" s="20">
        <f t="shared" si="31"/>
        <v>0.15573589706649496</v>
      </c>
      <c r="AY54" s="20">
        <f t="shared" si="31"/>
        <v>0.13024754596987048</v>
      </c>
      <c r="AZ54" s="20">
        <f t="shared" si="31"/>
        <v>0</v>
      </c>
      <c r="BA54" s="20">
        <f t="shared" si="31"/>
        <v>0.17063214452829958</v>
      </c>
      <c r="BB54" s="20">
        <f t="shared" si="31"/>
        <v>0.12114105772119299</v>
      </c>
      <c r="BC54" s="20">
        <f t="shared" si="31"/>
        <v>0</v>
      </c>
      <c r="BD54" s="20">
        <f t="shared" si="31"/>
        <v>0</v>
      </c>
      <c r="BE54" s="20">
        <f t="shared" si="31"/>
        <v>4.5418232224694141E-2</v>
      </c>
      <c r="BF54" s="20">
        <f t="shared" si="31"/>
        <v>4.8627230386375907E-4</v>
      </c>
      <c r="BG54" s="20">
        <f t="shared" si="31"/>
        <v>1.4410812489705103E-3</v>
      </c>
      <c r="BH54" s="20">
        <f t="shared" si="31"/>
        <v>0</v>
      </c>
      <c r="BI54" s="20">
        <f t="shared" si="31"/>
        <v>0</v>
      </c>
      <c r="BJ54" s="20">
        <f t="shared" si="31"/>
        <v>0</v>
      </c>
      <c r="BK54" s="20">
        <f t="shared" si="29"/>
        <v>0</v>
      </c>
      <c r="BL54" s="20">
        <f t="shared" si="24"/>
        <v>0</v>
      </c>
      <c r="BM54" s="20">
        <f t="shared" si="19"/>
        <v>1.0454182322246941</v>
      </c>
      <c r="BN54" s="19">
        <f t="shared" si="32"/>
        <v>2.51212384520998E-4</v>
      </c>
      <c r="BO54" s="19">
        <f t="shared" si="32"/>
        <v>0</v>
      </c>
      <c r="BP54" s="19">
        <f t="shared" si="32"/>
        <v>9.3079459143827485E-5</v>
      </c>
      <c r="BQ54" s="19">
        <f t="shared" si="32"/>
        <v>7.7845707778663285E-5</v>
      </c>
      <c r="BR54" s="19">
        <f t="shared" si="32"/>
        <v>0</v>
      </c>
      <c r="BS54" s="19">
        <f t="shared" si="32"/>
        <v>1.0198257450216631E-4</v>
      </c>
      <c r="BT54" s="19">
        <f t="shared" si="32"/>
        <v>7.2402987013234303E-5</v>
      </c>
      <c r="BU54" s="19">
        <f t="shared" si="32"/>
        <v>0</v>
      </c>
      <c r="BV54" s="19">
        <f t="shared" si="32"/>
        <v>0</v>
      </c>
      <c r="BW54" s="19">
        <f t="shared" si="32"/>
        <v>2.7145343946863187E-5</v>
      </c>
      <c r="BX54" s="19">
        <f t="shared" si="32"/>
        <v>2.9063282064594273E-7</v>
      </c>
      <c r="BY54" s="19">
        <f t="shared" si="32"/>
        <v>8.6129829899919922E-7</v>
      </c>
      <c r="BZ54" s="19">
        <f t="shared" si="32"/>
        <v>0</v>
      </c>
      <c r="CA54" s="19">
        <f t="shared" si="32"/>
        <v>0</v>
      </c>
      <c r="CB54" s="19">
        <f t="shared" si="32"/>
        <v>0</v>
      </c>
      <c r="CC54" s="19">
        <f t="shared" si="30"/>
        <v>0</v>
      </c>
      <c r="CD54" s="19">
        <f t="shared" si="25"/>
        <v>0</v>
      </c>
      <c r="CE54" s="19">
        <f t="shared" si="21"/>
        <v>5.9767504407853443E-4</v>
      </c>
      <c r="CF54" s="19">
        <f t="shared" si="22"/>
        <v>9.7421032184801112E-4</v>
      </c>
      <c r="CG54" s="19">
        <f t="shared" si="23"/>
        <v>0.37431415220928255</v>
      </c>
    </row>
    <row r="55" spans="1:85" s="19" customFormat="1" x14ac:dyDescent="0.2">
      <c r="A55" s="31" t="s">
        <v>106</v>
      </c>
      <c r="B55" s="19">
        <v>37.229999999999997</v>
      </c>
      <c r="C55" s="19">
        <v>0</v>
      </c>
      <c r="D55" s="19">
        <v>12.21</v>
      </c>
      <c r="E55" s="19">
        <v>20.88</v>
      </c>
      <c r="F55" s="19">
        <v>0</v>
      </c>
      <c r="G55" s="19">
        <v>11.5</v>
      </c>
      <c r="H55" s="19">
        <v>11.38</v>
      </c>
      <c r="I55" s="19">
        <v>0</v>
      </c>
      <c r="J55" s="19">
        <v>0</v>
      </c>
      <c r="K55" s="19">
        <v>3.49</v>
      </c>
      <c r="L55" s="19">
        <v>0.14000000000000001</v>
      </c>
      <c r="M55" s="19">
        <v>0.17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f t="shared" si="3"/>
        <v>96.999999999999986</v>
      </c>
      <c r="T55" s="19">
        <v>1400</v>
      </c>
      <c r="U55" s="19">
        <v>1.63</v>
      </c>
      <c r="V55" s="20">
        <v>0.12</v>
      </c>
      <c r="W55" s="20">
        <v>0.90300000000000002</v>
      </c>
      <c r="X55" s="29">
        <f t="shared" si="28"/>
        <v>1.3640817911776321E-4</v>
      </c>
      <c r="Y55" s="29">
        <f t="shared" si="4"/>
        <v>9.1135684933859378E-8</v>
      </c>
      <c r="Z55" s="19">
        <f t="shared" si="5"/>
        <v>-7.0403115381167281</v>
      </c>
      <c r="AA55" s="20">
        <f t="shared" si="6"/>
        <v>5.1919121648766815</v>
      </c>
      <c r="AB55" s="20">
        <f t="shared" si="7"/>
        <v>0.71532733659815906</v>
      </c>
      <c r="AC55" s="30" t="s">
        <v>122</v>
      </c>
      <c r="AD55" s="20">
        <f t="shared" si="8"/>
        <v>0.61977692691859487</v>
      </c>
      <c r="AE55" s="20">
        <f t="shared" si="8"/>
        <v>0</v>
      </c>
      <c r="AF55" s="20">
        <f t="shared" si="9"/>
        <v>0.23957617973118808</v>
      </c>
      <c r="AG55" s="20">
        <f t="shared" si="10"/>
        <v>0.29066610983503866</v>
      </c>
      <c r="AH55" s="20">
        <f t="shared" si="10"/>
        <v>0</v>
      </c>
      <c r="AI55" s="20">
        <f t="shared" si="10"/>
        <v>0.2853952103238615</v>
      </c>
      <c r="AJ55" s="20">
        <f t="shared" si="10"/>
        <v>0.20296782478419062</v>
      </c>
      <c r="AK55" s="20">
        <f t="shared" si="11"/>
        <v>0</v>
      </c>
      <c r="AL55" s="20">
        <f t="shared" si="11"/>
        <v>0</v>
      </c>
      <c r="AM55" s="20">
        <f t="shared" si="12"/>
        <v>9.8448519040902682E-2</v>
      </c>
      <c r="AN55" s="20">
        <f t="shared" si="13"/>
        <v>1.0378442492308833E-3</v>
      </c>
      <c r="AO55" s="20">
        <f t="shared" si="13"/>
        <v>1.4672247874681743E-3</v>
      </c>
      <c r="AP55" s="20">
        <f t="shared" si="14"/>
        <v>0</v>
      </c>
      <c r="AQ55" s="20">
        <f t="shared" si="15"/>
        <v>0</v>
      </c>
      <c r="AR55" s="20">
        <f t="shared" si="15"/>
        <v>0</v>
      </c>
      <c r="AS55" s="20">
        <f t="shared" si="16"/>
        <v>0</v>
      </c>
      <c r="AT55" s="20">
        <f t="shared" si="16"/>
        <v>0</v>
      </c>
      <c r="AU55" s="20">
        <f t="shared" si="17"/>
        <v>1.6408873206295724</v>
      </c>
      <c r="AV55" s="20">
        <f t="shared" si="31"/>
        <v>0.37770840150120732</v>
      </c>
      <c r="AW55" s="20">
        <f t="shared" si="31"/>
        <v>0</v>
      </c>
      <c r="AX55" s="20">
        <f t="shared" si="31"/>
        <v>0.14600404105704709</v>
      </c>
      <c r="AY55" s="20">
        <f t="shared" si="31"/>
        <v>0.17713959159823142</v>
      </c>
      <c r="AZ55" s="20">
        <f t="shared" si="31"/>
        <v>0</v>
      </c>
      <c r="BA55" s="20">
        <f t="shared" si="31"/>
        <v>0.17392736645339038</v>
      </c>
      <c r="BB55" s="20">
        <f t="shared" si="31"/>
        <v>0.12369394426566495</v>
      </c>
      <c r="BC55" s="20">
        <f t="shared" si="31"/>
        <v>0</v>
      </c>
      <c r="BD55" s="20">
        <f t="shared" si="31"/>
        <v>0</v>
      </c>
      <c r="BE55" s="20">
        <f t="shared" si="31"/>
        <v>5.999712338756457E-2</v>
      </c>
      <c r="BF55" s="20">
        <f t="shared" si="31"/>
        <v>6.3248965128981881E-4</v>
      </c>
      <c r="BG55" s="20">
        <f t="shared" si="31"/>
        <v>8.9416547316925599E-4</v>
      </c>
      <c r="BH55" s="20">
        <f t="shared" si="31"/>
        <v>0</v>
      </c>
      <c r="BI55" s="20">
        <f t="shared" si="31"/>
        <v>0</v>
      </c>
      <c r="BJ55" s="20">
        <f t="shared" si="31"/>
        <v>0</v>
      </c>
      <c r="BK55" s="20">
        <f t="shared" si="29"/>
        <v>0</v>
      </c>
      <c r="BL55" s="20">
        <f t="shared" si="24"/>
        <v>0</v>
      </c>
      <c r="BM55" s="20">
        <f t="shared" si="19"/>
        <v>1.0599971233875649</v>
      </c>
      <c r="BN55" s="19">
        <f t="shared" si="32"/>
        <v>2.2574688551606689E-4</v>
      </c>
      <c r="BO55" s="19">
        <f t="shared" si="32"/>
        <v>0</v>
      </c>
      <c r="BP55" s="19">
        <f t="shared" si="32"/>
        <v>8.7262971674414777E-5</v>
      </c>
      <c r="BQ55" s="19">
        <f t="shared" si="32"/>
        <v>1.0587191321652656E-4</v>
      </c>
      <c r="BR55" s="19">
        <f t="shared" si="32"/>
        <v>0</v>
      </c>
      <c r="BS55" s="19">
        <f t="shared" si="32"/>
        <v>1.0395204641149351E-4</v>
      </c>
      <c r="BT55" s="19">
        <f t="shared" si="32"/>
        <v>7.3928783591229081E-5</v>
      </c>
      <c r="BU55" s="19">
        <f t="shared" si="32"/>
        <v>0</v>
      </c>
      <c r="BV55" s="19">
        <f t="shared" si="32"/>
        <v>0</v>
      </c>
      <c r="BW55" s="19">
        <f t="shared" si="32"/>
        <v>3.5858783365247928E-5</v>
      </c>
      <c r="BX55" s="19">
        <f t="shared" si="32"/>
        <v>3.7802328021385933E-7</v>
      </c>
      <c r="BY55" s="19">
        <f t="shared" si="32"/>
        <v>5.3442038858993872E-7</v>
      </c>
      <c r="BZ55" s="19">
        <f t="shared" si="32"/>
        <v>0</v>
      </c>
      <c r="CA55" s="19">
        <f t="shared" si="32"/>
        <v>0</v>
      </c>
      <c r="CB55" s="19">
        <f t="shared" si="32"/>
        <v>0</v>
      </c>
      <c r="CC55" s="19">
        <f t="shared" si="30"/>
        <v>0</v>
      </c>
      <c r="CD55" s="19">
        <f t="shared" si="25"/>
        <v>0</v>
      </c>
      <c r="CE55" s="19">
        <f t="shared" si="21"/>
        <v>5.9767504407853443E-4</v>
      </c>
      <c r="CF55" s="19">
        <f t="shared" si="22"/>
        <v>9.7421032184801112E-4</v>
      </c>
      <c r="CG55" s="19">
        <f t="shared" si="23"/>
        <v>0.51678917987060702</v>
      </c>
    </row>
    <row r="56" spans="1:85" s="19" customFormat="1" x14ac:dyDescent="0.2">
      <c r="A56" s="31" t="s">
        <v>106</v>
      </c>
      <c r="B56" s="19">
        <v>54.3</v>
      </c>
      <c r="C56" s="19">
        <v>0.99</v>
      </c>
      <c r="D56" s="19">
        <v>15.84</v>
      </c>
      <c r="E56" s="19">
        <v>0.5</v>
      </c>
      <c r="F56" s="19">
        <v>0</v>
      </c>
      <c r="G56" s="19">
        <v>9.2799999999999994</v>
      </c>
      <c r="H56" s="19">
        <v>13.19</v>
      </c>
      <c r="I56" s="19">
        <v>1.86</v>
      </c>
      <c r="J56" s="19">
        <v>0</v>
      </c>
      <c r="K56" s="19">
        <v>1.6</v>
      </c>
      <c r="L56" s="19">
        <v>0.04</v>
      </c>
      <c r="M56" s="19">
        <v>0.41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f t="shared" si="3"/>
        <v>98.009999999999991</v>
      </c>
      <c r="T56" s="19">
        <v>1400</v>
      </c>
      <c r="U56" s="19">
        <v>1.63</v>
      </c>
      <c r="V56" s="20">
        <v>0.20863655482040008</v>
      </c>
      <c r="W56" s="20">
        <v>0.77838161674910034</v>
      </c>
      <c r="X56" s="29">
        <f t="shared" si="28"/>
        <v>5.5494390325660722E-4</v>
      </c>
      <c r="Y56" s="29">
        <f t="shared" si="4"/>
        <v>9.1135684933859378E-8</v>
      </c>
      <c r="Z56" s="19">
        <f t="shared" si="5"/>
        <v>-7.0403115381167281</v>
      </c>
      <c r="AA56" s="20">
        <f t="shared" si="6"/>
        <v>1.1800965912159533</v>
      </c>
      <c r="AB56" s="20">
        <f t="shared" si="7"/>
        <v>7.1917555878390105E-2</v>
      </c>
      <c r="AC56" s="30" t="s">
        <v>123</v>
      </c>
      <c r="AD56" s="20">
        <f t="shared" si="8"/>
        <v>0.90394539703679033</v>
      </c>
      <c r="AE56" s="20">
        <f t="shared" si="8"/>
        <v>1.2398712537728406E-2</v>
      </c>
      <c r="AF56" s="20">
        <f t="shared" si="9"/>
        <v>0.31080153046208181</v>
      </c>
      <c r="AG56" s="20">
        <f t="shared" si="10"/>
        <v>6.9603953504559068E-3</v>
      </c>
      <c r="AH56" s="20">
        <f t="shared" si="10"/>
        <v>0</v>
      </c>
      <c r="AI56" s="20">
        <f t="shared" si="10"/>
        <v>0.23030152624395084</v>
      </c>
      <c r="AJ56" s="20">
        <f t="shared" si="10"/>
        <v>0.23525005350645642</v>
      </c>
      <c r="AK56" s="20">
        <f t="shared" si="11"/>
        <v>6.0029046312731968E-2</v>
      </c>
      <c r="AL56" s="20">
        <f t="shared" si="11"/>
        <v>0</v>
      </c>
      <c r="AM56" s="20">
        <f t="shared" si="12"/>
        <v>4.5133991537376586E-2</v>
      </c>
      <c r="AN56" s="20">
        <f t="shared" si="13"/>
        <v>2.9652692835168093E-4</v>
      </c>
      <c r="AO56" s="20">
        <f t="shared" si="13"/>
        <v>3.5386009580114786E-3</v>
      </c>
      <c r="AP56" s="20">
        <f t="shared" si="14"/>
        <v>0</v>
      </c>
      <c r="AQ56" s="20">
        <f t="shared" si="15"/>
        <v>0</v>
      </c>
      <c r="AR56" s="20">
        <f t="shared" si="15"/>
        <v>0</v>
      </c>
      <c r="AS56" s="20">
        <f t="shared" si="16"/>
        <v>0</v>
      </c>
      <c r="AT56" s="20">
        <f t="shared" si="16"/>
        <v>0</v>
      </c>
      <c r="AU56" s="20">
        <f t="shared" si="17"/>
        <v>1.7635217893365589</v>
      </c>
      <c r="AV56" s="20">
        <f t="shared" si="31"/>
        <v>0.51257965878428802</v>
      </c>
      <c r="AW56" s="20">
        <f t="shared" si="31"/>
        <v>7.0306545758035861E-3</v>
      </c>
      <c r="AX56" s="20">
        <f t="shared" si="31"/>
        <v>0.17623912125236971</v>
      </c>
      <c r="AY56" s="20">
        <f t="shared" si="31"/>
        <v>3.9468723281692051E-3</v>
      </c>
      <c r="AZ56" s="20">
        <f t="shared" si="31"/>
        <v>0</v>
      </c>
      <c r="BA56" s="20">
        <f t="shared" si="31"/>
        <v>0.13059182349575096</v>
      </c>
      <c r="BB56" s="20">
        <f t="shared" si="31"/>
        <v>0.13339787176372686</v>
      </c>
      <c r="BC56" s="20">
        <f t="shared" si="31"/>
        <v>3.4039299472060983E-2</v>
      </c>
      <c r="BD56" s="20">
        <f t="shared" si="31"/>
        <v>0</v>
      </c>
      <c r="BE56" s="20">
        <f t="shared" si="31"/>
        <v>2.5593101151506668E-2</v>
      </c>
      <c r="BF56" s="20">
        <f t="shared" si="31"/>
        <v>1.6814474884556719E-4</v>
      </c>
      <c r="BG56" s="20">
        <f t="shared" si="31"/>
        <v>2.0065535789850993E-3</v>
      </c>
      <c r="BH56" s="20">
        <f t="shared" si="31"/>
        <v>0</v>
      </c>
      <c r="BI56" s="20">
        <f t="shared" si="31"/>
        <v>0</v>
      </c>
      <c r="BJ56" s="20">
        <f t="shared" si="31"/>
        <v>0</v>
      </c>
      <c r="BK56" s="20">
        <f t="shared" si="29"/>
        <v>0</v>
      </c>
      <c r="BL56" s="20">
        <f t="shared" si="24"/>
        <v>0</v>
      </c>
      <c r="BM56" s="20">
        <f t="shared" si="19"/>
        <v>1.0255931011515065</v>
      </c>
      <c r="BN56" s="19">
        <f t="shared" si="32"/>
        <v>3.063560701576595E-4</v>
      </c>
      <c r="BO56" s="19">
        <f t="shared" si="32"/>
        <v>4.2020467834943587E-6</v>
      </c>
      <c r="BP56" s="19">
        <f t="shared" si="32"/>
        <v>1.0533372456287224E-4</v>
      </c>
      <c r="BQ56" s="19">
        <f t="shared" si="32"/>
        <v>2.3589470927108776E-6</v>
      </c>
      <c r="BR56" s="19">
        <f t="shared" si="32"/>
        <v>0</v>
      </c>
      <c r="BS56" s="19">
        <f t="shared" si="32"/>
        <v>7.8051473864119156E-5</v>
      </c>
      <c r="BT56" s="19">
        <f t="shared" si="32"/>
        <v>7.9728578886368142E-5</v>
      </c>
      <c r="BU56" s="19">
        <f t="shared" si="32"/>
        <v>2.0344439812366482E-5</v>
      </c>
      <c r="BV56" s="19">
        <f t="shared" si="32"/>
        <v>0</v>
      </c>
      <c r="BW56" s="19">
        <f t="shared" si="32"/>
        <v>1.529635785883314E-5</v>
      </c>
      <c r="BX56" s="19">
        <f t="shared" si="32"/>
        <v>1.0049592017784848E-7</v>
      </c>
      <c r="BY56" s="19">
        <f t="shared" si="32"/>
        <v>1.1992669987658603E-6</v>
      </c>
      <c r="BZ56" s="19">
        <f t="shared" si="32"/>
        <v>0</v>
      </c>
      <c r="CA56" s="19">
        <f t="shared" si="32"/>
        <v>0</v>
      </c>
      <c r="CB56" s="19">
        <f t="shared" si="32"/>
        <v>0</v>
      </c>
      <c r="CC56" s="19">
        <f t="shared" si="30"/>
        <v>0</v>
      </c>
      <c r="CD56" s="19">
        <f t="shared" si="25"/>
        <v>0</v>
      </c>
      <c r="CE56" s="19">
        <f t="shared" si="21"/>
        <v>5.9767504407853443E-4</v>
      </c>
      <c r="CF56" s="19">
        <f t="shared" si="22"/>
        <v>9.7421032184801112E-4</v>
      </c>
      <c r="CG56" s="19">
        <f t="shared" si="23"/>
        <v>7.8454437907894192E-2</v>
      </c>
    </row>
    <row r="57" spans="1:85" s="19" customFormat="1" x14ac:dyDescent="0.2">
      <c r="A57" s="31" t="s">
        <v>106</v>
      </c>
      <c r="B57" s="19">
        <v>45.22</v>
      </c>
      <c r="C57" s="19">
        <v>0</v>
      </c>
      <c r="D57" s="19">
        <v>17.79</v>
      </c>
      <c r="E57" s="19">
        <v>0</v>
      </c>
      <c r="F57" s="19">
        <v>0</v>
      </c>
      <c r="G57" s="19">
        <v>16.34</v>
      </c>
      <c r="H57" s="19">
        <v>16.239999999999998</v>
      </c>
      <c r="I57" s="19">
        <v>0</v>
      </c>
      <c r="J57" s="19">
        <v>0</v>
      </c>
      <c r="K57" s="19">
        <v>2.66</v>
      </c>
      <c r="L57" s="19">
        <v>0.05</v>
      </c>
      <c r="M57" s="19">
        <v>0.28000000000000003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f t="shared" si="3"/>
        <v>98.579999999999984</v>
      </c>
      <c r="T57" s="19">
        <v>1500</v>
      </c>
      <c r="U57" s="19">
        <v>1.63</v>
      </c>
      <c r="V57" s="20">
        <v>0.18931416533911657</v>
      </c>
      <c r="W57" s="20">
        <v>0.78602972399319759</v>
      </c>
      <c r="X57" s="29">
        <f t="shared" si="28"/>
        <v>8.6586657896948181E-4</v>
      </c>
      <c r="Y57" s="29">
        <f t="shared" si="4"/>
        <v>3.9870873821066088E-7</v>
      </c>
      <c r="Z57" s="19">
        <f t="shared" si="5"/>
        <v>-6.3993442461156702</v>
      </c>
      <c r="AA57" s="20">
        <f t="shared" si="6"/>
        <v>2.2715384196323822</v>
      </c>
      <c r="AB57" s="20">
        <f t="shared" si="7"/>
        <v>0.35632008664623593</v>
      </c>
      <c r="AC57" s="30" t="s">
        <v>124</v>
      </c>
      <c r="AD57" s="20">
        <f t="shared" si="8"/>
        <v>0.75278841351756287</v>
      </c>
      <c r="AE57" s="20">
        <f t="shared" si="8"/>
        <v>0</v>
      </c>
      <c r="AF57" s="20">
        <f t="shared" si="9"/>
        <v>0.34906308250760321</v>
      </c>
      <c r="AG57" s="20">
        <f t="shared" si="10"/>
        <v>0</v>
      </c>
      <c r="AH57" s="20">
        <f t="shared" si="10"/>
        <v>0</v>
      </c>
      <c r="AI57" s="20">
        <f t="shared" si="10"/>
        <v>0.40550936840799107</v>
      </c>
      <c r="AJ57" s="20">
        <f t="shared" si="10"/>
        <v>0.28964828422629657</v>
      </c>
      <c r="AK57" s="20">
        <f t="shared" si="11"/>
        <v>0</v>
      </c>
      <c r="AL57" s="20">
        <f t="shared" si="11"/>
        <v>0</v>
      </c>
      <c r="AM57" s="20">
        <f t="shared" si="12"/>
        <v>7.5035260930888567E-2</v>
      </c>
      <c r="AN57" s="20">
        <f t="shared" si="13"/>
        <v>3.7065866043960117E-4</v>
      </c>
      <c r="AO57" s="20">
        <f t="shared" si="13"/>
        <v>2.4166055323005223E-3</v>
      </c>
      <c r="AP57" s="20">
        <f t="shared" si="14"/>
        <v>0</v>
      </c>
      <c r="AQ57" s="20">
        <f t="shared" si="15"/>
        <v>0</v>
      </c>
      <c r="AR57" s="20">
        <f t="shared" si="15"/>
        <v>0</v>
      </c>
      <c r="AS57" s="20">
        <f t="shared" si="16"/>
        <v>0</v>
      </c>
      <c r="AT57" s="20">
        <f t="shared" si="16"/>
        <v>0</v>
      </c>
      <c r="AU57" s="20">
        <f t="shared" si="17"/>
        <v>1.7997964128521939</v>
      </c>
      <c r="AV57" s="20">
        <f t="shared" si="31"/>
        <v>0.41826309250422128</v>
      </c>
      <c r="AW57" s="20">
        <f t="shared" si="31"/>
        <v>0</v>
      </c>
      <c r="AX57" s="20">
        <f t="shared" si="31"/>
        <v>0.19394587077459055</v>
      </c>
      <c r="AY57" s="20">
        <f t="shared" si="31"/>
        <v>0</v>
      </c>
      <c r="AZ57" s="20">
        <f t="shared" si="31"/>
        <v>0</v>
      </c>
      <c r="BA57" s="20">
        <f t="shared" si="31"/>
        <v>0.22530846573105878</v>
      </c>
      <c r="BB57" s="20">
        <f t="shared" si="31"/>
        <v>0.16093391572399116</v>
      </c>
      <c r="BC57" s="20">
        <f t="shared" si="31"/>
        <v>0</v>
      </c>
      <c r="BD57" s="20">
        <f t="shared" si="31"/>
        <v>0</v>
      </c>
      <c r="BE57" s="20">
        <f t="shared" si="31"/>
        <v>4.1690971487146053E-2</v>
      </c>
      <c r="BF57" s="20">
        <f t="shared" si="31"/>
        <v>2.0594477119343E-4</v>
      </c>
      <c r="BG57" s="20">
        <f t="shared" si="31"/>
        <v>1.3427104949447319E-3</v>
      </c>
      <c r="BH57" s="20">
        <f t="shared" si="31"/>
        <v>0</v>
      </c>
      <c r="BI57" s="20">
        <f t="shared" si="31"/>
        <v>0</v>
      </c>
      <c r="BJ57" s="20">
        <f t="shared" si="31"/>
        <v>0</v>
      </c>
      <c r="BK57" s="20">
        <f t="shared" si="29"/>
        <v>0</v>
      </c>
      <c r="BL57" s="20">
        <f t="shared" si="24"/>
        <v>0</v>
      </c>
      <c r="BM57" s="20">
        <f t="shared" si="19"/>
        <v>1.0416909714871461</v>
      </c>
      <c r="BN57" s="19">
        <f t="shared" si="32"/>
        <v>2.358870329663149E-4</v>
      </c>
      <c r="BO57" s="19">
        <f t="shared" si="32"/>
        <v>0</v>
      </c>
      <c r="BP57" s="19">
        <f t="shared" si="32"/>
        <v>1.0937928024960694E-4</v>
      </c>
      <c r="BQ57" s="19">
        <f t="shared" si="32"/>
        <v>0</v>
      </c>
      <c r="BR57" s="19">
        <f t="shared" si="32"/>
        <v>0</v>
      </c>
      <c r="BS57" s="19">
        <f t="shared" si="32"/>
        <v>1.2706678269241674E-4</v>
      </c>
      <c r="BT57" s="19">
        <f t="shared" si="32"/>
        <v>9.0761591362259909E-5</v>
      </c>
      <c r="BU57" s="19">
        <f t="shared" si="32"/>
        <v>0</v>
      </c>
      <c r="BV57" s="19">
        <f t="shared" si="32"/>
        <v>0</v>
      </c>
      <c r="BW57" s="19">
        <f t="shared" si="32"/>
        <v>2.3512377118205483E-5</v>
      </c>
      <c r="BX57" s="19">
        <f t="shared" si="32"/>
        <v>1.1614627707381214E-7</v>
      </c>
      <c r="BY57" s="19">
        <f t="shared" si="32"/>
        <v>7.5724585903320744E-7</v>
      </c>
      <c r="BZ57" s="19">
        <f t="shared" si="32"/>
        <v>0</v>
      </c>
      <c r="CA57" s="19">
        <f t="shared" si="32"/>
        <v>0</v>
      </c>
      <c r="CB57" s="19">
        <f t="shared" si="32"/>
        <v>0</v>
      </c>
      <c r="CC57" s="19">
        <f t="shared" si="30"/>
        <v>0</v>
      </c>
      <c r="CD57" s="19">
        <f t="shared" si="25"/>
        <v>0</v>
      </c>
      <c r="CE57" s="19">
        <f t="shared" si="21"/>
        <v>5.6396807940670558E-4</v>
      </c>
      <c r="CF57" s="19">
        <f t="shared" si="22"/>
        <v>9.1926796943292996E-4</v>
      </c>
      <c r="CG57" s="19">
        <f t="shared" si="23"/>
        <v>0.37320304032633689</v>
      </c>
    </row>
    <row r="58" spans="1:85" s="19" customFormat="1" x14ac:dyDescent="0.2">
      <c r="A58" s="31" t="s">
        <v>106</v>
      </c>
      <c r="B58" s="19">
        <v>44.31</v>
      </c>
      <c r="C58" s="19">
        <v>0</v>
      </c>
      <c r="D58" s="19">
        <v>17.11</v>
      </c>
      <c r="E58" s="19">
        <v>0</v>
      </c>
      <c r="F58" s="19">
        <v>0</v>
      </c>
      <c r="G58" s="19">
        <v>15.9</v>
      </c>
      <c r="H58" s="19">
        <v>15.95</v>
      </c>
      <c r="I58" s="19">
        <v>0</v>
      </c>
      <c r="J58" s="19">
        <v>0</v>
      </c>
      <c r="K58" s="19">
        <v>0.69</v>
      </c>
      <c r="L58" s="19">
        <v>0.04</v>
      </c>
      <c r="M58" s="19">
        <v>0.66</v>
      </c>
      <c r="N58" s="19">
        <v>4.3600000000000003</v>
      </c>
      <c r="O58" s="19">
        <v>0</v>
      </c>
      <c r="P58" s="19">
        <v>0</v>
      </c>
      <c r="Q58" s="19">
        <v>0</v>
      </c>
      <c r="R58" s="19">
        <v>0</v>
      </c>
      <c r="S58" s="19">
        <f t="shared" si="3"/>
        <v>99.02000000000001</v>
      </c>
      <c r="T58" s="19">
        <v>1400</v>
      </c>
      <c r="U58" s="19">
        <v>1.63</v>
      </c>
      <c r="V58" s="20">
        <v>0.31656804351567819</v>
      </c>
      <c r="W58" s="20">
        <v>0.74199999999999999</v>
      </c>
      <c r="X58" s="29">
        <f t="shared" si="28"/>
        <v>1.4059819782334065E-3</v>
      </c>
      <c r="Y58" s="32">
        <f>10^((-451020+297.595*(T58+273.15)-14.6585*(T58+273.15)*LN(T58+273.15))/(8.314*(T58+273.15)*LN(10))+((0.9917*(U58*10000))/(8.314*(T58+273.15)*2.303)))</f>
        <v>1.9293209420804161E-4</v>
      </c>
      <c r="Z58" s="19">
        <f>LOG10(Y58)</f>
        <v>-3.7145955215625972</v>
      </c>
      <c r="AA58" s="20">
        <f t="shared" si="6"/>
        <v>2.1687542008717591</v>
      </c>
      <c r="AB58" s="20">
        <f t="shared" si="7"/>
        <v>0.33621033336314821</v>
      </c>
      <c r="AC58" s="30" t="s">
        <v>125</v>
      </c>
      <c r="AD58" s="20">
        <f t="shared" si="8"/>
        <v>0.73763942067587818</v>
      </c>
      <c r="AE58" s="20">
        <f t="shared" si="8"/>
        <v>0</v>
      </c>
      <c r="AF58" s="20">
        <f t="shared" si="9"/>
        <v>0.33572059256352393</v>
      </c>
      <c r="AG58" s="20">
        <f t="shared" si="10"/>
        <v>0</v>
      </c>
      <c r="AH58" s="20">
        <f t="shared" si="10"/>
        <v>0</v>
      </c>
      <c r="AI58" s="20">
        <f t="shared" si="10"/>
        <v>0.39458989949125201</v>
      </c>
      <c r="AJ58" s="20">
        <f t="shared" si="10"/>
        <v>0.28447599343654129</v>
      </c>
      <c r="AK58" s="20">
        <f t="shared" si="11"/>
        <v>0</v>
      </c>
      <c r="AL58" s="20">
        <f t="shared" si="11"/>
        <v>0</v>
      </c>
      <c r="AM58" s="20">
        <f t="shared" si="12"/>
        <v>1.946403385049365E-2</v>
      </c>
      <c r="AN58" s="20">
        <f t="shared" si="13"/>
        <v>2.9652692835168093E-4</v>
      </c>
      <c r="AO58" s="20">
        <f t="shared" si="13"/>
        <v>5.6962844689940877E-3</v>
      </c>
      <c r="AP58" s="20">
        <f t="shared" si="14"/>
        <v>2.3414801806591591E-2</v>
      </c>
      <c r="AQ58" s="20">
        <f t="shared" si="15"/>
        <v>0</v>
      </c>
      <c r="AR58" s="20">
        <f t="shared" si="15"/>
        <v>0</v>
      </c>
      <c r="AS58" s="20">
        <f t="shared" si="16"/>
        <v>0</v>
      </c>
      <c r="AT58" s="20">
        <f t="shared" si="16"/>
        <v>0</v>
      </c>
      <c r="AU58" s="20">
        <f t="shared" si="17"/>
        <v>1.7818335193711328</v>
      </c>
      <c r="AV58" s="20">
        <f t="shared" si="31"/>
        <v>0.41397774408027482</v>
      </c>
      <c r="AW58" s="20">
        <f t="shared" si="31"/>
        <v>0</v>
      </c>
      <c r="AX58" s="20">
        <f t="shared" si="31"/>
        <v>0.18841299645211002</v>
      </c>
      <c r="AY58" s="20">
        <f t="shared" si="31"/>
        <v>0</v>
      </c>
      <c r="AZ58" s="20">
        <f t="shared" si="31"/>
        <v>0</v>
      </c>
      <c r="BA58" s="20">
        <f t="shared" si="31"/>
        <v>0.22145160880715481</v>
      </c>
      <c r="BB58" s="20">
        <f t="shared" si="31"/>
        <v>0.15965352000839123</v>
      </c>
      <c r="BC58" s="20">
        <f t="shared" si="31"/>
        <v>0</v>
      </c>
      <c r="BD58" s="20">
        <f t="shared" si="31"/>
        <v>0</v>
      </c>
      <c r="BE58" s="20">
        <f t="shared" si="31"/>
        <v>1.0923598438850305E-2</v>
      </c>
      <c r="BF58" s="20">
        <f t="shared" si="31"/>
        <v>1.6641674159117569E-4</v>
      </c>
      <c r="BG58" s="20">
        <f t="shared" si="31"/>
        <v>3.1968668268203262E-3</v>
      </c>
      <c r="BH58" s="20">
        <f t="shared" si="31"/>
        <v>1.3140847083657647E-2</v>
      </c>
      <c r="BI58" s="20">
        <f t="shared" si="31"/>
        <v>0</v>
      </c>
      <c r="BJ58" s="20">
        <f t="shared" si="31"/>
        <v>0</v>
      </c>
      <c r="BK58" s="20">
        <f t="shared" si="29"/>
        <v>0</v>
      </c>
      <c r="BL58" s="20">
        <f t="shared" si="24"/>
        <v>0</v>
      </c>
      <c r="BM58" s="20">
        <f t="shared" si="19"/>
        <v>1.0109235984388503</v>
      </c>
      <c r="BN58" s="19">
        <f t="shared" si="32"/>
        <v>2.4742416644071049E-4</v>
      </c>
      <c r="BO58" s="19">
        <f t="shared" si="32"/>
        <v>0</v>
      </c>
      <c r="BP58" s="19">
        <f t="shared" si="32"/>
        <v>1.1260974595948361E-4</v>
      </c>
      <c r="BQ58" s="19">
        <f t="shared" si="32"/>
        <v>0</v>
      </c>
      <c r="BR58" s="19">
        <f t="shared" si="32"/>
        <v>0</v>
      </c>
      <c r="BS58" s="19">
        <f t="shared" si="32"/>
        <v>1.3235610005507862E-4</v>
      </c>
      <c r="BT58" s="19">
        <f t="shared" si="32"/>
        <v>9.5420924608308406E-5</v>
      </c>
      <c r="BU58" s="19">
        <f t="shared" si="32"/>
        <v>0</v>
      </c>
      <c r="BV58" s="19">
        <f t="shared" si="32"/>
        <v>0</v>
      </c>
      <c r="BW58" s="19">
        <f t="shared" si="32"/>
        <v>6.528762178436066E-6</v>
      </c>
      <c r="BX58" s="19">
        <f t="shared" si="32"/>
        <v>9.9463133365912014E-8</v>
      </c>
      <c r="BY58" s="19">
        <f t="shared" si="32"/>
        <v>1.9106875216330429E-6</v>
      </c>
      <c r="BZ58" s="19">
        <f t="shared" si="32"/>
        <v>7.853956359954365E-6</v>
      </c>
      <c r="CA58" s="19">
        <f t="shared" si="32"/>
        <v>0</v>
      </c>
      <c r="CB58" s="19">
        <f t="shared" si="32"/>
        <v>0</v>
      </c>
      <c r="CC58" s="19">
        <f t="shared" si="30"/>
        <v>0</v>
      </c>
      <c r="CD58" s="19">
        <f t="shared" si="25"/>
        <v>0</v>
      </c>
      <c r="CE58" s="19">
        <f t="shared" si="21"/>
        <v>5.9767504407853443E-4</v>
      </c>
      <c r="CF58" s="19">
        <f t="shared" si="22"/>
        <v>9.7421032184801112E-4</v>
      </c>
      <c r="CG58" s="19">
        <f t="shared" si="23"/>
        <v>0.33088892077034582</v>
      </c>
    </row>
    <row r="59" spans="1:85" s="19" customFormat="1" x14ac:dyDescent="0.2">
      <c r="A59" s="31" t="s">
        <v>106</v>
      </c>
      <c r="B59" s="19">
        <v>51.09</v>
      </c>
      <c r="C59" s="19">
        <v>1.01</v>
      </c>
      <c r="D59" s="19">
        <v>15.15</v>
      </c>
      <c r="E59" s="19">
        <v>3.48</v>
      </c>
      <c r="F59" s="19">
        <v>0</v>
      </c>
      <c r="G59" s="19">
        <v>8.64</v>
      </c>
      <c r="H59" s="19">
        <v>11.25</v>
      </c>
      <c r="I59" s="19">
        <v>1.68</v>
      </c>
      <c r="J59" s="19">
        <v>0</v>
      </c>
      <c r="K59" s="19">
        <v>0.33</v>
      </c>
      <c r="L59" s="19">
        <v>7.0000000000000007E-2</v>
      </c>
      <c r="M59" s="19">
        <v>0.83</v>
      </c>
      <c r="N59" s="19">
        <v>4.32</v>
      </c>
      <c r="O59" s="19">
        <v>0</v>
      </c>
      <c r="P59" s="19">
        <v>0</v>
      </c>
      <c r="Q59" s="19">
        <v>0</v>
      </c>
      <c r="R59" s="19">
        <v>0</v>
      </c>
      <c r="S59" s="19">
        <f t="shared" si="3"/>
        <v>97.85</v>
      </c>
      <c r="T59" s="19">
        <v>1400</v>
      </c>
      <c r="U59" s="19">
        <v>1.63</v>
      </c>
      <c r="V59" s="20">
        <v>0.3291342651096994</v>
      </c>
      <c r="W59" s="20">
        <v>0.82299999999999995</v>
      </c>
      <c r="X59" s="29">
        <f t="shared" si="28"/>
        <v>1.2353782334032621E-3</v>
      </c>
      <c r="Y59" s="32">
        <f>10^((-451020+297.595*(T59+273.15)-14.6585*(T59+273.15)*LN(T59+273.15))/(8.314*(T59+273.15)*LN(10))+((0.9917*(U59*10000))/(8.314*(T59+273.15)*2.303)))</f>
        <v>1.9293209420804161E-4</v>
      </c>
      <c r="Z59" s="19">
        <f t="shared" si="5"/>
        <v>-3.7145955215625972</v>
      </c>
      <c r="AA59" s="20">
        <f t="shared" si="6"/>
        <v>1.106534825775735</v>
      </c>
      <c r="AB59" s="20">
        <f t="shared" si="7"/>
        <v>4.3965086952133171E-2</v>
      </c>
      <c r="AC59" s="30" t="s">
        <v>126</v>
      </c>
      <c r="AD59" s="20">
        <f t="shared" si="8"/>
        <v>0.85050774096886972</v>
      </c>
      <c r="AE59" s="20">
        <f t="shared" si="8"/>
        <v>1.2649191578894638E-2</v>
      </c>
      <c r="AF59" s="20">
        <f t="shared" si="9"/>
        <v>0.29726282743058963</v>
      </c>
      <c r="AG59" s="20">
        <f t="shared" si="10"/>
        <v>4.8444351639173107E-2</v>
      </c>
      <c r="AH59" s="20">
        <f t="shared" si="10"/>
        <v>0</v>
      </c>
      <c r="AI59" s="20">
        <f t="shared" si="10"/>
        <v>0.21441866236505772</v>
      </c>
      <c r="AJ59" s="20">
        <f t="shared" si="10"/>
        <v>0.20064921167154168</v>
      </c>
      <c r="AK59" s="20">
        <f t="shared" si="11"/>
        <v>5.4219783766338549E-2</v>
      </c>
      <c r="AL59" s="20">
        <f t="shared" si="11"/>
        <v>0</v>
      </c>
      <c r="AM59" s="20">
        <f t="shared" si="12"/>
        <v>9.3088857545839208E-3</v>
      </c>
      <c r="AN59" s="20">
        <f t="shared" si="13"/>
        <v>5.1892212461544167E-4</v>
      </c>
      <c r="AO59" s="20">
        <f t="shared" si="13"/>
        <v>7.1635092564622613E-3</v>
      </c>
      <c r="AP59" s="20">
        <f t="shared" si="14"/>
        <v>2.3199987111118273E-2</v>
      </c>
      <c r="AQ59" s="20">
        <f t="shared" si="15"/>
        <v>0</v>
      </c>
      <c r="AR59" s="20">
        <f t="shared" si="15"/>
        <v>0</v>
      </c>
      <c r="AS59" s="20">
        <f t="shared" si="16"/>
        <v>0</v>
      </c>
      <c r="AT59" s="20">
        <f t="shared" si="16"/>
        <v>0</v>
      </c>
      <c r="AU59" s="20">
        <f t="shared" si="17"/>
        <v>1.7090341879126612</v>
      </c>
      <c r="AV59" s="20">
        <f t="shared" si="31"/>
        <v>0.49765402411735382</v>
      </c>
      <c r="AW59" s="20">
        <f t="shared" si="31"/>
        <v>7.4013683683787513E-3</v>
      </c>
      <c r="AX59" s="20">
        <f t="shared" si="31"/>
        <v>0.17393615033158191</v>
      </c>
      <c r="AY59" s="20">
        <f t="shared" si="31"/>
        <v>2.8346040109555035E-2</v>
      </c>
      <c r="AZ59" s="20">
        <f t="shared" si="31"/>
        <v>0</v>
      </c>
      <c r="BA59" s="20">
        <f t="shared" si="31"/>
        <v>0.12546189179921508</v>
      </c>
      <c r="BB59" s="20">
        <f t="shared" si="31"/>
        <v>0.11740503091784592</v>
      </c>
      <c r="BC59" s="20">
        <f t="shared" si="31"/>
        <v>3.172539446537357E-2</v>
      </c>
      <c r="BD59" s="20">
        <f t="shared" si="31"/>
        <v>0</v>
      </c>
      <c r="BE59" s="20">
        <f t="shared" si="31"/>
        <v>5.4468692437062262E-3</v>
      </c>
      <c r="BF59" s="20">
        <f t="shared" si="31"/>
        <v>3.0363472438736303E-4</v>
      </c>
      <c r="BG59" s="20">
        <f t="shared" si="31"/>
        <v>4.1915540994597981E-3</v>
      </c>
      <c r="BH59" s="20">
        <f t="shared" si="31"/>
        <v>1.3574911066848647E-2</v>
      </c>
      <c r="BI59" s="20">
        <f t="shared" si="31"/>
        <v>0</v>
      </c>
      <c r="BJ59" s="20">
        <f t="shared" si="31"/>
        <v>0</v>
      </c>
      <c r="BK59" s="20">
        <f t="shared" si="29"/>
        <v>0</v>
      </c>
      <c r="BL59" s="20">
        <f t="shared" si="24"/>
        <v>0</v>
      </c>
      <c r="BM59" s="20">
        <f t="shared" si="19"/>
        <v>1.0054468692437062</v>
      </c>
      <c r="BN59" s="19">
        <f t="shared" si="32"/>
        <v>2.9743539080019952E-4</v>
      </c>
      <c r="BO59" s="19">
        <f t="shared" si="32"/>
        <v>4.4236131658122407E-6</v>
      </c>
      <c r="BP59" s="19">
        <f t="shared" si="32"/>
        <v>1.0395729631627881E-4</v>
      </c>
      <c r="BQ59" s="19">
        <f t="shared" si="32"/>
        <v>1.6941720771930211E-5</v>
      </c>
      <c r="BR59" s="19">
        <f t="shared" si="32"/>
        <v>0</v>
      </c>
      <c r="BS59" s="19">
        <f t="shared" si="32"/>
        <v>7.4985441711272188E-5</v>
      </c>
      <c r="BT59" s="19">
        <f t="shared" si="32"/>
        <v>7.017005702886526E-5</v>
      </c>
      <c r="BU59" s="19">
        <f t="shared" si="32"/>
        <v>1.8961476535501042E-5</v>
      </c>
      <c r="BV59" s="19">
        <f t="shared" si="32"/>
        <v>0</v>
      </c>
      <c r="BW59" s="19">
        <f t="shared" si="32"/>
        <v>3.2554578153221325E-6</v>
      </c>
      <c r="BX59" s="19">
        <f t="shared" si="32"/>
        <v>1.8147489728199087E-7</v>
      </c>
      <c r="BY59" s="19">
        <f t="shared" si="32"/>
        <v>2.5051872811521967E-6</v>
      </c>
      <c r="BZ59" s="19">
        <f t="shared" si="32"/>
        <v>8.1133855702409505E-6</v>
      </c>
      <c r="CA59" s="19">
        <f t="shared" si="32"/>
        <v>0</v>
      </c>
      <c r="CB59" s="19">
        <f t="shared" si="32"/>
        <v>0</v>
      </c>
      <c r="CC59" s="19">
        <f t="shared" si="30"/>
        <v>0</v>
      </c>
      <c r="CD59" s="19">
        <f t="shared" si="25"/>
        <v>0</v>
      </c>
      <c r="CE59" s="19">
        <f t="shared" si="21"/>
        <v>5.9767504407853443E-4</v>
      </c>
      <c r="CF59" s="19">
        <f t="shared" si="22"/>
        <v>9.7421032184801112E-4</v>
      </c>
      <c r="CG59" s="19">
        <f t="shared" si="23"/>
        <v>9.3567684332678036E-2</v>
      </c>
    </row>
    <row r="60" spans="1:85" s="19" customFormat="1" x14ac:dyDescent="0.2">
      <c r="A60" s="31" t="s">
        <v>106</v>
      </c>
      <c r="B60" s="19">
        <v>45.63</v>
      </c>
      <c r="C60" s="19">
        <v>0</v>
      </c>
      <c r="D60" s="19">
        <v>18.100000000000001</v>
      </c>
      <c r="E60" s="19">
        <v>0</v>
      </c>
      <c r="F60" s="19">
        <v>0</v>
      </c>
      <c r="G60" s="19">
        <v>16.829999999999998</v>
      </c>
      <c r="H60" s="19">
        <v>15.69</v>
      </c>
      <c r="I60" s="19">
        <v>0</v>
      </c>
      <c r="J60" s="19">
        <v>0</v>
      </c>
      <c r="K60" s="19">
        <v>3.39</v>
      </c>
      <c r="L60" s="19">
        <v>0.05</v>
      </c>
      <c r="M60" s="19">
        <v>0.15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f t="shared" si="3"/>
        <v>99.84</v>
      </c>
      <c r="T60" s="19">
        <v>1300</v>
      </c>
      <c r="U60" s="19">
        <v>0.5</v>
      </c>
      <c r="V60" s="20">
        <v>0.12848442934292392</v>
      </c>
      <c r="W60" s="20">
        <v>0.90900000000000003</v>
      </c>
      <c r="X60" s="29">
        <f t="shared" si="28"/>
        <v>4.3634203769035832E-6</v>
      </c>
      <c r="Y60" s="32">
        <f>10^(-9.2987151)</f>
        <v>5.0267223763664866E-10</v>
      </c>
      <c r="Z60" s="19">
        <f t="shared" si="5"/>
        <v>-9.2987151000000026</v>
      </c>
      <c r="AA60" s="20">
        <f t="shared" si="6"/>
        <v>7.6843545647763207</v>
      </c>
      <c r="AB60" s="20">
        <f t="shared" si="7"/>
        <v>0.88560739548862089</v>
      </c>
      <c r="AC60" s="30" t="s">
        <v>127</v>
      </c>
      <c r="AD60" s="20">
        <f t="shared" si="8"/>
        <v>0.75961378391876144</v>
      </c>
      <c r="AE60" s="20">
        <f t="shared" si="8"/>
        <v>0</v>
      </c>
      <c r="AF60" s="20">
        <f t="shared" si="9"/>
        <v>0.35514568821740411</v>
      </c>
      <c r="AG60" s="20">
        <f t="shared" si="10"/>
        <v>0</v>
      </c>
      <c r="AH60" s="20">
        <f t="shared" si="10"/>
        <v>0</v>
      </c>
      <c r="AI60" s="20">
        <f t="shared" si="10"/>
        <v>0.41766968606526861</v>
      </c>
      <c r="AJ60" s="20">
        <f t="shared" si="10"/>
        <v>0.27983876721124346</v>
      </c>
      <c r="AK60" s="20">
        <f t="shared" si="11"/>
        <v>0</v>
      </c>
      <c r="AL60" s="20">
        <f t="shared" si="11"/>
        <v>0</v>
      </c>
      <c r="AM60" s="20">
        <f t="shared" si="12"/>
        <v>9.5627644569816636E-2</v>
      </c>
      <c r="AN60" s="20">
        <f t="shared" si="13"/>
        <v>3.7065866043960117E-4</v>
      </c>
      <c r="AO60" s="20">
        <f t="shared" si="13"/>
        <v>1.2946101065895654E-3</v>
      </c>
      <c r="AP60" s="20">
        <f t="shared" si="14"/>
        <v>0</v>
      </c>
      <c r="AQ60" s="20">
        <f t="shared" si="15"/>
        <v>0</v>
      </c>
      <c r="AR60" s="20">
        <f t="shared" si="15"/>
        <v>0</v>
      </c>
      <c r="AS60" s="20">
        <f t="shared" si="16"/>
        <v>0</v>
      </c>
      <c r="AT60" s="20">
        <f t="shared" si="16"/>
        <v>0</v>
      </c>
      <c r="AU60" s="20">
        <f t="shared" si="17"/>
        <v>1.8139331941797068</v>
      </c>
      <c r="AV60" s="20">
        <f t="shared" si="31"/>
        <v>0.41876613006261926</v>
      </c>
      <c r="AW60" s="20">
        <f t="shared" si="31"/>
        <v>0</v>
      </c>
      <c r="AX60" s="20">
        <f t="shared" si="31"/>
        <v>0.19578763394205781</v>
      </c>
      <c r="AY60" s="20">
        <f t="shared" si="31"/>
        <v>0</v>
      </c>
      <c r="AZ60" s="20">
        <f t="shared" si="31"/>
        <v>0</v>
      </c>
      <c r="BA60" s="20">
        <f t="shared" si="31"/>
        <v>0.23025637736021826</v>
      </c>
      <c r="BB60" s="20">
        <f t="shared" si="31"/>
        <v>0.15427181558237682</v>
      </c>
      <c r="BC60" s="20">
        <f t="shared" si="31"/>
        <v>0</v>
      </c>
      <c r="BD60" s="20">
        <f t="shared" si="31"/>
        <v>0</v>
      </c>
      <c r="BE60" s="20">
        <f t="shared" si="31"/>
        <v>5.2718393861831928E-2</v>
      </c>
      <c r="BF60" s="20">
        <f t="shared" si="31"/>
        <v>2.0433975276979243E-4</v>
      </c>
      <c r="BG60" s="20">
        <f t="shared" si="31"/>
        <v>7.1370329995808441E-4</v>
      </c>
      <c r="BH60" s="20">
        <f t="shared" si="31"/>
        <v>0</v>
      </c>
      <c r="BI60" s="20">
        <f t="shared" si="31"/>
        <v>0</v>
      </c>
      <c r="BJ60" s="20">
        <f t="shared" si="31"/>
        <v>0</v>
      </c>
      <c r="BK60" s="20">
        <f t="shared" si="29"/>
        <v>0</v>
      </c>
      <c r="BL60" s="20">
        <f t="shared" si="24"/>
        <v>0</v>
      </c>
      <c r="BM60" s="20">
        <f t="shared" si="19"/>
        <v>1.0527183938618319</v>
      </c>
      <c r="BN60" s="19">
        <f t="shared" si="32"/>
        <v>2.6619593176913786E-4</v>
      </c>
      <c r="BO60" s="19">
        <f t="shared" si="32"/>
        <v>0</v>
      </c>
      <c r="BP60" s="19">
        <f t="shared" si="32"/>
        <v>1.2445579502403319E-4</v>
      </c>
      <c r="BQ60" s="19">
        <f t="shared" si="32"/>
        <v>0</v>
      </c>
      <c r="BR60" s="19">
        <f t="shared" si="32"/>
        <v>0</v>
      </c>
      <c r="BS60" s="19">
        <f t="shared" si="32"/>
        <v>1.4636644780231906E-4</v>
      </c>
      <c r="BT60" s="19">
        <f t="shared" si="32"/>
        <v>9.8065547202985605E-5</v>
      </c>
      <c r="BU60" s="19">
        <f t="shared" si="32"/>
        <v>0</v>
      </c>
      <c r="BV60" s="19">
        <f t="shared" si="32"/>
        <v>0</v>
      </c>
      <c r="BW60" s="19">
        <f t="shared" si="32"/>
        <v>3.3511358651007166E-5</v>
      </c>
      <c r="BX60" s="19">
        <f t="shared" si="32"/>
        <v>1.2989209723789367E-7</v>
      </c>
      <c r="BY60" s="19">
        <f t="shared" si="32"/>
        <v>4.5367784378990204E-7</v>
      </c>
      <c r="BZ60" s="19">
        <f t="shared" si="32"/>
        <v>0</v>
      </c>
      <c r="CA60" s="19">
        <f t="shared" si="32"/>
        <v>0</v>
      </c>
      <c r="CB60" s="19">
        <f t="shared" si="32"/>
        <v>0</v>
      </c>
      <c r="CC60" s="19">
        <f t="shared" si="30"/>
        <v>0</v>
      </c>
      <c r="CD60" s="19">
        <f t="shared" si="25"/>
        <v>0</v>
      </c>
      <c r="CE60" s="19">
        <f t="shared" si="21"/>
        <v>6.3566729173950346E-4</v>
      </c>
      <c r="CF60" s="19">
        <f t="shared" si="22"/>
        <v>3.1783364586975173E-4</v>
      </c>
      <c r="CG60" s="19">
        <f t="shared" si="23"/>
        <v>0.62473038571782369</v>
      </c>
    </row>
    <row r="61" spans="1:85" s="19" customFormat="1" x14ac:dyDescent="0.2">
      <c r="A61" s="31" t="s">
        <v>106</v>
      </c>
      <c r="B61" s="19">
        <v>54.39</v>
      </c>
      <c r="C61" s="19">
        <v>0.93</v>
      </c>
      <c r="D61" s="19">
        <v>15.95</v>
      </c>
      <c r="E61" s="19">
        <v>1.67</v>
      </c>
      <c r="F61" s="19">
        <v>0</v>
      </c>
      <c r="G61" s="19">
        <v>8.7899999999999991</v>
      </c>
      <c r="H61" s="19">
        <v>12.58</v>
      </c>
      <c r="I61" s="19">
        <v>1.85</v>
      </c>
      <c r="J61" s="19">
        <v>0</v>
      </c>
      <c r="K61" s="19">
        <v>0.41</v>
      </c>
      <c r="L61" s="19">
        <v>0.08</v>
      </c>
      <c r="M61" s="19">
        <v>0.33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f t="shared" si="3"/>
        <v>96.979999999999976</v>
      </c>
      <c r="T61" s="19">
        <v>1400</v>
      </c>
      <c r="U61" s="19">
        <v>1.63</v>
      </c>
      <c r="V61" s="20">
        <v>5.1508389977361978E-2</v>
      </c>
      <c r="W61" s="20">
        <v>0.82338668349387489</v>
      </c>
      <c r="X61" s="29">
        <f t="shared" si="28"/>
        <v>3.0227462606979091E-5</v>
      </c>
      <c r="Y61" s="29">
        <f>10^(4.325-(21803/(T61+273.15))+0.171*((U61*10000-1)/(T61+273.15)))</f>
        <v>9.1135684933859378E-8</v>
      </c>
      <c r="Z61" s="19">
        <f t="shared" si="5"/>
        <v>-7.0403115381167281</v>
      </c>
      <c r="AA61" s="20">
        <f t="shared" si="6"/>
        <v>1.2957019903445783</v>
      </c>
      <c r="AB61" s="20">
        <f t="shared" si="7"/>
        <v>0.1125051258930416</v>
      </c>
      <c r="AC61" s="30" t="s">
        <v>128</v>
      </c>
      <c r="AD61" s="20">
        <f t="shared" si="8"/>
        <v>0.90544364907607788</v>
      </c>
      <c r="AE61" s="20">
        <f t="shared" si="8"/>
        <v>1.1647275414229715E-2</v>
      </c>
      <c r="AF61" s="20">
        <f t="shared" si="9"/>
        <v>0.312959874423624</v>
      </c>
      <c r="AG61" s="20">
        <f t="shared" si="10"/>
        <v>2.3247720470522728E-2</v>
      </c>
      <c r="AH61" s="20">
        <f t="shared" si="10"/>
        <v>0</v>
      </c>
      <c r="AI61" s="20">
        <f t="shared" si="10"/>
        <v>0.21814120858667324</v>
      </c>
      <c r="AJ61" s="20">
        <f t="shared" si="10"/>
        <v>0.22437040736248839</v>
      </c>
      <c r="AK61" s="20">
        <f t="shared" si="11"/>
        <v>5.9706309504599001E-2</v>
      </c>
      <c r="AL61" s="20">
        <f t="shared" si="11"/>
        <v>0</v>
      </c>
      <c r="AM61" s="20">
        <f t="shared" si="12"/>
        <v>1.1565585331452749E-2</v>
      </c>
      <c r="AN61" s="20">
        <f t="shared" si="13"/>
        <v>5.9305385670336186E-4</v>
      </c>
      <c r="AO61" s="20">
        <f t="shared" si="13"/>
        <v>2.8481422344970439E-3</v>
      </c>
      <c r="AP61" s="20">
        <f t="shared" si="14"/>
        <v>0</v>
      </c>
      <c r="AQ61" s="20">
        <f t="shared" si="15"/>
        <v>0</v>
      </c>
      <c r="AR61" s="20">
        <f t="shared" si="15"/>
        <v>0</v>
      </c>
      <c r="AS61" s="20">
        <f t="shared" si="16"/>
        <v>0</v>
      </c>
      <c r="AT61" s="20">
        <f t="shared" si="16"/>
        <v>0</v>
      </c>
      <c r="AU61" s="20">
        <f t="shared" si="17"/>
        <v>1.7589576409294154</v>
      </c>
      <c r="AV61" s="20">
        <f t="shared" si="31"/>
        <v>0.51476148601148275</v>
      </c>
      <c r="AW61" s="20">
        <f t="shared" si="31"/>
        <v>6.6216918152022198E-3</v>
      </c>
      <c r="AX61" s="20">
        <f t="shared" si="31"/>
        <v>0.17792348555833282</v>
      </c>
      <c r="AY61" s="20">
        <f t="shared" si="31"/>
        <v>1.3216759704479789E-2</v>
      </c>
      <c r="AZ61" s="20">
        <f t="shared" si="31"/>
        <v>0</v>
      </c>
      <c r="BA61" s="20">
        <f t="shared" si="31"/>
        <v>0.12401731770607599</v>
      </c>
      <c r="BB61" s="20">
        <f t="shared" si="31"/>
        <v>0.12755873259343151</v>
      </c>
      <c r="BC61" s="20">
        <f t="shared" si="31"/>
        <v>3.3944142891952071E-2</v>
      </c>
      <c r="BD61" s="20">
        <f t="shared" si="31"/>
        <v>0</v>
      </c>
      <c r="BE61" s="20">
        <f t="shared" si="31"/>
        <v>6.5752494900000041E-3</v>
      </c>
      <c r="BF61" s="20">
        <f t="shared" si="31"/>
        <v>3.3716210265870766E-4</v>
      </c>
      <c r="BG61" s="20">
        <f t="shared" si="31"/>
        <v>1.6192216163841866E-3</v>
      </c>
      <c r="BH61" s="20">
        <f t="shared" si="31"/>
        <v>0</v>
      </c>
      <c r="BI61" s="20">
        <f t="shared" si="31"/>
        <v>0</v>
      </c>
      <c r="BJ61" s="20">
        <f t="shared" si="31"/>
        <v>0</v>
      </c>
      <c r="BK61" s="20">
        <f t="shared" si="29"/>
        <v>0</v>
      </c>
      <c r="BL61" s="20">
        <f t="shared" si="24"/>
        <v>0</v>
      </c>
      <c r="BM61" s="20">
        <f t="shared" si="19"/>
        <v>1.00657524949</v>
      </c>
      <c r="BN61" s="19">
        <f t="shared" si="32"/>
        <v>3.0766009384184485E-4</v>
      </c>
      <c r="BO61" s="19">
        <f t="shared" si="32"/>
        <v>3.9576199475254574E-6</v>
      </c>
      <c r="BP61" s="19">
        <f t="shared" si="32"/>
        <v>1.0634042707368306E-4</v>
      </c>
      <c r="BQ61" s="19">
        <f t="shared" si="32"/>
        <v>7.8993274389503554E-6</v>
      </c>
      <c r="BR61" s="19">
        <f t="shared" si="32"/>
        <v>0</v>
      </c>
      <c r="BS61" s="19">
        <f t="shared" si="32"/>
        <v>7.4122055826480584E-5</v>
      </c>
      <c r="BT61" s="19">
        <f t="shared" si="32"/>
        <v>7.6238671125381164E-5</v>
      </c>
      <c r="BU61" s="19">
        <f t="shared" si="32"/>
        <v>2.0287567099155525E-5</v>
      </c>
      <c r="BV61" s="19">
        <f t="shared" si="32"/>
        <v>0</v>
      </c>
      <c r="BW61" s="19">
        <f t="shared" si="32"/>
        <v>3.9298625287631139E-6</v>
      </c>
      <c r="BX61" s="19">
        <f t="shared" si="32"/>
        <v>2.0151337456815446E-7</v>
      </c>
      <c r="BY61" s="19">
        <f t="shared" si="32"/>
        <v>9.6776835094533455E-7</v>
      </c>
      <c r="BZ61" s="19">
        <f t="shared" si="32"/>
        <v>0</v>
      </c>
      <c r="CA61" s="19">
        <f t="shared" si="32"/>
        <v>0</v>
      </c>
      <c r="CB61" s="19">
        <f t="shared" si="32"/>
        <v>0</v>
      </c>
      <c r="CC61" s="19">
        <f t="shared" si="30"/>
        <v>0</v>
      </c>
      <c r="CD61" s="19">
        <f t="shared" si="25"/>
        <v>0</v>
      </c>
      <c r="CE61" s="19">
        <f t="shared" si="21"/>
        <v>5.9767504407853443E-4</v>
      </c>
      <c r="CF61" s="19">
        <f t="shared" si="22"/>
        <v>9.7421032184801112E-4</v>
      </c>
      <c r="CG61" s="19">
        <f t="shared" si="23"/>
        <v>7.0025285615337829E-2</v>
      </c>
    </row>
    <row r="62" spans="1:85" s="19" customFormat="1" x14ac:dyDescent="0.2">
      <c r="A62" s="31" t="s">
        <v>106</v>
      </c>
      <c r="B62" s="19">
        <v>54.2</v>
      </c>
      <c r="C62" s="19">
        <v>0.99</v>
      </c>
      <c r="D62" s="19">
        <v>16.05</v>
      </c>
      <c r="E62" s="19">
        <v>2.6</v>
      </c>
      <c r="F62" s="19">
        <v>0</v>
      </c>
      <c r="G62" s="19">
        <v>8.99</v>
      </c>
      <c r="H62" s="19">
        <v>13.05</v>
      </c>
      <c r="I62" s="19">
        <v>1.88</v>
      </c>
      <c r="J62" s="19">
        <v>0</v>
      </c>
      <c r="K62" s="19">
        <v>0.32</v>
      </c>
      <c r="L62" s="19">
        <v>7.0000000000000007E-2</v>
      </c>
      <c r="M62" s="19">
        <v>0.25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f t="shared" si="3"/>
        <v>98.399999999999977</v>
      </c>
      <c r="T62" s="19">
        <v>1400</v>
      </c>
      <c r="U62" s="19">
        <v>1.63</v>
      </c>
      <c r="V62" s="20">
        <v>3.8083466702972343E-2</v>
      </c>
      <c r="W62" s="20">
        <v>0.79344744219171315</v>
      </c>
      <c r="X62" s="29">
        <f t="shared" si="28"/>
        <v>1.7794674207166335E-5</v>
      </c>
      <c r="Y62" s="29">
        <f t="shared" ref="Y62:Y67" si="33">10^(4.325-(21803/(T62+273.15))+0.171*((U62*10000-1)/(T62+273.15)))</f>
        <v>9.1135684933859378E-8</v>
      </c>
      <c r="Z62" s="19">
        <f t="shared" si="5"/>
        <v>-7.0403115381167281</v>
      </c>
      <c r="AA62" s="20">
        <f t="shared" si="6"/>
        <v>1.3180353952944144</v>
      </c>
      <c r="AB62" s="20">
        <f t="shared" si="7"/>
        <v>0.11992707321295583</v>
      </c>
      <c r="AC62" s="30" t="s">
        <v>129</v>
      </c>
      <c r="AD62" s="20">
        <f t="shared" si="8"/>
        <v>0.90228067254869326</v>
      </c>
      <c r="AE62" s="20">
        <f t="shared" si="8"/>
        <v>1.2398712537728406E-2</v>
      </c>
      <c r="AF62" s="20">
        <f t="shared" si="9"/>
        <v>0.31492200529775333</v>
      </c>
      <c r="AG62" s="20">
        <f t="shared" si="10"/>
        <v>3.6194055822370716E-2</v>
      </c>
      <c r="AH62" s="20">
        <f t="shared" si="10"/>
        <v>0</v>
      </c>
      <c r="AI62" s="20">
        <f t="shared" si="10"/>
        <v>0.22310460354882738</v>
      </c>
      <c r="AJ62" s="20">
        <f t="shared" si="10"/>
        <v>0.23275308553898835</v>
      </c>
      <c r="AK62" s="20">
        <f t="shared" si="11"/>
        <v>6.0674519928997903E-2</v>
      </c>
      <c r="AL62" s="20">
        <f t="shared" si="11"/>
        <v>0</v>
      </c>
      <c r="AM62" s="20">
        <f t="shared" si="12"/>
        <v>9.0267983074753168E-3</v>
      </c>
      <c r="AN62" s="20">
        <f t="shared" si="13"/>
        <v>5.1892212461544167E-4</v>
      </c>
      <c r="AO62" s="20">
        <f t="shared" si="13"/>
        <v>2.1576835109826087E-3</v>
      </c>
      <c r="AP62" s="20">
        <f t="shared" si="14"/>
        <v>0</v>
      </c>
      <c r="AQ62" s="20">
        <f t="shared" si="15"/>
        <v>0</v>
      </c>
      <c r="AR62" s="20">
        <f t="shared" si="15"/>
        <v>0</v>
      </c>
      <c r="AS62" s="20">
        <f t="shared" si="16"/>
        <v>0</v>
      </c>
      <c r="AT62" s="20">
        <f t="shared" si="16"/>
        <v>0</v>
      </c>
      <c r="AU62" s="20">
        <f t="shared" si="17"/>
        <v>1.7850042608589574</v>
      </c>
      <c r="AV62" s="20">
        <f t="shared" si="31"/>
        <v>0.50547816178013438</v>
      </c>
      <c r="AW62" s="20">
        <f t="shared" si="31"/>
        <v>6.9460408636571281E-3</v>
      </c>
      <c r="AX62" s="20">
        <f t="shared" si="31"/>
        <v>0.17642647258792005</v>
      </c>
      <c r="AY62" s="20">
        <f t="shared" si="31"/>
        <v>2.0276733572027368E-2</v>
      </c>
      <c r="AZ62" s="20">
        <f t="shared" si="31"/>
        <v>0</v>
      </c>
      <c r="BA62" s="20">
        <f t="shared" si="31"/>
        <v>0.12498827506521905</v>
      </c>
      <c r="BB62" s="20">
        <f t="shared" si="31"/>
        <v>0.13039357420188219</v>
      </c>
      <c r="BC62" s="20">
        <f t="shared" si="31"/>
        <v>3.3991246552991905E-2</v>
      </c>
      <c r="BD62" s="20">
        <f t="shared" si="31"/>
        <v>0</v>
      </c>
      <c r="BE62" s="20">
        <f t="shared" si="31"/>
        <v>5.0570177928491635E-3</v>
      </c>
      <c r="BF62" s="20">
        <f t="shared" si="31"/>
        <v>2.9071198091467439E-4</v>
      </c>
      <c r="BG62" s="20">
        <f t="shared" si="31"/>
        <v>1.2087833952532502E-3</v>
      </c>
      <c r="BH62" s="20">
        <f t="shared" si="31"/>
        <v>0</v>
      </c>
      <c r="BI62" s="20">
        <f t="shared" si="31"/>
        <v>0</v>
      </c>
      <c r="BJ62" s="20">
        <f t="shared" si="31"/>
        <v>0</v>
      </c>
      <c r="BK62" s="20">
        <f t="shared" si="29"/>
        <v>0</v>
      </c>
      <c r="BL62" s="20">
        <f t="shared" si="24"/>
        <v>0</v>
      </c>
      <c r="BM62" s="20">
        <f t="shared" si="19"/>
        <v>1.0050570177928491</v>
      </c>
      <c r="BN62" s="19">
        <f t="shared" si="32"/>
        <v>3.0211168262267842E-4</v>
      </c>
      <c r="BO62" s="19">
        <f t="shared" si="32"/>
        <v>4.1514752793575756E-6</v>
      </c>
      <c r="BP62" s="19">
        <f t="shared" si="32"/>
        <v>1.0544569978060547E-4</v>
      </c>
      <c r="BQ62" s="19">
        <f t="shared" si="32"/>
        <v>1.2118897631430157E-5</v>
      </c>
      <c r="BR62" s="19">
        <f t="shared" si="32"/>
        <v>0</v>
      </c>
      <c r="BS62" s="19">
        <f t="shared" si="32"/>
        <v>7.4702372808904791E-5</v>
      </c>
      <c r="BT62" s="19">
        <f t="shared" si="32"/>
        <v>7.7932985208667589E-5</v>
      </c>
      <c r="BU62" s="19">
        <f t="shared" si="32"/>
        <v>2.0315719781843768E-5</v>
      </c>
      <c r="BV62" s="19">
        <f t="shared" si="32"/>
        <v>0</v>
      </c>
      <c r="BW62" s="19">
        <f t="shared" si="32"/>
        <v>3.022453332247057E-6</v>
      </c>
      <c r="BX62" s="19">
        <f t="shared" si="32"/>
        <v>1.7375129600733609E-7</v>
      </c>
      <c r="BY62" s="19">
        <f t="shared" si="32"/>
        <v>7.2245966903938692E-7</v>
      </c>
      <c r="BZ62" s="19">
        <f t="shared" si="32"/>
        <v>0</v>
      </c>
      <c r="CA62" s="19">
        <f t="shared" si="32"/>
        <v>0</v>
      </c>
      <c r="CB62" s="19">
        <f t="shared" si="32"/>
        <v>0</v>
      </c>
      <c r="CC62" s="19">
        <f t="shared" si="30"/>
        <v>0</v>
      </c>
      <c r="CD62" s="19">
        <f t="shared" si="25"/>
        <v>0</v>
      </c>
      <c r="CE62" s="19">
        <f t="shared" si="21"/>
        <v>5.9767504407853443E-4</v>
      </c>
      <c r="CF62" s="19">
        <f t="shared" si="22"/>
        <v>9.7421032184801112E-4</v>
      </c>
      <c r="CG62" s="19">
        <f t="shared" si="23"/>
        <v>0.10314388367338778</v>
      </c>
    </row>
    <row r="63" spans="1:85" s="19" customFormat="1" x14ac:dyDescent="0.2">
      <c r="A63" s="31" t="s">
        <v>106</v>
      </c>
      <c r="B63" s="19">
        <v>49.51</v>
      </c>
      <c r="C63" s="19">
        <v>0.94</v>
      </c>
      <c r="D63" s="19">
        <v>14.94</v>
      </c>
      <c r="E63" s="19">
        <v>8.85</v>
      </c>
      <c r="F63" s="19">
        <v>0</v>
      </c>
      <c r="G63" s="19">
        <v>8.15</v>
      </c>
      <c r="H63" s="19">
        <v>11.97</v>
      </c>
      <c r="I63" s="19">
        <v>1.59</v>
      </c>
      <c r="J63" s="19">
        <v>0</v>
      </c>
      <c r="K63" s="19">
        <v>1.77</v>
      </c>
      <c r="L63" s="19">
        <v>0.06</v>
      </c>
      <c r="M63" s="19">
        <v>0.34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f t="shared" ref="S63:S96" si="34">SUM(B63:R63)</f>
        <v>98.12</v>
      </c>
      <c r="T63" s="19">
        <v>1500</v>
      </c>
      <c r="U63" s="19">
        <v>1.63</v>
      </c>
      <c r="V63" s="20">
        <v>0.1894913194576221</v>
      </c>
      <c r="W63" s="20">
        <v>0.70237799999999995</v>
      </c>
      <c r="X63" s="29">
        <f t="shared" si="28"/>
        <v>1.0864244555959209E-3</v>
      </c>
      <c r="Y63" s="29">
        <f t="shared" si="33"/>
        <v>3.9870873821066088E-7</v>
      </c>
      <c r="Z63" s="19">
        <f t="shared" si="5"/>
        <v>-6.3993442461156702</v>
      </c>
      <c r="AA63" s="20">
        <f t="shared" si="6"/>
        <v>1.3493898474676851</v>
      </c>
      <c r="AB63" s="20">
        <f t="shared" si="7"/>
        <v>0.13013743828900415</v>
      </c>
      <c r="AC63" s="30" t="s">
        <v>130</v>
      </c>
      <c r="AD63" s="20">
        <f t="shared" si="8"/>
        <v>0.82420509405693354</v>
      </c>
      <c r="AE63" s="20">
        <f t="shared" si="8"/>
        <v>1.1772514934812829E-2</v>
      </c>
      <c r="AF63" s="20">
        <f t="shared" si="9"/>
        <v>0.29314235259491805</v>
      </c>
      <c r="AG63" s="20">
        <f t="shared" si="10"/>
        <v>0.12319899770306954</v>
      </c>
      <c r="AH63" s="20">
        <f t="shared" si="10"/>
        <v>0</v>
      </c>
      <c r="AI63" s="20">
        <f t="shared" si="10"/>
        <v>0.20225834470778012</v>
      </c>
      <c r="AJ63" s="20">
        <f t="shared" si="10"/>
        <v>0.21349076121852037</v>
      </c>
      <c r="AK63" s="20">
        <f t="shared" si="11"/>
        <v>5.131515249314185E-2</v>
      </c>
      <c r="AL63" s="20">
        <f t="shared" si="11"/>
        <v>0</v>
      </c>
      <c r="AM63" s="20">
        <f t="shared" si="12"/>
        <v>4.9929478138222842E-2</v>
      </c>
      <c r="AN63" s="20">
        <f t="shared" si="13"/>
        <v>4.4479039252752137E-4</v>
      </c>
      <c r="AO63" s="20">
        <f t="shared" si="13"/>
        <v>2.9344495749363485E-3</v>
      </c>
      <c r="AP63" s="20">
        <f t="shared" si="14"/>
        <v>0</v>
      </c>
      <c r="AQ63" s="20">
        <f t="shared" si="15"/>
        <v>0</v>
      </c>
      <c r="AR63" s="20">
        <f t="shared" si="15"/>
        <v>0</v>
      </c>
      <c r="AS63" s="20">
        <f t="shared" si="16"/>
        <v>0</v>
      </c>
      <c r="AT63" s="20">
        <f t="shared" si="16"/>
        <v>0</v>
      </c>
      <c r="AU63" s="20">
        <f t="shared" si="17"/>
        <v>1.7227624576766403</v>
      </c>
      <c r="AV63" s="20">
        <f t="shared" si="31"/>
        <v>0.47842062635174715</v>
      </c>
      <c r="AW63" s="20">
        <f t="shared" si="31"/>
        <v>6.8335102627494751E-3</v>
      </c>
      <c r="AX63" s="20">
        <f t="shared" si="31"/>
        <v>0.17015831247579949</v>
      </c>
      <c r="AY63" s="20">
        <f t="shared" si="31"/>
        <v>7.1512469495776415E-2</v>
      </c>
      <c r="AZ63" s="20">
        <f t="shared" si="31"/>
        <v>0</v>
      </c>
      <c r="BA63" s="20">
        <f t="shared" si="31"/>
        <v>0.11740350145576697</v>
      </c>
      <c r="BB63" s="20">
        <f t="shared" si="31"/>
        <v>0.12392350452449448</v>
      </c>
      <c r="BC63" s="20">
        <f t="shared" si="31"/>
        <v>2.9786551398587314E-2</v>
      </c>
      <c r="BD63" s="20">
        <f t="shared" si="31"/>
        <v>0</v>
      </c>
      <c r="BE63" s="20">
        <f t="shared" si="31"/>
        <v>2.8982218596497026E-2</v>
      </c>
      <c r="BF63" s="20">
        <f t="shared" si="31"/>
        <v>2.5818440060934264E-4</v>
      </c>
      <c r="BG63" s="20">
        <f t="shared" si="31"/>
        <v>1.7033396344692925E-3</v>
      </c>
      <c r="BH63" s="20">
        <f t="shared" si="31"/>
        <v>0</v>
      </c>
      <c r="BI63" s="20">
        <f t="shared" si="31"/>
        <v>0</v>
      </c>
      <c r="BJ63" s="20">
        <f t="shared" si="31"/>
        <v>0</v>
      </c>
      <c r="BK63" s="20">
        <f t="shared" si="29"/>
        <v>0</v>
      </c>
      <c r="BL63" s="20">
        <f t="shared" si="24"/>
        <v>0</v>
      </c>
      <c r="BM63" s="20">
        <f t="shared" si="19"/>
        <v>1.028982218596497</v>
      </c>
      <c r="BN63" s="19">
        <f t="shared" si="32"/>
        <v>2.6981396179214792E-4</v>
      </c>
      <c r="BO63" s="19">
        <f t="shared" si="32"/>
        <v>3.8538816584888335E-6</v>
      </c>
      <c r="BP63" s="19">
        <f t="shared" si="32"/>
        <v>9.5963856682062707E-5</v>
      </c>
      <c r="BQ63" s="19">
        <f t="shared" si="32"/>
        <v>4.0330750075163644E-5</v>
      </c>
      <c r="BR63" s="19">
        <f t="shared" si="32"/>
        <v>0</v>
      </c>
      <c r="BS63" s="19">
        <f t="shared" si="32"/>
        <v>6.6211827231631265E-5</v>
      </c>
      <c r="BT63" s="19">
        <f t="shared" si="32"/>
        <v>6.9888900840027335E-5</v>
      </c>
      <c r="BU63" s="19">
        <f t="shared" si="32"/>
        <v>1.6798664184410406E-5</v>
      </c>
      <c r="BV63" s="19">
        <f t="shared" si="32"/>
        <v>0</v>
      </c>
      <c r="BW63" s="19">
        <f t="shared" si="32"/>
        <v>1.6345046158811735E-5</v>
      </c>
      <c r="BX63" s="19">
        <f t="shared" si="32"/>
        <v>1.4560776054442243E-7</v>
      </c>
      <c r="BY63" s="19">
        <f t="shared" si="32"/>
        <v>9.6062918222896671E-7</v>
      </c>
      <c r="BZ63" s="19">
        <f t="shared" si="32"/>
        <v>0</v>
      </c>
      <c r="CA63" s="19">
        <f t="shared" si="32"/>
        <v>0</v>
      </c>
      <c r="CB63" s="19">
        <f t="shared" si="32"/>
        <v>0</v>
      </c>
      <c r="CC63" s="19">
        <f t="shared" si="30"/>
        <v>0</v>
      </c>
      <c r="CD63" s="19">
        <f t="shared" si="25"/>
        <v>0</v>
      </c>
      <c r="CE63" s="19">
        <f t="shared" si="21"/>
        <v>5.6396807940670558E-4</v>
      </c>
      <c r="CF63" s="19">
        <f t="shared" si="22"/>
        <v>9.1926796943292996E-4</v>
      </c>
      <c r="CG63" s="19">
        <f t="shared" si="23"/>
        <v>0.25169387144165911</v>
      </c>
    </row>
    <row r="64" spans="1:85" s="19" customFormat="1" x14ac:dyDescent="0.2">
      <c r="A64" s="31" t="s">
        <v>106</v>
      </c>
      <c r="B64" s="19">
        <v>54.24</v>
      </c>
      <c r="C64" s="19">
        <v>1.01</v>
      </c>
      <c r="D64" s="19">
        <v>15.98</v>
      </c>
      <c r="E64" s="19">
        <v>1.1100000000000001</v>
      </c>
      <c r="F64" s="19">
        <v>0</v>
      </c>
      <c r="G64" s="19">
        <v>9.2200000000000006</v>
      </c>
      <c r="H64" s="19">
        <v>12.96</v>
      </c>
      <c r="I64" s="19">
        <v>1.71</v>
      </c>
      <c r="J64" s="19">
        <v>0</v>
      </c>
      <c r="K64" s="19">
        <v>1.52</v>
      </c>
      <c r="L64" s="19">
        <v>0.05</v>
      </c>
      <c r="M64" s="19">
        <v>0.43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f t="shared" si="34"/>
        <v>98.23</v>
      </c>
      <c r="T64" s="19">
        <v>1300</v>
      </c>
      <c r="U64" s="19">
        <v>1.63</v>
      </c>
      <c r="V64" s="20">
        <v>0.21748731012881814</v>
      </c>
      <c r="W64" s="20">
        <v>0.8138631251741868</v>
      </c>
      <c r="X64" s="29">
        <f t="shared" si="28"/>
        <v>2.6250355298254238E-4</v>
      </c>
      <c r="Y64" s="29">
        <f t="shared" si="33"/>
        <v>1.726763187149025E-8</v>
      </c>
      <c r="Z64" s="19">
        <f t="shared" si="5"/>
        <v>-7.762767218637765</v>
      </c>
      <c r="AA64" s="20">
        <f t="shared" si="6"/>
        <v>1.0754350590271136</v>
      </c>
      <c r="AB64" s="20">
        <f t="shared" si="7"/>
        <v>3.1584190309067534E-2</v>
      </c>
      <c r="AC64" s="30" t="s">
        <v>131</v>
      </c>
      <c r="AD64" s="20">
        <f t="shared" si="8"/>
        <v>0.90294656234393211</v>
      </c>
      <c r="AE64" s="20">
        <f t="shared" si="8"/>
        <v>1.2649191578894638E-2</v>
      </c>
      <c r="AF64" s="20">
        <f t="shared" si="9"/>
        <v>0.31354851368586284</v>
      </c>
      <c r="AG64" s="20">
        <f t="shared" si="10"/>
        <v>1.5452077678012113E-2</v>
      </c>
      <c r="AH64" s="20">
        <f t="shared" si="10"/>
        <v>0</v>
      </c>
      <c r="AI64" s="20">
        <f t="shared" si="10"/>
        <v>0.22881250775530462</v>
      </c>
      <c r="AJ64" s="20">
        <f t="shared" si="10"/>
        <v>0.23114789184561604</v>
      </c>
      <c r="AK64" s="20">
        <f t="shared" si="11"/>
        <v>5.5187994190737451E-2</v>
      </c>
      <c r="AL64" s="20">
        <f t="shared" si="11"/>
        <v>0</v>
      </c>
      <c r="AM64" s="20">
        <f t="shared" si="12"/>
        <v>4.2877291960507755E-2</v>
      </c>
      <c r="AN64" s="20">
        <f t="shared" si="13"/>
        <v>3.7065866043960117E-4</v>
      </c>
      <c r="AO64" s="20">
        <f t="shared" si="13"/>
        <v>3.7112156388900874E-3</v>
      </c>
      <c r="AP64" s="20">
        <f t="shared" si="14"/>
        <v>0</v>
      </c>
      <c r="AQ64" s="20">
        <f t="shared" si="15"/>
        <v>0</v>
      </c>
      <c r="AR64" s="20">
        <f t="shared" si="15"/>
        <v>0</v>
      </c>
      <c r="AS64" s="20">
        <f t="shared" si="16"/>
        <v>0</v>
      </c>
      <c r="AT64" s="20">
        <f t="shared" si="16"/>
        <v>0</v>
      </c>
      <c r="AU64" s="20">
        <f t="shared" si="17"/>
        <v>1.7638266133776894</v>
      </c>
      <c r="AV64" s="20">
        <f t="shared" si="31"/>
        <v>0.51192478642490213</v>
      </c>
      <c r="AW64" s="20">
        <f t="shared" si="31"/>
        <v>7.1714484195652952E-3</v>
      </c>
      <c r="AX64" s="20">
        <f t="shared" si="31"/>
        <v>0.17776606345984558</v>
      </c>
      <c r="AY64" s="20">
        <f t="shared" si="31"/>
        <v>8.7605423122750839E-3</v>
      </c>
      <c r="AZ64" s="20">
        <f t="shared" si="31"/>
        <v>0</v>
      </c>
      <c r="BA64" s="20">
        <f t="shared" si="31"/>
        <v>0.12972505688477717</v>
      </c>
      <c r="BB64" s="20">
        <f t="shared" si="31"/>
        <v>0.13104910091075953</v>
      </c>
      <c r="BC64" s="20">
        <f t="shared" si="31"/>
        <v>3.128878642161638E-2</v>
      </c>
      <c r="BD64" s="20">
        <f t="shared" si="31"/>
        <v>0</v>
      </c>
      <c r="BE64" s="20">
        <f t="shared" si="31"/>
        <v>2.4309244250713895E-2</v>
      </c>
      <c r="BF64" s="20">
        <f t="shared" si="31"/>
        <v>2.1014461264409542E-4</v>
      </c>
      <c r="BG64" s="20">
        <f t="shared" si="31"/>
        <v>2.1040705536147855E-3</v>
      </c>
      <c r="BH64" s="20">
        <f t="shared" si="31"/>
        <v>0</v>
      </c>
      <c r="BI64" s="20">
        <f t="shared" si="31"/>
        <v>0</v>
      </c>
      <c r="BJ64" s="20">
        <f t="shared" si="31"/>
        <v>0</v>
      </c>
      <c r="BK64" s="20">
        <f t="shared" si="29"/>
        <v>0</v>
      </c>
      <c r="BL64" s="20">
        <f t="shared" si="24"/>
        <v>0</v>
      </c>
      <c r="BM64" s="20">
        <f t="shared" si="19"/>
        <v>1.024309244250714</v>
      </c>
      <c r="BN64" s="19">
        <f t="shared" si="32"/>
        <v>3.2541384256104126E-4</v>
      </c>
      <c r="BO64" s="19">
        <f t="shared" si="32"/>
        <v>4.5586551947146137E-6</v>
      </c>
      <c r="BP64" s="19">
        <f t="shared" si="32"/>
        <v>1.1300007212271276E-4</v>
      </c>
      <c r="BQ64" s="19">
        <f t="shared" si="32"/>
        <v>5.5687902058132303E-6</v>
      </c>
      <c r="BR64" s="19">
        <f t="shared" si="32"/>
        <v>0</v>
      </c>
      <c r="BS64" s="19">
        <f t="shared" si="32"/>
        <v>8.2461975580699337E-5</v>
      </c>
      <c r="BT64" s="19">
        <f t="shared" si="32"/>
        <v>8.3303627060839409E-5</v>
      </c>
      <c r="BU64" s="19">
        <f t="shared" si="32"/>
        <v>1.9889258126444636E-5</v>
      </c>
      <c r="BV64" s="19">
        <f t="shared" si="32"/>
        <v>0</v>
      </c>
      <c r="BW64" s="19">
        <f t="shared" si="32"/>
        <v>1.5452591457085396E-5</v>
      </c>
      <c r="BX64" s="19">
        <f t="shared" si="32"/>
        <v>1.3358205679311917E-7</v>
      </c>
      <c r="BY64" s="19">
        <f t="shared" si="32"/>
        <v>1.3374888304451485E-6</v>
      </c>
      <c r="BZ64" s="19">
        <f t="shared" si="32"/>
        <v>0</v>
      </c>
      <c r="CA64" s="19">
        <f t="shared" si="32"/>
        <v>0</v>
      </c>
      <c r="CB64" s="19">
        <f t="shared" si="32"/>
        <v>0</v>
      </c>
      <c r="CC64" s="19">
        <f t="shared" si="30"/>
        <v>0</v>
      </c>
      <c r="CD64" s="19">
        <f t="shared" si="25"/>
        <v>0</v>
      </c>
      <c r="CE64" s="19">
        <f t="shared" si="21"/>
        <v>6.3566729173950346E-4</v>
      </c>
      <c r="CF64" s="19">
        <f t="shared" si="22"/>
        <v>1.0361376855353907E-3</v>
      </c>
      <c r="CG64" s="19">
        <f t="shared" si="23"/>
        <v>1.1313892022450478E-2</v>
      </c>
    </row>
    <row r="65" spans="1:85" s="19" customFormat="1" x14ac:dyDescent="0.2">
      <c r="A65" s="31" t="s">
        <v>106</v>
      </c>
      <c r="B65" s="19">
        <v>50.84</v>
      </c>
      <c r="C65" s="19">
        <v>1.05</v>
      </c>
      <c r="D65" s="19">
        <v>16</v>
      </c>
      <c r="E65" s="19">
        <v>8.1999999999999993</v>
      </c>
      <c r="F65" s="19">
        <v>0</v>
      </c>
      <c r="G65" s="19">
        <v>8.15</v>
      </c>
      <c r="H65" s="19">
        <v>11.98</v>
      </c>
      <c r="I65" s="19">
        <v>1.92</v>
      </c>
      <c r="J65" s="19">
        <v>0</v>
      </c>
      <c r="K65" s="19">
        <v>1.48</v>
      </c>
      <c r="L65" s="19">
        <v>0.04</v>
      </c>
      <c r="M65" s="19">
        <v>0.28000000000000003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f t="shared" si="34"/>
        <v>99.940000000000026</v>
      </c>
      <c r="T65" s="19">
        <v>1200</v>
      </c>
      <c r="U65" s="19">
        <v>1.63</v>
      </c>
      <c r="V65" s="20">
        <v>0.221970238373985</v>
      </c>
      <c r="W65" s="20">
        <v>0.83221333448303381</v>
      </c>
      <c r="X65" s="29">
        <f t="shared" si="28"/>
        <v>1.1251889049456884E-4</v>
      </c>
      <c r="Y65" s="29">
        <f t="shared" si="33"/>
        <v>2.6103214314790946E-9</v>
      </c>
      <c r="Z65" s="19">
        <f t="shared" si="5"/>
        <v>-8.5833060109289594</v>
      </c>
      <c r="AA65" s="20">
        <f t="shared" si="6"/>
        <v>0.99729236017462697</v>
      </c>
      <c r="AB65" s="20">
        <f t="shared" si="7"/>
        <v>-1.1775078891341946E-3</v>
      </c>
      <c r="AC65" s="30" t="s">
        <v>132</v>
      </c>
      <c r="AD65" s="20">
        <f t="shared" si="8"/>
        <v>0.84634592974862666</v>
      </c>
      <c r="AE65" s="20">
        <f t="shared" si="8"/>
        <v>1.3150149661227099E-2</v>
      </c>
      <c r="AF65" s="20">
        <f t="shared" si="9"/>
        <v>0.31394093986068866</v>
      </c>
      <c r="AG65" s="20">
        <f t="shared" si="10"/>
        <v>0.11415048374747686</v>
      </c>
      <c r="AH65" s="20">
        <f t="shared" si="10"/>
        <v>0</v>
      </c>
      <c r="AI65" s="20">
        <f t="shared" si="10"/>
        <v>0.20225834470778012</v>
      </c>
      <c r="AJ65" s="20">
        <f t="shared" si="10"/>
        <v>0.21366911607333949</v>
      </c>
      <c r="AK65" s="20">
        <f t="shared" si="11"/>
        <v>6.1965467161529772E-2</v>
      </c>
      <c r="AL65" s="20">
        <f t="shared" si="11"/>
        <v>0</v>
      </c>
      <c r="AM65" s="20">
        <f t="shared" si="12"/>
        <v>4.1748942172073339E-2</v>
      </c>
      <c r="AN65" s="20">
        <f t="shared" si="13"/>
        <v>2.9652692835168093E-4</v>
      </c>
      <c r="AO65" s="20">
        <f t="shared" si="13"/>
        <v>2.4166055323005223E-3</v>
      </c>
      <c r="AP65" s="20">
        <f t="shared" si="14"/>
        <v>0</v>
      </c>
      <c r="AQ65" s="20">
        <f t="shared" si="15"/>
        <v>0</v>
      </c>
      <c r="AR65" s="20">
        <f t="shared" si="15"/>
        <v>0</v>
      </c>
      <c r="AS65" s="20">
        <f t="shared" si="16"/>
        <v>0</v>
      </c>
      <c r="AT65" s="20">
        <f t="shared" si="16"/>
        <v>0</v>
      </c>
      <c r="AU65" s="20">
        <f t="shared" si="17"/>
        <v>1.7681935634213208</v>
      </c>
      <c r="AV65" s="20">
        <f t="shared" si="31"/>
        <v>0.47865004559286556</v>
      </c>
      <c r="AW65" s="20">
        <f t="shared" si="31"/>
        <v>7.4370532351574412E-3</v>
      </c>
      <c r="AX65" s="20">
        <f t="shared" si="31"/>
        <v>0.17754896655841043</v>
      </c>
      <c r="AY65" s="20">
        <f t="shared" si="31"/>
        <v>6.4557685373881971E-2</v>
      </c>
      <c r="AZ65" s="20">
        <f t="shared" si="31"/>
        <v>0</v>
      </c>
      <c r="BA65" s="20">
        <f t="shared" si="31"/>
        <v>0.11438699296949453</v>
      </c>
      <c r="BB65" s="20">
        <f t="shared" si="31"/>
        <v>0.12084034264885905</v>
      </c>
      <c r="BC65" s="20">
        <f t="shared" si="31"/>
        <v>3.5044504427236618E-2</v>
      </c>
      <c r="BD65" s="20">
        <f t="shared" si="31"/>
        <v>0</v>
      </c>
      <c r="BE65" s="20">
        <f t="shared" si="31"/>
        <v>2.3611070097604187E-2</v>
      </c>
      <c r="BF65" s="20">
        <f t="shared" si="31"/>
        <v>1.6770049076410149E-4</v>
      </c>
      <c r="BG65" s="20">
        <f t="shared" si="31"/>
        <v>1.3667087033302923E-3</v>
      </c>
      <c r="BH65" s="20">
        <f t="shared" si="31"/>
        <v>0</v>
      </c>
      <c r="BI65" s="20">
        <f t="shared" si="31"/>
        <v>0</v>
      </c>
      <c r="BJ65" s="20">
        <f t="shared" si="31"/>
        <v>0</v>
      </c>
      <c r="BK65" s="20">
        <f t="shared" si="29"/>
        <v>0</v>
      </c>
      <c r="BL65" s="20">
        <f t="shared" si="24"/>
        <v>0</v>
      </c>
      <c r="BM65" s="20">
        <f t="shared" si="19"/>
        <v>1.023611070097604</v>
      </c>
      <c r="BN65" s="19">
        <f t="shared" si="32"/>
        <v>3.2491602728362048E-4</v>
      </c>
      <c r="BO65" s="19">
        <f t="shared" si="32"/>
        <v>5.0484018838254361E-6</v>
      </c>
      <c r="BP65" s="19">
        <f t="shared" si="32"/>
        <v>1.2052334559169835E-4</v>
      </c>
      <c r="BQ65" s="19">
        <f t="shared" si="32"/>
        <v>4.382288658580726E-5</v>
      </c>
      <c r="BR65" s="19">
        <f t="shared" si="32"/>
        <v>0</v>
      </c>
      <c r="BS65" s="19">
        <f t="shared" si="32"/>
        <v>7.7647892590363869E-5</v>
      </c>
      <c r="BT65" s="19">
        <f t="shared" si="32"/>
        <v>8.2028539285788302E-5</v>
      </c>
      <c r="BU65" s="19">
        <f t="shared" si="32"/>
        <v>2.3788822881062088E-5</v>
      </c>
      <c r="BV65" s="19">
        <f t="shared" si="32"/>
        <v>0</v>
      </c>
      <c r="BW65" s="19">
        <f t="shared" si="32"/>
        <v>1.6027607573976977E-5</v>
      </c>
      <c r="BX65" s="19">
        <f t="shared" si="32"/>
        <v>1.138380278750307E-7</v>
      </c>
      <c r="BY65" s="19">
        <f t="shared" si="32"/>
        <v>9.2774578510694245E-7</v>
      </c>
      <c r="BZ65" s="19">
        <f t="shared" si="32"/>
        <v>0</v>
      </c>
      <c r="CA65" s="19">
        <f t="shared" si="32"/>
        <v>0</v>
      </c>
      <c r="CB65" s="19">
        <f t="shared" si="32"/>
        <v>0</v>
      </c>
      <c r="CC65" s="19">
        <f t="shared" si="30"/>
        <v>0</v>
      </c>
      <c r="CD65" s="19">
        <f t="shared" si="25"/>
        <v>0</v>
      </c>
      <c r="CE65" s="19">
        <f t="shared" si="21"/>
        <v>6.7881749991514776E-4</v>
      </c>
      <c r="CF65" s="19">
        <f t="shared" si="22"/>
        <v>1.1064725248616908E-3</v>
      </c>
      <c r="CG65" s="19">
        <f t="shared" si="23"/>
        <v>4.9104991588788005E-2</v>
      </c>
    </row>
    <row r="66" spans="1:85" s="19" customFormat="1" x14ac:dyDescent="0.2">
      <c r="A66" s="31" t="s">
        <v>106</v>
      </c>
      <c r="B66" s="19">
        <v>50.08</v>
      </c>
      <c r="C66" s="19">
        <v>0.93</v>
      </c>
      <c r="D66" s="19">
        <v>14.55</v>
      </c>
      <c r="E66" s="19">
        <v>7.58</v>
      </c>
      <c r="F66" s="19">
        <v>0</v>
      </c>
      <c r="G66" s="19">
        <v>8.59</v>
      </c>
      <c r="H66" s="19">
        <v>11.93</v>
      </c>
      <c r="I66" s="19">
        <v>1.61</v>
      </c>
      <c r="J66" s="19">
        <v>0</v>
      </c>
      <c r="K66" s="19">
        <v>2.0499999999999998</v>
      </c>
      <c r="L66" s="19">
        <v>0.12</v>
      </c>
      <c r="M66" s="19">
        <v>0.3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f t="shared" si="34"/>
        <v>97.74</v>
      </c>
      <c r="T66" s="19">
        <v>1400</v>
      </c>
      <c r="U66" s="19">
        <v>1</v>
      </c>
      <c r="V66" s="20">
        <v>0.15593942723783655</v>
      </c>
      <c r="W66" s="20">
        <v>0.8207822485762849</v>
      </c>
      <c r="X66" s="29">
        <f t="shared" si="28"/>
        <v>6.9460577609890489E-5</v>
      </c>
      <c r="Y66" s="29">
        <f t="shared" si="33"/>
        <v>2.0692508244068045E-8</v>
      </c>
      <c r="Z66" s="19">
        <f t="shared" si="5"/>
        <v>-7.684186863102533</v>
      </c>
      <c r="AA66" s="20">
        <f t="shared" si="6"/>
        <v>2.9501082362762245</v>
      </c>
      <c r="AB66" s="20">
        <f t="shared" si="7"/>
        <v>0.4698379500646675</v>
      </c>
      <c r="AC66" s="30" t="s">
        <v>133</v>
      </c>
      <c r="AD66" s="20">
        <f t="shared" si="8"/>
        <v>0.83369402363908773</v>
      </c>
      <c r="AE66" s="20">
        <f t="shared" si="8"/>
        <v>1.1647275414229715E-2</v>
      </c>
      <c r="AF66" s="20">
        <f t="shared" si="9"/>
        <v>0.28549004218581381</v>
      </c>
      <c r="AG66" s="20">
        <f t="shared" si="10"/>
        <v>0.10551959351291154</v>
      </c>
      <c r="AH66" s="20">
        <f t="shared" si="10"/>
        <v>0</v>
      </c>
      <c r="AI66" s="20">
        <f t="shared" si="10"/>
        <v>0.21317781362451915</v>
      </c>
      <c r="AJ66" s="20">
        <f t="shared" si="10"/>
        <v>0.21277734179924376</v>
      </c>
      <c r="AK66" s="20">
        <f t="shared" si="11"/>
        <v>5.1960626109407784E-2</v>
      </c>
      <c r="AL66" s="20">
        <f t="shared" si="11"/>
        <v>0</v>
      </c>
      <c r="AM66" s="20">
        <f t="shared" si="12"/>
        <v>5.7827926657263745E-2</v>
      </c>
      <c r="AN66" s="20">
        <f t="shared" si="13"/>
        <v>8.8958078505504273E-4</v>
      </c>
      <c r="AO66" s="20">
        <f t="shared" si="13"/>
        <v>2.5892202131791307E-3</v>
      </c>
      <c r="AP66" s="20">
        <f t="shared" si="14"/>
        <v>0</v>
      </c>
      <c r="AQ66" s="20">
        <f t="shared" si="15"/>
        <v>0</v>
      </c>
      <c r="AR66" s="20">
        <f t="shared" si="15"/>
        <v>0</v>
      </c>
      <c r="AS66" s="20">
        <f t="shared" si="16"/>
        <v>0</v>
      </c>
      <c r="AT66" s="20">
        <f t="shared" si="16"/>
        <v>0</v>
      </c>
      <c r="AU66" s="20">
        <f t="shared" si="17"/>
        <v>1.7177455172834479</v>
      </c>
      <c r="AV66" s="20">
        <f t="shared" si="31"/>
        <v>0.48534198765224812</v>
      </c>
      <c r="AW66" s="20">
        <f t="shared" si="31"/>
        <v>6.7805593419038327E-3</v>
      </c>
      <c r="AX66" s="20">
        <f t="shared" si="31"/>
        <v>0.1662004291749257</v>
      </c>
      <c r="AY66" s="20">
        <f t="shared" si="31"/>
        <v>6.1429118836989857E-2</v>
      </c>
      <c r="AZ66" s="20">
        <f t="shared" si="31"/>
        <v>0</v>
      </c>
      <c r="BA66" s="20">
        <f t="shared" si="31"/>
        <v>0.12410325713534803</v>
      </c>
      <c r="BB66" s="20">
        <f t="shared" si="31"/>
        <v>0.12387011909409223</v>
      </c>
      <c r="BC66" s="20">
        <f t="shared" si="31"/>
        <v>3.0249315504884348E-2</v>
      </c>
      <c r="BD66" s="20">
        <f t="shared" si="31"/>
        <v>0</v>
      </c>
      <c r="BE66" s="20">
        <f t="shared" si="31"/>
        <v>3.3665013865800397E-2</v>
      </c>
      <c r="BF66" s="20">
        <f t="shared" si="31"/>
        <v>5.1787693584663371E-4</v>
      </c>
      <c r="BG66" s="20">
        <f t="shared" si="31"/>
        <v>1.5073363237610939E-3</v>
      </c>
      <c r="BH66" s="20">
        <f t="shared" si="31"/>
        <v>0</v>
      </c>
      <c r="BI66" s="20">
        <f t="shared" si="31"/>
        <v>0</v>
      </c>
      <c r="BJ66" s="20">
        <f t="shared" si="31"/>
        <v>0</v>
      </c>
      <c r="BK66" s="20">
        <f t="shared" si="29"/>
        <v>0</v>
      </c>
      <c r="BL66" s="20">
        <f t="shared" si="24"/>
        <v>0</v>
      </c>
      <c r="BM66" s="20">
        <f t="shared" si="19"/>
        <v>1.0336650138658003</v>
      </c>
      <c r="BN66" s="19">
        <f t="shared" si="32"/>
        <v>2.9007679386322093E-4</v>
      </c>
      <c r="BO66" s="19">
        <f t="shared" si="32"/>
        <v>4.0525711035494921E-6</v>
      </c>
      <c r="BP66" s="19">
        <f t="shared" si="32"/>
        <v>9.9333848832995056E-5</v>
      </c>
      <c r="BQ66" s="19">
        <f t="shared" si="32"/>
        <v>3.6714651308603446E-5</v>
      </c>
      <c r="BR66" s="19">
        <f t="shared" si="32"/>
        <v>0</v>
      </c>
      <c r="BS66" s="19">
        <f t="shared" si="32"/>
        <v>7.4173419678658832E-5</v>
      </c>
      <c r="BT66" s="19">
        <f t="shared" si="32"/>
        <v>7.4034078889574889E-5</v>
      </c>
      <c r="BU66" s="19">
        <f t="shared" si="32"/>
        <v>1.807926097772725E-5</v>
      </c>
      <c r="BV66" s="19">
        <f t="shared" si="32"/>
        <v>0</v>
      </c>
      <c r="BW66" s="19">
        <f t="shared" si="32"/>
        <v>2.0120738646146727E-5</v>
      </c>
      <c r="BX66" s="19">
        <f t="shared" si="32"/>
        <v>3.0952212045939319E-7</v>
      </c>
      <c r="BY66" s="19">
        <f t="shared" si="32"/>
        <v>9.0089730374508786E-7</v>
      </c>
      <c r="BZ66" s="19">
        <f t="shared" si="32"/>
        <v>0</v>
      </c>
      <c r="CA66" s="19">
        <f t="shared" si="32"/>
        <v>0</v>
      </c>
      <c r="CB66" s="19">
        <f t="shared" si="32"/>
        <v>0</v>
      </c>
      <c r="CC66" s="19">
        <f t="shared" si="30"/>
        <v>0</v>
      </c>
      <c r="CD66" s="19">
        <f t="shared" si="25"/>
        <v>0</v>
      </c>
      <c r="CE66" s="19">
        <f t="shared" si="21"/>
        <v>5.9767504407853443E-4</v>
      </c>
      <c r="CF66" s="19">
        <f t="shared" si="22"/>
        <v>5.9767504407853443E-4</v>
      </c>
      <c r="CG66" s="19">
        <f t="shared" si="23"/>
        <v>0.36701070642318601</v>
      </c>
    </row>
    <row r="67" spans="1:85" s="19" customFormat="1" x14ac:dyDescent="0.2">
      <c r="A67" s="31" t="s">
        <v>106</v>
      </c>
      <c r="B67" s="19">
        <v>50.28</v>
      </c>
      <c r="C67" s="19">
        <v>0.96</v>
      </c>
      <c r="D67" s="19">
        <v>14.66</v>
      </c>
      <c r="E67" s="19">
        <v>8.2200000000000006</v>
      </c>
      <c r="F67" s="19">
        <v>0</v>
      </c>
      <c r="G67" s="19">
        <v>8.6</v>
      </c>
      <c r="H67" s="19">
        <v>11.88</v>
      </c>
      <c r="I67" s="19">
        <v>1.72</v>
      </c>
      <c r="J67" s="19">
        <v>0</v>
      </c>
      <c r="K67" s="19">
        <v>1.62</v>
      </c>
      <c r="L67" s="19">
        <v>0</v>
      </c>
      <c r="M67" s="19">
        <v>0.28000000000000003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f t="shared" si="34"/>
        <v>98.22</v>
      </c>
      <c r="T67" s="19">
        <v>1400</v>
      </c>
      <c r="U67" s="19">
        <v>2</v>
      </c>
      <c r="V67" s="20">
        <v>0.20609074247698878</v>
      </c>
      <c r="W67" s="20">
        <v>0.65668019941688327</v>
      </c>
      <c r="X67" s="29">
        <f t="shared" si="28"/>
        <v>1.5479027561546843E-3</v>
      </c>
      <c r="Y67" s="29">
        <f t="shared" si="33"/>
        <v>2.1768949018305657E-7</v>
      </c>
      <c r="Z67" s="19">
        <f t="shared" si="5"/>
        <v>-6.6621625377282383</v>
      </c>
      <c r="AA67" s="20">
        <f t="shared" si="6"/>
        <v>0.88941109616615188</v>
      </c>
      <c r="AB67" s="20">
        <f t="shared" si="7"/>
        <v>-5.0897456657188381E-2</v>
      </c>
      <c r="AC67" s="30" t="s">
        <v>134</v>
      </c>
      <c r="AD67" s="20">
        <f t="shared" si="8"/>
        <v>0.8370234726152822</v>
      </c>
      <c r="AE67" s="20">
        <f t="shared" si="8"/>
        <v>1.2022993975979061E-2</v>
      </c>
      <c r="AF67" s="20">
        <f t="shared" si="9"/>
        <v>0.28764838614735599</v>
      </c>
      <c r="AG67" s="20">
        <f t="shared" si="10"/>
        <v>0.11442889956149511</v>
      </c>
      <c r="AH67" s="20">
        <f t="shared" si="10"/>
        <v>0</v>
      </c>
      <c r="AI67" s="20">
        <f t="shared" si="10"/>
        <v>0.21342598337262686</v>
      </c>
      <c r="AJ67" s="20">
        <f t="shared" ref="AJ67:AJ96" si="35">H67/H$1</f>
        <v>0.21188556752514803</v>
      </c>
      <c r="AK67" s="20">
        <f t="shared" si="11"/>
        <v>5.5510730998870418E-2</v>
      </c>
      <c r="AL67" s="20">
        <f t="shared" si="11"/>
        <v>0</v>
      </c>
      <c r="AM67" s="20">
        <f t="shared" si="12"/>
        <v>4.5698166431593794E-2</v>
      </c>
      <c r="AN67" s="20">
        <f t="shared" si="13"/>
        <v>0</v>
      </c>
      <c r="AO67" s="20">
        <f t="shared" si="13"/>
        <v>2.4166055323005223E-3</v>
      </c>
      <c r="AP67" s="20">
        <f t="shared" si="14"/>
        <v>0</v>
      </c>
      <c r="AQ67" s="20">
        <f t="shared" si="15"/>
        <v>0</v>
      </c>
      <c r="AR67" s="20">
        <f t="shared" si="15"/>
        <v>0</v>
      </c>
      <c r="AS67" s="20">
        <f t="shared" si="16"/>
        <v>0</v>
      </c>
      <c r="AT67" s="20">
        <f t="shared" si="16"/>
        <v>0</v>
      </c>
      <c r="AU67" s="20">
        <f t="shared" si="17"/>
        <v>1.7343626397290584</v>
      </c>
      <c r="AV67" s="20">
        <f t="shared" ref="AV67:BJ83" si="36">AD67/$AU67</f>
        <v>0.48261156775496605</v>
      </c>
      <c r="AW67" s="20">
        <f t="shared" si="36"/>
        <v>6.9322261103694494E-3</v>
      </c>
      <c r="AX67" s="20">
        <f t="shared" si="36"/>
        <v>0.16585250371415539</v>
      </c>
      <c r="AY67" s="20">
        <f t="shared" si="36"/>
        <v>6.5977493368613596E-2</v>
      </c>
      <c r="AZ67" s="20">
        <f t="shared" si="36"/>
        <v>0</v>
      </c>
      <c r="BA67" s="20">
        <f t="shared" si="36"/>
        <v>0.1230572998308867</v>
      </c>
      <c r="BB67" s="20">
        <f t="shared" si="36"/>
        <v>0.12216912580534411</v>
      </c>
      <c r="BC67" s="20">
        <f t="shared" si="36"/>
        <v>3.2006415340878357E-2</v>
      </c>
      <c r="BD67" s="20">
        <f t="shared" si="36"/>
        <v>0</v>
      </c>
      <c r="BE67" s="20">
        <f t="shared" si="36"/>
        <v>2.6348680134584052E-2</v>
      </c>
      <c r="BF67" s="20">
        <f t="shared" si="36"/>
        <v>0</v>
      </c>
      <c r="BG67" s="20">
        <f t="shared" si="36"/>
        <v>1.3933680747862764E-3</v>
      </c>
      <c r="BH67" s="20">
        <f t="shared" si="36"/>
        <v>0</v>
      </c>
      <c r="BI67" s="20">
        <f t="shared" si="36"/>
        <v>0</v>
      </c>
      <c r="BJ67" s="20">
        <f t="shared" si="36"/>
        <v>0</v>
      </c>
      <c r="BK67" s="20">
        <f t="shared" si="29"/>
        <v>0</v>
      </c>
      <c r="BL67" s="20">
        <f t="shared" si="24"/>
        <v>0</v>
      </c>
      <c r="BM67" s="20">
        <f t="shared" si="19"/>
        <v>1.0263486801345838</v>
      </c>
      <c r="BN67" s="19">
        <f t="shared" ref="BN67:CB83" si="37">AV67/($T67+273.15)</f>
        <v>2.8844489003075998E-4</v>
      </c>
      <c r="BO67" s="19">
        <f t="shared" si="37"/>
        <v>4.1432185460774278E-6</v>
      </c>
      <c r="BP67" s="19">
        <f t="shared" si="37"/>
        <v>9.9125902467893124E-5</v>
      </c>
      <c r="BQ67" s="19">
        <f t="shared" si="37"/>
        <v>3.943310125727735E-5</v>
      </c>
      <c r="BR67" s="19">
        <f t="shared" si="37"/>
        <v>0</v>
      </c>
      <c r="BS67" s="19">
        <f t="shared" si="37"/>
        <v>7.354827710061064E-5</v>
      </c>
      <c r="BT67" s="19">
        <f t="shared" si="37"/>
        <v>7.3017437650745067E-5</v>
      </c>
      <c r="BU67" s="19">
        <f t="shared" si="37"/>
        <v>1.9129435699655353E-5</v>
      </c>
      <c r="BV67" s="19">
        <f t="shared" si="37"/>
        <v>0</v>
      </c>
      <c r="BW67" s="19">
        <f t="shared" si="37"/>
        <v>1.5747948560848727E-5</v>
      </c>
      <c r="BX67" s="19">
        <f t="shared" si="37"/>
        <v>0</v>
      </c>
      <c r="BY67" s="19">
        <f t="shared" si="37"/>
        <v>8.3278132551551051E-7</v>
      </c>
      <c r="BZ67" s="19">
        <f t="shared" si="37"/>
        <v>0</v>
      </c>
      <c r="CA67" s="19">
        <f t="shared" si="37"/>
        <v>0</v>
      </c>
      <c r="CB67" s="19">
        <f t="shared" si="37"/>
        <v>0</v>
      </c>
      <c r="CC67" s="19">
        <f t="shared" si="30"/>
        <v>0</v>
      </c>
      <c r="CD67" s="19">
        <f t="shared" si="25"/>
        <v>0</v>
      </c>
      <c r="CE67" s="19">
        <f t="shared" si="21"/>
        <v>5.9767504407853443E-4</v>
      </c>
      <c r="CF67" s="19">
        <f t="shared" si="22"/>
        <v>1.1953500881570689E-3</v>
      </c>
      <c r="CG67" s="19">
        <f t="shared" si="23"/>
        <v>6.5855051019026112E-2</v>
      </c>
    </row>
    <row r="68" spans="1:85" s="19" customFormat="1" x14ac:dyDescent="0.2">
      <c r="A68" s="31" t="s">
        <v>106</v>
      </c>
      <c r="B68" s="19">
        <v>50.52</v>
      </c>
      <c r="C68" s="19">
        <v>1.01</v>
      </c>
      <c r="D68" s="19">
        <v>14.63</v>
      </c>
      <c r="E68" s="19">
        <v>8.24</v>
      </c>
      <c r="F68" s="19">
        <v>0</v>
      </c>
      <c r="G68" s="19">
        <v>8.67</v>
      </c>
      <c r="H68" s="19">
        <v>12.02</v>
      </c>
      <c r="I68" s="19">
        <v>1.17</v>
      </c>
      <c r="J68" s="19">
        <v>0</v>
      </c>
      <c r="K68" s="19">
        <v>2.19</v>
      </c>
      <c r="L68" s="19">
        <v>0.22</v>
      </c>
      <c r="M68" s="19">
        <v>0.17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f t="shared" si="34"/>
        <v>98.839999999999989</v>
      </c>
      <c r="T68" s="19">
        <v>1350</v>
      </c>
      <c r="U68" s="19">
        <v>0.5</v>
      </c>
      <c r="V68" s="20">
        <v>0.13975661930537217</v>
      </c>
      <c r="W68" s="20">
        <v>0.87855472874368301</v>
      </c>
      <c r="X68" s="29">
        <f t="shared" si="28"/>
        <v>8.8397343009161243E-6</v>
      </c>
      <c r="Y68" s="32">
        <f t="shared" ref="Y68" si="38">10^(4.325-(21803/(T68+273.15))+0.17*((U68*10000-1)/(T68+273.15)))</f>
        <v>2.606424743792273E-9</v>
      </c>
      <c r="Z68" s="19">
        <f t="shared" ref="Z68:Z96" si="39">LOG10(Y68)</f>
        <v>-8.5839548100914911</v>
      </c>
      <c r="AA68" s="20">
        <f t="shared" ref="AA68:AA96" si="40">K68/(SQRT(X68))*(Y68^0.25)</f>
        <v>5.2630295276491159</v>
      </c>
      <c r="AB68" s="20">
        <f t="shared" ref="AB68:AB96" si="41">LOG10(AA68)</f>
        <v>0.72123580658560382</v>
      </c>
      <c r="AC68" s="30" t="s">
        <v>135</v>
      </c>
      <c r="AD68" s="20">
        <f t="shared" ref="AD68:AE96" si="42">B68/(B$1)</f>
        <v>0.84101881138671553</v>
      </c>
      <c r="AE68" s="20">
        <f t="shared" si="42"/>
        <v>1.2649191578894638E-2</v>
      </c>
      <c r="AF68" s="20">
        <f t="shared" ref="AF68:AF96" si="43">D68/(D$1/2)</f>
        <v>0.28705974688511721</v>
      </c>
      <c r="AG68" s="20">
        <f t="shared" ref="AG68:AI96" si="44">E68/E$1</f>
        <v>0.11470731537551335</v>
      </c>
      <c r="AH68" s="20">
        <f t="shared" si="44"/>
        <v>0</v>
      </c>
      <c r="AI68" s="20">
        <f t="shared" si="44"/>
        <v>0.21516317160938081</v>
      </c>
      <c r="AJ68" s="20">
        <f t="shared" si="35"/>
        <v>0.21438253549261607</v>
      </c>
      <c r="AK68" s="20">
        <f t="shared" ref="AK68:AL96" si="45">I68/(I$1/2)</f>
        <v>3.77602065515572E-2</v>
      </c>
      <c r="AL68" s="20">
        <f t="shared" si="45"/>
        <v>0</v>
      </c>
      <c r="AM68" s="20">
        <f t="shared" ref="AM68:AM96" si="46">K68/K$1</f>
        <v>6.17771509167842E-2</v>
      </c>
      <c r="AN68" s="20">
        <f t="shared" ref="AN68:AO96" si="47">L68/(L$1/2)</f>
        <v>1.6308981059342451E-3</v>
      </c>
      <c r="AO68" s="20">
        <f t="shared" si="47"/>
        <v>1.4672247874681743E-3</v>
      </c>
      <c r="AP68" s="20">
        <f t="shared" ref="AP68:AP96" si="48">N68/N$1</f>
        <v>0</v>
      </c>
      <c r="AQ68" s="20">
        <f t="shared" ref="AQ68:AR96" si="49">O68/(O$1/2)</f>
        <v>0</v>
      </c>
      <c r="AR68" s="20">
        <f t="shared" si="49"/>
        <v>0</v>
      </c>
      <c r="AS68" s="20">
        <f t="shared" ref="AS68:AT96" si="50">Q68/Q$1</f>
        <v>0</v>
      </c>
      <c r="AT68" s="20">
        <f t="shared" si="50"/>
        <v>0</v>
      </c>
      <c r="AU68" s="20">
        <f t="shared" ref="AU68:AU96" si="51">SUM(AD68:AT68)-AM68</f>
        <v>1.7258391017731973</v>
      </c>
      <c r="AV68" s="20">
        <f t="shared" si="36"/>
        <v>0.48731009195620761</v>
      </c>
      <c r="AW68" s="20">
        <f t="shared" si="36"/>
        <v>7.3292994496986091E-3</v>
      </c>
      <c r="AX68" s="20">
        <f t="shared" si="36"/>
        <v>0.16633053833939695</v>
      </c>
      <c r="AY68" s="20">
        <f t="shared" si="36"/>
        <v>6.6464663628062651E-2</v>
      </c>
      <c r="AZ68" s="20">
        <f t="shared" si="36"/>
        <v>0</v>
      </c>
      <c r="BA68" s="20">
        <f t="shared" si="36"/>
        <v>0.12467162865200668</v>
      </c>
      <c r="BB68" s="20">
        <f t="shared" si="36"/>
        <v>0.12421930600155642</v>
      </c>
      <c r="BC68" s="20">
        <f t="shared" si="36"/>
        <v>2.1879331921939204E-2</v>
      </c>
      <c r="BD68" s="20">
        <f t="shared" si="36"/>
        <v>0</v>
      </c>
      <c r="BE68" s="20">
        <f t="shared" si="36"/>
        <v>3.5795428932692414E-2</v>
      </c>
      <c r="BF68" s="20">
        <f t="shared" si="36"/>
        <v>9.4498850110569059E-4</v>
      </c>
      <c r="BG68" s="20">
        <f t="shared" si="36"/>
        <v>8.5015155002612225E-4</v>
      </c>
      <c r="BH68" s="20">
        <f t="shared" si="36"/>
        <v>0</v>
      </c>
      <c r="BI68" s="20">
        <f t="shared" si="36"/>
        <v>0</v>
      </c>
      <c r="BJ68" s="20">
        <f t="shared" si="36"/>
        <v>0</v>
      </c>
      <c r="BK68" s="20">
        <f t="shared" si="29"/>
        <v>0</v>
      </c>
      <c r="BL68" s="20">
        <f t="shared" si="24"/>
        <v>0</v>
      </c>
      <c r="BM68" s="20">
        <f t="shared" ref="BM68:BM96" si="52">SUM(AV68:BL68)</f>
        <v>1.0357954289326925</v>
      </c>
      <c r="BN68" s="19">
        <f t="shared" si="37"/>
        <v>3.0022492804497895E-4</v>
      </c>
      <c r="BO68" s="19">
        <f t="shared" si="37"/>
        <v>4.5154788218578745E-6</v>
      </c>
      <c r="BP68" s="19">
        <f t="shared" si="37"/>
        <v>1.0247391697587835E-4</v>
      </c>
      <c r="BQ68" s="19">
        <f t="shared" si="37"/>
        <v>4.0947949128584943E-5</v>
      </c>
      <c r="BR68" s="19">
        <f t="shared" si="37"/>
        <v>0</v>
      </c>
      <c r="BS68" s="19">
        <f t="shared" si="37"/>
        <v>7.6808445708657035E-5</v>
      </c>
      <c r="BT68" s="19">
        <f t="shared" si="37"/>
        <v>7.6529776053695846E-5</v>
      </c>
      <c r="BU68" s="19">
        <f t="shared" si="37"/>
        <v>1.3479550209123743E-5</v>
      </c>
      <c r="BV68" s="19">
        <f t="shared" si="37"/>
        <v>0</v>
      </c>
      <c r="BW68" s="19">
        <f t="shared" si="37"/>
        <v>2.2053062830109608E-5</v>
      </c>
      <c r="BX68" s="19">
        <f t="shared" si="37"/>
        <v>5.8219419099016765E-7</v>
      </c>
      <c r="BY68" s="19">
        <f t="shared" si="37"/>
        <v>5.2376647261566844E-7</v>
      </c>
      <c r="BZ68" s="19">
        <f t="shared" si="37"/>
        <v>0</v>
      </c>
      <c r="CA68" s="19">
        <f t="shared" si="37"/>
        <v>0</v>
      </c>
      <c r="CB68" s="19">
        <f t="shared" si="37"/>
        <v>0</v>
      </c>
      <c r="CC68" s="19">
        <f t="shared" si="30"/>
        <v>0</v>
      </c>
      <c r="CD68" s="19">
        <f t="shared" si="25"/>
        <v>0</v>
      </c>
      <c r="CE68" s="19">
        <f t="shared" ref="CE68:CE96" si="53">1/(T68+273.15)</f>
        <v>6.1608600560638261E-4</v>
      </c>
      <c r="CF68" s="19">
        <f t="shared" ref="CF68:CF96" si="54">U68/(T68+273.15)</f>
        <v>3.080430028031913E-4</v>
      </c>
      <c r="CG68" s="19">
        <f t="shared" ref="CG68:CG96" si="55">1.15+(-3055*BN68+2059*BQ68+163*BS68+4359*BT68-3875*BV68-514*CF68)</f>
        <v>0.5049036391060765</v>
      </c>
    </row>
    <row r="69" spans="1:85" s="19" customFormat="1" x14ac:dyDescent="0.2">
      <c r="A69" s="31" t="s">
        <v>106</v>
      </c>
      <c r="B69" s="19">
        <v>48.68</v>
      </c>
      <c r="C69" s="19">
        <v>0</v>
      </c>
      <c r="D69" s="19">
        <v>17.13</v>
      </c>
      <c r="E69" s="19">
        <v>0</v>
      </c>
      <c r="F69" s="19">
        <v>0</v>
      </c>
      <c r="G69" s="19">
        <v>17.43</v>
      </c>
      <c r="H69" s="19">
        <v>15.91</v>
      </c>
      <c r="I69" s="19">
        <v>0</v>
      </c>
      <c r="J69" s="19">
        <v>0</v>
      </c>
      <c r="K69" s="19">
        <v>1.23</v>
      </c>
      <c r="L69" s="19">
        <v>0.06</v>
      </c>
      <c r="M69" s="19">
        <v>0.16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f t="shared" si="34"/>
        <v>100.60000000000001</v>
      </c>
      <c r="T69" s="19">
        <v>1400</v>
      </c>
      <c r="U69" s="19">
        <v>1</v>
      </c>
      <c r="V69" s="20">
        <v>6.4620504499289633E-2</v>
      </c>
      <c r="W69" s="20">
        <v>0.86494938723492598</v>
      </c>
      <c r="X69" s="29">
        <f t="shared" si="28"/>
        <v>1.0740926116562073E-5</v>
      </c>
      <c r="Y69" s="29">
        <f>10^(4.325-(21803/(T69+273.15))+0.171*((U69*10000-1)/(T69+273.15)))</f>
        <v>2.0692508244068045E-8</v>
      </c>
      <c r="Z69" s="19">
        <f t="shared" si="39"/>
        <v>-7.684186863102533</v>
      </c>
      <c r="AA69" s="20">
        <f t="shared" si="40"/>
        <v>4.5012955696147365</v>
      </c>
      <c r="AB69" s="20">
        <f t="shared" si="41"/>
        <v>0.65333753105405323</v>
      </c>
      <c r="AC69" s="30" t="s">
        <v>136</v>
      </c>
      <c r="AD69" s="20">
        <f t="shared" si="42"/>
        <v>0.81038788080572666</v>
      </c>
      <c r="AE69" s="20">
        <f t="shared" si="42"/>
        <v>0</v>
      </c>
      <c r="AF69" s="20">
        <f t="shared" si="43"/>
        <v>0.33611301873834981</v>
      </c>
      <c r="AG69" s="20">
        <f t="shared" si="44"/>
        <v>0</v>
      </c>
      <c r="AH69" s="20">
        <f t="shared" si="44"/>
        <v>0</v>
      </c>
      <c r="AI69" s="20">
        <f t="shared" si="44"/>
        <v>0.43255987095173098</v>
      </c>
      <c r="AJ69" s="20">
        <f t="shared" si="35"/>
        <v>0.28376257401726473</v>
      </c>
      <c r="AK69" s="20">
        <f t="shared" si="45"/>
        <v>0</v>
      </c>
      <c r="AL69" s="20">
        <f t="shared" si="45"/>
        <v>0</v>
      </c>
      <c r="AM69" s="20">
        <f t="shared" si="46"/>
        <v>3.4696755994358244E-2</v>
      </c>
      <c r="AN69" s="20">
        <f t="shared" si="47"/>
        <v>4.4479039252752137E-4</v>
      </c>
      <c r="AO69" s="20">
        <f t="shared" si="47"/>
        <v>1.3809174470288698E-3</v>
      </c>
      <c r="AP69" s="20">
        <f t="shared" si="48"/>
        <v>0</v>
      </c>
      <c r="AQ69" s="20">
        <f t="shared" si="49"/>
        <v>0</v>
      </c>
      <c r="AR69" s="20">
        <f t="shared" si="49"/>
        <v>0</v>
      </c>
      <c r="AS69" s="20">
        <f t="shared" si="50"/>
        <v>0</v>
      </c>
      <c r="AT69" s="20">
        <f t="shared" si="50"/>
        <v>0</v>
      </c>
      <c r="AU69" s="20">
        <f t="shared" si="51"/>
        <v>1.8646490523526285</v>
      </c>
      <c r="AV69" s="20">
        <f t="shared" si="36"/>
        <v>0.43460611517393044</v>
      </c>
      <c r="AW69" s="20">
        <f t="shared" si="36"/>
        <v>0</v>
      </c>
      <c r="AX69" s="20">
        <f t="shared" si="36"/>
        <v>0.18025537744718015</v>
      </c>
      <c r="AY69" s="20">
        <f t="shared" si="36"/>
        <v>0</v>
      </c>
      <c r="AZ69" s="20">
        <f t="shared" si="36"/>
        <v>0</v>
      </c>
      <c r="BA69" s="20">
        <f t="shared" si="36"/>
        <v>0.23197924049352345</v>
      </c>
      <c r="BB69" s="20">
        <f t="shared" si="36"/>
        <v>0.15218015082207634</v>
      </c>
      <c r="BC69" s="20">
        <f t="shared" si="36"/>
        <v>0</v>
      </c>
      <c r="BD69" s="20">
        <f t="shared" si="36"/>
        <v>0</v>
      </c>
      <c r="BE69" s="20">
        <f t="shared" si="36"/>
        <v>1.8607660219268251E-2</v>
      </c>
      <c r="BF69" s="20">
        <f t="shared" si="36"/>
        <v>2.3853839518290541E-4</v>
      </c>
      <c r="BG69" s="20">
        <f t="shared" si="36"/>
        <v>7.4057766810680314E-4</v>
      </c>
      <c r="BH69" s="20">
        <f t="shared" si="36"/>
        <v>0</v>
      </c>
      <c r="BI69" s="20">
        <f t="shared" si="36"/>
        <v>0</v>
      </c>
      <c r="BJ69" s="20">
        <f t="shared" si="36"/>
        <v>0</v>
      </c>
      <c r="BK69" s="20">
        <f t="shared" si="29"/>
        <v>0</v>
      </c>
      <c r="BL69" s="20">
        <f t="shared" si="24"/>
        <v>0</v>
      </c>
      <c r="BM69" s="20">
        <f t="shared" si="52"/>
        <v>1.0186076602192684</v>
      </c>
      <c r="BN69" s="19">
        <f t="shared" si="37"/>
        <v>2.5975322904337952E-4</v>
      </c>
      <c r="BO69" s="19">
        <f t="shared" si="37"/>
        <v>0</v>
      </c>
      <c r="BP69" s="19">
        <f t="shared" si="37"/>
        <v>1.0773414066113626E-4</v>
      </c>
      <c r="BQ69" s="19">
        <f t="shared" si="37"/>
        <v>0</v>
      </c>
      <c r="BR69" s="19">
        <f t="shared" si="37"/>
        <v>0</v>
      </c>
      <c r="BS69" s="19">
        <f t="shared" si="37"/>
        <v>1.3864820278727157E-4</v>
      </c>
      <c r="BT69" s="19">
        <f t="shared" si="37"/>
        <v>9.0954278350462495E-5</v>
      </c>
      <c r="BU69" s="19">
        <f t="shared" si="37"/>
        <v>0</v>
      </c>
      <c r="BV69" s="19">
        <f t="shared" si="37"/>
        <v>0</v>
      </c>
      <c r="BW69" s="19">
        <f t="shared" si="37"/>
        <v>1.1121334141749543E-5</v>
      </c>
      <c r="BX69" s="19">
        <f t="shared" si="37"/>
        <v>1.4256844585536585E-7</v>
      </c>
      <c r="BY69" s="19">
        <f t="shared" si="37"/>
        <v>4.4262479042931186E-7</v>
      </c>
      <c r="BZ69" s="19">
        <f t="shared" si="37"/>
        <v>0</v>
      </c>
      <c r="CA69" s="19">
        <f t="shared" si="37"/>
        <v>0</v>
      </c>
      <c r="CB69" s="19">
        <f t="shared" si="37"/>
        <v>0</v>
      </c>
      <c r="CC69" s="19">
        <f t="shared" si="30"/>
        <v>0</v>
      </c>
      <c r="CD69" s="19">
        <f t="shared" si="25"/>
        <v>0</v>
      </c>
      <c r="CE69" s="19">
        <f t="shared" si="53"/>
        <v>5.9767504407853443E-4</v>
      </c>
      <c r="CF69" s="19">
        <f t="shared" si="54"/>
        <v>5.9767504407853443E-4</v>
      </c>
      <c r="CG69" s="19">
        <f t="shared" si="55"/>
        <v>0.4683182690001001</v>
      </c>
    </row>
    <row r="70" spans="1:85" s="19" customFormat="1" x14ac:dyDescent="0.2">
      <c r="A70" s="31" t="s">
        <v>106</v>
      </c>
      <c r="B70" s="19">
        <v>47.61</v>
      </c>
      <c r="C70" s="19">
        <v>0</v>
      </c>
      <c r="D70" s="19">
        <v>17.03</v>
      </c>
      <c r="E70" s="19">
        <v>0</v>
      </c>
      <c r="F70" s="19">
        <v>0</v>
      </c>
      <c r="G70" s="19">
        <v>15.44</v>
      </c>
      <c r="H70" s="19">
        <v>15.83</v>
      </c>
      <c r="I70" s="19">
        <v>0</v>
      </c>
      <c r="J70" s="19">
        <v>0</v>
      </c>
      <c r="K70" s="19">
        <v>0.81</v>
      </c>
      <c r="L70" s="19">
        <v>0.03</v>
      </c>
      <c r="M70" s="19">
        <v>0.27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f t="shared" si="34"/>
        <v>97.02</v>
      </c>
      <c r="T70" s="19">
        <v>1400</v>
      </c>
      <c r="U70" s="19">
        <v>2</v>
      </c>
      <c r="V70" s="20">
        <v>9.721964891648209E-2</v>
      </c>
      <c r="W70" s="20">
        <v>0.852039801109581</v>
      </c>
      <c r="X70" s="29">
        <f t="shared" si="28"/>
        <v>2.0460812744103025E-4</v>
      </c>
      <c r="Y70" s="29">
        <f t="shared" ref="Y70:Y77" si="56">10^(4.325-(21803/(T70+273.15))+0.171*((U70*10000-1)/(T70+273.15)))</f>
        <v>2.1768949018305657E-7</v>
      </c>
      <c r="Z70" s="19">
        <f t="shared" si="39"/>
        <v>-6.6621625377282383</v>
      </c>
      <c r="AA70" s="20">
        <f t="shared" si="40"/>
        <v>1.2231590813035984</v>
      </c>
      <c r="AB70" s="20">
        <f t="shared" si="41"/>
        <v>8.7482944067690915E-2</v>
      </c>
      <c r="AC70" s="30" t="s">
        <v>137</v>
      </c>
      <c r="AD70" s="20">
        <f t="shared" si="42"/>
        <v>0.79257532878308634</v>
      </c>
      <c r="AE70" s="20">
        <f t="shared" si="42"/>
        <v>0</v>
      </c>
      <c r="AF70" s="20">
        <f t="shared" si="43"/>
        <v>0.33415088786422054</v>
      </c>
      <c r="AG70" s="20">
        <f t="shared" si="44"/>
        <v>0</v>
      </c>
      <c r="AH70" s="20">
        <f t="shared" si="44"/>
        <v>0</v>
      </c>
      <c r="AI70" s="20">
        <f t="shared" si="44"/>
        <v>0.38317409107829753</v>
      </c>
      <c r="AJ70" s="20">
        <f t="shared" si="35"/>
        <v>0.28233573517871152</v>
      </c>
      <c r="AK70" s="20">
        <f t="shared" si="45"/>
        <v>0</v>
      </c>
      <c r="AL70" s="20">
        <f t="shared" si="45"/>
        <v>0</v>
      </c>
      <c r="AM70" s="20">
        <f t="shared" si="46"/>
        <v>2.2849083215796897E-2</v>
      </c>
      <c r="AN70" s="20">
        <f t="shared" si="47"/>
        <v>2.2239519626376068E-4</v>
      </c>
      <c r="AO70" s="20">
        <f t="shared" si="47"/>
        <v>2.3302981918612176E-3</v>
      </c>
      <c r="AP70" s="20">
        <f t="shared" si="48"/>
        <v>0</v>
      </c>
      <c r="AQ70" s="20">
        <f t="shared" si="49"/>
        <v>0</v>
      </c>
      <c r="AR70" s="20">
        <f t="shared" si="49"/>
        <v>0</v>
      </c>
      <c r="AS70" s="20">
        <f t="shared" si="50"/>
        <v>0</v>
      </c>
      <c r="AT70" s="20">
        <f t="shared" si="50"/>
        <v>0</v>
      </c>
      <c r="AU70" s="20">
        <f t="shared" si="51"/>
        <v>1.7947887362924406</v>
      </c>
      <c r="AV70" s="20">
        <f t="shared" si="36"/>
        <v>0.4415981183503177</v>
      </c>
      <c r="AW70" s="20">
        <f t="shared" si="36"/>
        <v>0</v>
      </c>
      <c r="AX70" s="20">
        <f t="shared" si="36"/>
        <v>0.18617839587877513</v>
      </c>
      <c r="AY70" s="20">
        <f t="shared" si="36"/>
        <v>0</v>
      </c>
      <c r="AZ70" s="20">
        <f t="shared" si="36"/>
        <v>0</v>
      </c>
      <c r="BA70" s="20">
        <f t="shared" si="36"/>
        <v>0.21349258736147073</v>
      </c>
      <c r="BB70" s="20">
        <f t="shared" si="36"/>
        <v>0.15730861770502447</v>
      </c>
      <c r="BC70" s="20">
        <f t="shared" si="36"/>
        <v>0</v>
      </c>
      <c r="BD70" s="20">
        <f t="shared" si="36"/>
        <v>0</v>
      </c>
      <c r="BE70" s="20">
        <f t="shared" si="36"/>
        <v>1.2730792629664629E-2</v>
      </c>
      <c r="BF70" s="20">
        <f t="shared" si="36"/>
        <v>1.2391162913311481E-4</v>
      </c>
      <c r="BG70" s="20">
        <f t="shared" si="36"/>
        <v>1.2983690752790204E-3</v>
      </c>
      <c r="BH70" s="20">
        <f t="shared" si="36"/>
        <v>0</v>
      </c>
      <c r="BI70" s="20">
        <f t="shared" si="36"/>
        <v>0</v>
      </c>
      <c r="BJ70" s="20">
        <f t="shared" si="36"/>
        <v>0</v>
      </c>
      <c r="BK70" s="20">
        <f t="shared" si="29"/>
        <v>0</v>
      </c>
      <c r="BL70" s="20">
        <f t="shared" si="24"/>
        <v>0</v>
      </c>
      <c r="BM70" s="20">
        <f t="shared" si="52"/>
        <v>1.0127307926296649</v>
      </c>
      <c r="BN70" s="19">
        <f t="shared" si="37"/>
        <v>2.6393217485002403E-4</v>
      </c>
      <c r="BO70" s="19">
        <f t="shared" si="37"/>
        <v>0</v>
      </c>
      <c r="BP70" s="19">
        <f t="shared" si="37"/>
        <v>1.1127418096331777E-4</v>
      </c>
      <c r="BQ70" s="19">
        <f t="shared" si="37"/>
        <v>0</v>
      </c>
      <c r="BR70" s="19">
        <f t="shared" si="37"/>
        <v>0</v>
      </c>
      <c r="BS70" s="19">
        <f t="shared" si="37"/>
        <v>1.2759919156170738E-4</v>
      </c>
      <c r="BT70" s="19">
        <f t="shared" si="37"/>
        <v>9.4019435020783822E-5</v>
      </c>
      <c r="BU70" s="19">
        <f t="shared" si="37"/>
        <v>0</v>
      </c>
      <c r="BV70" s="19">
        <f t="shared" si="37"/>
        <v>0</v>
      </c>
      <c r="BW70" s="19">
        <f t="shared" si="37"/>
        <v>7.6088770460894891E-6</v>
      </c>
      <c r="BX70" s="19">
        <f t="shared" si="37"/>
        <v>7.4058888403977414E-8</v>
      </c>
      <c r="BY70" s="19">
        <f t="shared" si="37"/>
        <v>7.7600279429759458E-7</v>
      </c>
      <c r="BZ70" s="19">
        <f t="shared" si="37"/>
        <v>0</v>
      </c>
      <c r="CA70" s="19">
        <f t="shared" si="37"/>
        <v>0</v>
      </c>
      <c r="CB70" s="19">
        <f t="shared" si="37"/>
        <v>0</v>
      </c>
      <c r="CC70" s="19">
        <f t="shared" si="30"/>
        <v>0</v>
      </c>
      <c r="CD70" s="19">
        <f t="shared" si="25"/>
        <v>0</v>
      </c>
      <c r="CE70" s="19">
        <f t="shared" si="53"/>
        <v>5.9767504407853443E-4</v>
      </c>
      <c r="CF70" s="19">
        <f t="shared" si="54"/>
        <v>1.1953500881570689E-3</v>
      </c>
      <c r="CG70" s="19">
        <f t="shared" si="55"/>
        <v>0.15990664600059801</v>
      </c>
    </row>
    <row r="71" spans="1:85" s="19" customFormat="1" x14ac:dyDescent="0.2">
      <c r="A71" s="33" t="s">
        <v>138</v>
      </c>
      <c r="B71" s="19">
        <v>48.39</v>
      </c>
      <c r="C71" s="19">
        <v>1.01</v>
      </c>
      <c r="D71" s="19">
        <v>13.78</v>
      </c>
      <c r="E71" s="19">
        <v>8.57</v>
      </c>
      <c r="F71" s="19">
        <v>0</v>
      </c>
      <c r="G71" s="19">
        <v>8.7899999999999991</v>
      </c>
      <c r="H71" s="19">
        <v>12.02</v>
      </c>
      <c r="I71" s="19">
        <v>1.03</v>
      </c>
      <c r="J71" s="19">
        <v>0.02</v>
      </c>
      <c r="K71" s="19">
        <v>2.64</v>
      </c>
      <c r="L71" s="19">
        <v>0.3</v>
      </c>
      <c r="M71" s="19">
        <v>0.1</v>
      </c>
      <c r="N71" s="19">
        <v>0</v>
      </c>
      <c r="O71" s="19">
        <v>0</v>
      </c>
      <c r="P71" s="19">
        <v>0</v>
      </c>
      <c r="Q71" s="19">
        <v>0</v>
      </c>
      <c r="R71" s="19">
        <v>1.94</v>
      </c>
      <c r="S71" s="19">
        <f t="shared" si="34"/>
        <v>98.589999999999975</v>
      </c>
      <c r="T71" s="19">
        <v>1200</v>
      </c>
      <c r="U71" s="19">
        <v>1.05</v>
      </c>
      <c r="V71" s="20">
        <v>0.2619310130970236</v>
      </c>
      <c r="W71" s="20">
        <v>0.99</v>
      </c>
      <c r="X71" s="29">
        <f t="shared" si="28"/>
        <v>2.6133364997245083E-5</v>
      </c>
      <c r="Y71" s="29">
        <f t="shared" si="56"/>
        <v>5.5391457485762941E-10</v>
      </c>
      <c r="Z71" s="19">
        <f t="shared" si="39"/>
        <v>-9.2565572073448017</v>
      </c>
      <c r="AA71" s="20">
        <f t="shared" si="40"/>
        <v>2.5053416474941472</v>
      </c>
      <c r="AB71" s="20">
        <f t="shared" si="41"/>
        <v>0.3988669579494476</v>
      </c>
      <c r="AC71" s="30" t="s">
        <v>139</v>
      </c>
      <c r="AD71" s="20">
        <f t="shared" si="42"/>
        <v>0.80556017979024475</v>
      </c>
      <c r="AE71" s="20">
        <f t="shared" si="42"/>
        <v>1.2649191578894638E-2</v>
      </c>
      <c r="AF71" s="20">
        <f t="shared" si="43"/>
        <v>0.27038163445501812</v>
      </c>
      <c r="AG71" s="20">
        <f t="shared" si="44"/>
        <v>0.11930117630681424</v>
      </c>
      <c r="AH71" s="20">
        <f t="shared" si="44"/>
        <v>0</v>
      </c>
      <c r="AI71" s="20">
        <f t="shared" si="44"/>
        <v>0.21814120858667324</v>
      </c>
      <c r="AJ71" s="20">
        <f t="shared" si="35"/>
        <v>0.21438253549261607</v>
      </c>
      <c r="AK71" s="20">
        <f t="shared" si="45"/>
        <v>3.3241891237695657E-2</v>
      </c>
      <c r="AL71" s="20">
        <f t="shared" si="45"/>
        <v>4.2469156774892241E-4</v>
      </c>
      <c r="AM71" s="20">
        <f t="shared" si="46"/>
        <v>7.4471086036671366E-2</v>
      </c>
      <c r="AN71" s="20">
        <f t="shared" si="47"/>
        <v>2.2239519626376068E-3</v>
      </c>
      <c r="AO71" s="20">
        <f t="shared" si="47"/>
        <v>8.6307340439304358E-4</v>
      </c>
      <c r="AP71" s="20">
        <f t="shared" si="48"/>
        <v>0</v>
      </c>
      <c r="AQ71" s="20">
        <f t="shared" si="49"/>
        <v>0</v>
      </c>
      <c r="AR71" s="20">
        <f t="shared" si="49"/>
        <v>0</v>
      </c>
      <c r="AS71" s="20">
        <f t="shared" si="50"/>
        <v>0</v>
      </c>
      <c r="AT71" s="20">
        <f t="shared" si="50"/>
        <v>0.21548372764634011</v>
      </c>
      <c r="AU71" s="20">
        <f t="shared" si="51"/>
        <v>1.8926532620290764</v>
      </c>
      <c r="AV71" s="20">
        <f t="shared" si="36"/>
        <v>0.42562480722254403</v>
      </c>
      <c r="AW71" s="20">
        <f t="shared" si="36"/>
        <v>6.6833116412108621E-3</v>
      </c>
      <c r="AX71" s="20">
        <f t="shared" si="36"/>
        <v>0.14285851501671643</v>
      </c>
      <c r="AY71" s="20">
        <f t="shared" si="36"/>
        <v>6.3033825952310885E-2</v>
      </c>
      <c r="AZ71" s="20">
        <f t="shared" si="36"/>
        <v>0</v>
      </c>
      <c r="BA71" s="20">
        <f t="shared" si="36"/>
        <v>0.11525682646847228</v>
      </c>
      <c r="BB71" s="20">
        <f t="shared" si="36"/>
        <v>0.11327089847549823</v>
      </c>
      <c r="BC71" s="20">
        <f t="shared" si="36"/>
        <v>1.7563645652694821E-2</v>
      </c>
      <c r="BD71" s="20">
        <f t="shared" si="36"/>
        <v>2.2438952568291297E-4</v>
      </c>
      <c r="BE71" s="20">
        <f t="shared" si="36"/>
        <v>3.9347453403500002E-2</v>
      </c>
      <c r="BF71" s="20">
        <f t="shared" si="36"/>
        <v>1.1750445827849903E-3</v>
      </c>
      <c r="BG71" s="20">
        <f t="shared" si="36"/>
        <v>4.5601242536509807E-4</v>
      </c>
      <c r="BH71" s="20">
        <f t="shared" si="36"/>
        <v>0</v>
      </c>
      <c r="BI71" s="20">
        <f t="shared" si="36"/>
        <v>0</v>
      </c>
      <c r="BJ71" s="20">
        <f t="shared" si="36"/>
        <v>0</v>
      </c>
      <c r="BK71" s="20">
        <f t="shared" si="29"/>
        <v>0</v>
      </c>
      <c r="BL71" s="20">
        <f t="shared" si="24"/>
        <v>0.11385272303671949</v>
      </c>
      <c r="BM71" s="20">
        <f t="shared" si="52"/>
        <v>1.0393474534034999</v>
      </c>
      <c r="BN71" s="19">
        <f t="shared" si="37"/>
        <v>2.8892156754067405E-4</v>
      </c>
      <c r="BO71" s="19">
        <f t="shared" si="37"/>
        <v>4.5367488994405602E-6</v>
      </c>
      <c r="BP71" s="19">
        <f t="shared" si="37"/>
        <v>9.6974860005238041E-5</v>
      </c>
      <c r="BQ71" s="19">
        <f t="shared" si="37"/>
        <v>4.2788464143034232E-5</v>
      </c>
      <c r="BR71" s="19">
        <f t="shared" si="37"/>
        <v>0</v>
      </c>
      <c r="BS71" s="19">
        <f t="shared" si="37"/>
        <v>7.8238350791482388E-5</v>
      </c>
      <c r="BT71" s="19">
        <f t="shared" si="37"/>
        <v>7.689026811628024E-5</v>
      </c>
      <c r="BU71" s="19">
        <f t="shared" si="37"/>
        <v>1.1922510031357851E-5</v>
      </c>
      <c r="BV71" s="19">
        <f t="shared" si="37"/>
        <v>1.5231953683122082E-7</v>
      </c>
      <c r="BW71" s="19">
        <f t="shared" si="37"/>
        <v>2.6709739947391643E-5</v>
      </c>
      <c r="BX71" s="19">
        <f t="shared" si="37"/>
        <v>7.9764082597494494E-7</v>
      </c>
      <c r="BY71" s="19">
        <f t="shared" si="37"/>
        <v>3.0954921451657879E-7</v>
      </c>
      <c r="BZ71" s="19">
        <f t="shared" si="37"/>
        <v>0</v>
      </c>
      <c r="CA71" s="19">
        <f t="shared" si="37"/>
        <v>0</v>
      </c>
      <c r="CB71" s="19">
        <f t="shared" si="37"/>
        <v>0</v>
      </c>
      <c r="CC71" s="19">
        <f t="shared" si="30"/>
        <v>0</v>
      </c>
      <c r="CD71" s="19">
        <f t="shared" si="25"/>
        <v>7.7285220810317679E-5</v>
      </c>
      <c r="CE71" s="19">
        <f t="shared" si="53"/>
        <v>6.7881749991514776E-4</v>
      </c>
      <c r="CF71" s="19">
        <f t="shared" si="54"/>
        <v>7.1275837491090524E-4</v>
      </c>
      <c r="CG71" s="19">
        <f>1.15+(-3055*BN71+2059*BQ71+163*BS71+4359*BT71-3875*BV71-514*CF71)</f>
        <v>0.33641554582219912</v>
      </c>
    </row>
    <row r="72" spans="1:85" s="19" customFormat="1" x14ac:dyDescent="0.2">
      <c r="A72" s="33" t="s">
        <v>138</v>
      </c>
      <c r="B72" s="19">
        <v>48.45</v>
      </c>
      <c r="C72" s="19">
        <v>1</v>
      </c>
      <c r="D72" s="19">
        <v>14.03</v>
      </c>
      <c r="E72" s="19">
        <v>8.4600000000000009</v>
      </c>
      <c r="F72" s="19">
        <v>0</v>
      </c>
      <c r="G72" s="19">
        <v>8.57</v>
      </c>
      <c r="H72" s="19">
        <v>11.79</v>
      </c>
      <c r="I72" s="19">
        <v>1.05</v>
      </c>
      <c r="J72" s="19">
        <v>0.02</v>
      </c>
      <c r="K72" s="19">
        <v>2.68</v>
      </c>
      <c r="L72" s="19">
        <v>0.3</v>
      </c>
      <c r="M72" s="19">
        <v>0.1</v>
      </c>
      <c r="N72" s="19">
        <v>0</v>
      </c>
      <c r="O72" s="19">
        <v>0</v>
      </c>
      <c r="P72" s="19">
        <v>0</v>
      </c>
      <c r="Q72" s="19">
        <v>0</v>
      </c>
      <c r="R72" s="19">
        <v>2.4700000000000002</v>
      </c>
      <c r="S72" s="19">
        <f t="shared" si="34"/>
        <v>98.919999999999973</v>
      </c>
      <c r="T72" s="19">
        <v>1200</v>
      </c>
      <c r="U72" s="19">
        <v>1.05</v>
      </c>
      <c r="V72" s="20">
        <v>0.26147978889475459</v>
      </c>
      <c r="W72" s="20">
        <v>0.99</v>
      </c>
      <c r="X72" s="29">
        <f t="shared" si="28"/>
        <v>2.6043403524663795E-5</v>
      </c>
      <c r="Y72" s="29">
        <f t="shared" si="56"/>
        <v>5.5391457485762941E-10</v>
      </c>
      <c r="Z72" s="19">
        <f t="shared" si="39"/>
        <v>-9.2565572073448017</v>
      </c>
      <c r="AA72" s="20">
        <f t="shared" si="40"/>
        <v>2.5476902330409175</v>
      </c>
      <c r="AB72" s="20">
        <f t="shared" si="41"/>
        <v>0.40614662214869213</v>
      </c>
      <c r="AC72" s="30" t="s">
        <v>140</v>
      </c>
      <c r="AD72" s="20">
        <f t="shared" si="42"/>
        <v>0.80655901448310308</v>
      </c>
      <c r="AE72" s="20">
        <f t="shared" si="42"/>
        <v>1.2523952058311522E-2</v>
      </c>
      <c r="AF72" s="20">
        <f t="shared" si="43"/>
        <v>0.27528696164034139</v>
      </c>
      <c r="AG72" s="20">
        <f t="shared" si="44"/>
        <v>0.11776988932971395</v>
      </c>
      <c r="AH72" s="20">
        <f t="shared" si="44"/>
        <v>0</v>
      </c>
      <c r="AI72" s="20">
        <f t="shared" si="44"/>
        <v>0.21268147412830377</v>
      </c>
      <c r="AJ72" s="20">
        <f t="shared" si="35"/>
        <v>0.21028037383177567</v>
      </c>
      <c r="AK72" s="20">
        <f t="shared" si="45"/>
        <v>3.3887364853961599E-2</v>
      </c>
      <c r="AL72" s="20">
        <f t="shared" si="45"/>
        <v>4.2469156774892241E-4</v>
      </c>
      <c r="AM72" s="20">
        <f t="shared" si="46"/>
        <v>7.5599435825105782E-2</v>
      </c>
      <c r="AN72" s="20">
        <f t="shared" si="47"/>
        <v>2.2239519626376068E-3</v>
      </c>
      <c r="AO72" s="20">
        <f t="shared" si="47"/>
        <v>8.6307340439304358E-4</v>
      </c>
      <c r="AP72" s="20">
        <f t="shared" si="48"/>
        <v>0</v>
      </c>
      <c r="AQ72" s="20">
        <f t="shared" si="49"/>
        <v>0</v>
      </c>
      <c r="AR72" s="20">
        <f t="shared" si="49"/>
        <v>0</v>
      </c>
      <c r="AS72" s="20">
        <f t="shared" si="50"/>
        <v>0</v>
      </c>
      <c r="AT72" s="20">
        <f t="shared" si="50"/>
        <v>0.27435299344662895</v>
      </c>
      <c r="AU72" s="20">
        <f t="shared" si="51"/>
        <v>1.9468537407069193</v>
      </c>
      <c r="AV72" s="20">
        <f t="shared" si="36"/>
        <v>0.41428844787807972</v>
      </c>
      <c r="AW72" s="20">
        <f t="shared" si="36"/>
        <v>6.4329188148278503E-3</v>
      </c>
      <c r="AX72" s="20">
        <f t="shared" si="36"/>
        <v>0.14140094650375859</v>
      </c>
      <c r="AY72" s="20">
        <f t="shared" si="36"/>
        <v>6.0492417518200774E-2</v>
      </c>
      <c r="AZ72" s="20">
        <f t="shared" si="36"/>
        <v>0</v>
      </c>
      <c r="BA72" s="20">
        <f t="shared" si="36"/>
        <v>0.10924368363238078</v>
      </c>
      <c r="BB72" s="20">
        <f t="shared" si="36"/>
        <v>0.10801036022121573</v>
      </c>
      <c r="BC72" s="20">
        <f t="shared" si="36"/>
        <v>1.7406220172274885E-2</v>
      </c>
      <c r="BD72" s="20">
        <f t="shared" si="36"/>
        <v>2.1814251315803172E-4</v>
      </c>
      <c r="BE72" s="20">
        <f t="shared" si="36"/>
        <v>3.8831594918709703E-2</v>
      </c>
      <c r="BF72" s="20">
        <f t="shared" si="36"/>
        <v>1.1423312990271528E-3</v>
      </c>
      <c r="BG72" s="20">
        <f t="shared" si="36"/>
        <v>4.433170229211231E-4</v>
      </c>
      <c r="BH72" s="20">
        <f t="shared" si="36"/>
        <v>0</v>
      </c>
      <c r="BI72" s="20">
        <f t="shared" si="36"/>
        <v>0</v>
      </c>
      <c r="BJ72" s="20">
        <f t="shared" si="36"/>
        <v>0</v>
      </c>
      <c r="BK72" s="20">
        <f t="shared" si="29"/>
        <v>0</v>
      </c>
      <c r="BL72" s="20">
        <f t="shared" si="24"/>
        <v>0.14092121442415548</v>
      </c>
      <c r="BM72" s="20">
        <f t="shared" si="52"/>
        <v>1.0388315949187097</v>
      </c>
      <c r="BN72" s="19">
        <f t="shared" si="37"/>
        <v>2.8122624843232509E-4</v>
      </c>
      <c r="BO72" s="19">
        <f t="shared" si="37"/>
        <v>4.3667778670385567E-6</v>
      </c>
      <c r="BP72" s="19">
        <f t="shared" si="37"/>
        <v>9.5985436991316962E-5</v>
      </c>
      <c r="BQ72" s="19">
        <f t="shared" si="37"/>
        <v>4.1063311623528336E-5</v>
      </c>
      <c r="BR72" s="19">
        <f t="shared" si="37"/>
        <v>0</v>
      </c>
      <c r="BS72" s="19">
        <f t="shared" si="37"/>
        <v>7.4156524204854071E-5</v>
      </c>
      <c r="BT72" s="19">
        <f t="shared" si="37"/>
        <v>7.3319322690300188E-5</v>
      </c>
      <c r="BU72" s="19">
        <f t="shared" si="37"/>
        <v>1.181564686031625E-5</v>
      </c>
      <c r="BV72" s="19">
        <f t="shared" si="37"/>
        <v>1.4807895540714233E-7</v>
      </c>
      <c r="BW72" s="19">
        <f t="shared" si="37"/>
        <v>2.6359566180436278E-5</v>
      </c>
      <c r="BX72" s="19">
        <f t="shared" si="37"/>
        <v>7.754344764804349E-7</v>
      </c>
      <c r="BY72" s="19">
        <f t="shared" si="37"/>
        <v>3.0093135316914302E-7</v>
      </c>
      <c r="BZ72" s="19">
        <f t="shared" si="37"/>
        <v>0</v>
      </c>
      <c r="CA72" s="19">
        <f t="shared" si="37"/>
        <v>0</v>
      </c>
      <c r="CB72" s="19">
        <f t="shared" si="37"/>
        <v>0</v>
      </c>
      <c r="CC72" s="19">
        <f t="shared" si="30"/>
        <v>0</v>
      </c>
      <c r="CD72" s="19">
        <f t="shared" si="25"/>
        <v>9.5659786460411687E-5</v>
      </c>
      <c r="CE72" s="19">
        <f t="shared" si="53"/>
        <v>6.7881749991514776E-4</v>
      </c>
      <c r="CF72" s="19">
        <f t="shared" si="54"/>
        <v>7.1275837491090524E-4</v>
      </c>
      <c r="CG72" s="19">
        <f t="shared" si="55"/>
        <v>0.34015800006809327</v>
      </c>
    </row>
    <row r="73" spans="1:85" s="19" customFormat="1" x14ac:dyDescent="0.2">
      <c r="A73" s="33" t="s">
        <v>138</v>
      </c>
      <c r="B73" s="19">
        <v>48.28</v>
      </c>
      <c r="C73" s="19">
        <v>0.98</v>
      </c>
      <c r="D73" s="19">
        <v>13.26</v>
      </c>
      <c r="E73" s="19">
        <v>8.41</v>
      </c>
      <c r="F73" s="19">
        <v>0</v>
      </c>
      <c r="G73" s="19">
        <v>8.4499999999999993</v>
      </c>
      <c r="H73" s="19">
        <v>11.66</v>
      </c>
      <c r="I73" s="19">
        <v>1.06</v>
      </c>
      <c r="J73" s="19">
        <v>0.02</v>
      </c>
      <c r="K73" s="19">
        <v>2.85</v>
      </c>
      <c r="L73" s="19">
        <v>0.3</v>
      </c>
      <c r="M73" s="19">
        <v>0.1</v>
      </c>
      <c r="N73" s="19">
        <v>0</v>
      </c>
      <c r="O73" s="19">
        <v>0</v>
      </c>
      <c r="P73" s="19">
        <v>0</v>
      </c>
      <c r="Q73" s="19">
        <v>0</v>
      </c>
      <c r="R73" s="19">
        <v>3.75</v>
      </c>
      <c r="S73" s="19">
        <f t="shared" si="34"/>
        <v>99.119999999999976</v>
      </c>
      <c r="T73" s="19">
        <v>1200</v>
      </c>
      <c r="U73" s="19">
        <v>1.05</v>
      </c>
      <c r="V73" s="20">
        <v>0.25955591488755014</v>
      </c>
      <c r="W73" s="20">
        <v>0.99</v>
      </c>
      <c r="X73" s="29">
        <f t="shared" si="28"/>
        <v>2.5661577434834347E-5</v>
      </c>
      <c r="Y73" s="29">
        <f t="shared" si="56"/>
        <v>5.5391457485762941E-10</v>
      </c>
      <c r="Z73" s="19">
        <f t="shared" si="39"/>
        <v>-9.2565572073448017</v>
      </c>
      <c r="AA73" s="20">
        <f t="shared" si="40"/>
        <v>2.7293792376380139</v>
      </c>
      <c r="AB73" s="20">
        <f t="shared" si="41"/>
        <v>0.43606388355215753</v>
      </c>
      <c r="AC73" s="30" t="s">
        <v>141</v>
      </c>
      <c r="AD73" s="20">
        <f t="shared" si="42"/>
        <v>0.80372898285333783</v>
      </c>
      <c r="AE73" s="20">
        <f t="shared" si="42"/>
        <v>1.227347301714529E-2</v>
      </c>
      <c r="AF73" s="20">
        <f t="shared" si="43"/>
        <v>0.26017855390954575</v>
      </c>
      <c r="AG73" s="20">
        <f t="shared" si="44"/>
        <v>0.11707384979466835</v>
      </c>
      <c r="AH73" s="20">
        <f t="shared" si="44"/>
        <v>0</v>
      </c>
      <c r="AI73" s="20">
        <f t="shared" si="44"/>
        <v>0.20970343715101125</v>
      </c>
      <c r="AJ73" s="20">
        <f t="shared" si="35"/>
        <v>0.20796176071912675</v>
      </c>
      <c r="AK73" s="20">
        <f t="shared" si="45"/>
        <v>3.4210101662094566E-2</v>
      </c>
      <c r="AL73" s="20">
        <f t="shared" si="45"/>
        <v>4.2469156774892241E-4</v>
      </c>
      <c r="AM73" s="20">
        <f t="shared" si="46"/>
        <v>8.0394922425952045E-2</v>
      </c>
      <c r="AN73" s="20">
        <f t="shared" si="47"/>
        <v>2.2239519626376068E-3</v>
      </c>
      <c r="AO73" s="20">
        <f t="shared" si="47"/>
        <v>8.6307340439304358E-4</v>
      </c>
      <c r="AP73" s="20">
        <f t="shared" si="48"/>
        <v>0</v>
      </c>
      <c r="AQ73" s="20">
        <f t="shared" si="49"/>
        <v>0</v>
      </c>
      <c r="AR73" s="20">
        <f t="shared" si="49"/>
        <v>0</v>
      </c>
      <c r="AS73" s="20">
        <f t="shared" si="50"/>
        <v>0</v>
      </c>
      <c r="AT73" s="20">
        <f t="shared" si="50"/>
        <v>0.41652782405864713</v>
      </c>
      <c r="AU73" s="20">
        <f t="shared" si="51"/>
        <v>2.0651697001003564</v>
      </c>
      <c r="AV73" s="20">
        <f t="shared" si="36"/>
        <v>0.38918302104387875</v>
      </c>
      <c r="AW73" s="20">
        <f t="shared" si="36"/>
        <v>5.9430820704704625E-3</v>
      </c>
      <c r="AX73" s="20">
        <f t="shared" si="36"/>
        <v>0.12598410382299452</v>
      </c>
      <c r="AY73" s="20">
        <f t="shared" si="36"/>
        <v>5.6689699538483053E-2</v>
      </c>
      <c r="AZ73" s="20">
        <f t="shared" si="36"/>
        <v>0</v>
      </c>
      <c r="BA73" s="20">
        <f t="shared" si="36"/>
        <v>0.10154295656227223</v>
      </c>
      <c r="BB73" s="20">
        <f t="shared" si="36"/>
        <v>0.10069959902521372</v>
      </c>
      <c r="BC73" s="20">
        <f t="shared" si="36"/>
        <v>1.65652738660809E-2</v>
      </c>
      <c r="BD73" s="20">
        <f t="shared" si="36"/>
        <v>2.0564487641295756E-4</v>
      </c>
      <c r="BE73" s="20">
        <f t="shared" si="36"/>
        <v>3.8928966671380696E-2</v>
      </c>
      <c r="BF73" s="20">
        <f t="shared" si="36"/>
        <v>1.0768858184049158E-3</v>
      </c>
      <c r="BG73" s="20">
        <f t="shared" si="36"/>
        <v>4.1791887821669222E-4</v>
      </c>
      <c r="BH73" s="20">
        <f t="shared" si="36"/>
        <v>0</v>
      </c>
      <c r="BI73" s="20">
        <f t="shared" si="36"/>
        <v>0</v>
      </c>
      <c r="BJ73" s="20">
        <f t="shared" si="36"/>
        <v>0</v>
      </c>
      <c r="BK73" s="20">
        <f t="shared" si="29"/>
        <v>0</v>
      </c>
      <c r="BL73" s="20">
        <f t="shared" si="24"/>
        <v>0.20169181449757184</v>
      </c>
      <c r="BM73" s="20">
        <f t="shared" si="52"/>
        <v>1.0389289666713806</v>
      </c>
      <c r="BN73" s="19">
        <f t="shared" si="37"/>
        <v>2.6418424535443012E-4</v>
      </c>
      <c r="BO73" s="19">
        <f t="shared" si="37"/>
        <v>4.0342681128672991E-6</v>
      </c>
      <c r="BP73" s="19">
        <f t="shared" si="37"/>
        <v>8.5520214386175555E-5</v>
      </c>
      <c r="BQ73" s="19">
        <f t="shared" si="37"/>
        <v>3.8481960111653971E-5</v>
      </c>
      <c r="BR73" s="19">
        <f t="shared" si="37"/>
        <v>0</v>
      </c>
      <c r="BS73" s="19">
        <f t="shared" si="37"/>
        <v>6.8929135907594088E-5</v>
      </c>
      <c r="BT73" s="19">
        <f t="shared" si="37"/>
        <v>6.8356650052753428E-5</v>
      </c>
      <c r="BU73" s="19">
        <f t="shared" si="37"/>
        <v>1.1244797791182771E-5</v>
      </c>
      <c r="BV73" s="19">
        <f t="shared" si="37"/>
        <v>1.395953408770034E-7</v>
      </c>
      <c r="BW73" s="19">
        <f t="shared" si="37"/>
        <v>2.6425663830146755E-5</v>
      </c>
      <c r="BX73" s="19">
        <f t="shared" si="37"/>
        <v>7.3100893894370269E-7</v>
      </c>
      <c r="BY73" s="19">
        <f t="shared" si="37"/>
        <v>2.8369064807839813E-7</v>
      </c>
      <c r="BZ73" s="19">
        <f t="shared" si="37"/>
        <v>0</v>
      </c>
      <c r="CA73" s="19">
        <f t="shared" si="37"/>
        <v>0</v>
      </c>
      <c r="CB73" s="19">
        <f t="shared" si="37"/>
        <v>0</v>
      </c>
      <c r="CC73" s="19">
        <f t="shared" si="30"/>
        <v>0</v>
      </c>
      <c r="CD73" s="19">
        <f t="shared" si="25"/>
        <v>1.3691193327059148E-4</v>
      </c>
      <c r="CE73" s="19">
        <f t="shared" si="53"/>
        <v>6.7881749991514776E-4</v>
      </c>
      <c r="CF73" s="19">
        <f t="shared" si="54"/>
        <v>7.1275837491090524E-4</v>
      </c>
      <c r="CG73" s="19">
        <f t="shared" si="55"/>
        <v>0.36445483639489773</v>
      </c>
    </row>
    <row r="74" spans="1:85" s="19" customFormat="1" x14ac:dyDescent="0.2">
      <c r="A74" s="33" t="s">
        <v>138</v>
      </c>
      <c r="B74" s="19">
        <v>47.51</v>
      </c>
      <c r="C74" s="19">
        <v>0.98</v>
      </c>
      <c r="D74" s="19">
        <v>12.71</v>
      </c>
      <c r="E74" s="19">
        <v>8.1300000000000008</v>
      </c>
      <c r="F74" s="19">
        <v>0</v>
      </c>
      <c r="G74" s="19">
        <v>8.4499999999999993</v>
      </c>
      <c r="H74" s="19">
        <v>11.72</v>
      </c>
      <c r="I74" s="19">
        <v>0.99</v>
      </c>
      <c r="J74" s="19">
        <v>0.02</v>
      </c>
      <c r="K74" s="19">
        <v>3.13</v>
      </c>
      <c r="L74" s="19">
        <v>0.3</v>
      </c>
      <c r="M74" s="19">
        <v>0.1</v>
      </c>
      <c r="N74" s="19">
        <v>0</v>
      </c>
      <c r="O74" s="19">
        <v>0</v>
      </c>
      <c r="P74" s="19">
        <v>0</v>
      </c>
      <c r="Q74" s="19">
        <v>0</v>
      </c>
      <c r="R74" s="19">
        <v>3.87</v>
      </c>
      <c r="S74" s="19">
        <f t="shared" si="34"/>
        <v>97.909999999999982</v>
      </c>
      <c r="T74" s="19">
        <v>1200</v>
      </c>
      <c r="U74" s="19">
        <v>1.05</v>
      </c>
      <c r="V74" s="20">
        <v>0.25636523646096215</v>
      </c>
      <c r="W74" s="20">
        <v>0.99</v>
      </c>
      <c r="X74" s="29">
        <f t="shared" si="28"/>
        <v>2.5034548102144418E-5</v>
      </c>
      <c r="Y74" s="29">
        <f t="shared" si="56"/>
        <v>5.5391457485762941E-10</v>
      </c>
      <c r="Z74" s="19">
        <f t="shared" si="39"/>
        <v>-9.2565572073448017</v>
      </c>
      <c r="AA74" s="20">
        <f t="shared" si="40"/>
        <v>3.0348355135736442</v>
      </c>
      <c r="AB74" s="20">
        <f t="shared" si="41"/>
        <v>0.48213515752555541</v>
      </c>
      <c r="AC74" s="30" t="s">
        <v>142</v>
      </c>
      <c r="AD74" s="20">
        <f t="shared" si="42"/>
        <v>0.79091060429498916</v>
      </c>
      <c r="AE74" s="20">
        <f t="shared" si="42"/>
        <v>1.227347301714529E-2</v>
      </c>
      <c r="AF74" s="20">
        <f t="shared" si="43"/>
        <v>0.2493868341018346</v>
      </c>
      <c r="AG74" s="20">
        <f t="shared" si="44"/>
        <v>0.11317602839841305</v>
      </c>
      <c r="AH74" s="20">
        <f t="shared" si="44"/>
        <v>0</v>
      </c>
      <c r="AI74" s="20">
        <f t="shared" si="44"/>
        <v>0.20970343715101125</v>
      </c>
      <c r="AJ74" s="20">
        <f t="shared" si="35"/>
        <v>0.20903188984804166</v>
      </c>
      <c r="AK74" s="20">
        <f t="shared" si="45"/>
        <v>3.1950944005163788E-2</v>
      </c>
      <c r="AL74" s="20">
        <f t="shared" si="45"/>
        <v>4.2469156774892241E-4</v>
      </c>
      <c r="AM74" s="20">
        <f t="shared" si="46"/>
        <v>8.8293370944992941E-2</v>
      </c>
      <c r="AN74" s="20">
        <f t="shared" si="47"/>
        <v>2.2239519626376068E-3</v>
      </c>
      <c r="AO74" s="20">
        <f t="shared" si="47"/>
        <v>8.6307340439304358E-4</v>
      </c>
      <c r="AP74" s="20">
        <f t="shared" si="48"/>
        <v>0</v>
      </c>
      <c r="AQ74" s="20">
        <f t="shared" si="49"/>
        <v>0</v>
      </c>
      <c r="AR74" s="20">
        <f t="shared" si="49"/>
        <v>0</v>
      </c>
      <c r="AS74" s="20">
        <f t="shared" si="50"/>
        <v>0</v>
      </c>
      <c r="AT74" s="20">
        <f t="shared" si="50"/>
        <v>0.42985671442852386</v>
      </c>
      <c r="AU74" s="20">
        <f t="shared" si="51"/>
        <v>2.0498016421799017</v>
      </c>
      <c r="AV74" s="20">
        <f t="shared" si="36"/>
        <v>0.38584738543475838</v>
      </c>
      <c r="AW74" s="20">
        <f t="shared" si="36"/>
        <v>5.9876393718237171E-3</v>
      </c>
      <c r="AX74" s="20">
        <f t="shared" si="36"/>
        <v>0.12166388638298645</v>
      </c>
      <c r="AY74" s="20">
        <f t="shared" si="36"/>
        <v>5.5213161151560886E-2</v>
      </c>
      <c r="AZ74" s="20">
        <f t="shared" si="36"/>
        <v>0</v>
      </c>
      <c r="BA74" s="20">
        <f t="shared" si="36"/>
        <v>0.10230425853693728</v>
      </c>
      <c r="BB74" s="20">
        <f t="shared" si="36"/>
        <v>0.10197664278663696</v>
      </c>
      <c r="BC74" s="20">
        <f t="shared" si="36"/>
        <v>1.5587334573107733E-2</v>
      </c>
      <c r="BD74" s="20">
        <f t="shared" si="36"/>
        <v>2.0718666577770707E-4</v>
      </c>
      <c r="BE74" s="20">
        <f t="shared" si="36"/>
        <v>4.3074104892947412E-2</v>
      </c>
      <c r="BF74" s="20">
        <f t="shared" si="36"/>
        <v>1.08495959651613E-3</v>
      </c>
      <c r="BG74" s="20">
        <f t="shared" si="36"/>
        <v>4.2105215774692776E-4</v>
      </c>
      <c r="BH74" s="20">
        <f t="shared" si="36"/>
        <v>0</v>
      </c>
      <c r="BI74" s="20">
        <f t="shared" si="36"/>
        <v>0</v>
      </c>
      <c r="BJ74" s="20">
        <f t="shared" si="36"/>
        <v>0</v>
      </c>
      <c r="BK74" s="20">
        <f t="shared" si="29"/>
        <v>0</v>
      </c>
      <c r="BL74" s="20">
        <f t="shared" si="24"/>
        <v>0.20970649334214814</v>
      </c>
      <c r="BM74" s="20">
        <f t="shared" si="52"/>
        <v>1.0430741048929475</v>
      </c>
      <c r="BN74" s="19">
        <f t="shared" si="37"/>
        <v>2.6191995752961907E-4</v>
      </c>
      <c r="BO74" s="19">
        <f t="shared" si="37"/>
        <v>4.0645143887748817E-6</v>
      </c>
      <c r="BP74" s="19">
        <f t="shared" si="37"/>
        <v>8.2587575184459456E-5</v>
      </c>
      <c r="BQ74" s="19">
        <f t="shared" si="37"/>
        <v>3.7479660015314718E-5</v>
      </c>
      <c r="BR74" s="19">
        <f t="shared" si="37"/>
        <v>0</v>
      </c>
      <c r="BS74" s="19">
        <f t="shared" si="37"/>
        <v>6.9445921010716677E-5</v>
      </c>
      <c r="BT74" s="19">
        <f t="shared" si="37"/>
        <v>6.9223529706164983E-5</v>
      </c>
      <c r="BU74" s="19">
        <f t="shared" si="37"/>
        <v>1.0580955485257938E-5</v>
      </c>
      <c r="BV74" s="19">
        <f t="shared" si="37"/>
        <v>1.4064193447897841E-7</v>
      </c>
      <c r="BW74" s="19">
        <f t="shared" si="37"/>
        <v>2.9239456194513398E-5</v>
      </c>
      <c r="BX74" s="19">
        <f t="shared" si="37"/>
        <v>7.3648956081602687E-7</v>
      </c>
      <c r="BY74" s="19">
        <f t="shared" si="37"/>
        <v>2.8581757305564793E-7</v>
      </c>
      <c r="BZ74" s="19">
        <f t="shared" si="37"/>
        <v>0</v>
      </c>
      <c r="CA74" s="19">
        <f t="shared" si="37"/>
        <v>0</v>
      </c>
      <c r="CB74" s="19">
        <f t="shared" si="37"/>
        <v>0</v>
      </c>
      <c r="CC74" s="19">
        <f t="shared" si="30"/>
        <v>0</v>
      </c>
      <c r="CD74" s="19">
        <f t="shared" si="25"/>
        <v>1.4235243752648959E-4</v>
      </c>
      <c r="CE74" s="19">
        <f t="shared" si="53"/>
        <v>6.7881749991514776E-4</v>
      </c>
      <c r="CF74" s="19">
        <f t="shared" si="54"/>
        <v>7.1275837491090524E-4</v>
      </c>
      <c r="CG74" s="19">
        <f t="shared" si="55"/>
        <v>0.37316740863215525</v>
      </c>
    </row>
    <row r="75" spans="1:85" s="19" customFormat="1" x14ac:dyDescent="0.2">
      <c r="A75" s="33" t="s">
        <v>138</v>
      </c>
      <c r="B75" s="19">
        <v>51.17</v>
      </c>
      <c r="C75" s="19">
        <v>1.02</v>
      </c>
      <c r="D75" s="19">
        <v>14.55</v>
      </c>
      <c r="E75" s="19">
        <v>5.13</v>
      </c>
      <c r="F75" s="19">
        <v>0</v>
      </c>
      <c r="G75" s="19">
        <v>9.2799999999999994</v>
      </c>
      <c r="H75" s="19">
        <v>12.49</v>
      </c>
      <c r="I75" s="19">
        <v>1.37</v>
      </c>
      <c r="J75" s="19">
        <v>0.03</v>
      </c>
      <c r="K75" s="19">
        <v>1.7</v>
      </c>
      <c r="L75" s="19">
        <v>0.3</v>
      </c>
      <c r="M75" s="19">
        <v>0.1</v>
      </c>
      <c r="N75" s="19">
        <v>0</v>
      </c>
      <c r="O75" s="19">
        <v>0</v>
      </c>
      <c r="P75" s="19">
        <v>0</v>
      </c>
      <c r="Q75" s="19">
        <v>0</v>
      </c>
      <c r="R75" s="19">
        <v>1.01</v>
      </c>
      <c r="S75" s="19">
        <f t="shared" si="34"/>
        <v>98.15</v>
      </c>
      <c r="T75" s="19">
        <v>1300</v>
      </c>
      <c r="U75" s="19">
        <v>1.63</v>
      </c>
      <c r="V75" s="20">
        <v>0.27237829962307541</v>
      </c>
      <c r="W75" s="20">
        <v>0.95</v>
      </c>
      <c r="X75" s="29">
        <f t="shared" si="28"/>
        <v>3.0218150766617212E-4</v>
      </c>
      <c r="Y75" s="29">
        <f t="shared" si="56"/>
        <v>1.726763187149025E-8</v>
      </c>
      <c r="Z75" s="19">
        <f t="shared" si="39"/>
        <v>-7.762767218637765</v>
      </c>
      <c r="AA75" s="20">
        <f t="shared" si="40"/>
        <v>1.1210453326443031</v>
      </c>
      <c r="AB75" s="20">
        <f t="shared" si="41"/>
        <v>4.9623174877935883E-2</v>
      </c>
      <c r="AC75" s="30" t="s">
        <v>143</v>
      </c>
      <c r="AD75" s="20">
        <f t="shared" si="42"/>
        <v>0.85183952055934742</v>
      </c>
      <c r="AE75" s="20">
        <f t="shared" si="42"/>
        <v>1.2774431099477752E-2</v>
      </c>
      <c r="AF75" s="20">
        <f t="shared" si="43"/>
        <v>0.28549004218581381</v>
      </c>
      <c r="AG75" s="20">
        <f t="shared" si="44"/>
        <v>7.1413656295677599E-2</v>
      </c>
      <c r="AH75" s="20">
        <f t="shared" si="44"/>
        <v>0</v>
      </c>
      <c r="AI75" s="20">
        <f t="shared" si="44"/>
        <v>0.23030152624395084</v>
      </c>
      <c r="AJ75" s="20">
        <f t="shared" si="35"/>
        <v>0.22276521366911606</v>
      </c>
      <c r="AK75" s="20">
        <f t="shared" si="45"/>
        <v>4.4214942714216561E-2</v>
      </c>
      <c r="AL75" s="20">
        <f t="shared" si="45"/>
        <v>6.3703735162338353E-4</v>
      </c>
      <c r="AM75" s="20">
        <f t="shared" si="46"/>
        <v>4.7954866008462618E-2</v>
      </c>
      <c r="AN75" s="20">
        <f t="shared" si="47"/>
        <v>2.2239519626376068E-3</v>
      </c>
      <c r="AO75" s="20">
        <f t="shared" si="47"/>
        <v>8.6307340439304358E-4</v>
      </c>
      <c r="AP75" s="20">
        <f t="shared" si="48"/>
        <v>0</v>
      </c>
      <c r="AQ75" s="20">
        <f t="shared" si="49"/>
        <v>0</v>
      </c>
      <c r="AR75" s="20">
        <f t="shared" si="49"/>
        <v>0</v>
      </c>
      <c r="AS75" s="20">
        <f t="shared" si="50"/>
        <v>0</v>
      </c>
      <c r="AT75" s="20">
        <f t="shared" si="50"/>
        <v>0.11218482727979562</v>
      </c>
      <c r="AU75" s="20">
        <f t="shared" si="51"/>
        <v>1.8347082227660496</v>
      </c>
      <c r="AV75" s="20">
        <f t="shared" si="36"/>
        <v>0.46429154782720383</v>
      </c>
      <c r="AW75" s="20">
        <f t="shared" si="36"/>
        <v>6.9626499412635302E-3</v>
      </c>
      <c r="AX75" s="20">
        <f t="shared" si="36"/>
        <v>0.15560514671668188</v>
      </c>
      <c r="AY75" s="20">
        <f t="shared" si="36"/>
        <v>3.8923712996725264E-2</v>
      </c>
      <c r="AZ75" s="20">
        <f t="shared" si="36"/>
        <v>0</v>
      </c>
      <c r="BA75" s="20">
        <f t="shared" si="36"/>
        <v>0.1255248782265459</v>
      </c>
      <c r="BB75" s="20">
        <f t="shared" si="36"/>
        <v>0.12141724275551016</v>
      </c>
      <c r="BC75" s="20">
        <f t="shared" si="36"/>
        <v>2.4099168557470716E-2</v>
      </c>
      <c r="BD75" s="20">
        <f t="shared" si="36"/>
        <v>3.472145291107765E-4</v>
      </c>
      <c r="BE75" s="20">
        <f t="shared" si="36"/>
        <v>2.6137598018809074E-2</v>
      </c>
      <c r="BF75" s="20">
        <f t="shared" si="36"/>
        <v>1.2121556632502166E-3</v>
      </c>
      <c r="BG75" s="20">
        <f t="shared" si="36"/>
        <v>4.7041452896082501E-4</v>
      </c>
      <c r="BH75" s="20">
        <f t="shared" si="36"/>
        <v>0</v>
      </c>
      <c r="BI75" s="20">
        <f t="shared" si="36"/>
        <v>0</v>
      </c>
      <c r="BJ75" s="20">
        <f t="shared" si="36"/>
        <v>0</v>
      </c>
      <c r="BK75" s="20">
        <f t="shared" si="29"/>
        <v>0</v>
      </c>
      <c r="BL75" s="20">
        <f t="shared" si="24"/>
        <v>6.1145868257276963E-2</v>
      </c>
      <c r="BM75" s="20">
        <f t="shared" si="52"/>
        <v>1.026137598018809</v>
      </c>
      <c r="BN75" s="19">
        <f t="shared" si="37"/>
        <v>2.9513495078486085E-4</v>
      </c>
      <c r="BO75" s="19">
        <f t="shared" si="37"/>
        <v>4.4259288314932014E-6</v>
      </c>
      <c r="BP75" s="19">
        <f t="shared" si="37"/>
        <v>9.8913102194121268E-5</v>
      </c>
      <c r="BQ75" s="19">
        <f t="shared" si="37"/>
        <v>2.4742531225074063E-5</v>
      </c>
      <c r="BR75" s="19">
        <f t="shared" si="37"/>
        <v>0</v>
      </c>
      <c r="BS75" s="19">
        <f t="shared" si="37"/>
        <v>7.9792059388199407E-5</v>
      </c>
      <c r="BT75" s="19">
        <f t="shared" si="37"/>
        <v>7.7180969872873002E-5</v>
      </c>
      <c r="BU75" s="19">
        <f t="shared" si="37"/>
        <v>1.5319053210101208E-5</v>
      </c>
      <c r="BV75" s="19">
        <f t="shared" si="37"/>
        <v>2.2071291937245431E-7</v>
      </c>
      <c r="BW75" s="19">
        <f t="shared" si="37"/>
        <v>1.6614816145192177E-5</v>
      </c>
      <c r="BX75" s="19">
        <f t="shared" si="37"/>
        <v>7.7052770762496685E-7</v>
      </c>
      <c r="BY75" s="19">
        <f t="shared" si="37"/>
        <v>2.9902712961944188E-7</v>
      </c>
      <c r="BZ75" s="19">
        <f t="shared" si="37"/>
        <v>0</v>
      </c>
      <c r="CA75" s="19">
        <f t="shared" si="37"/>
        <v>0</v>
      </c>
      <c r="CB75" s="19">
        <f t="shared" si="37"/>
        <v>0</v>
      </c>
      <c r="CC75" s="19">
        <f t="shared" si="30"/>
        <v>0</v>
      </c>
      <c r="CD75" s="19">
        <f t="shared" si="25"/>
        <v>3.8868428476163724E-5</v>
      </c>
      <c r="CE75" s="19">
        <f t="shared" si="53"/>
        <v>6.3566729173950346E-4</v>
      </c>
      <c r="CF75" s="19">
        <f t="shared" si="54"/>
        <v>1.0361376855353907E-3</v>
      </c>
      <c r="CG75" s="19">
        <f t="shared" si="55"/>
        <v>0.11531551757304825</v>
      </c>
    </row>
    <row r="76" spans="1:85" s="19" customFormat="1" x14ac:dyDescent="0.2">
      <c r="A76" s="33" t="s">
        <v>138</v>
      </c>
      <c r="B76" s="19">
        <v>48.4</v>
      </c>
      <c r="C76" s="19">
        <v>0.96</v>
      </c>
      <c r="D76" s="19">
        <v>12.7</v>
      </c>
      <c r="E76" s="19">
        <v>7.92</v>
      </c>
      <c r="F76" s="19">
        <v>0</v>
      </c>
      <c r="G76" s="19">
        <v>8.92</v>
      </c>
      <c r="H76" s="19">
        <v>11.99</v>
      </c>
      <c r="I76" s="19">
        <v>1.24</v>
      </c>
      <c r="J76" s="19">
        <v>0.02</v>
      </c>
      <c r="K76" s="19">
        <v>2.23</v>
      </c>
      <c r="L76" s="19">
        <v>0.3</v>
      </c>
      <c r="M76" s="19">
        <v>0.1</v>
      </c>
      <c r="N76" s="19">
        <v>0</v>
      </c>
      <c r="O76" s="19">
        <v>0</v>
      </c>
      <c r="P76" s="19">
        <v>0</v>
      </c>
      <c r="Q76" s="19">
        <v>0</v>
      </c>
      <c r="R76" s="19">
        <v>1.21</v>
      </c>
      <c r="S76" s="19">
        <f t="shared" si="34"/>
        <v>95.989999999999981</v>
      </c>
      <c r="T76" s="19">
        <v>1300</v>
      </c>
      <c r="U76" s="19">
        <v>1.63</v>
      </c>
      <c r="V76" s="20">
        <v>0.26652446841904315</v>
      </c>
      <c r="W76" s="20">
        <v>0.95</v>
      </c>
      <c r="X76" s="29">
        <f t="shared" si="28"/>
        <v>2.8933238472206215E-4</v>
      </c>
      <c r="Y76" s="29">
        <f t="shared" si="56"/>
        <v>1.726763187149025E-8</v>
      </c>
      <c r="Z76" s="19">
        <f t="shared" si="39"/>
        <v>-7.762767218637765</v>
      </c>
      <c r="AA76" s="20">
        <f t="shared" si="40"/>
        <v>1.5028461915877613</v>
      </c>
      <c r="AB76" s="20">
        <f t="shared" si="41"/>
        <v>0.17691453510267094</v>
      </c>
      <c r="AC76" s="30" t="s">
        <v>144</v>
      </c>
      <c r="AD76" s="20">
        <f t="shared" si="42"/>
        <v>0.80572665223905438</v>
      </c>
      <c r="AE76" s="20">
        <f t="shared" si="42"/>
        <v>1.2022993975979061E-2</v>
      </c>
      <c r="AF76" s="20">
        <f t="shared" si="43"/>
        <v>0.24919062101442163</v>
      </c>
      <c r="AG76" s="20">
        <f t="shared" si="44"/>
        <v>0.11025266235122155</v>
      </c>
      <c r="AH76" s="20">
        <f t="shared" si="44"/>
        <v>0</v>
      </c>
      <c r="AI76" s="20">
        <f t="shared" si="44"/>
        <v>0.22136741531207343</v>
      </c>
      <c r="AJ76" s="20">
        <f t="shared" si="35"/>
        <v>0.21384747092815864</v>
      </c>
      <c r="AK76" s="20">
        <f t="shared" si="45"/>
        <v>4.0019364208487979E-2</v>
      </c>
      <c r="AL76" s="20">
        <f t="shared" si="45"/>
        <v>4.2469156774892241E-4</v>
      </c>
      <c r="AM76" s="20">
        <f t="shared" si="46"/>
        <v>6.2905500705218609E-2</v>
      </c>
      <c r="AN76" s="20">
        <f t="shared" si="47"/>
        <v>2.2239519626376068E-3</v>
      </c>
      <c r="AO76" s="20">
        <f t="shared" si="47"/>
        <v>8.6307340439304358E-4</v>
      </c>
      <c r="AP76" s="20">
        <f t="shared" si="48"/>
        <v>0</v>
      </c>
      <c r="AQ76" s="20">
        <f t="shared" si="49"/>
        <v>0</v>
      </c>
      <c r="AR76" s="20">
        <f t="shared" si="49"/>
        <v>0</v>
      </c>
      <c r="AS76" s="20">
        <f t="shared" si="50"/>
        <v>0</v>
      </c>
      <c r="AT76" s="20">
        <f t="shared" si="50"/>
        <v>0.13439964456292347</v>
      </c>
      <c r="AU76" s="20">
        <f t="shared" si="51"/>
        <v>1.7903385415270998</v>
      </c>
      <c r="AV76" s="20">
        <f t="shared" si="36"/>
        <v>0.45004150530759174</v>
      </c>
      <c r="AW76" s="20">
        <f t="shared" si="36"/>
        <v>6.7154863156349432E-3</v>
      </c>
      <c r="AX76" s="20">
        <f t="shared" si="36"/>
        <v>0.13918631322200672</v>
      </c>
      <c r="AY76" s="20">
        <f t="shared" si="36"/>
        <v>6.1582019151070533E-2</v>
      </c>
      <c r="AZ76" s="20">
        <f t="shared" si="36"/>
        <v>0</v>
      </c>
      <c r="BA76" s="20">
        <f t="shared" si="36"/>
        <v>0.12364556209757643</v>
      </c>
      <c r="BB76" s="20">
        <f t="shared" si="36"/>
        <v>0.11944527024802459</v>
      </c>
      <c r="BC76" s="20">
        <f t="shared" si="36"/>
        <v>2.2352959108143187E-2</v>
      </c>
      <c r="BD76" s="20">
        <f t="shared" si="36"/>
        <v>2.3721299513927377E-4</v>
      </c>
      <c r="BE76" s="20">
        <f t="shared" si="36"/>
        <v>3.513609255798196E-2</v>
      </c>
      <c r="BF76" s="20">
        <f t="shared" si="36"/>
        <v>1.2421963282657419E-3</v>
      </c>
      <c r="BG76" s="20">
        <f t="shared" si="36"/>
        <v>4.8207273896749738E-4</v>
      </c>
      <c r="BH76" s="20">
        <f t="shared" si="36"/>
        <v>0</v>
      </c>
      <c r="BI76" s="20">
        <f t="shared" si="36"/>
        <v>0</v>
      </c>
      <c r="BJ76" s="20">
        <f t="shared" si="36"/>
        <v>0</v>
      </c>
      <c r="BK76" s="20">
        <f t="shared" si="29"/>
        <v>0</v>
      </c>
      <c r="BL76" s="20">
        <f t="shared" si="24"/>
        <v>7.5069402487579248E-2</v>
      </c>
      <c r="BM76" s="20">
        <f t="shared" si="52"/>
        <v>1.035136092557982</v>
      </c>
      <c r="BN76" s="19">
        <f t="shared" si="37"/>
        <v>2.8607666484924626E-4</v>
      </c>
      <c r="BO76" s="19">
        <f t="shared" si="37"/>
        <v>4.2688149989733612E-6</v>
      </c>
      <c r="BP76" s="19">
        <f t="shared" si="37"/>
        <v>8.8476186773039266E-5</v>
      </c>
      <c r="BQ76" s="19">
        <f t="shared" si="37"/>
        <v>3.9145675333611243E-5</v>
      </c>
      <c r="BR76" s="19">
        <f t="shared" si="37"/>
        <v>0</v>
      </c>
      <c r="BS76" s="19">
        <f t="shared" si="37"/>
        <v>7.8597439594175019E-5</v>
      </c>
      <c r="BT76" s="19">
        <f t="shared" si="37"/>
        <v>7.5927451449654888E-5</v>
      </c>
      <c r="BU76" s="19">
        <f t="shared" si="37"/>
        <v>1.4209044978637248E-5</v>
      </c>
      <c r="BV76" s="19">
        <f t="shared" si="37"/>
        <v>1.5078854218559817E-7</v>
      </c>
      <c r="BW76" s="19">
        <f t="shared" si="37"/>
        <v>2.2334864798640915E-5</v>
      </c>
      <c r="BX76" s="19">
        <f t="shared" si="37"/>
        <v>7.8962357579743948E-7</v>
      </c>
      <c r="BY76" s="19">
        <f t="shared" si="37"/>
        <v>3.0643787240091366E-7</v>
      </c>
      <c r="BZ76" s="19">
        <f t="shared" si="37"/>
        <v>0</v>
      </c>
      <c r="CA76" s="19">
        <f t="shared" si="37"/>
        <v>0</v>
      </c>
      <c r="CB76" s="19">
        <f t="shared" si="37"/>
        <v>0</v>
      </c>
      <c r="CC76" s="19">
        <f t="shared" si="30"/>
        <v>0</v>
      </c>
      <c r="CD76" s="19">
        <f t="shared" si="25"/>
        <v>4.771916377178225E-5</v>
      </c>
      <c r="CE76" s="19">
        <f t="shared" si="53"/>
        <v>6.3566729173950346E-4</v>
      </c>
      <c r="CF76" s="19">
        <f t="shared" si="54"/>
        <v>1.0361376855353907E-3</v>
      </c>
      <c r="CG76" s="19">
        <f t="shared" si="55"/>
        <v>0.16725680195419423</v>
      </c>
    </row>
    <row r="77" spans="1:85" s="19" customFormat="1" x14ac:dyDescent="0.2">
      <c r="A77" s="33" t="s">
        <v>138</v>
      </c>
      <c r="B77" s="19">
        <v>46.79</v>
      </c>
      <c r="C77" s="19">
        <v>0.95</v>
      </c>
      <c r="D77" s="19">
        <v>12.32</v>
      </c>
      <c r="E77" s="19">
        <v>7.74</v>
      </c>
      <c r="F77" s="19">
        <v>0</v>
      </c>
      <c r="G77" s="19">
        <v>8.65</v>
      </c>
      <c r="H77" s="19">
        <v>11.71</v>
      </c>
      <c r="I77" s="19">
        <v>1.23</v>
      </c>
      <c r="J77" s="19">
        <v>0.03</v>
      </c>
      <c r="K77" s="19">
        <v>2.7</v>
      </c>
      <c r="L77" s="19">
        <v>0.3</v>
      </c>
      <c r="M77" s="19">
        <v>0.1</v>
      </c>
      <c r="N77" s="19">
        <v>0</v>
      </c>
      <c r="O77" s="19">
        <v>0</v>
      </c>
      <c r="P77" s="19">
        <v>0</v>
      </c>
      <c r="Q77" s="19">
        <v>0</v>
      </c>
      <c r="R77" s="19">
        <v>3.92</v>
      </c>
      <c r="S77" s="19">
        <f t="shared" si="34"/>
        <v>96.44</v>
      </c>
      <c r="T77" s="19">
        <v>1300</v>
      </c>
      <c r="U77" s="19">
        <v>1.63</v>
      </c>
      <c r="V77" s="20">
        <v>0.26125396983579435</v>
      </c>
      <c r="W77" s="20">
        <v>0.95</v>
      </c>
      <c r="X77" s="29">
        <f t="shared" si="28"/>
        <v>2.7800248099639062E-4</v>
      </c>
      <c r="Y77" s="29">
        <f t="shared" si="56"/>
        <v>1.726763187149025E-8</v>
      </c>
      <c r="Z77" s="19">
        <f t="shared" si="39"/>
        <v>-7.762767218637765</v>
      </c>
      <c r="AA77" s="20">
        <f t="shared" si="40"/>
        <v>1.8562976874334942</v>
      </c>
      <c r="AB77" s="20">
        <f t="shared" si="41"/>
        <v>0.26864762363001493</v>
      </c>
      <c r="AC77" s="30" t="s">
        <v>145</v>
      </c>
      <c r="AD77" s="20">
        <f t="shared" si="42"/>
        <v>0.7789245879806892</v>
      </c>
      <c r="AE77" s="20">
        <f t="shared" si="42"/>
        <v>1.1897754455395945E-2</v>
      </c>
      <c r="AF77" s="20">
        <f t="shared" si="43"/>
        <v>0.2417345236927303</v>
      </c>
      <c r="AG77" s="20">
        <f t="shared" si="44"/>
        <v>0.10774692002505744</v>
      </c>
      <c r="AH77" s="20">
        <f t="shared" si="44"/>
        <v>0</v>
      </c>
      <c r="AI77" s="20">
        <f t="shared" si="44"/>
        <v>0.2146668321131654</v>
      </c>
      <c r="AJ77" s="20">
        <f t="shared" si="35"/>
        <v>0.20885353499322251</v>
      </c>
      <c r="AK77" s="20">
        <f t="shared" si="45"/>
        <v>3.9696627400355011E-2</v>
      </c>
      <c r="AL77" s="20">
        <f t="shared" si="45"/>
        <v>6.3703735162338353E-4</v>
      </c>
      <c r="AM77" s="20">
        <f t="shared" si="46"/>
        <v>7.6163610719322983E-2</v>
      </c>
      <c r="AN77" s="20">
        <f t="shared" si="47"/>
        <v>2.2239519626376068E-3</v>
      </c>
      <c r="AO77" s="20">
        <f t="shared" si="47"/>
        <v>8.6307340439304358E-4</v>
      </c>
      <c r="AP77" s="20">
        <f t="shared" si="48"/>
        <v>0</v>
      </c>
      <c r="AQ77" s="20">
        <f t="shared" si="49"/>
        <v>0</v>
      </c>
      <c r="AR77" s="20">
        <f t="shared" si="49"/>
        <v>0</v>
      </c>
      <c r="AS77" s="20">
        <f t="shared" si="50"/>
        <v>0</v>
      </c>
      <c r="AT77" s="20">
        <f t="shared" si="50"/>
        <v>0.43541041874930575</v>
      </c>
      <c r="AU77" s="20">
        <f t="shared" si="51"/>
        <v>2.0426552621285756</v>
      </c>
      <c r="AV77" s="20">
        <f t="shared" si="36"/>
        <v>0.38132944037213634</v>
      </c>
      <c r="AW77" s="20">
        <f t="shared" si="36"/>
        <v>5.8246512154957238E-3</v>
      </c>
      <c r="AX77" s="20">
        <f t="shared" si="36"/>
        <v>0.11834328003092782</v>
      </c>
      <c r="AY77" s="20">
        <f t="shared" si="36"/>
        <v>5.274846031178964E-2</v>
      </c>
      <c r="AZ77" s="20">
        <f t="shared" si="36"/>
        <v>0</v>
      </c>
      <c r="BA77" s="20">
        <f t="shared" si="36"/>
        <v>0.10509205155326554</v>
      </c>
      <c r="BB77" s="20">
        <f t="shared" si="36"/>
        <v>0.10224610038973682</v>
      </c>
      <c r="BC77" s="20">
        <f t="shared" si="36"/>
        <v>1.9433836015475575E-2</v>
      </c>
      <c r="BD77" s="20">
        <f t="shared" si="36"/>
        <v>3.1186728540749968E-4</v>
      </c>
      <c r="BE77" s="20">
        <f t="shared" si="36"/>
        <v>3.7286571127012245E-2</v>
      </c>
      <c r="BF77" s="20">
        <f t="shared" si="36"/>
        <v>1.0887554076648787E-3</v>
      </c>
      <c r="BG77" s="20">
        <f t="shared" si="36"/>
        <v>4.2252523976741267E-4</v>
      </c>
      <c r="BH77" s="20">
        <f t="shared" si="36"/>
        <v>0</v>
      </c>
      <c r="BI77" s="20">
        <f t="shared" si="36"/>
        <v>0</v>
      </c>
      <c r="BJ77" s="20">
        <f t="shared" si="36"/>
        <v>0</v>
      </c>
      <c r="BK77" s="20">
        <f t="shared" si="29"/>
        <v>0</v>
      </c>
      <c r="BL77" s="20">
        <f t="shared" si="24"/>
        <v>0.21315903217833274</v>
      </c>
      <c r="BM77" s="20">
        <f t="shared" si="52"/>
        <v>1.0372865711270121</v>
      </c>
      <c r="BN77" s="19">
        <f t="shared" si="37"/>
        <v>2.4239865262189639E-4</v>
      </c>
      <c r="BO77" s="19">
        <f t="shared" si="37"/>
        <v>3.7025402634813741E-6</v>
      </c>
      <c r="BP77" s="19">
        <f t="shared" si="37"/>
        <v>7.5226952312829561E-5</v>
      </c>
      <c r="BQ77" s="19">
        <f t="shared" si="37"/>
        <v>3.3530470909824006E-5</v>
      </c>
      <c r="BR77" s="19">
        <f t="shared" si="37"/>
        <v>0</v>
      </c>
      <c r="BS77" s="19">
        <f t="shared" si="37"/>
        <v>6.680357979421259E-5</v>
      </c>
      <c r="BT77" s="19">
        <f t="shared" si="37"/>
        <v>6.4994501725669401E-5</v>
      </c>
      <c r="BU77" s="19">
        <f t="shared" si="37"/>
        <v>1.2353453908066983E-5</v>
      </c>
      <c r="BV77" s="19">
        <f t="shared" si="37"/>
        <v>1.9824383269713611E-7</v>
      </c>
      <c r="BW77" s="19">
        <f t="shared" si="37"/>
        <v>2.370185368656024E-5</v>
      </c>
      <c r="BX77" s="19">
        <f t="shared" si="37"/>
        <v>6.9208620135707249E-7</v>
      </c>
      <c r="BY77" s="19">
        <f t="shared" si="37"/>
        <v>2.6858547485453559E-7</v>
      </c>
      <c r="BZ77" s="19">
        <f t="shared" si="37"/>
        <v>0</v>
      </c>
      <c r="CA77" s="19">
        <f t="shared" si="37"/>
        <v>0</v>
      </c>
      <c r="CB77" s="19">
        <f t="shared" si="37"/>
        <v>0</v>
      </c>
      <c r="CC77" s="19">
        <f t="shared" si="30"/>
        <v>0</v>
      </c>
      <c r="CD77" s="19">
        <f t="shared" si="25"/>
        <v>1.3549822469461446E-4</v>
      </c>
      <c r="CE77" s="19">
        <f t="shared" si="53"/>
        <v>6.3566729173950346E-4</v>
      </c>
      <c r="CF77" s="19">
        <f t="shared" si="54"/>
        <v>1.0361376855353907E-3</v>
      </c>
      <c r="CG77" s="19">
        <f t="shared" si="55"/>
        <v>0.23936840715519137</v>
      </c>
    </row>
    <row r="78" spans="1:85" s="19" customFormat="1" x14ac:dyDescent="0.2">
      <c r="A78" s="33" t="s">
        <v>138</v>
      </c>
      <c r="B78" s="19">
        <v>49.6</v>
      </c>
      <c r="C78" s="19">
        <v>1.02</v>
      </c>
      <c r="D78" s="19">
        <v>13.59</v>
      </c>
      <c r="E78" s="19">
        <v>8.1300000000000008</v>
      </c>
      <c r="F78" s="19">
        <v>0</v>
      </c>
      <c r="G78" s="19">
        <v>8.9700000000000006</v>
      </c>
      <c r="H78" s="19">
        <v>12.12</v>
      </c>
      <c r="I78" s="19">
        <v>0.79</v>
      </c>
      <c r="J78" s="19">
        <v>0.01</v>
      </c>
      <c r="K78" s="19">
        <v>2.93</v>
      </c>
      <c r="L78" s="19">
        <v>0.3</v>
      </c>
      <c r="M78" s="19">
        <v>0.1</v>
      </c>
      <c r="N78" s="19">
        <v>0</v>
      </c>
      <c r="O78" s="19">
        <v>0</v>
      </c>
      <c r="P78" s="19">
        <v>0</v>
      </c>
      <c r="Q78" s="19">
        <v>0</v>
      </c>
      <c r="R78" s="19">
        <v>1.41</v>
      </c>
      <c r="S78" s="19">
        <f t="shared" si="34"/>
        <v>98.970000000000013</v>
      </c>
      <c r="T78" s="19">
        <v>1200</v>
      </c>
      <c r="U78" s="19">
        <v>0.5</v>
      </c>
      <c r="V78" s="20">
        <v>0.25864708980565954</v>
      </c>
      <c r="W78" s="20">
        <v>0.99</v>
      </c>
      <c r="X78" s="29">
        <f t="shared" si="28"/>
        <v>5.2954504262896742E-6</v>
      </c>
      <c r="Y78" s="32">
        <v>7.7964822872510355E-11</v>
      </c>
      <c r="Z78" s="19">
        <f t="shared" si="39"/>
        <v>-10.108101303441885</v>
      </c>
      <c r="AA78" s="20">
        <f t="shared" si="40"/>
        <v>3.7834747604479495</v>
      </c>
      <c r="AB78" s="20">
        <f t="shared" si="41"/>
        <v>0.57789084113568778</v>
      </c>
      <c r="AC78" s="30" t="s">
        <v>146</v>
      </c>
      <c r="AD78" s="20">
        <f t="shared" si="42"/>
        <v>0.82570334609622109</v>
      </c>
      <c r="AE78" s="20">
        <f t="shared" si="42"/>
        <v>1.2774431099477752E-2</v>
      </c>
      <c r="AF78" s="20">
        <f t="shared" si="43"/>
        <v>0.26665358579417248</v>
      </c>
      <c r="AG78" s="20">
        <f t="shared" si="44"/>
        <v>0.11317602839841305</v>
      </c>
      <c r="AH78" s="20">
        <f t="shared" si="44"/>
        <v>0</v>
      </c>
      <c r="AI78" s="20">
        <f t="shared" si="44"/>
        <v>0.222608264052612</v>
      </c>
      <c r="AJ78" s="20">
        <f t="shared" si="35"/>
        <v>0.21616608404080756</v>
      </c>
      <c r="AK78" s="20">
        <f t="shared" si="45"/>
        <v>2.5496207842504438E-2</v>
      </c>
      <c r="AL78" s="20">
        <f t="shared" si="45"/>
        <v>2.123457838744612E-4</v>
      </c>
      <c r="AM78" s="20">
        <f t="shared" si="46"/>
        <v>8.2651622002820876E-2</v>
      </c>
      <c r="AN78" s="20">
        <f t="shared" si="47"/>
        <v>2.2239519626376068E-3</v>
      </c>
      <c r="AO78" s="20">
        <f t="shared" si="47"/>
        <v>8.6307340439304358E-4</v>
      </c>
      <c r="AP78" s="20">
        <f t="shared" si="48"/>
        <v>0</v>
      </c>
      <c r="AQ78" s="20">
        <f t="shared" si="49"/>
        <v>0</v>
      </c>
      <c r="AR78" s="20">
        <f t="shared" si="49"/>
        <v>0</v>
      </c>
      <c r="AS78" s="20">
        <f t="shared" si="50"/>
        <v>0</v>
      </c>
      <c r="AT78" s="20">
        <f t="shared" si="50"/>
        <v>0.15661446184605129</v>
      </c>
      <c r="AU78" s="20">
        <f t="shared" si="51"/>
        <v>1.8424917803211649</v>
      </c>
      <c r="AV78" s="20">
        <f t="shared" si="36"/>
        <v>0.44814492792597027</v>
      </c>
      <c r="AW78" s="20">
        <f t="shared" si="36"/>
        <v>6.9332364116441482E-3</v>
      </c>
      <c r="AX78" s="20">
        <f t="shared" si="36"/>
        <v>0.14472443711401092</v>
      </c>
      <c r="AY78" s="20">
        <f t="shared" si="36"/>
        <v>6.1425526890917979E-2</v>
      </c>
      <c r="AZ78" s="20">
        <f t="shared" si="36"/>
        <v>0</v>
      </c>
      <c r="BA78" s="20">
        <f t="shared" si="36"/>
        <v>0.12081913549367863</v>
      </c>
      <c r="BB78" s="20">
        <f t="shared" si="36"/>
        <v>0.11732268569639298</v>
      </c>
      <c r="BC78" s="20">
        <f t="shared" si="36"/>
        <v>1.3837895026082663E-2</v>
      </c>
      <c r="BD78" s="20">
        <f t="shared" si="36"/>
        <v>1.1524924352034135E-4</v>
      </c>
      <c r="BE78" s="20">
        <f t="shared" si="36"/>
        <v>4.4858610977582689E-2</v>
      </c>
      <c r="BF78" s="20">
        <f t="shared" si="36"/>
        <v>1.2070349438682161E-3</v>
      </c>
      <c r="BG78" s="20">
        <f t="shared" si="36"/>
        <v>4.6842727528618945E-4</v>
      </c>
      <c r="BH78" s="20">
        <f t="shared" si="36"/>
        <v>0</v>
      </c>
      <c r="BI78" s="20">
        <f t="shared" si="36"/>
        <v>0</v>
      </c>
      <c r="BJ78" s="20">
        <f t="shared" si="36"/>
        <v>0</v>
      </c>
      <c r="BK78" s="20">
        <f t="shared" si="29"/>
        <v>0</v>
      </c>
      <c r="BL78" s="20">
        <f t="shared" si="24"/>
        <v>8.5001443978627578E-2</v>
      </c>
      <c r="BM78" s="20">
        <f t="shared" si="52"/>
        <v>1.0448586109775826</v>
      </c>
      <c r="BN78" s="19">
        <f t="shared" si="37"/>
        <v>3.042086195743612E-4</v>
      </c>
      <c r="BO78" s="19">
        <f t="shared" si="37"/>
        <v>4.7064022072729509E-6</v>
      </c>
      <c r="BP78" s="19">
        <f t="shared" si="37"/>
        <v>9.8241480578359914E-5</v>
      </c>
      <c r="BQ78" s="19">
        <f t="shared" si="37"/>
        <v>4.1696722595063621E-5</v>
      </c>
      <c r="BR78" s="19">
        <f t="shared" si="37"/>
        <v>0</v>
      </c>
      <c r="BS78" s="19">
        <f t="shared" si="37"/>
        <v>8.2014143497728421E-5</v>
      </c>
      <c r="BT78" s="19">
        <f t="shared" si="37"/>
        <v>7.9640692187756145E-5</v>
      </c>
      <c r="BU78" s="19">
        <f t="shared" si="37"/>
        <v>9.3934053056936918E-6</v>
      </c>
      <c r="BV78" s="19">
        <f t="shared" si="37"/>
        <v>7.8233203353590163E-8</v>
      </c>
      <c r="BW78" s="19">
        <f t="shared" si="37"/>
        <v>3.0450810153468882E-5</v>
      </c>
      <c r="BX78" s="19">
        <f t="shared" si="37"/>
        <v>8.1935644290684312E-7</v>
      </c>
      <c r="BY78" s="19">
        <f t="shared" si="37"/>
        <v>3.1797663190183582E-7</v>
      </c>
      <c r="BZ78" s="19">
        <f t="shared" si="37"/>
        <v>0</v>
      </c>
      <c r="CA78" s="19">
        <f t="shared" si="37"/>
        <v>0</v>
      </c>
      <c r="CB78" s="19">
        <f t="shared" si="37"/>
        <v>0</v>
      </c>
      <c r="CC78" s="19">
        <f t="shared" si="30"/>
        <v>0</v>
      </c>
      <c r="CD78" s="19">
        <f t="shared" si="25"/>
        <v>5.7700467690749464E-5</v>
      </c>
      <c r="CE78" s="19">
        <f t="shared" si="53"/>
        <v>6.7881749991514776E-4</v>
      </c>
      <c r="CF78" s="19">
        <f t="shared" si="54"/>
        <v>3.3940874995757388E-4</v>
      </c>
      <c r="CG78" s="19">
        <f t="shared" si="55"/>
        <v>0.49225905051893304</v>
      </c>
    </row>
    <row r="79" spans="1:85" s="19" customFormat="1" x14ac:dyDescent="0.2">
      <c r="A79" s="33" t="s">
        <v>138</v>
      </c>
      <c r="B79" s="19">
        <v>50.26</v>
      </c>
      <c r="C79" s="19">
        <v>1.03</v>
      </c>
      <c r="D79" s="19">
        <v>13.8</v>
      </c>
      <c r="E79" s="19">
        <v>6.04</v>
      </c>
      <c r="F79" s="19">
        <v>0</v>
      </c>
      <c r="G79" s="19">
        <v>8.7799999999999994</v>
      </c>
      <c r="H79" s="19">
        <v>11.88</v>
      </c>
      <c r="I79" s="19">
        <v>1.2</v>
      </c>
      <c r="J79" s="19">
        <v>0.03</v>
      </c>
      <c r="K79" s="19">
        <v>3.26</v>
      </c>
      <c r="L79" s="19">
        <v>0.3</v>
      </c>
      <c r="M79" s="19">
        <v>0.1</v>
      </c>
      <c r="N79" s="19">
        <v>0</v>
      </c>
      <c r="O79" s="19">
        <v>0</v>
      </c>
      <c r="P79" s="19">
        <v>0</v>
      </c>
      <c r="Q79" s="19">
        <v>0</v>
      </c>
      <c r="R79" s="19">
        <v>3.1</v>
      </c>
      <c r="S79" s="19">
        <f t="shared" si="34"/>
        <v>99.78</v>
      </c>
      <c r="T79" s="19">
        <v>1200</v>
      </c>
      <c r="U79" s="19">
        <v>0.5</v>
      </c>
      <c r="V79" s="20">
        <v>0.25487448403679852</v>
      </c>
      <c r="W79" s="20">
        <v>0.99</v>
      </c>
      <c r="X79" s="29">
        <f t="shared" si="28"/>
        <v>5.142098995486413E-6</v>
      </c>
      <c r="Y79" s="32">
        <v>6.6480204347334097E-11</v>
      </c>
      <c r="Z79" s="19">
        <f t="shared" si="39"/>
        <v>-10.177307654284366</v>
      </c>
      <c r="AA79" s="20">
        <f t="shared" si="40"/>
        <v>4.1050690798056717</v>
      </c>
      <c r="AB79" s="20">
        <f t="shared" si="41"/>
        <v>0.61332046979309307</v>
      </c>
      <c r="AC79" s="30" t="s">
        <v>147</v>
      </c>
      <c r="AD79" s="20">
        <f t="shared" si="42"/>
        <v>0.83669052771766272</v>
      </c>
      <c r="AE79" s="20">
        <f t="shared" si="42"/>
        <v>1.2899670620060867E-2</v>
      </c>
      <c r="AF79" s="20">
        <f t="shared" si="43"/>
        <v>0.27077406062984399</v>
      </c>
      <c r="AG79" s="20">
        <f t="shared" si="44"/>
        <v>8.4081575833507352E-2</v>
      </c>
      <c r="AH79" s="20">
        <f t="shared" si="44"/>
        <v>0</v>
      </c>
      <c r="AI79" s="20">
        <f t="shared" si="44"/>
        <v>0.21789303883856556</v>
      </c>
      <c r="AJ79" s="20">
        <f t="shared" si="35"/>
        <v>0.21188556752514803</v>
      </c>
      <c r="AK79" s="20">
        <f t="shared" si="45"/>
        <v>3.8728416975956109E-2</v>
      </c>
      <c r="AL79" s="20">
        <f t="shared" si="45"/>
        <v>6.3703735162338353E-4</v>
      </c>
      <c r="AM79" s="20">
        <f t="shared" si="46"/>
        <v>9.1960507757404789E-2</v>
      </c>
      <c r="AN79" s="20">
        <f t="shared" si="47"/>
        <v>2.2239519626376068E-3</v>
      </c>
      <c r="AO79" s="20">
        <f t="shared" si="47"/>
        <v>8.6307340439304358E-4</v>
      </c>
      <c r="AP79" s="20">
        <f t="shared" si="48"/>
        <v>0</v>
      </c>
      <c r="AQ79" s="20">
        <f t="shared" si="49"/>
        <v>0</v>
      </c>
      <c r="AR79" s="20">
        <f t="shared" si="49"/>
        <v>0</v>
      </c>
      <c r="AS79" s="20">
        <f t="shared" si="50"/>
        <v>0</v>
      </c>
      <c r="AT79" s="20">
        <f t="shared" si="50"/>
        <v>0.34432966788848163</v>
      </c>
      <c r="AU79" s="20">
        <f t="shared" si="51"/>
        <v>2.0210065887478805</v>
      </c>
      <c r="AV79" s="20">
        <f t="shared" si="36"/>
        <v>0.41399693220992234</v>
      </c>
      <c r="AW79" s="20">
        <f t="shared" si="36"/>
        <v>6.3827949358902826E-3</v>
      </c>
      <c r="AX79" s="20">
        <f t="shared" si="36"/>
        <v>0.13397980102459869</v>
      </c>
      <c r="AY79" s="20">
        <f t="shared" si="36"/>
        <v>4.1603810844377455E-2</v>
      </c>
      <c r="AZ79" s="20">
        <f t="shared" si="36"/>
        <v>0</v>
      </c>
      <c r="BA79" s="20">
        <f t="shared" si="36"/>
        <v>0.10781411602104757</v>
      </c>
      <c r="BB79" s="20">
        <f t="shared" si="36"/>
        <v>0.10484160155876693</v>
      </c>
      <c r="BC79" s="20">
        <f t="shared" si="36"/>
        <v>1.9162934545379387E-2</v>
      </c>
      <c r="BD79" s="20">
        <f t="shared" si="36"/>
        <v>3.1520795388305069E-4</v>
      </c>
      <c r="BE79" s="20">
        <f t="shared" si="36"/>
        <v>4.5502329517084425E-2</v>
      </c>
      <c r="BF79" s="20">
        <f t="shared" si="36"/>
        <v>1.1004179674720712E-3</v>
      </c>
      <c r="BG79" s="20">
        <f t="shared" si="36"/>
        <v>4.2705125713012287E-4</v>
      </c>
      <c r="BH79" s="20">
        <f t="shared" si="36"/>
        <v>0</v>
      </c>
      <c r="BI79" s="20">
        <f t="shared" si="36"/>
        <v>0</v>
      </c>
      <c r="BJ79" s="20">
        <f t="shared" si="36"/>
        <v>0</v>
      </c>
      <c r="BK79" s="20">
        <f t="shared" si="29"/>
        <v>0</v>
      </c>
      <c r="BL79" s="20">
        <f t="shared" si="24"/>
        <v>0.17037533168153196</v>
      </c>
      <c r="BM79" s="20">
        <f t="shared" si="52"/>
        <v>1.0455023295170847</v>
      </c>
      <c r="BN79" s="19">
        <f t="shared" si="37"/>
        <v>2.8102836249528038E-4</v>
      </c>
      <c r="BO79" s="19">
        <f t="shared" si="37"/>
        <v>4.3327529008521076E-6</v>
      </c>
      <c r="BP79" s="19">
        <f t="shared" si="37"/>
        <v>9.0947833570647032E-5</v>
      </c>
      <c r="BQ79" s="19">
        <f t="shared" si="37"/>
        <v>2.8241394864323018E-5</v>
      </c>
      <c r="BR79" s="19">
        <f t="shared" si="37"/>
        <v>0</v>
      </c>
      <c r="BS79" s="19">
        <f t="shared" si="37"/>
        <v>7.318610869296919E-5</v>
      </c>
      <c r="BT79" s="19">
        <f t="shared" si="37"/>
        <v>7.1168313857222228E-5</v>
      </c>
      <c r="BU79" s="19">
        <f t="shared" si="37"/>
        <v>1.3008135319132054E-5</v>
      </c>
      <c r="BV79" s="19">
        <f t="shared" si="37"/>
        <v>2.1396867520826167E-7</v>
      </c>
      <c r="BW79" s="19">
        <f t="shared" si="37"/>
        <v>3.0887777563102485E-5</v>
      </c>
      <c r="BX79" s="19">
        <f t="shared" si="37"/>
        <v>7.4698297354109975E-7</v>
      </c>
      <c r="BY79" s="19">
        <f t="shared" si="37"/>
        <v>2.8988986670069091E-7</v>
      </c>
      <c r="BZ79" s="19">
        <f t="shared" si="37"/>
        <v>0</v>
      </c>
      <c r="CA79" s="19">
        <f t="shared" si="37"/>
        <v>0</v>
      </c>
      <c r="CB79" s="19">
        <f t="shared" si="37"/>
        <v>0</v>
      </c>
      <c r="CC79" s="19">
        <f t="shared" si="30"/>
        <v>0</v>
      </c>
      <c r="CD79" s="19">
        <f t="shared" si="25"/>
        <v>1.156537566992716E-4</v>
      </c>
      <c r="CE79" s="19">
        <f t="shared" si="53"/>
        <v>6.7881749991514776E-4</v>
      </c>
      <c r="CF79" s="19">
        <f t="shared" si="54"/>
        <v>3.3940874995757388E-4</v>
      </c>
      <c r="CG79" s="19">
        <f t="shared" si="55"/>
        <v>0.49647417432852015</v>
      </c>
    </row>
    <row r="80" spans="1:85" s="19" customFormat="1" x14ac:dyDescent="0.2">
      <c r="A80" s="33" t="s">
        <v>138</v>
      </c>
      <c r="B80" s="19">
        <v>49.34</v>
      </c>
      <c r="C80" s="19">
        <v>1.01</v>
      </c>
      <c r="D80" s="19">
        <v>12.71</v>
      </c>
      <c r="E80" s="19">
        <v>6.52</v>
      </c>
      <c r="F80" s="19">
        <v>0</v>
      </c>
      <c r="G80" s="19">
        <v>9.34</v>
      </c>
      <c r="H80" s="19">
        <v>11.81</v>
      </c>
      <c r="I80" s="19">
        <v>0.7</v>
      </c>
      <c r="J80" s="19">
        <v>0.02</v>
      </c>
      <c r="K80" s="19">
        <v>3.37</v>
      </c>
      <c r="L80" s="19">
        <v>0.3</v>
      </c>
      <c r="M80" s="19">
        <v>0.1</v>
      </c>
      <c r="N80" s="19">
        <v>0</v>
      </c>
      <c r="O80" s="19">
        <v>0</v>
      </c>
      <c r="P80" s="19">
        <v>0</v>
      </c>
      <c r="Q80" s="19">
        <v>0</v>
      </c>
      <c r="R80" s="19">
        <v>3.18</v>
      </c>
      <c r="S80" s="19">
        <f t="shared" si="34"/>
        <v>98.4</v>
      </c>
      <c r="T80" s="19">
        <v>1200</v>
      </c>
      <c r="U80" s="19">
        <v>0.5</v>
      </c>
      <c r="V80" s="20">
        <v>0.25360840180143623</v>
      </c>
      <c r="W80" s="20">
        <v>0.99</v>
      </c>
      <c r="X80" s="29">
        <f t="shared" si="28"/>
        <v>5.0911394002659218E-6</v>
      </c>
      <c r="Y80" s="32">
        <v>6.5289595786246424E-11</v>
      </c>
      <c r="Z80" s="19">
        <f t="shared" si="39"/>
        <v>-10.185156020143371</v>
      </c>
      <c r="AA80" s="20">
        <f t="shared" si="40"/>
        <v>4.2455445411039419</v>
      </c>
      <c r="AB80" s="20">
        <f t="shared" si="41"/>
        <v>0.62793340153628996</v>
      </c>
      <c r="AC80" s="30" t="s">
        <v>148</v>
      </c>
      <c r="AD80" s="20">
        <f t="shared" si="42"/>
        <v>0.8213750624271684</v>
      </c>
      <c r="AE80" s="20">
        <f t="shared" si="42"/>
        <v>1.2649191578894638E-2</v>
      </c>
      <c r="AF80" s="20">
        <f t="shared" si="43"/>
        <v>0.2493868341018346</v>
      </c>
      <c r="AG80" s="20">
        <f t="shared" si="44"/>
        <v>9.0763555369945015E-2</v>
      </c>
      <c r="AH80" s="20">
        <f t="shared" si="44"/>
        <v>0</v>
      </c>
      <c r="AI80" s="20">
        <f t="shared" si="44"/>
        <v>0.23179054473259708</v>
      </c>
      <c r="AJ80" s="20">
        <f t="shared" si="35"/>
        <v>0.210637083541414</v>
      </c>
      <c r="AK80" s="20">
        <f t="shared" si="45"/>
        <v>2.2591576569307728E-2</v>
      </c>
      <c r="AL80" s="20">
        <f t="shared" si="45"/>
        <v>4.2469156774892241E-4</v>
      </c>
      <c r="AM80" s="20">
        <f t="shared" si="46"/>
        <v>9.5063469675599435E-2</v>
      </c>
      <c r="AN80" s="20">
        <f t="shared" si="47"/>
        <v>2.2239519626376068E-3</v>
      </c>
      <c r="AO80" s="20">
        <f t="shared" si="47"/>
        <v>8.6307340439304358E-4</v>
      </c>
      <c r="AP80" s="20">
        <f t="shared" si="48"/>
        <v>0</v>
      </c>
      <c r="AQ80" s="20">
        <f t="shared" si="49"/>
        <v>0</v>
      </c>
      <c r="AR80" s="20">
        <f t="shared" si="49"/>
        <v>0</v>
      </c>
      <c r="AS80" s="20">
        <f t="shared" si="50"/>
        <v>0</v>
      </c>
      <c r="AT80" s="20">
        <f t="shared" si="50"/>
        <v>0.35321559480173276</v>
      </c>
      <c r="AU80" s="20">
        <f t="shared" si="51"/>
        <v>1.9959211600576738</v>
      </c>
      <c r="AV80" s="20">
        <f t="shared" si="36"/>
        <v>0.41152680720286272</v>
      </c>
      <c r="AW80" s="20">
        <f t="shared" si="36"/>
        <v>6.3375206556400901E-3</v>
      </c>
      <c r="AX80" s="20">
        <f t="shared" si="36"/>
        <v>0.12494823898486469</v>
      </c>
      <c r="AY80" s="20">
        <f t="shared" si="36"/>
        <v>4.5474519327868806E-2</v>
      </c>
      <c r="AZ80" s="20">
        <f t="shared" si="36"/>
        <v>0</v>
      </c>
      <c r="BA80" s="20">
        <f t="shared" si="36"/>
        <v>0.11613211451994392</v>
      </c>
      <c r="BB80" s="20">
        <f t="shared" si="36"/>
        <v>0.10553376944775086</v>
      </c>
      <c r="BC80" s="20">
        <f t="shared" si="36"/>
        <v>1.131887221870774E-2</v>
      </c>
      <c r="BD80" s="20">
        <f t="shared" si="36"/>
        <v>2.1277973110754063E-4</v>
      </c>
      <c r="BE80" s="20">
        <f t="shared" si="36"/>
        <v>4.762887010669925E-2</v>
      </c>
      <c r="BF80" s="20">
        <f t="shared" si="36"/>
        <v>1.1142484017621938E-3</v>
      </c>
      <c r="BG80" s="20">
        <f t="shared" si="36"/>
        <v>4.3241858529527509E-4</v>
      </c>
      <c r="BH80" s="20">
        <f t="shared" si="36"/>
        <v>0</v>
      </c>
      <c r="BI80" s="20">
        <f t="shared" si="36"/>
        <v>0</v>
      </c>
      <c r="BJ80" s="20">
        <f t="shared" si="36"/>
        <v>0</v>
      </c>
      <c r="BK80" s="20">
        <f t="shared" si="29"/>
        <v>0</v>
      </c>
      <c r="BL80" s="20">
        <f t="shared" si="24"/>
        <v>0.17696871092419617</v>
      </c>
      <c r="BM80" s="20">
        <f t="shared" si="52"/>
        <v>1.0476288701066994</v>
      </c>
      <c r="BN80" s="19">
        <f t="shared" si="37"/>
        <v>2.7935159841351032E-4</v>
      </c>
      <c r="BO80" s="19">
        <f t="shared" si="37"/>
        <v>4.3020199271222138E-6</v>
      </c>
      <c r="BP80" s="19">
        <f t="shared" si="37"/>
        <v>8.481705120650625E-5</v>
      </c>
      <c r="BQ80" s="19">
        <f t="shared" si="37"/>
        <v>3.0868899519986969E-5</v>
      </c>
      <c r="BR80" s="19">
        <f t="shared" si="37"/>
        <v>0</v>
      </c>
      <c r="BS80" s="19">
        <f t="shared" si="37"/>
        <v>7.8832511638287964E-5</v>
      </c>
      <c r="BT80" s="19">
        <f t="shared" si="37"/>
        <v>7.1638169533143852E-5</v>
      </c>
      <c r="BU80" s="19">
        <f t="shared" si="37"/>
        <v>7.6834485413622106E-6</v>
      </c>
      <c r="BV80" s="19">
        <f t="shared" si="37"/>
        <v>1.4443860510303813E-7</v>
      </c>
      <c r="BW80" s="19">
        <f t="shared" si="37"/>
        <v>3.2331310529612901E-5</v>
      </c>
      <c r="BX80" s="19">
        <f t="shared" si="37"/>
        <v>7.5637131436866155E-7</v>
      </c>
      <c r="BY80" s="19">
        <f t="shared" si="37"/>
        <v>2.9353330298698372E-7</v>
      </c>
      <c r="BZ80" s="19">
        <f t="shared" si="37"/>
        <v>0</v>
      </c>
      <c r="CA80" s="19">
        <f t="shared" si="37"/>
        <v>0</v>
      </c>
      <c r="CB80" s="19">
        <f t="shared" si="37"/>
        <v>0</v>
      </c>
      <c r="CC80" s="19">
        <f t="shared" si="30"/>
        <v>0</v>
      </c>
      <c r="CD80" s="19">
        <f t="shared" si="25"/>
        <v>1.2012945791276934E-4</v>
      </c>
      <c r="CE80" s="19">
        <f t="shared" si="53"/>
        <v>6.7881749991514776E-4</v>
      </c>
      <c r="CF80" s="19">
        <f t="shared" si="54"/>
        <v>3.3940874995757388E-4</v>
      </c>
      <c r="CG80" s="19">
        <f t="shared" si="55"/>
        <v>0.51024461427742684</v>
      </c>
    </row>
    <row r="81" spans="1:85" s="19" customFormat="1" x14ac:dyDescent="0.2">
      <c r="A81" s="34" t="s">
        <v>31</v>
      </c>
      <c r="B81" s="19">
        <v>56.16</v>
      </c>
      <c r="C81" s="19">
        <v>0.56000000000000005</v>
      </c>
      <c r="D81" s="19">
        <v>14.47</v>
      </c>
      <c r="E81" s="19">
        <v>2.77</v>
      </c>
      <c r="F81" s="19">
        <v>0</v>
      </c>
      <c r="G81" s="19">
        <v>7.89</v>
      </c>
      <c r="H81" s="19">
        <v>6.16</v>
      </c>
      <c r="I81" s="19">
        <v>1.97</v>
      </c>
      <c r="J81" s="19">
        <v>0.48</v>
      </c>
      <c r="K81" s="19">
        <v>1.83</v>
      </c>
      <c r="L81" s="19">
        <v>0.3</v>
      </c>
      <c r="M81" s="19">
        <v>0.1</v>
      </c>
      <c r="N81" s="19">
        <v>0</v>
      </c>
      <c r="O81" s="19">
        <v>0</v>
      </c>
      <c r="P81" s="19">
        <v>0</v>
      </c>
      <c r="Q81" s="19">
        <v>0</v>
      </c>
      <c r="R81" s="19">
        <v>7.18</v>
      </c>
      <c r="S81" s="19">
        <f t="shared" si="34"/>
        <v>99.869999999999976</v>
      </c>
      <c r="T81" s="19">
        <v>1200</v>
      </c>
      <c r="U81" s="19">
        <v>1.05</v>
      </c>
      <c r="V81" s="20">
        <v>0.27090326736575082</v>
      </c>
      <c r="W81" s="20">
        <v>0.99</v>
      </c>
      <c r="X81" s="29">
        <f t="shared" si="28"/>
        <v>2.7954387109498255E-5</v>
      </c>
      <c r="Y81" s="29">
        <f>10^(4.325-(21803/(T81+273.15))+0.171*((U81*10000-1)/(T81+273.15)))</f>
        <v>5.5391457485762941E-10</v>
      </c>
      <c r="Z81" s="19">
        <f t="shared" si="39"/>
        <v>-9.2565572073448017</v>
      </c>
      <c r="AA81" s="20">
        <f t="shared" si="40"/>
        <v>1.6791395864316481</v>
      </c>
      <c r="AB81" s="20">
        <f t="shared" si="41"/>
        <v>0.22508680042465626</v>
      </c>
      <c r="AC81" s="30" t="s">
        <v>149</v>
      </c>
      <c r="AD81" s="20">
        <f t="shared" si="42"/>
        <v>0.93490927251539868</v>
      </c>
      <c r="AE81" s="20">
        <f t="shared" si="42"/>
        <v>7.0134131526544529E-3</v>
      </c>
      <c r="AF81" s="20">
        <f t="shared" si="43"/>
        <v>0.28392033748651035</v>
      </c>
      <c r="AG81" s="20">
        <f t="shared" si="44"/>
        <v>3.8560590241525722E-2</v>
      </c>
      <c r="AH81" s="20">
        <f t="shared" si="44"/>
        <v>0</v>
      </c>
      <c r="AI81" s="20">
        <f t="shared" si="44"/>
        <v>0.19580593125697976</v>
      </c>
      <c r="AJ81" s="20">
        <f t="shared" si="35"/>
        <v>0.10986659056859527</v>
      </c>
      <c r="AK81" s="20">
        <f t="shared" si="45"/>
        <v>6.3579151202194609E-2</v>
      </c>
      <c r="AL81" s="20">
        <f t="shared" si="45"/>
        <v>1.0192597625974137E-2</v>
      </c>
      <c r="AM81" s="20">
        <f t="shared" si="46"/>
        <v>5.1622002820874466E-2</v>
      </c>
      <c r="AN81" s="20">
        <f t="shared" si="47"/>
        <v>2.2239519626376068E-3</v>
      </c>
      <c r="AO81" s="20">
        <f t="shared" si="47"/>
        <v>8.6307340439304358E-4</v>
      </c>
      <c r="AP81" s="20">
        <f t="shared" si="48"/>
        <v>0</v>
      </c>
      <c r="AQ81" s="20">
        <f t="shared" si="49"/>
        <v>0</v>
      </c>
      <c r="AR81" s="20">
        <f t="shared" si="49"/>
        <v>0</v>
      </c>
      <c r="AS81" s="20">
        <f t="shared" si="50"/>
        <v>0</v>
      </c>
      <c r="AT81" s="20">
        <f t="shared" si="50"/>
        <v>0.79751194046428964</v>
      </c>
      <c r="AU81" s="20">
        <f t="shared" si="51"/>
        <v>2.444446849881154</v>
      </c>
      <c r="AV81" s="20">
        <f t="shared" si="36"/>
        <v>0.38246250785156272</v>
      </c>
      <c r="AW81" s="20">
        <f t="shared" si="36"/>
        <v>2.8691207391134056E-3</v>
      </c>
      <c r="AX81" s="20">
        <f t="shared" si="36"/>
        <v>0.11614911467611341</v>
      </c>
      <c r="AY81" s="20">
        <f t="shared" si="36"/>
        <v>1.5774771393945623E-2</v>
      </c>
      <c r="AZ81" s="20">
        <f t="shared" si="36"/>
        <v>0</v>
      </c>
      <c r="BA81" s="20">
        <f t="shared" si="36"/>
        <v>8.0102347599212309E-2</v>
      </c>
      <c r="BB81" s="20">
        <f t="shared" si="36"/>
        <v>4.4945379186271464E-2</v>
      </c>
      <c r="BC81" s="20">
        <f t="shared" si="36"/>
        <v>2.600962716996107E-2</v>
      </c>
      <c r="BD81" s="20">
        <f t="shared" si="36"/>
        <v>4.1696949256514572E-3</v>
      </c>
      <c r="BE81" s="20">
        <f t="shared" si="36"/>
        <v>2.1118071282009779E-2</v>
      </c>
      <c r="BF81" s="20">
        <f t="shared" si="36"/>
        <v>9.0979763489058179E-4</v>
      </c>
      <c r="BG81" s="20">
        <f t="shared" si="36"/>
        <v>3.5307513617447036E-4</v>
      </c>
      <c r="BH81" s="20">
        <f t="shared" si="36"/>
        <v>0</v>
      </c>
      <c r="BI81" s="20">
        <f t="shared" si="36"/>
        <v>0</v>
      </c>
      <c r="BJ81" s="20">
        <f t="shared" si="36"/>
        <v>0</v>
      </c>
      <c r="BK81" s="20">
        <f t="shared" si="29"/>
        <v>0</v>
      </c>
      <c r="BL81" s="20">
        <f t="shared" si="24"/>
        <v>0.32625456368710315</v>
      </c>
      <c r="BM81" s="20">
        <f t="shared" si="52"/>
        <v>1.0211180712820096</v>
      </c>
      <c r="BN81" s="19">
        <f t="shared" si="37"/>
        <v>2.596222433910754E-4</v>
      </c>
      <c r="BO81" s="19">
        <f t="shared" si="37"/>
        <v>1.947609367079663E-6</v>
      </c>
      <c r="BP81" s="19">
        <f t="shared" si="37"/>
        <v>7.88440516417971E-5</v>
      </c>
      <c r="BQ81" s="19">
        <f t="shared" si="37"/>
        <v>1.0708190879371159E-5</v>
      </c>
      <c r="BR81" s="19">
        <f t="shared" si="37"/>
        <v>0</v>
      </c>
      <c r="BS81" s="19">
        <f t="shared" si="37"/>
        <v>5.4374875334631437E-5</v>
      </c>
      <c r="BT81" s="19">
        <f t="shared" si="37"/>
        <v>3.0509709931963113E-5</v>
      </c>
      <c r="BU81" s="19">
        <f t="shared" si="37"/>
        <v>1.7655790089238073E-5</v>
      </c>
      <c r="BV81" s="19">
        <f t="shared" si="37"/>
        <v>2.8304618848396003E-6</v>
      </c>
      <c r="BW81" s="19">
        <f t="shared" si="37"/>
        <v>1.4335316350683758E-5</v>
      </c>
      <c r="BX81" s="19">
        <f t="shared" si="37"/>
        <v>6.1758655594513912E-7</v>
      </c>
      <c r="BY81" s="19">
        <f t="shared" si="37"/>
        <v>2.3967358122015434E-7</v>
      </c>
      <c r="BZ81" s="19">
        <f t="shared" si="37"/>
        <v>0</v>
      </c>
      <c r="CA81" s="19">
        <f t="shared" si="37"/>
        <v>0</v>
      </c>
      <c r="CB81" s="19">
        <f t="shared" si="37"/>
        <v>0</v>
      </c>
      <c r="CC81" s="19">
        <f t="shared" si="30"/>
        <v>0</v>
      </c>
      <c r="CD81" s="19">
        <f t="shared" si="25"/>
        <v>2.2146730725798673E-4</v>
      </c>
      <c r="CE81" s="19">
        <f t="shared" si="53"/>
        <v>6.7881749991514776E-4</v>
      </c>
      <c r="CF81" s="19">
        <f t="shared" si="54"/>
        <v>7.1275837491090524E-4</v>
      </c>
      <c r="CG81" s="19">
        <f t="shared" si="55"/>
        <v>0.14343129722590309</v>
      </c>
    </row>
    <row r="82" spans="1:85" s="19" customFormat="1" x14ac:dyDescent="0.2">
      <c r="A82" s="34" t="s">
        <v>31</v>
      </c>
      <c r="B82" s="19">
        <v>73.27</v>
      </c>
      <c r="C82" s="19">
        <v>0.08</v>
      </c>
      <c r="D82" s="19">
        <v>11.75</v>
      </c>
      <c r="E82" s="19">
        <v>1.45</v>
      </c>
      <c r="F82" s="19">
        <v>0</v>
      </c>
      <c r="G82" s="19">
        <v>0.28000000000000003</v>
      </c>
      <c r="H82" s="19">
        <v>1.1000000000000001</v>
      </c>
      <c r="I82" s="19">
        <v>3.11</v>
      </c>
      <c r="J82" s="19">
        <v>2.93</v>
      </c>
      <c r="K82" s="19">
        <v>0.18</v>
      </c>
      <c r="L82" s="19">
        <v>0.3</v>
      </c>
      <c r="M82" s="19">
        <v>0.1</v>
      </c>
      <c r="N82" s="19">
        <v>0</v>
      </c>
      <c r="O82" s="19">
        <v>0</v>
      </c>
      <c r="P82" s="19">
        <v>0</v>
      </c>
      <c r="Q82" s="19">
        <v>0</v>
      </c>
      <c r="R82" s="19">
        <v>4.8099999999999996</v>
      </c>
      <c r="S82" s="19">
        <f t="shared" si="34"/>
        <v>99.36</v>
      </c>
      <c r="T82" s="19">
        <v>1200</v>
      </c>
      <c r="U82" s="19">
        <v>1.63</v>
      </c>
      <c r="V82" s="20">
        <v>0.28867953813362213</v>
      </c>
      <c r="W82" s="20">
        <v>0.99</v>
      </c>
      <c r="X82" s="29">
        <f t="shared" si="28"/>
        <v>1.3448284837343859E-4</v>
      </c>
      <c r="Y82" s="29">
        <f t="shared" ref="Y82:Y94" si="57">10^(4.325-(21803/(T82+273.15))+0.171*((U82*10000-1)/(T82+273.15)))</f>
        <v>2.6103214314790946E-9</v>
      </c>
      <c r="Z82" s="19">
        <f t="shared" si="39"/>
        <v>-8.5833060109289594</v>
      </c>
      <c r="AA82" s="20">
        <f t="shared" si="40"/>
        <v>0.11094623091381453</v>
      </c>
      <c r="AB82" s="20">
        <f t="shared" si="41"/>
        <v>-0.95488744711503981</v>
      </c>
      <c r="AC82" s="30" t="s">
        <v>150</v>
      </c>
      <c r="AD82" s="20">
        <f t="shared" si="42"/>
        <v>1.2197436324288329</v>
      </c>
      <c r="AE82" s="20">
        <f t="shared" si="42"/>
        <v>1.0019161646649217E-3</v>
      </c>
      <c r="AF82" s="20">
        <f t="shared" si="43"/>
        <v>0.23055037771019327</v>
      </c>
      <c r="AG82" s="20">
        <f t="shared" si="44"/>
        <v>2.0185146516322128E-2</v>
      </c>
      <c r="AH82" s="20">
        <f t="shared" si="44"/>
        <v>0</v>
      </c>
      <c r="AI82" s="20">
        <f t="shared" si="44"/>
        <v>6.9487529470157591E-3</v>
      </c>
      <c r="AJ82" s="20">
        <f t="shared" si="35"/>
        <v>1.96190340301063E-2</v>
      </c>
      <c r="AK82" s="20">
        <f t="shared" si="45"/>
        <v>0.10037114732935291</v>
      </c>
      <c r="AL82" s="20">
        <f t="shared" si="45"/>
        <v>6.2217314675217135E-2</v>
      </c>
      <c r="AM82" s="20">
        <f t="shared" si="46"/>
        <v>5.0775740479548654E-3</v>
      </c>
      <c r="AN82" s="20">
        <f t="shared" si="47"/>
        <v>2.2239519626376068E-3</v>
      </c>
      <c r="AO82" s="20">
        <f t="shared" si="47"/>
        <v>8.6307340439304358E-4</v>
      </c>
      <c r="AP82" s="20">
        <f t="shared" si="48"/>
        <v>0</v>
      </c>
      <c r="AQ82" s="20">
        <f t="shared" si="49"/>
        <v>0</v>
      </c>
      <c r="AR82" s="20">
        <f t="shared" si="49"/>
        <v>0</v>
      </c>
      <c r="AS82" s="20">
        <f t="shared" si="50"/>
        <v>0</v>
      </c>
      <c r="AT82" s="20">
        <f t="shared" si="50"/>
        <v>0.53426635565922465</v>
      </c>
      <c r="AU82" s="20">
        <f t="shared" si="51"/>
        <v>2.1979907028279611</v>
      </c>
      <c r="AV82" s="20">
        <f t="shared" si="36"/>
        <v>0.55493575603367939</v>
      </c>
      <c r="AW82" s="20">
        <f t="shared" si="36"/>
        <v>4.5583275824408377E-4</v>
      </c>
      <c r="AX82" s="20">
        <f t="shared" si="36"/>
        <v>0.10489142534295727</v>
      </c>
      <c r="AY82" s="20">
        <f t="shared" si="36"/>
        <v>9.1834540020354401E-3</v>
      </c>
      <c r="AZ82" s="20">
        <f t="shared" si="36"/>
        <v>0</v>
      </c>
      <c r="BA82" s="20">
        <f t="shared" si="36"/>
        <v>3.1614114373074514E-3</v>
      </c>
      <c r="BB82" s="20">
        <f t="shared" si="36"/>
        <v>8.9258949115954937E-3</v>
      </c>
      <c r="BC82" s="20">
        <f t="shared" si="36"/>
        <v>4.5664955361373549E-2</v>
      </c>
      <c r="BD82" s="20">
        <f t="shared" si="36"/>
        <v>2.8306450339015354E-2</v>
      </c>
      <c r="BE82" s="20">
        <f t="shared" si="36"/>
        <v>2.3100980552019615E-3</v>
      </c>
      <c r="BF82" s="20">
        <f t="shared" si="36"/>
        <v>1.0118113601555474E-3</v>
      </c>
      <c r="BG82" s="20">
        <f t="shared" si="36"/>
        <v>3.9266472022952736E-4</v>
      </c>
      <c r="BH82" s="20">
        <f t="shared" si="36"/>
        <v>0</v>
      </c>
      <c r="BI82" s="20">
        <f t="shared" si="36"/>
        <v>0</v>
      </c>
      <c r="BJ82" s="20">
        <f t="shared" si="36"/>
        <v>0</v>
      </c>
      <c r="BK82" s="20">
        <f t="shared" si="29"/>
        <v>0</v>
      </c>
      <c r="BL82" s="20">
        <f t="shared" si="24"/>
        <v>0.24307034373340669</v>
      </c>
      <c r="BM82" s="20">
        <f t="shared" si="52"/>
        <v>1.0023100980552018</v>
      </c>
      <c r="BN82" s="19">
        <f t="shared" si="37"/>
        <v>3.7670010252430463E-4</v>
      </c>
      <c r="BO82" s="19">
        <f t="shared" si="37"/>
        <v>3.0942725333067491E-7</v>
      </c>
      <c r="BP82" s="19">
        <f t="shared" si="37"/>
        <v>7.1202135113842627E-5</v>
      </c>
      <c r="BQ82" s="19">
        <f t="shared" si="37"/>
        <v>6.2338892862474556E-6</v>
      </c>
      <c r="BR82" s="19">
        <f t="shared" si="37"/>
        <v>0</v>
      </c>
      <c r="BS82" s="19">
        <f t="shared" si="37"/>
        <v>2.1460214080761983E-6</v>
      </c>
      <c r="BT82" s="19">
        <f t="shared" si="37"/>
        <v>6.0590536683945922E-6</v>
      </c>
      <c r="BU82" s="19">
        <f t="shared" si="37"/>
        <v>3.0998170832144414E-5</v>
      </c>
      <c r="BV82" s="19">
        <f t="shared" si="37"/>
        <v>1.921491385060269E-5</v>
      </c>
      <c r="BW82" s="19">
        <f t="shared" si="37"/>
        <v>1.5681349863910405E-6</v>
      </c>
      <c r="BX82" s="19">
        <f t="shared" si="37"/>
        <v>6.8683525788653383E-7</v>
      </c>
      <c r="BY82" s="19">
        <f t="shared" si="37"/>
        <v>2.665476836910887E-7</v>
      </c>
      <c r="BZ82" s="19">
        <f t="shared" si="37"/>
        <v>0</v>
      </c>
      <c r="CA82" s="19">
        <f t="shared" si="37"/>
        <v>0</v>
      </c>
      <c r="CB82" s="19">
        <f t="shared" si="37"/>
        <v>0</v>
      </c>
      <c r="CC82" s="19">
        <f t="shared" si="30"/>
        <v>0</v>
      </c>
      <c r="CD82" s="19">
        <f t="shared" si="30"/>
        <v>1.6500040303662672E-4</v>
      </c>
      <c r="CE82" s="19">
        <f t="shared" si="53"/>
        <v>6.7881749991514776E-4</v>
      </c>
      <c r="CF82" s="19">
        <f t="shared" si="54"/>
        <v>1.1064725248616908E-3</v>
      </c>
      <c r="CG82" s="19">
        <f t="shared" si="55"/>
        <v>-0.60440668769131323</v>
      </c>
    </row>
    <row r="83" spans="1:85" s="19" customFormat="1" x14ac:dyDescent="0.2">
      <c r="A83" s="34" t="s">
        <v>31</v>
      </c>
      <c r="B83" s="19">
        <v>58.44</v>
      </c>
      <c r="C83" s="19">
        <v>0.6</v>
      </c>
      <c r="D83" s="19">
        <v>14.67</v>
      </c>
      <c r="E83" s="19">
        <v>3.35</v>
      </c>
      <c r="F83" s="19">
        <v>0</v>
      </c>
      <c r="G83" s="19">
        <v>3.42</v>
      </c>
      <c r="H83" s="19">
        <v>6.65</v>
      </c>
      <c r="I83" s="19">
        <v>2.52</v>
      </c>
      <c r="J83" s="19">
        <v>0.69</v>
      </c>
      <c r="K83" s="19">
        <v>1.39</v>
      </c>
      <c r="L83" s="19">
        <v>0.3</v>
      </c>
      <c r="M83" s="19">
        <v>0.1</v>
      </c>
      <c r="N83" s="19">
        <v>0</v>
      </c>
      <c r="O83" s="19">
        <v>0</v>
      </c>
      <c r="P83" s="19">
        <v>0</v>
      </c>
      <c r="Q83" s="19">
        <v>0</v>
      </c>
      <c r="R83" s="19">
        <v>6.87</v>
      </c>
      <c r="S83" s="19">
        <f t="shared" si="34"/>
        <v>98.999999999999986</v>
      </c>
      <c r="T83" s="19">
        <v>1200</v>
      </c>
      <c r="U83" s="19">
        <v>1.63</v>
      </c>
      <c r="V83" s="20">
        <v>0.27580078483748677</v>
      </c>
      <c r="W83" s="20">
        <v>0.99</v>
      </c>
      <c r="X83" s="29">
        <f t="shared" si="28"/>
        <v>1.2275124080695808E-4</v>
      </c>
      <c r="Y83" s="29">
        <f t="shared" si="57"/>
        <v>2.6103214314790946E-9</v>
      </c>
      <c r="Z83" s="19">
        <f t="shared" si="39"/>
        <v>-8.5833060109289594</v>
      </c>
      <c r="AA83" s="20">
        <f t="shared" si="40"/>
        <v>0.89675819080521124</v>
      </c>
      <c r="AB83" s="20">
        <f t="shared" si="41"/>
        <v>-4.7324647877242443E-2</v>
      </c>
      <c r="AC83" s="30" t="s">
        <v>151</v>
      </c>
      <c r="AD83" s="20">
        <f t="shared" si="42"/>
        <v>0.97286499084401523</v>
      </c>
      <c r="AE83" s="20">
        <f t="shared" si="42"/>
        <v>7.5143712349869125E-3</v>
      </c>
      <c r="AF83" s="20">
        <f t="shared" si="43"/>
        <v>0.28784459923476896</v>
      </c>
      <c r="AG83" s="20">
        <f t="shared" si="44"/>
        <v>4.6634648848054572E-2</v>
      </c>
      <c r="AH83" s="20">
        <f t="shared" si="44"/>
        <v>0</v>
      </c>
      <c r="AI83" s="20">
        <f t="shared" si="44"/>
        <v>8.4874053852835335E-2</v>
      </c>
      <c r="AJ83" s="20">
        <f t="shared" si="35"/>
        <v>0.11860597845473353</v>
      </c>
      <c r="AK83" s="20">
        <f t="shared" si="45"/>
        <v>8.1329675649507827E-2</v>
      </c>
      <c r="AL83" s="20">
        <f t="shared" si="45"/>
        <v>1.4651859087337821E-2</v>
      </c>
      <c r="AM83" s="20">
        <f t="shared" si="46"/>
        <v>3.9210155148095907E-2</v>
      </c>
      <c r="AN83" s="20">
        <f t="shared" si="47"/>
        <v>2.2239519626376068E-3</v>
      </c>
      <c r="AO83" s="20">
        <f t="shared" si="47"/>
        <v>8.6307340439304358E-4</v>
      </c>
      <c r="AP83" s="20">
        <f t="shared" si="48"/>
        <v>0</v>
      </c>
      <c r="AQ83" s="20">
        <f t="shared" si="49"/>
        <v>0</v>
      </c>
      <c r="AR83" s="20">
        <f t="shared" si="49"/>
        <v>0</v>
      </c>
      <c r="AS83" s="20">
        <f t="shared" si="50"/>
        <v>0</v>
      </c>
      <c r="AT83" s="20">
        <f t="shared" si="50"/>
        <v>0.76307897367544153</v>
      </c>
      <c r="AU83" s="20">
        <f t="shared" si="51"/>
        <v>2.3804861762487128</v>
      </c>
      <c r="AV83" s="20">
        <f t="shared" si="36"/>
        <v>0.40868331879040931</v>
      </c>
      <c r="AW83" s="20">
        <f t="shared" si="36"/>
        <v>3.1566540104124561E-3</v>
      </c>
      <c r="AX83" s="20">
        <f t="shared" si="36"/>
        <v>0.12091840822548637</v>
      </c>
      <c r="AY83" s="20">
        <f t="shared" si="36"/>
        <v>1.9590388431300929E-2</v>
      </c>
      <c r="AZ83" s="20">
        <f t="shared" si="36"/>
        <v>0</v>
      </c>
      <c r="BA83" s="20">
        <f t="shared" si="36"/>
        <v>3.5654083900871054E-2</v>
      </c>
      <c r="BB83" s="20">
        <f t="shared" si="36"/>
        <v>4.9824266840162314E-2</v>
      </c>
      <c r="BC83" s="20">
        <f t="shared" si="36"/>
        <v>3.4165153514006591E-2</v>
      </c>
      <c r="BD83" s="20">
        <f t="shared" si="36"/>
        <v>6.1549859997199986E-3</v>
      </c>
      <c r="BE83" s="20">
        <f t="shared" si="36"/>
        <v>1.6471490378442439E-2</v>
      </c>
      <c r="BF83" s="20">
        <f t="shared" si="36"/>
        <v>9.3424275462175533E-4</v>
      </c>
      <c r="BG83" s="20">
        <f t="shared" si="36"/>
        <v>3.6256182161625367E-4</v>
      </c>
      <c r="BH83" s="20">
        <f t="shared" si="36"/>
        <v>0</v>
      </c>
      <c r="BI83" s="20">
        <f t="shared" si="36"/>
        <v>0</v>
      </c>
      <c r="BJ83" s="20">
        <f t="shared" si="36"/>
        <v>0</v>
      </c>
      <c r="BK83" s="20">
        <f t="shared" si="29"/>
        <v>0</v>
      </c>
      <c r="BL83" s="20">
        <f t="shared" si="29"/>
        <v>0.32055593571139274</v>
      </c>
      <c r="BM83" s="20">
        <f t="shared" si="52"/>
        <v>1.016471490378442</v>
      </c>
      <c r="BN83" s="19">
        <f t="shared" si="37"/>
        <v>2.7742138871833099E-4</v>
      </c>
      <c r="BO83" s="19">
        <f t="shared" si="37"/>
        <v>2.1427919834453084E-6</v>
      </c>
      <c r="BP83" s="19">
        <f t="shared" si="37"/>
        <v>8.2081531565343896E-5</v>
      </c>
      <c r="BQ83" s="19">
        <f t="shared" si="37"/>
        <v>1.3298298497302331E-5</v>
      </c>
      <c r="BR83" s="19">
        <f t="shared" si="37"/>
        <v>0</v>
      </c>
      <c r="BS83" s="19">
        <f t="shared" si="37"/>
        <v>2.4202616095354207E-5</v>
      </c>
      <c r="BT83" s="19">
        <f t="shared" si="37"/>
        <v>3.3821584251544178E-5</v>
      </c>
      <c r="BU83" s="19">
        <f t="shared" si="37"/>
        <v>2.319190409259518E-5</v>
      </c>
      <c r="BV83" s="19">
        <f t="shared" si="37"/>
        <v>4.1781122083426656E-6</v>
      </c>
      <c r="BW83" s="19">
        <f t="shared" si="37"/>
        <v>1.1181135918570708E-5</v>
      </c>
      <c r="BX83" s="19">
        <f t="shared" si="37"/>
        <v>6.3418033100618081E-7</v>
      </c>
      <c r="BY83" s="19">
        <f t="shared" si="37"/>
        <v>2.4611330931422711E-7</v>
      </c>
      <c r="BZ83" s="19">
        <f t="shared" si="37"/>
        <v>0</v>
      </c>
      <c r="CA83" s="19">
        <f t="shared" si="37"/>
        <v>0</v>
      </c>
      <c r="CB83" s="19">
        <f t="shared" si="37"/>
        <v>0</v>
      </c>
      <c r="CC83" s="19">
        <f t="shared" si="30"/>
        <v>0</v>
      </c>
      <c r="CD83" s="19">
        <f t="shared" si="30"/>
        <v>2.1759897886256845E-4</v>
      </c>
      <c r="CE83" s="19">
        <f t="shared" si="53"/>
        <v>6.7881749991514776E-4</v>
      </c>
      <c r="CF83" s="19">
        <f t="shared" si="54"/>
        <v>1.1064725248616908E-3</v>
      </c>
      <c r="CG83" s="19">
        <f t="shared" si="55"/>
        <v>-0.10368489633876887</v>
      </c>
    </row>
    <row r="84" spans="1:85" s="19" customFormat="1" x14ac:dyDescent="0.2">
      <c r="A84" s="34" t="s">
        <v>31</v>
      </c>
      <c r="B84" s="19">
        <v>57.45</v>
      </c>
      <c r="C84" s="19">
        <v>0.57999999999999996</v>
      </c>
      <c r="D84" s="19">
        <v>15.49</v>
      </c>
      <c r="E84" s="19">
        <v>3.4</v>
      </c>
      <c r="F84" s="19">
        <v>0</v>
      </c>
      <c r="G84" s="19">
        <v>3.16</v>
      </c>
      <c r="H84" s="19">
        <v>6.34</v>
      </c>
      <c r="I84" s="19">
        <v>2.4300000000000002</v>
      </c>
      <c r="J84" s="19">
        <v>0.68</v>
      </c>
      <c r="K84" s="19">
        <v>1.32</v>
      </c>
      <c r="L84" s="19">
        <v>0.3</v>
      </c>
      <c r="M84" s="19">
        <v>0.1</v>
      </c>
      <c r="N84" s="19">
        <v>0</v>
      </c>
      <c r="O84" s="19">
        <v>0</v>
      </c>
      <c r="P84" s="19">
        <v>0</v>
      </c>
      <c r="Q84" s="19">
        <v>0</v>
      </c>
      <c r="R84" s="19">
        <v>7.23</v>
      </c>
      <c r="S84" s="19">
        <f t="shared" si="34"/>
        <v>98.48</v>
      </c>
      <c r="T84" s="19">
        <v>1200</v>
      </c>
      <c r="U84" s="19">
        <v>1.63</v>
      </c>
      <c r="V84" s="20">
        <v>0.27652627022741172</v>
      </c>
      <c r="W84" s="20">
        <v>0.99</v>
      </c>
      <c r="X84" s="29">
        <f t="shared" si="28"/>
        <v>1.2339787681306803E-4</v>
      </c>
      <c r="Y84" s="29">
        <f t="shared" si="57"/>
        <v>2.6103214314790946E-9</v>
      </c>
      <c r="Z84" s="19">
        <f t="shared" si="39"/>
        <v>-8.5833060109289594</v>
      </c>
      <c r="AA84" s="20">
        <f t="shared" si="40"/>
        <v>0.84936348214293189</v>
      </c>
      <c r="AB84" s="20">
        <f t="shared" si="41"/>
        <v>-7.0906415166325343E-2</v>
      </c>
      <c r="AC84" s="30" t="s">
        <v>152</v>
      </c>
      <c r="AD84" s="20">
        <f t="shared" si="42"/>
        <v>0.95638421841185284</v>
      </c>
      <c r="AE84" s="20">
        <f t="shared" si="42"/>
        <v>7.2638921938206818E-3</v>
      </c>
      <c r="AF84" s="20">
        <f t="shared" si="43"/>
        <v>0.30393407240262926</v>
      </c>
      <c r="AG84" s="20">
        <f t="shared" si="44"/>
        <v>4.7330688383100165E-2</v>
      </c>
      <c r="AH84" s="20">
        <f t="shared" si="44"/>
        <v>0</v>
      </c>
      <c r="AI84" s="20">
        <f t="shared" si="44"/>
        <v>7.8421640402034989E-2</v>
      </c>
      <c r="AJ84" s="20">
        <f t="shared" si="35"/>
        <v>0.11307697795533993</v>
      </c>
      <c r="AK84" s="20">
        <f t="shared" si="45"/>
        <v>7.842504437631112E-2</v>
      </c>
      <c r="AL84" s="20">
        <f t="shared" si="45"/>
        <v>1.4439513303463361E-2</v>
      </c>
      <c r="AM84" s="20">
        <f t="shared" si="46"/>
        <v>3.7235543018335683E-2</v>
      </c>
      <c r="AN84" s="20">
        <f t="shared" si="47"/>
        <v>2.2239519626376068E-3</v>
      </c>
      <c r="AO84" s="20">
        <f t="shared" si="47"/>
        <v>8.6307340439304358E-4</v>
      </c>
      <c r="AP84" s="20">
        <f t="shared" si="48"/>
        <v>0</v>
      </c>
      <c r="AQ84" s="20">
        <f t="shared" si="49"/>
        <v>0</v>
      </c>
      <c r="AR84" s="20">
        <f t="shared" si="49"/>
        <v>0</v>
      </c>
      <c r="AS84" s="20">
        <f t="shared" si="50"/>
        <v>0</v>
      </c>
      <c r="AT84" s="20">
        <f t="shared" si="50"/>
        <v>0.8030656447850717</v>
      </c>
      <c r="AU84" s="20">
        <f t="shared" si="51"/>
        <v>2.405428717580655</v>
      </c>
      <c r="AV84" s="20">
        <f t="shared" ref="AV84:BJ96" si="58">AD84/$AU84</f>
        <v>0.39759408018283332</v>
      </c>
      <c r="AW84" s="20">
        <f t="shared" si="58"/>
        <v>3.0197910836977943E-3</v>
      </c>
      <c r="AX84" s="20">
        <f t="shared" si="58"/>
        <v>0.12635338980583957</v>
      </c>
      <c r="AY84" s="20">
        <f t="shared" si="58"/>
        <v>1.9676612338238267E-2</v>
      </c>
      <c r="AZ84" s="20">
        <f t="shared" si="58"/>
        <v>0</v>
      </c>
      <c r="BA84" s="20">
        <f t="shared" si="58"/>
        <v>3.2601939034348243E-2</v>
      </c>
      <c r="BB84" s="20">
        <f t="shared" si="58"/>
        <v>4.7009074569073529E-2</v>
      </c>
      <c r="BC84" s="20">
        <f t="shared" si="58"/>
        <v>3.2603354156006702E-2</v>
      </c>
      <c r="BD84" s="20">
        <f t="shared" si="58"/>
        <v>6.002885555464064E-3</v>
      </c>
      <c r="BE84" s="20">
        <f t="shared" si="58"/>
        <v>1.5479794826672996E-2</v>
      </c>
      <c r="BF84" s="20">
        <f t="shared" si="58"/>
        <v>9.2455533867344245E-4</v>
      </c>
      <c r="BG84" s="20">
        <f t="shared" si="58"/>
        <v>3.5880231997109863E-4</v>
      </c>
      <c r="BH84" s="20">
        <f t="shared" si="58"/>
        <v>0</v>
      </c>
      <c r="BI84" s="20">
        <f t="shared" si="58"/>
        <v>0</v>
      </c>
      <c r="BJ84" s="20">
        <f t="shared" si="58"/>
        <v>0</v>
      </c>
      <c r="BK84" s="20">
        <f t="shared" si="29"/>
        <v>0</v>
      </c>
      <c r="BL84" s="20">
        <f t="shared" si="29"/>
        <v>0.33385551561585386</v>
      </c>
      <c r="BM84" s="20">
        <f t="shared" si="52"/>
        <v>1.0154797948266727</v>
      </c>
      <c r="BN84" s="19">
        <f t="shared" ref="BN84:CB96" si="59">AV84/($T84+273.15)</f>
        <v>2.6989381949077369E-4</v>
      </c>
      <c r="BO84" s="19">
        <f t="shared" si="59"/>
        <v>2.0498870337017913E-6</v>
      </c>
      <c r="BP84" s="19">
        <f t="shared" si="59"/>
        <v>8.5770892173804141E-5</v>
      </c>
      <c r="BQ84" s="19">
        <f t="shared" si="59"/>
        <v>1.3356828794242449E-5</v>
      </c>
      <c r="BR84" s="19">
        <f t="shared" si="59"/>
        <v>0</v>
      </c>
      <c r="BS84" s="19">
        <f t="shared" si="59"/>
        <v>2.2130766747682341E-5</v>
      </c>
      <c r="BT84" s="19">
        <f t="shared" si="59"/>
        <v>3.1910582472303244E-5</v>
      </c>
      <c r="BU84" s="19">
        <f t="shared" si="59"/>
        <v>2.2131727357028613E-5</v>
      </c>
      <c r="BV84" s="19">
        <f t="shared" si="59"/>
        <v>4.0748637650368691E-6</v>
      </c>
      <c r="BW84" s="19">
        <f t="shared" si="59"/>
        <v>1.0507955623441601E-5</v>
      </c>
      <c r="BX84" s="19">
        <f t="shared" si="59"/>
        <v>6.2760434353150895E-7</v>
      </c>
      <c r="BY84" s="19">
        <f t="shared" si="59"/>
        <v>2.4356129380653606E-7</v>
      </c>
      <c r="BZ84" s="19">
        <f t="shared" si="59"/>
        <v>0</v>
      </c>
      <c r="CA84" s="19">
        <f t="shared" si="59"/>
        <v>0</v>
      </c>
      <c r="CB84" s="19">
        <f t="shared" si="59"/>
        <v>0</v>
      </c>
      <c r="CC84" s="19">
        <f t="shared" si="30"/>
        <v>0</v>
      </c>
      <c r="CD84" s="19">
        <f t="shared" si="30"/>
        <v>2.2662696644323648E-4</v>
      </c>
      <c r="CE84" s="19">
        <f t="shared" si="53"/>
        <v>6.7881749991514776E-4</v>
      </c>
      <c r="CF84" s="19">
        <f t="shared" si="54"/>
        <v>1.1064725248616908E-3</v>
      </c>
      <c r="CG84" s="19">
        <f t="shared" si="55"/>
        <v>-8.8835338948753506E-2</v>
      </c>
    </row>
    <row r="85" spans="1:85" s="19" customFormat="1" x14ac:dyDescent="0.2">
      <c r="A85" s="34" t="s">
        <v>31</v>
      </c>
      <c r="B85" s="19">
        <v>60.32</v>
      </c>
      <c r="C85" s="19">
        <v>0.6</v>
      </c>
      <c r="D85" s="19">
        <v>15.79</v>
      </c>
      <c r="E85" s="19">
        <v>3.47</v>
      </c>
      <c r="F85" s="19">
        <v>0</v>
      </c>
      <c r="G85" s="19">
        <v>3.26</v>
      </c>
      <c r="H85" s="19">
        <v>6.55</v>
      </c>
      <c r="I85" s="19">
        <v>2.59</v>
      </c>
      <c r="J85" s="19">
        <v>0.8</v>
      </c>
      <c r="K85" s="19">
        <v>1.24</v>
      </c>
      <c r="L85" s="19">
        <v>0.3</v>
      </c>
      <c r="M85" s="19">
        <v>0.1</v>
      </c>
      <c r="N85" s="19">
        <v>0</v>
      </c>
      <c r="O85" s="19">
        <v>0</v>
      </c>
      <c r="P85" s="19">
        <v>0</v>
      </c>
      <c r="Q85" s="19">
        <v>0</v>
      </c>
      <c r="R85" s="19">
        <v>4.62</v>
      </c>
      <c r="S85" s="19">
        <f t="shared" si="34"/>
        <v>99.64</v>
      </c>
      <c r="T85" s="19">
        <v>1200</v>
      </c>
      <c r="U85" s="19">
        <v>1.63</v>
      </c>
      <c r="V85" s="20">
        <v>0.27741437984066114</v>
      </c>
      <c r="W85" s="20">
        <v>0.99</v>
      </c>
      <c r="X85" s="29">
        <f t="shared" si="28"/>
        <v>1.2419177480380695E-4</v>
      </c>
      <c r="Y85" s="29">
        <f t="shared" si="57"/>
        <v>2.6103214314790946E-9</v>
      </c>
      <c r="Z85" s="19">
        <f t="shared" si="39"/>
        <v>-8.5833060109289594</v>
      </c>
      <c r="AA85" s="20">
        <f t="shared" si="40"/>
        <v>0.79533256607688296</v>
      </c>
      <c r="AB85" s="20">
        <f t="shared" si="41"/>
        <v>-9.9451234348545567E-2</v>
      </c>
      <c r="AC85" s="30" t="s">
        <v>153</v>
      </c>
      <c r="AD85" s="20">
        <f t="shared" si="42"/>
        <v>1.0041618112202431</v>
      </c>
      <c r="AE85" s="20">
        <f t="shared" si="42"/>
        <v>7.5143712349869125E-3</v>
      </c>
      <c r="AF85" s="20">
        <f t="shared" si="43"/>
        <v>0.30982046502501714</v>
      </c>
      <c r="AG85" s="20">
        <f t="shared" si="44"/>
        <v>4.8305143732163991E-2</v>
      </c>
      <c r="AH85" s="20">
        <f t="shared" si="44"/>
        <v>0</v>
      </c>
      <c r="AI85" s="20">
        <f t="shared" si="44"/>
        <v>8.0903337883112034E-2</v>
      </c>
      <c r="AJ85" s="20">
        <f t="shared" si="35"/>
        <v>0.11682242990654204</v>
      </c>
      <c r="AK85" s="20">
        <f t="shared" si="45"/>
        <v>8.3588833306438598E-2</v>
      </c>
      <c r="AL85" s="20">
        <f t="shared" si="45"/>
        <v>1.6987662709956896E-2</v>
      </c>
      <c r="AM85" s="20">
        <f t="shared" si="46"/>
        <v>3.4978843441466852E-2</v>
      </c>
      <c r="AN85" s="20">
        <f t="shared" si="47"/>
        <v>2.2239519626376068E-3</v>
      </c>
      <c r="AO85" s="20">
        <f t="shared" si="47"/>
        <v>8.6307340439304358E-4</v>
      </c>
      <c r="AP85" s="20">
        <f t="shared" si="48"/>
        <v>0</v>
      </c>
      <c r="AQ85" s="20">
        <f t="shared" si="49"/>
        <v>0</v>
      </c>
      <c r="AR85" s="20">
        <f t="shared" si="49"/>
        <v>0</v>
      </c>
      <c r="AS85" s="20">
        <f t="shared" si="50"/>
        <v>0</v>
      </c>
      <c r="AT85" s="20">
        <f t="shared" si="50"/>
        <v>0.51316227924025326</v>
      </c>
      <c r="AU85" s="20">
        <f t="shared" si="51"/>
        <v>2.1843533596257445</v>
      </c>
      <c r="AV85" s="20">
        <f t="shared" si="58"/>
        <v>0.45970667099039819</v>
      </c>
      <c r="AW85" s="20">
        <f t="shared" si="58"/>
        <v>3.4400895816024861E-3</v>
      </c>
      <c r="AX85" s="20">
        <f t="shared" si="58"/>
        <v>0.14183623893072875</v>
      </c>
      <c r="AY85" s="20">
        <f t="shared" si="58"/>
        <v>2.2114161849912571E-2</v>
      </c>
      <c r="AZ85" s="20">
        <f t="shared" si="58"/>
        <v>0</v>
      </c>
      <c r="BA85" s="20">
        <f t="shared" si="58"/>
        <v>3.7037660379716945E-2</v>
      </c>
      <c r="BB85" s="20">
        <f t="shared" si="58"/>
        <v>5.3481470565072756E-2</v>
      </c>
      <c r="BC85" s="20">
        <f t="shared" si="58"/>
        <v>3.8267083912082916E-2</v>
      </c>
      <c r="BD85" s="20">
        <f t="shared" si="58"/>
        <v>7.7769755681230401E-3</v>
      </c>
      <c r="BE85" s="20">
        <f t="shared" si="58"/>
        <v>1.6013363079433237E-2</v>
      </c>
      <c r="BF85" s="20">
        <f t="shared" si="58"/>
        <v>1.0181282954231576E-3</v>
      </c>
      <c r="BG85" s="20">
        <f t="shared" si="58"/>
        <v>3.951162025089741E-4</v>
      </c>
      <c r="BH85" s="20">
        <f t="shared" si="58"/>
        <v>0</v>
      </c>
      <c r="BI85" s="20">
        <f t="shared" si="58"/>
        <v>0</v>
      </c>
      <c r="BJ85" s="20">
        <f t="shared" si="58"/>
        <v>0</v>
      </c>
      <c r="BK85" s="20">
        <f t="shared" si="29"/>
        <v>0</v>
      </c>
      <c r="BL85" s="20">
        <f t="shared" si="29"/>
        <v>0.23492640372443027</v>
      </c>
      <c r="BM85" s="20">
        <f t="shared" si="52"/>
        <v>1.0160133630794332</v>
      </c>
      <c r="BN85" s="19">
        <f t="shared" si="59"/>
        <v>3.1205693309601751E-4</v>
      </c>
      <c r="BO85" s="19">
        <f t="shared" si="59"/>
        <v>2.3351930092675464E-6</v>
      </c>
      <c r="BP85" s="19">
        <f t="shared" si="59"/>
        <v>9.6280921108324834E-5</v>
      </c>
      <c r="BQ85" s="19">
        <f t="shared" si="59"/>
        <v>1.501148005967659E-5</v>
      </c>
      <c r="BR85" s="19">
        <f t="shared" si="59"/>
        <v>0</v>
      </c>
      <c r="BS85" s="19">
        <f t="shared" si="59"/>
        <v>2.5141812021665778E-5</v>
      </c>
      <c r="BT85" s="19">
        <f t="shared" si="59"/>
        <v>3.6304158140768252E-5</v>
      </c>
      <c r="BU85" s="19">
        <f t="shared" si="59"/>
        <v>2.5976366230243299E-5</v>
      </c>
      <c r="BV85" s="19">
        <f t="shared" si="59"/>
        <v>5.2791471120544682E-6</v>
      </c>
      <c r="BW85" s="19">
        <f t="shared" si="59"/>
        <v>1.0870151090814401E-5</v>
      </c>
      <c r="BX85" s="19">
        <f t="shared" si="59"/>
        <v>6.9112330409201878E-7</v>
      </c>
      <c r="BY85" s="19">
        <f t="shared" si="59"/>
        <v>2.6821179276310901E-7</v>
      </c>
      <c r="BZ85" s="19">
        <f t="shared" si="59"/>
        <v>0</v>
      </c>
      <c r="CA85" s="19">
        <f t="shared" si="59"/>
        <v>0</v>
      </c>
      <c r="CB85" s="19">
        <f t="shared" si="59"/>
        <v>0</v>
      </c>
      <c r="CC85" s="19">
        <f t="shared" si="30"/>
        <v>0</v>
      </c>
      <c r="CD85" s="19">
        <f t="shared" si="30"/>
        <v>1.5947215404027443E-4</v>
      </c>
      <c r="CE85" s="19">
        <f t="shared" si="53"/>
        <v>6.7881749991514776E-4</v>
      </c>
      <c r="CF85" s="19">
        <f t="shared" si="54"/>
        <v>1.1064725248616908E-3</v>
      </c>
      <c r="CG85" s="19">
        <f t="shared" si="55"/>
        <v>-0.19926092530843942</v>
      </c>
    </row>
    <row r="86" spans="1:85" s="19" customFormat="1" x14ac:dyDescent="0.2">
      <c r="A86" s="34" t="s">
        <v>31</v>
      </c>
      <c r="B86" s="19">
        <v>60.58</v>
      </c>
      <c r="C86" s="19">
        <v>0.59</v>
      </c>
      <c r="D86" s="19">
        <v>16.47</v>
      </c>
      <c r="E86" s="19">
        <v>3.3</v>
      </c>
      <c r="F86" s="19">
        <v>0</v>
      </c>
      <c r="G86" s="19">
        <v>3.3</v>
      </c>
      <c r="H86" s="19">
        <v>6.77</v>
      </c>
      <c r="I86" s="19">
        <v>2.23</v>
      </c>
      <c r="J86" s="19">
        <v>0.56999999999999995</v>
      </c>
      <c r="K86" s="19">
        <v>1.31</v>
      </c>
      <c r="L86" s="19">
        <v>0.3</v>
      </c>
      <c r="M86" s="19">
        <v>0.1</v>
      </c>
      <c r="N86" s="19">
        <v>0</v>
      </c>
      <c r="O86" s="19">
        <v>0</v>
      </c>
      <c r="P86" s="19">
        <v>0</v>
      </c>
      <c r="Q86" s="19">
        <v>0</v>
      </c>
      <c r="R86" s="19">
        <v>5.32</v>
      </c>
      <c r="S86" s="19">
        <f t="shared" si="34"/>
        <v>100.83999999999997</v>
      </c>
      <c r="T86" s="19">
        <v>1200</v>
      </c>
      <c r="U86" s="19">
        <v>1.05</v>
      </c>
      <c r="V86" s="20">
        <v>0.27658203395108477</v>
      </c>
      <c r="W86" s="20">
        <v>0.99</v>
      </c>
      <c r="X86" s="29">
        <f t="shared" si="28"/>
        <v>2.9138649591559059E-5</v>
      </c>
      <c r="Y86" s="29">
        <f t="shared" si="57"/>
        <v>5.5391457485762941E-10</v>
      </c>
      <c r="Z86" s="19">
        <f t="shared" si="39"/>
        <v>-9.2565572073448017</v>
      </c>
      <c r="AA86" s="20">
        <f t="shared" si="40"/>
        <v>1.1773274864741523</v>
      </c>
      <c r="AB86" s="20">
        <f t="shared" si="41"/>
        <v>7.0897283392280755E-2</v>
      </c>
      <c r="AC86" s="30" t="s">
        <v>154</v>
      </c>
      <c r="AD86" s="20">
        <f t="shared" si="42"/>
        <v>1.0084900948892959</v>
      </c>
      <c r="AE86" s="20">
        <f t="shared" si="42"/>
        <v>7.3891317144037976E-3</v>
      </c>
      <c r="AF86" s="20">
        <f t="shared" si="43"/>
        <v>0.32316295496909642</v>
      </c>
      <c r="AG86" s="20">
        <f t="shared" si="44"/>
        <v>4.5938609313008978E-2</v>
      </c>
      <c r="AH86" s="20">
        <f t="shared" si="44"/>
        <v>0</v>
      </c>
      <c r="AI86" s="20">
        <f t="shared" si="44"/>
        <v>8.1896016875542862E-2</v>
      </c>
      <c r="AJ86" s="20">
        <f t="shared" si="35"/>
        <v>0.12074623671256329</v>
      </c>
      <c r="AK86" s="20">
        <f t="shared" si="45"/>
        <v>7.1970308213651774E-2</v>
      </c>
      <c r="AL86" s="20">
        <f t="shared" si="45"/>
        <v>1.2103709680844286E-2</v>
      </c>
      <c r="AM86" s="20">
        <f t="shared" si="46"/>
        <v>3.6953455571227076E-2</v>
      </c>
      <c r="AN86" s="20">
        <f t="shared" si="47"/>
        <v>2.2239519626376068E-3</v>
      </c>
      <c r="AO86" s="20">
        <f t="shared" si="47"/>
        <v>8.6307340439304358E-4</v>
      </c>
      <c r="AP86" s="20">
        <f t="shared" si="48"/>
        <v>0</v>
      </c>
      <c r="AQ86" s="20">
        <f t="shared" si="49"/>
        <v>0</v>
      </c>
      <c r="AR86" s="20">
        <f t="shared" si="49"/>
        <v>0</v>
      </c>
      <c r="AS86" s="20">
        <f t="shared" si="50"/>
        <v>0</v>
      </c>
      <c r="AT86" s="20">
        <f t="shared" si="50"/>
        <v>0.59091413973120077</v>
      </c>
      <c r="AU86" s="20">
        <f t="shared" si="51"/>
        <v>2.2656982274666388</v>
      </c>
      <c r="AV86" s="20">
        <f t="shared" si="58"/>
        <v>0.44511227605846082</v>
      </c>
      <c r="AW86" s="20">
        <f t="shared" si="58"/>
        <v>3.2613044512401191E-3</v>
      </c>
      <c r="AX86" s="20">
        <f t="shared" si="58"/>
        <v>0.14263283214483374</v>
      </c>
      <c r="AY86" s="20">
        <f t="shared" si="58"/>
        <v>2.027569636419526E-2</v>
      </c>
      <c r="AZ86" s="20">
        <f t="shared" si="58"/>
        <v>0</v>
      </c>
      <c r="BA86" s="20">
        <f t="shared" si="58"/>
        <v>3.6146039169176483E-2</v>
      </c>
      <c r="BB86" s="20">
        <f t="shared" si="58"/>
        <v>5.3293168193706948E-2</v>
      </c>
      <c r="BC86" s="20">
        <f t="shared" si="58"/>
        <v>3.1765178319499522E-2</v>
      </c>
      <c r="BD86" s="20">
        <f t="shared" si="58"/>
        <v>5.3421543672997852E-3</v>
      </c>
      <c r="BE86" s="20">
        <f t="shared" si="58"/>
        <v>1.630996357910652E-2</v>
      </c>
      <c r="BF86" s="20">
        <f t="shared" si="58"/>
        <v>9.8157465794740449E-4</v>
      </c>
      <c r="BG86" s="20">
        <f t="shared" si="58"/>
        <v>3.8093043192167651E-4</v>
      </c>
      <c r="BH86" s="20">
        <f t="shared" si="58"/>
        <v>0</v>
      </c>
      <c r="BI86" s="20">
        <f t="shared" si="58"/>
        <v>0</v>
      </c>
      <c r="BJ86" s="20">
        <f t="shared" si="58"/>
        <v>0</v>
      </c>
      <c r="BK86" s="20">
        <f t="shared" si="29"/>
        <v>0</v>
      </c>
      <c r="BL86" s="20">
        <f t="shared" si="29"/>
        <v>0.26080884584171821</v>
      </c>
      <c r="BM86" s="20">
        <f t="shared" si="52"/>
        <v>1.0163099635791066</v>
      </c>
      <c r="BN86" s="19">
        <f t="shared" si="59"/>
        <v>3.0215000241554546E-4</v>
      </c>
      <c r="BO86" s="19">
        <f t="shared" si="59"/>
        <v>2.2138305340529606E-6</v>
      </c>
      <c r="BP86" s="19">
        <f t="shared" si="59"/>
        <v>9.6821662522372968E-5</v>
      </c>
      <c r="BQ86" s="19">
        <f t="shared" si="59"/>
        <v>1.3763497514981678E-5</v>
      </c>
      <c r="BR86" s="19">
        <f t="shared" si="59"/>
        <v>0</v>
      </c>
      <c r="BS86" s="19">
        <f t="shared" si="59"/>
        <v>2.4536563940655384E-5</v>
      </c>
      <c r="BT86" s="19">
        <f t="shared" si="59"/>
        <v>3.617633519580962E-5</v>
      </c>
      <c r="BU86" s="19">
        <f t="shared" si="59"/>
        <v>2.1562758931201522E-5</v>
      </c>
      <c r="BV86" s="19">
        <f t="shared" si="59"/>
        <v>3.6263478717712282E-6</v>
      </c>
      <c r="BW86" s="19">
        <f t="shared" si="59"/>
        <v>1.1071488700476203E-5</v>
      </c>
      <c r="BX86" s="19">
        <f t="shared" si="59"/>
        <v>6.6631005528792347E-7</v>
      </c>
      <c r="BY86" s="19">
        <f t="shared" si="59"/>
        <v>2.5858224343866985E-7</v>
      </c>
      <c r="BZ86" s="19">
        <f t="shared" si="59"/>
        <v>0</v>
      </c>
      <c r="CA86" s="19">
        <f t="shared" si="59"/>
        <v>0</v>
      </c>
      <c r="CB86" s="19">
        <f t="shared" si="59"/>
        <v>0</v>
      </c>
      <c r="CC86" s="19">
        <f t="shared" si="30"/>
        <v>0</v>
      </c>
      <c r="CD86" s="19">
        <f t="shared" si="30"/>
        <v>1.7704160869003033E-4</v>
      </c>
      <c r="CE86" s="19">
        <f t="shared" si="53"/>
        <v>6.7881749991514776E-4</v>
      </c>
      <c r="CF86" s="19">
        <f t="shared" si="54"/>
        <v>7.1275837491090524E-4</v>
      </c>
      <c r="CG86" s="19">
        <f t="shared" si="55"/>
        <v>3.6552986337397897E-2</v>
      </c>
    </row>
    <row r="87" spans="1:85" s="19" customFormat="1" x14ac:dyDescent="0.2">
      <c r="A87" s="34" t="s">
        <v>31</v>
      </c>
      <c r="B87" s="19">
        <v>58.78</v>
      </c>
      <c r="C87" s="19">
        <v>0.62</v>
      </c>
      <c r="D87" s="19">
        <v>14.78</v>
      </c>
      <c r="E87" s="19">
        <v>3.06</v>
      </c>
      <c r="F87" s="19">
        <v>0</v>
      </c>
      <c r="G87" s="19">
        <v>3.46</v>
      </c>
      <c r="H87" s="19">
        <v>6.41</v>
      </c>
      <c r="I87" s="19">
        <v>2.2000000000000002</v>
      </c>
      <c r="J87" s="19">
        <v>0.55000000000000004</v>
      </c>
      <c r="K87" s="19">
        <v>1.52</v>
      </c>
      <c r="L87" s="19">
        <v>0.3</v>
      </c>
      <c r="M87" s="19">
        <v>0.1</v>
      </c>
      <c r="N87" s="19">
        <v>0</v>
      </c>
      <c r="O87" s="19">
        <v>0</v>
      </c>
      <c r="P87" s="19">
        <v>0</v>
      </c>
      <c r="Q87" s="19">
        <v>0</v>
      </c>
      <c r="R87" s="19">
        <v>6.85</v>
      </c>
      <c r="S87" s="19">
        <f t="shared" si="34"/>
        <v>98.629999999999967</v>
      </c>
      <c r="T87" s="19">
        <v>1200</v>
      </c>
      <c r="U87" s="19">
        <v>1.05</v>
      </c>
      <c r="V87" s="20">
        <v>0.27433989651712565</v>
      </c>
      <c r="W87" s="20">
        <v>0.99</v>
      </c>
      <c r="X87" s="29">
        <f t="shared" si="28"/>
        <v>2.8668134260403604E-5</v>
      </c>
      <c r="Y87" s="29">
        <f t="shared" si="57"/>
        <v>5.5391457485762941E-10</v>
      </c>
      <c r="Z87" s="19">
        <f t="shared" si="39"/>
        <v>-9.2565572073448017</v>
      </c>
      <c r="AA87" s="20">
        <f t="shared" si="40"/>
        <v>1.3772239650526523</v>
      </c>
      <c r="AB87" s="20">
        <f t="shared" si="41"/>
        <v>0.13900457124986734</v>
      </c>
      <c r="AC87" s="30" t="s">
        <v>155</v>
      </c>
      <c r="AD87" s="20">
        <f t="shared" si="42"/>
        <v>0.97852505410354584</v>
      </c>
      <c r="AE87" s="20">
        <f t="shared" si="42"/>
        <v>7.7648502761531431E-3</v>
      </c>
      <c r="AF87" s="20">
        <f t="shared" si="43"/>
        <v>0.29000294319631115</v>
      </c>
      <c r="AG87" s="20">
        <f t="shared" si="44"/>
        <v>4.2597619544790147E-2</v>
      </c>
      <c r="AH87" s="20">
        <f t="shared" si="44"/>
        <v>0</v>
      </c>
      <c r="AI87" s="20">
        <f t="shared" si="44"/>
        <v>8.5866732845266164E-2</v>
      </c>
      <c r="AJ87" s="20">
        <f t="shared" si="35"/>
        <v>0.11432546193907397</v>
      </c>
      <c r="AK87" s="20">
        <f t="shared" si="45"/>
        <v>7.1002097789252872E-2</v>
      </c>
      <c r="AL87" s="20">
        <f t="shared" si="45"/>
        <v>1.1679018113095366E-2</v>
      </c>
      <c r="AM87" s="20">
        <f t="shared" si="46"/>
        <v>4.2877291960507755E-2</v>
      </c>
      <c r="AN87" s="20">
        <f t="shared" si="47"/>
        <v>2.2239519626376068E-3</v>
      </c>
      <c r="AO87" s="20">
        <f t="shared" si="47"/>
        <v>8.6307340439304358E-4</v>
      </c>
      <c r="AP87" s="20">
        <f t="shared" si="48"/>
        <v>0</v>
      </c>
      <c r="AQ87" s="20">
        <f t="shared" si="49"/>
        <v>0</v>
      </c>
      <c r="AR87" s="20">
        <f t="shared" si="49"/>
        <v>0</v>
      </c>
      <c r="AS87" s="20">
        <f t="shared" si="50"/>
        <v>0</v>
      </c>
      <c r="AT87" s="20">
        <f t="shared" si="50"/>
        <v>0.76085749194712871</v>
      </c>
      <c r="AU87" s="20">
        <f t="shared" si="51"/>
        <v>2.3657082951216482</v>
      </c>
      <c r="AV87" s="20">
        <f t="shared" si="58"/>
        <v>0.41362878767486788</v>
      </c>
      <c r="AW87" s="20">
        <f t="shared" si="58"/>
        <v>3.2822517857189417E-3</v>
      </c>
      <c r="AX87" s="20">
        <f t="shared" si="58"/>
        <v>0.12258609558681823</v>
      </c>
      <c r="AY87" s="20">
        <f t="shared" si="58"/>
        <v>1.8006285742257887E-2</v>
      </c>
      <c r="AZ87" s="20">
        <f t="shared" si="58"/>
        <v>0</v>
      </c>
      <c r="BA87" s="20">
        <f t="shared" si="58"/>
        <v>3.6296416182135749E-2</v>
      </c>
      <c r="BB87" s="20">
        <f t="shared" si="58"/>
        <v>4.8326102662287533E-2</v>
      </c>
      <c r="BC87" s="20">
        <f t="shared" si="58"/>
        <v>3.0013040042031827E-2</v>
      </c>
      <c r="BD87" s="20">
        <f t="shared" si="58"/>
        <v>4.9367955200473324E-3</v>
      </c>
      <c r="BE87" s="20">
        <f t="shared" si="58"/>
        <v>1.8124505057925133E-2</v>
      </c>
      <c r="BF87" s="20">
        <f t="shared" si="58"/>
        <v>9.4007869322842617E-4</v>
      </c>
      <c r="BG87" s="20">
        <f t="shared" si="58"/>
        <v>3.6482663825155296E-4</v>
      </c>
      <c r="BH87" s="20">
        <f t="shared" si="58"/>
        <v>0</v>
      </c>
      <c r="BI87" s="20">
        <f t="shared" si="58"/>
        <v>0</v>
      </c>
      <c r="BJ87" s="20">
        <f t="shared" si="58"/>
        <v>0</v>
      </c>
      <c r="BK87" s="20">
        <f t="shared" si="29"/>
        <v>0</v>
      </c>
      <c r="BL87" s="20">
        <f t="shared" si="29"/>
        <v>0.32161931947235461</v>
      </c>
      <c r="BM87" s="20">
        <f t="shared" si="52"/>
        <v>1.0181245050579253</v>
      </c>
      <c r="BN87" s="19">
        <f t="shared" si="59"/>
        <v>2.807784595423873E-4</v>
      </c>
      <c r="BO87" s="19">
        <f t="shared" si="59"/>
        <v>2.2280499512737612E-6</v>
      </c>
      <c r="BP87" s="19">
        <f t="shared" si="59"/>
        <v>8.3213586930603272E-5</v>
      </c>
      <c r="BQ87" s="19">
        <f t="shared" si="59"/>
        <v>1.2222981870317271E-5</v>
      </c>
      <c r="BR87" s="19">
        <f t="shared" si="59"/>
        <v>0</v>
      </c>
      <c r="BS87" s="19">
        <f t="shared" si="59"/>
        <v>2.4638642488637102E-5</v>
      </c>
      <c r="BT87" s="19">
        <f t="shared" si="59"/>
        <v>3.2804604189856789E-5</v>
      </c>
      <c r="BU87" s="19">
        <f t="shared" si="59"/>
        <v>2.0373376806185266E-5</v>
      </c>
      <c r="BV87" s="19">
        <f t="shared" si="59"/>
        <v>3.3511831925108318E-6</v>
      </c>
      <c r="BW87" s="19">
        <f t="shared" si="59"/>
        <v>1.230323121062019E-5</v>
      </c>
      <c r="BX87" s="19">
        <f t="shared" si="59"/>
        <v>6.3814186826081936E-7</v>
      </c>
      <c r="BY87" s="19">
        <f t="shared" si="59"/>
        <v>2.476507064803672E-7</v>
      </c>
      <c r="BZ87" s="19">
        <f t="shared" si="59"/>
        <v>0</v>
      </c>
      <c r="CA87" s="19">
        <f t="shared" si="59"/>
        <v>0</v>
      </c>
      <c r="CB87" s="19">
        <f t="shared" si="59"/>
        <v>0</v>
      </c>
      <c r="CC87" s="19">
        <f t="shared" si="30"/>
        <v>0</v>
      </c>
      <c r="CD87" s="19">
        <f t="shared" si="30"/>
        <v>2.1832082236863495E-4</v>
      </c>
      <c r="CE87" s="19">
        <f t="shared" si="53"/>
        <v>6.7881749991514776E-4</v>
      </c>
      <c r="CF87" s="19">
        <f t="shared" si="54"/>
        <v>7.1275837491090524E-4</v>
      </c>
      <c r="CG87" s="19">
        <f t="shared" si="55"/>
        <v>8.5056654583038904E-2</v>
      </c>
    </row>
    <row r="88" spans="1:85" s="19" customFormat="1" x14ac:dyDescent="0.2">
      <c r="A88" s="34" t="s">
        <v>31</v>
      </c>
      <c r="B88" s="19">
        <v>64.44</v>
      </c>
      <c r="C88" s="19">
        <v>1.03</v>
      </c>
      <c r="D88" s="19">
        <v>12.84</v>
      </c>
      <c r="E88" s="19">
        <v>3.61</v>
      </c>
      <c r="F88" s="19">
        <v>0</v>
      </c>
      <c r="G88" s="19">
        <v>1.6</v>
      </c>
      <c r="H88" s="19">
        <v>3.93</v>
      </c>
      <c r="I88" s="19">
        <v>2.61</v>
      </c>
      <c r="J88" s="19">
        <v>1.17</v>
      </c>
      <c r="K88" s="19">
        <v>1.26</v>
      </c>
      <c r="L88" s="19">
        <v>0.3</v>
      </c>
      <c r="M88" s="19">
        <v>0.1</v>
      </c>
      <c r="N88" s="19">
        <v>0</v>
      </c>
      <c r="O88" s="19">
        <v>0</v>
      </c>
      <c r="P88" s="19">
        <v>0</v>
      </c>
      <c r="Q88" s="19">
        <v>0</v>
      </c>
      <c r="R88" s="19">
        <v>7.29</v>
      </c>
      <c r="S88" s="19">
        <f t="shared" si="34"/>
        <v>100.18</v>
      </c>
      <c r="T88" s="19">
        <v>1200</v>
      </c>
      <c r="U88" s="19">
        <v>1.05</v>
      </c>
      <c r="V88" s="20">
        <v>0.27711742938971268</v>
      </c>
      <c r="W88" s="20">
        <v>0.99</v>
      </c>
      <c r="X88" s="29">
        <f t="shared" si="28"/>
        <v>2.925156943261617E-5</v>
      </c>
      <c r="Y88" s="29">
        <f t="shared" si="57"/>
        <v>5.5391457485762941E-10</v>
      </c>
      <c r="Z88" s="19">
        <f t="shared" si="39"/>
        <v>-9.2565572073448017</v>
      </c>
      <c r="AA88" s="20">
        <f t="shared" si="40"/>
        <v>1.1302035241782307</v>
      </c>
      <c r="AB88" s="20">
        <f t="shared" si="41"/>
        <v>5.3156657172437408E-2</v>
      </c>
      <c r="AC88" s="30" t="s">
        <v>156</v>
      </c>
      <c r="AD88" s="20">
        <f t="shared" si="42"/>
        <v>1.0727484601298485</v>
      </c>
      <c r="AE88" s="20">
        <f t="shared" si="42"/>
        <v>1.2899670620060867E-2</v>
      </c>
      <c r="AF88" s="20">
        <f t="shared" si="43"/>
        <v>0.25193760423820266</v>
      </c>
      <c r="AG88" s="20">
        <f t="shared" si="44"/>
        <v>5.0254054430291642E-2</v>
      </c>
      <c r="AH88" s="20">
        <f t="shared" si="44"/>
        <v>0</v>
      </c>
      <c r="AI88" s="20">
        <f t="shared" si="44"/>
        <v>3.9707159697232909E-2</v>
      </c>
      <c r="AJ88" s="20">
        <f t="shared" si="35"/>
        <v>7.0093457943925228E-2</v>
      </c>
      <c r="AK88" s="20">
        <f t="shared" si="45"/>
        <v>8.4234306922704533E-2</v>
      </c>
      <c r="AL88" s="20">
        <f t="shared" si="45"/>
        <v>2.4844456713311959E-2</v>
      </c>
      <c r="AM88" s="20">
        <f t="shared" si="46"/>
        <v>3.554301833568406E-2</v>
      </c>
      <c r="AN88" s="20">
        <f t="shared" si="47"/>
        <v>2.2239519626376068E-3</v>
      </c>
      <c r="AO88" s="20">
        <f t="shared" si="47"/>
        <v>8.6307340439304358E-4</v>
      </c>
      <c r="AP88" s="20">
        <f t="shared" si="48"/>
        <v>0</v>
      </c>
      <c r="AQ88" s="20">
        <f t="shared" si="49"/>
        <v>0</v>
      </c>
      <c r="AR88" s="20">
        <f t="shared" si="49"/>
        <v>0</v>
      </c>
      <c r="AS88" s="20">
        <f t="shared" si="50"/>
        <v>0</v>
      </c>
      <c r="AT88" s="20">
        <f t="shared" si="50"/>
        <v>0.80973008997000995</v>
      </c>
      <c r="AU88" s="20">
        <f t="shared" si="51"/>
        <v>2.4195362860326184</v>
      </c>
      <c r="AV88" s="20">
        <f t="shared" si="58"/>
        <v>0.44336944493147662</v>
      </c>
      <c r="AW88" s="20">
        <f t="shared" si="58"/>
        <v>5.3314640059450484E-3</v>
      </c>
      <c r="AX88" s="20">
        <f t="shared" si="58"/>
        <v>0.10412640045639152</v>
      </c>
      <c r="AY88" s="20">
        <f t="shared" si="58"/>
        <v>2.0770118109158273E-2</v>
      </c>
      <c r="AZ88" s="20">
        <f t="shared" si="58"/>
        <v>0</v>
      </c>
      <c r="BA88" s="20">
        <f t="shared" si="58"/>
        <v>1.6411061874315534E-2</v>
      </c>
      <c r="BB88" s="20">
        <f t="shared" si="58"/>
        <v>2.8969789933946163E-2</v>
      </c>
      <c r="BC88" s="20">
        <f t="shared" si="58"/>
        <v>3.4814235855427443E-2</v>
      </c>
      <c r="BD88" s="20">
        <f t="shared" si="58"/>
        <v>1.0268272005976034E-2</v>
      </c>
      <c r="BE88" s="20">
        <f t="shared" si="58"/>
        <v>1.4690012520525139E-2</v>
      </c>
      <c r="BF88" s="20">
        <f t="shared" si="58"/>
        <v>9.1916454217939555E-4</v>
      </c>
      <c r="BG88" s="20">
        <f t="shared" si="58"/>
        <v>3.5671025451254932E-4</v>
      </c>
      <c r="BH88" s="20">
        <f t="shared" si="58"/>
        <v>0</v>
      </c>
      <c r="BI88" s="20">
        <f t="shared" si="58"/>
        <v>0</v>
      </c>
      <c r="BJ88" s="20">
        <f t="shared" si="58"/>
        <v>0</v>
      </c>
      <c r="BK88" s="20">
        <f t="shared" si="29"/>
        <v>0</v>
      </c>
      <c r="BL88" s="20">
        <f t="shared" si="29"/>
        <v>0.33466333803067161</v>
      </c>
      <c r="BM88" s="20">
        <f t="shared" si="52"/>
        <v>1.0146900125205254</v>
      </c>
      <c r="BN88" s="19">
        <f t="shared" si="59"/>
        <v>3.0096693814715176E-4</v>
      </c>
      <c r="BO88" s="19">
        <f t="shared" si="59"/>
        <v>3.6190910674032162E-6</v>
      </c>
      <c r="BP88" s="19">
        <f t="shared" si="59"/>
        <v>7.0682822832971191E-5</v>
      </c>
      <c r="BQ88" s="19">
        <f t="shared" si="59"/>
        <v>1.4099119647801156E-5</v>
      </c>
      <c r="BR88" s="19">
        <f t="shared" si="59"/>
        <v>0</v>
      </c>
      <c r="BS88" s="19">
        <f t="shared" si="59"/>
        <v>1.114011599247567E-5</v>
      </c>
      <c r="BT88" s="19">
        <f t="shared" si="59"/>
        <v>1.9665200376028347E-5</v>
      </c>
      <c r="BU88" s="19">
        <f t="shared" si="59"/>
        <v>2.3632512544837552E-5</v>
      </c>
      <c r="BV88" s="19">
        <f t="shared" si="59"/>
        <v>6.9702827315453504E-6</v>
      </c>
      <c r="BW88" s="19">
        <f t="shared" si="59"/>
        <v>9.971837572905094E-6</v>
      </c>
      <c r="BX88" s="19">
        <f t="shared" si="59"/>
        <v>6.239449765328687E-7</v>
      </c>
      <c r="BY88" s="19">
        <f t="shared" si="59"/>
        <v>2.4214116316230481E-7</v>
      </c>
      <c r="BZ88" s="19">
        <f t="shared" si="59"/>
        <v>0</v>
      </c>
      <c r="CA88" s="19">
        <f t="shared" si="59"/>
        <v>0</v>
      </c>
      <c r="CB88" s="19">
        <f t="shared" si="59"/>
        <v>0</v>
      </c>
      <c r="CC88" s="19">
        <f t="shared" si="30"/>
        <v>0</v>
      </c>
      <c r="CD88" s="19">
        <f t="shared" si="30"/>
        <v>2.271753304352385E-4</v>
      </c>
      <c r="CE88" s="19">
        <f t="shared" si="53"/>
        <v>6.7881749991514776E-4</v>
      </c>
      <c r="CF88" s="19">
        <f t="shared" si="54"/>
        <v>7.1275837491090524E-4</v>
      </c>
      <c r="CG88" s="19">
        <f t="shared" si="55"/>
        <v>-4.6255111627788725E-2</v>
      </c>
    </row>
    <row r="89" spans="1:85" s="19" customFormat="1" x14ac:dyDescent="0.2">
      <c r="A89" s="34" t="s">
        <v>31</v>
      </c>
      <c r="B89" s="19">
        <v>62.17</v>
      </c>
      <c r="C89" s="19">
        <v>0.99</v>
      </c>
      <c r="D89" s="19">
        <v>12.38</v>
      </c>
      <c r="E89" s="19">
        <v>3.96</v>
      </c>
      <c r="F89" s="19">
        <v>0</v>
      </c>
      <c r="G89" s="19">
        <v>1.55</v>
      </c>
      <c r="H89" s="19">
        <v>3.88</v>
      </c>
      <c r="I89" s="19">
        <v>2.83</v>
      </c>
      <c r="J89" s="19">
        <v>1.36</v>
      </c>
      <c r="K89" s="19">
        <v>1.38</v>
      </c>
      <c r="L89" s="19">
        <v>0.3</v>
      </c>
      <c r="M89" s="19">
        <v>0.1</v>
      </c>
      <c r="N89" s="19">
        <v>0</v>
      </c>
      <c r="O89" s="19">
        <v>0</v>
      </c>
      <c r="P89" s="19">
        <v>0</v>
      </c>
      <c r="Q89" s="19">
        <v>0</v>
      </c>
      <c r="R89" s="19">
        <v>8.58</v>
      </c>
      <c r="S89" s="19">
        <f t="shared" si="34"/>
        <v>99.479999999999976</v>
      </c>
      <c r="T89" s="19">
        <v>1200</v>
      </c>
      <c r="U89" s="19">
        <v>1.63</v>
      </c>
      <c r="V89" s="20">
        <v>0.27585416893272535</v>
      </c>
      <c r="W89" s="20">
        <v>0.99</v>
      </c>
      <c r="X89" s="29">
        <f t="shared" si="28"/>
        <v>1.2279876495110241E-4</v>
      </c>
      <c r="Y89" s="29">
        <f t="shared" si="57"/>
        <v>2.6103214314790946E-9</v>
      </c>
      <c r="Z89" s="19">
        <f t="shared" si="39"/>
        <v>-8.5833060109289594</v>
      </c>
      <c r="AA89" s="20">
        <f t="shared" si="40"/>
        <v>0.89013439830783936</v>
      </c>
      <c r="AB89" s="20">
        <f t="shared" si="41"/>
        <v>-5.0544415785620377E-2</v>
      </c>
      <c r="AC89" s="30" t="s">
        <v>157</v>
      </c>
      <c r="AD89" s="20">
        <f t="shared" si="42"/>
        <v>1.0349592142500417</v>
      </c>
      <c r="AE89" s="20">
        <f t="shared" si="42"/>
        <v>1.2398712537728406E-2</v>
      </c>
      <c r="AF89" s="20">
        <f t="shared" si="43"/>
        <v>0.2429118022172079</v>
      </c>
      <c r="AG89" s="20">
        <f t="shared" si="44"/>
        <v>5.5126331175610777E-2</v>
      </c>
      <c r="AH89" s="20">
        <f t="shared" si="44"/>
        <v>0</v>
      </c>
      <c r="AI89" s="20">
        <f t="shared" si="44"/>
        <v>3.846631095669438E-2</v>
      </c>
      <c r="AJ89" s="20">
        <f t="shared" si="35"/>
        <v>6.9201683669829483E-2</v>
      </c>
      <c r="AK89" s="20">
        <f t="shared" si="45"/>
        <v>9.1334516701629828E-2</v>
      </c>
      <c r="AL89" s="20">
        <f t="shared" si="45"/>
        <v>2.8879026606926723E-2</v>
      </c>
      <c r="AM89" s="20">
        <f t="shared" si="46"/>
        <v>3.89280677009873E-2</v>
      </c>
      <c r="AN89" s="20">
        <f t="shared" si="47"/>
        <v>2.2239519626376068E-3</v>
      </c>
      <c r="AO89" s="20">
        <f t="shared" si="47"/>
        <v>8.6307340439304358E-4</v>
      </c>
      <c r="AP89" s="20">
        <f t="shared" si="48"/>
        <v>0</v>
      </c>
      <c r="AQ89" s="20">
        <f t="shared" si="49"/>
        <v>0</v>
      </c>
      <c r="AR89" s="20">
        <f t="shared" si="49"/>
        <v>0</v>
      </c>
      <c r="AS89" s="20">
        <f t="shared" si="50"/>
        <v>0</v>
      </c>
      <c r="AT89" s="20">
        <f t="shared" si="50"/>
        <v>0.95301566144618455</v>
      </c>
      <c r="AU89" s="20">
        <f t="shared" si="51"/>
        <v>2.5293802849288842</v>
      </c>
      <c r="AV89" s="20">
        <f t="shared" si="58"/>
        <v>0.40917501429767822</v>
      </c>
      <c r="AW89" s="20">
        <f t="shared" si="58"/>
        <v>4.9018775909677051E-3</v>
      </c>
      <c r="AX89" s="20">
        <f t="shared" si="58"/>
        <v>9.603609376754417E-2</v>
      </c>
      <c r="AY89" s="20">
        <f t="shared" si="58"/>
        <v>2.1794402171977357E-2</v>
      </c>
      <c r="AZ89" s="20">
        <f t="shared" si="58"/>
        <v>0</v>
      </c>
      <c r="BA89" s="20">
        <f t="shared" si="58"/>
        <v>1.5207800577039722E-2</v>
      </c>
      <c r="BB89" s="20">
        <f t="shared" si="58"/>
        <v>2.7359145669855315E-2</v>
      </c>
      <c r="BC89" s="20">
        <f t="shared" si="58"/>
        <v>3.6109444374908525E-2</v>
      </c>
      <c r="BD89" s="20">
        <f t="shared" si="58"/>
        <v>1.1417431684353736E-2</v>
      </c>
      <c r="BE89" s="20">
        <f t="shared" si="58"/>
        <v>1.5390357840984673E-2</v>
      </c>
      <c r="BF89" s="20">
        <f t="shared" si="58"/>
        <v>8.7924776511023341E-4</v>
      </c>
      <c r="BG89" s="20">
        <f t="shared" si="58"/>
        <v>3.412193134957204E-4</v>
      </c>
      <c r="BH89" s="20">
        <f t="shared" si="58"/>
        <v>0</v>
      </c>
      <c r="BI89" s="20">
        <f t="shared" si="58"/>
        <v>0</v>
      </c>
      <c r="BJ89" s="20">
        <f t="shared" si="58"/>
        <v>0</v>
      </c>
      <c r="BK89" s="20">
        <f t="shared" si="29"/>
        <v>0</v>
      </c>
      <c r="BL89" s="20">
        <f t="shared" si="29"/>
        <v>0.37677832278706935</v>
      </c>
      <c r="BM89" s="20">
        <f t="shared" si="52"/>
        <v>1.0153903578409849</v>
      </c>
      <c r="BN89" s="19">
        <f t="shared" si="59"/>
        <v>2.7775516023329476E-4</v>
      </c>
      <c r="BO89" s="19">
        <f t="shared" si="59"/>
        <v>3.3274802911907849E-6</v>
      </c>
      <c r="BP89" s="19">
        <f t="shared" si="59"/>
        <v>6.5190981072901037E-5</v>
      </c>
      <c r="BQ89" s="19">
        <f t="shared" si="59"/>
        <v>1.4794421594526936E-5</v>
      </c>
      <c r="BR89" s="19">
        <f t="shared" si="59"/>
        <v>0</v>
      </c>
      <c r="BS89" s="19">
        <f t="shared" si="59"/>
        <v>1.0323321166914247E-5</v>
      </c>
      <c r="BT89" s="19">
        <f t="shared" si="59"/>
        <v>1.8571866863425526E-5</v>
      </c>
      <c r="BU89" s="19">
        <f t="shared" si="59"/>
        <v>2.45117227539005E-5</v>
      </c>
      <c r="BV89" s="19">
        <f t="shared" si="59"/>
        <v>7.7503524314249982E-6</v>
      </c>
      <c r="BW89" s="19">
        <f t="shared" si="59"/>
        <v>1.0447244232416707E-5</v>
      </c>
      <c r="BX89" s="19">
        <f t="shared" si="59"/>
        <v>5.968487697181097E-7</v>
      </c>
      <c r="BY89" s="19">
        <f t="shared" si="59"/>
        <v>2.3162564130992796E-7</v>
      </c>
      <c r="BZ89" s="19">
        <f t="shared" si="59"/>
        <v>0</v>
      </c>
      <c r="CA89" s="19">
        <f t="shared" si="59"/>
        <v>0</v>
      </c>
      <c r="CB89" s="19">
        <f t="shared" si="59"/>
        <v>0</v>
      </c>
      <c r="CC89" s="19">
        <f t="shared" si="30"/>
        <v>0</v>
      </c>
      <c r="CD89" s="19">
        <f t="shared" si="30"/>
        <v>2.5576371909654099E-4</v>
      </c>
      <c r="CE89" s="19">
        <f t="shared" si="53"/>
        <v>6.7881749991514776E-4</v>
      </c>
      <c r="CF89" s="19">
        <f t="shared" si="54"/>
        <v>1.1064725248616908E-3</v>
      </c>
      <c r="CG89" s="19">
        <f t="shared" si="55"/>
        <v>-0.18420232489238675</v>
      </c>
    </row>
    <row r="90" spans="1:85" s="19" customFormat="1" x14ac:dyDescent="0.2">
      <c r="A90" s="34" t="s">
        <v>31</v>
      </c>
      <c r="B90" s="19">
        <v>58.27</v>
      </c>
      <c r="C90" s="19">
        <v>0.91</v>
      </c>
      <c r="D90" s="19">
        <v>20.46</v>
      </c>
      <c r="E90" s="19">
        <v>1.1200000000000001</v>
      </c>
      <c r="F90" s="19">
        <v>0</v>
      </c>
      <c r="G90" s="19">
        <v>1.51</v>
      </c>
      <c r="H90" s="19">
        <v>3.74</v>
      </c>
      <c r="I90" s="19">
        <v>3.01</v>
      </c>
      <c r="J90" s="19">
        <v>1.33</v>
      </c>
      <c r="K90" s="19">
        <v>0.76</v>
      </c>
      <c r="L90" s="19">
        <v>0.3</v>
      </c>
      <c r="M90" s="19">
        <v>0.1</v>
      </c>
      <c r="N90" s="19">
        <v>0</v>
      </c>
      <c r="O90" s="19">
        <v>0</v>
      </c>
      <c r="P90" s="19">
        <v>0</v>
      </c>
      <c r="Q90" s="19">
        <v>0</v>
      </c>
      <c r="R90" s="19">
        <v>9.18</v>
      </c>
      <c r="S90" s="19">
        <f t="shared" si="34"/>
        <v>100.69</v>
      </c>
      <c r="T90" s="19">
        <v>1200</v>
      </c>
      <c r="U90" s="19">
        <v>1.05</v>
      </c>
      <c r="V90" s="20">
        <v>0.28254460669260967</v>
      </c>
      <c r="W90" s="20">
        <v>0.99</v>
      </c>
      <c r="X90" s="29">
        <f t="shared" si="28"/>
        <v>3.0408537431736E-5</v>
      </c>
      <c r="Y90" s="29">
        <f t="shared" si="57"/>
        <v>5.5391457485762941E-10</v>
      </c>
      <c r="Z90" s="19">
        <f t="shared" si="39"/>
        <v>-9.2565572073448017</v>
      </c>
      <c r="AA90" s="20">
        <f t="shared" si="40"/>
        <v>0.66861562936237928</v>
      </c>
      <c r="AB90" s="20">
        <f t="shared" si="41"/>
        <v>-0.17482347568466744</v>
      </c>
      <c r="AC90" s="30" t="s">
        <v>158</v>
      </c>
      <c r="AD90" s="20">
        <f t="shared" si="42"/>
        <v>0.97003495921425009</v>
      </c>
      <c r="AE90" s="20">
        <f t="shared" si="42"/>
        <v>1.1396796373063485E-2</v>
      </c>
      <c r="AF90" s="20">
        <f t="shared" si="43"/>
        <v>0.40145197684685568</v>
      </c>
      <c r="AG90" s="20">
        <f t="shared" si="44"/>
        <v>1.5591285585021233E-2</v>
      </c>
      <c r="AH90" s="20">
        <f t="shared" si="44"/>
        <v>0</v>
      </c>
      <c r="AI90" s="20">
        <f t="shared" si="44"/>
        <v>3.7473631964263558E-2</v>
      </c>
      <c r="AJ90" s="20">
        <f t="shared" si="35"/>
        <v>6.6704715702361417E-2</v>
      </c>
      <c r="AK90" s="20">
        <f t="shared" si="45"/>
        <v>9.7143779248023227E-2</v>
      </c>
      <c r="AL90" s="20">
        <f t="shared" si="45"/>
        <v>2.824198925530334E-2</v>
      </c>
      <c r="AM90" s="20">
        <f t="shared" si="46"/>
        <v>2.1438645980253877E-2</v>
      </c>
      <c r="AN90" s="20">
        <f t="shared" si="47"/>
        <v>2.2239519626376068E-3</v>
      </c>
      <c r="AO90" s="20">
        <f t="shared" si="47"/>
        <v>8.6307340439304358E-4</v>
      </c>
      <c r="AP90" s="20">
        <f t="shared" si="48"/>
        <v>0</v>
      </c>
      <c r="AQ90" s="20">
        <f t="shared" si="49"/>
        <v>0</v>
      </c>
      <c r="AR90" s="20">
        <f t="shared" si="49"/>
        <v>0</v>
      </c>
      <c r="AS90" s="20">
        <f t="shared" si="50"/>
        <v>0</v>
      </c>
      <c r="AT90" s="20">
        <f t="shared" si="50"/>
        <v>1.019660113295568</v>
      </c>
      <c r="AU90" s="20">
        <f t="shared" si="51"/>
        <v>2.6507862728517404</v>
      </c>
      <c r="AV90" s="20">
        <f t="shared" si="58"/>
        <v>0.36594235044482765</v>
      </c>
      <c r="AW90" s="20">
        <f t="shared" si="58"/>
        <v>4.2994022150275833E-3</v>
      </c>
      <c r="AX90" s="20">
        <f t="shared" si="58"/>
        <v>0.15144637685744838</v>
      </c>
      <c r="AY90" s="20">
        <f t="shared" si="58"/>
        <v>5.8817588368782307E-3</v>
      </c>
      <c r="AZ90" s="20">
        <f t="shared" si="58"/>
        <v>0</v>
      </c>
      <c r="BA90" s="20">
        <f t="shared" si="58"/>
        <v>1.4136798710651642E-2</v>
      </c>
      <c r="BB90" s="20">
        <f t="shared" si="58"/>
        <v>2.5164124465832497E-2</v>
      </c>
      <c r="BC90" s="20">
        <f t="shared" si="58"/>
        <v>3.6647156446722902E-2</v>
      </c>
      <c r="BD90" s="20">
        <f t="shared" si="58"/>
        <v>1.0654193265049749E-2</v>
      </c>
      <c r="BE90" s="20">
        <f t="shared" si="58"/>
        <v>8.0876554250411074E-3</v>
      </c>
      <c r="BF90" s="20">
        <f t="shared" si="58"/>
        <v>8.3897822522109968E-4</v>
      </c>
      <c r="BG90" s="20">
        <f t="shared" si="58"/>
        <v>3.2559147194637507E-4</v>
      </c>
      <c r="BH90" s="20">
        <f t="shared" si="58"/>
        <v>0</v>
      </c>
      <c r="BI90" s="20">
        <f t="shared" si="58"/>
        <v>0</v>
      </c>
      <c r="BJ90" s="20">
        <f t="shared" si="58"/>
        <v>0</v>
      </c>
      <c r="BK90" s="20">
        <f t="shared" si="29"/>
        <v>0</v>
      </c>
      <c r="BL90" s="20">
        <f t="shared" si="29"/>
        <v>0.384663269060394</v>
      </c>
      <c r="BM90" s="20">
        <f t="shared" si="52"/>
        <v>1.0080876554250411</v>
      </c>
      <c r="BN90" s="19">
        <f t="shared" si="59"/>
        <v>2.4840807144203077E-4</v>
      </c>
      <c r="BO90" s="19">
        <f t="shared" si="59"/>
        <v>2.9185094627346727E-6</v>
      </c>
      <c r="BP90" s="19">
        <f t="shared" si="59"/>
        <v>1.028044509095804E-4</v>
      </c>
      <c r="BQ90" s="19">
        <f t="shared" si="59"/>
        <v>3.9926408287535078E-6</v>
      </c>
      <c r="BR90" s="19">
        <f t="shared" si="59"/>
        <v>0</v>
      </c>
      <c r="BS90" s="19">
        <f t="shared" si="59"/>
        <v>9.5963063575682329E-6</v>
      </c>
      <c r="BT90" s="19">
        <f t="shared" si="59"/>
        <v>1.7081848057450017E-5</v>
      </c>
      <c r="BU90" s="19">
        <f t="shared" si="59"/>
        <v>2.4876731118163732E-5</v>
      </c>
      <c r="BV90" s="19">
        <f t="shared" si="59"/>
        <v>7.232252835793876E-6</v>
      </c>
      <c r="BW90" s="19">
        <f t="shared" si="59"/>
        <v>5.4900420358015863E-6</v>
      </c>
      <c r="BX90" s="19">
        <f t="shared" si="59"/>
        <v>5.6951310132783467E-7</v>
      </c>
      <c r="BY90" s="19">
        <f t="shared" si="59"/>
        <v>2.2101718898033128E-7</v>
      </c>
      <c r="BZ90" s="19">
        <f t="shared" si="59"/>
        <v>0</v>
      </c>
      <c r="CA90" s="19">
        <f t="shared" si="59"/>
        <v>0</v>
      </c>
      <c r="CB90" s="19">
        <f t="shared" si="59"/>
        <v>0</v>
      </c>
      <c r="CC90" s="19">
        <f t="shared" si="30"/>
        <v>0</v>
      </c>
      <c r="CD90" s="19">
        <f t="shared" si="30"/>
        <v>2.6111615861276445E-4</v>
      </c>
      <c r="CE90" s="19">
        <f t="shared" si="53"/>
        <v>6.7881749991514776E-4</v>
      </c>
      <c r="CF90" s="19">
        <f t="shared" si="54"/>
        <v>7.1275837491090524E-4</v>
      </c>
      <c r="CG90" s="19">
        <f t="shared" si="55"/>
        <v>8.0975378386801022E-2</v>
      </c>
    </row>
    <row r="91" spans="1:85" s="19" customFormat="1" x14ac:dyDescent="0.2">
      <c r="A91" s="34" t="s">
        <v>31</v>
      </c>
      <c r="B91" s="19">
        <v>60.41</v>
      </c>
      <c r="C91" s="19">
        <v>0.96</v>
      </c>
      <c r="D91" s="19">
        <v>16.34</v>
      </c>
      <c r="E91" s="19">
        <v>1.33</v>
      </c>
      <c r="F91" s="19">
        <v>0</v>
      </c>
      <c r="G91" s="19">
        <v>1.55</v>
      </c>
      <c r="H91" s="19">
        <v>4.13</v>
      </c>
      <c r="I91" s="19">
        <v>2.96</v>
      </c>
      <c r="J91" s="19">
        <v>1.28</v>
      </c>
      <c r="K91" s="19">
        <v>0.88</v>
      </c>
      <c r="L91" s="19">
        <v>0.3</v>
      </c>
      <c r="M91" s="19">
        <v>0.1</v>
      </c>
      <c r="N91" s="19">
        <v>0</v>
      </c>
      <c r="O91" s="19">
        <v>0</v>
      </c>
      <c r="P91" s="19">
        <v>0</v>
      </c>
      <c r="Q91" s="19">
        <v>0</v>
      </c>
      <c r="R91" s="19">
        <v>8.32</v>
      </c>
      <c r="S91" s="19">
        <f t="shared" si="34"/>
        <v>98.559999999999974</v>
      </c>
      <c r="T91" s="19">
        <v>1200</v>
      </c>
      <c r="U91" s="19">
        <v>1.05</v>
      </c>
      <c r="V91" s="20">
        <v>0.28125564249340596</v>
      </c>
      <c r="W91" s="20">
        <v>0.99</v>
      </c>
      <c r="X91" s="29">
        <f t="shared" si="28"/>
        <v>3.0131723714544866E-5</v>
      </c>
      <c r="Y91" s="29">
        <f t="shared" si="57"/>
        <v>5.5391457485762941E-10</v>
      </c>
      <c r="Z91" s="19">
        <f t="shared" si="39"/>
        <v>-9.2565572073448017</v>
      </c>
      <c r="AA91" s="20">
        <f t="shared" si="40"/>
        <v>0.77773453131426917</v>
      </c>
      <c r="AB91" s="20">
        <f t="shared" si="41"/>
        <v>-0.10916861799703199</v>
      </c>
      <c r="AC91" s="30" t="s">
        <v>159</v>
      </c>
      <c r="AD91" s="20">
        <f t="shared" si="42"/>
        <v>1.0056600632595305</v>
      </c>
      <c r="AE91" s="20">
        <f t="shared" si="42"/>
        <v>1.2022993975979061E-2</v>
      </c>
      <c r="AF91" s="20">
        <f t="shared" si="43"/>
        <v>0.3206121848327283</v>
      </c>
      <c r="AG91" s="20">
        <f t="shared" si="44"/>
        <v>1.8514651632212713E-2</v>
      </c>
      <c r="AH91" s="20">
        <f t="shared" si="44"/>
        <v>0</v>
      </c>
      <c r="AI91" s="20">
        <f t="shared" si="44"/>
        <v>3.846631095669438E-2</v>
      </c>
      <c r="AJ91" s="20">
        <f t="shared" si="35"/>
        <v>7.366055504030819E-2</v>
      </c>
      <c r="AK91" s="20">
        <f t="shared" si="45"/>
        <v>9.5530095207358404E-2</v>
      </c>
      <c r="AL91" s="20">
        <f t="shared" si="45"/>
        <v>2.7180260335931034E-2</v>
      </c>
      <c r="AM91" s="20">
        <f t="shared" si="46"/>
        <v>2.4823695345557121E-2</v>
      </c>
      <c r="AN91" s="20">
        <f t="shared" si="47"/>
        <v>2.2239519626376068E-3</v>
      </c>
      <c r="AO91" s="20">
        <f t="shared" si="47"/>
        <v>8.6307340439304358E-4</v>
      </c>
      <c r="AP91" s="20">
        <f t="shared" si="48"/>
        <v>0</v>
      </c>
      <c r="AQ91" s="20">
        <f t="shared" si="49"/>
        <v>0</v>
      </c>
      <c r="AR91" s="20">
        <f t="shared" si="49"/>
        <v>0</v>
      </c>
      <c r="AS91" s="20">
        <f t="shared" si="50"/>
        <v>0</v>
      </c>
      <c r="AT91" s="20">
        <f t="shared" si="50"/>
        <v>0.92413639897811839</v>
      </c>
      <c r="AU91" s="20">
        <f t="shared" si="51"/>
        <v>2.5188705395858917</v>
      </c>
      <c r="AV91" s="20">
        <f t="shared" si="58"/>
        <v>0.39925039713428995</v>
      </c>
      <c r="AW91" s="20">
        <f t="shared" si="58"/>
        <v>4.7731686829588591E-3</v>
      </c>
      <c r="AX91" s="20">
        <f t="shared" si="58"/>
        <v>0.12728410602850501</v>
      </c>
      <c r="AY91" s="20">
        <f t="shared" si="58"/>
        <v>7.3503784101808444E-3</v>
      </c>
      <c r="AZ91" s="20">
        <f t="shared" si="58"/>
        <v>0</v>
      </c>
      <c r="BA91" s="20">
        <f t="shared" si="58"/>
        <v>1.5271253663960965E-2</v>
      </c>
      <c r="BB91" s="20">
        <f t="shared" si="58"/>
        <v>2.9243485873004876E-2</v>
      </c>
      <c r="BC91" s="20">
        <f t="shared" si="58"/>
        <v>3.7925766213877658E-2</v>
      </c>
      <c r="BD91" s="20">
        <f t="shared" si="58"/>
        <v>1.0790653949368725E-2</v>
      </c>
      <c r="BE91" s="20">
        <f t="shared" si="58"/>
        <v>9.8550897933953347E-3</v>
      </c>
      <c r="BF91" s="20">
        <f t="shared" si="58"/>
        <v>8.8291634194238096E-4</v>
      </c>
      <c r="BG91" s="20">
        <f t="shared" si="58"/>
        <v>3.4264301830094648E-4</v>
      </c>
      <c r="BH91" s="20">
        <f t="shared" si="58"/>
        <v>0</v>
      </c>
      <c r="BI91" s="20">
        <f t="shared" si="58"/>
        <v>0</v>
      </c>
      <c r="BJ91" s="20">
        <f t="shared" si="58"/>
        <v>0</v>
      </c>
      <c r="BK91" s="20">
        <f t="shared" si="29"/>
        <v>0</v>
      </c>
      <c r="BL91" s="20">
        <f t="shared" si="29"/>
        <v>0.36688523068360973</v>
      </c>
      <c r="BM91" s="20">
        <f t="shared" si="52"/>
        <v>1.0098550897933951</v>
      </c>
      <c r="BN91" s="19">
        <f t="shared" si="59"/>
        <v>2.7101815642282856E-4</v>
      </c>
      <c r="BO91" s="19">
        <f t="shared" si="59"/>
        <v>3.2401104320394114E-6</v>
      </c>
      <c r="BP91" s="19">
        <f t="shared" si="59"/>
        <v>8.6402678633204364E-5</v>
      </c>
      <c r="BQ91" s="19">
        <f t="shared" si="59"/>
        <v>4.9895654958292397E-6</v>
      </c>
      <c r="BR91" s="19">
        <f t="shared" si="59"/>
        <v>0</v>
      </c>
      <c r="BS91" s="19">
        <f t="shared" si="59"/>
        <v>1.0366394232740022E-5</v>
      </c>
      <c r="BT91" s="19">
        <f t="shared" si="59"/>
        <v>1.9850989969117114E-5</v>
      </c>
      <c r="BU91" s="19">
        <f t="shared" si="59"/>
        <v>2.574467380367081E-5</v>
      </c>
      <c r="BV91" s="19">
        <f t="shared" si="59"/>
        <v>7.3248847363599937E-6</v>
      </c>
      <c r="BW91" s="19">
        <f t="shared" si="59"/>
        <v>6.689807414991911E-6</v>
      </c>
      <c r="BX91" s="19">
        <f t="shared" si="59"/>
        <v>5.9933906387155472E-7</v>
      </c>
      <c r="BY91" s="19">
        <f t="shared" si="59"/>
        <v>2.3259207704642872E-7</v>
      </c>
      <c r="BZ91" s="19">
        <f t="shared" si="59"/>
        <v>0</v>
      </c>
      <c r="CA91" s="19">
        <f t="shared" si="59"/>
        <v>0</v>
      </c>
      <c r="CB91" s="19">
        <f t="shared" si="59"/>
        <v>0</v>
      </c>
      <c r="CC91" s="19">
        <f t="shared" si="30"/>
        <v>0</v>
      </c>
      <c r="CD91" s="19">
        <f t="shared" si="30"/>
        <v>2.4904811504844021E-4</v>
      </c>
      <c r="CE91" s="19">
        <f t="shared" si="53"/>
        <v>6.7881749991514776E-4</v>
      </c>
      <c r="CF91" s="19">
        <f t="shared" si="54"/>
        <v>7.1275837491090524E-4</v>
      </c>
      <c r="CG91" s="19">
        <f t="shared" si="55"/>
        <v>2.5791501961888841E-2</v>
      </c>
    </row>
    <row r="92" spans="1:85" s="19" customFormat="1" x14ac:dyDescent="0.2">
      <c r="A92" s="34" t="s">
        <v>31</v>
      </c>
      <c r="B92" s="19">
        <v>58.51</v>
      </c>
      <c r="C92" s="19">
        <v>0.9</v>
      </c>
      <c r="D92" s="19">
        <v>15.83</v>
      </c>
      <c r="E92" s="19">
        <v>4.58</v>
      </c>
      <c r="F92" s="19">
        <v>0</v>
      </c>
      <c r="G92" s="19">
        <v>1.34</v>
      </c>
      <c r="H92" s="19">
        <v>3.83</v>
      </c>
      <c r="I92" s="19">
        <v>3.18</v>
      </c>
      <c r="J92" s="19">
        <v>1.47</v>
      </c>
      <c r="K92" s="19">
        <v>1.1000000000000001</v>
      </c>
      <c r="L92" s="19">
        <v>0.3</v>
      </c>
      <c r="M92" s="19">
        <v>0.1</v>
      </c>
      <c r="N92" s="19">
        <v>0</v>
      </c>
      <c r="O92" s="19">
        <v>0</v>
      </c>
      <c r="P92" s="19">
        <v>0</v>
      </c>
      <c r="Q92" s="19">
        <v>0</v>
      </c>
      <c r="R92" s="19">
        <v>8.01</v>
      </c>
      <c r="S92" s="19">
        <f t="shared" si="34"/>
        <v>99.149999999999991</v>
      </c>
      <c r="T92" s="19">
        <v>1200</v>
      </c>
      <c r="U92" s="19">
        <v>1.63</v>
      </c>
      <c r="V92" s="20">
        <v>0.27893246963373847</v>
      </c>
      <c r="W92" s="20">
        <v>0.99</v>
      </c>
      <c r="X92" s="29">
        <f t="shared" si="28"/>
        <v>1.2555471873037944E-4</v>
      </c>
      <c r="Y92" s="29">
        <f t="shared" si="57"/>
        <v>2.6103214314790946E-9</v>
      </c>
      <c r="Z92" s="19">
        <f t="shared" si="39"/>
        <v>-8.5833060109289594</v>
      </c>
      <c r="AA92" s="20">
        <f t="shared" si="40"/>
        <v>0.70169706934429177</v>
      </c>
      <c r="AB92" s="20">
        <f t="shared" si="41"/>
        <v>-0.15385033730937792</v>
      </c>
      <c r="AC92" s="30" t="s">
        <v>160</v>
      </c>
      <c r="AD92" s="20">
        <f t="shared" si="42"/>
        <v>0.9740302979856833</v>
      </c>
      <c r="AE92" s="20">
        <f t="shared" si="42"/>
        <v>1.127155685248037E-2</v>
      </c>
      <c r="AF92" s="20">
        <f t="shared" si="43"/>
        <v>0.31060531737466884</v>
      </c>
      <c r="AG92" s="20">
        <f t="shared" si="44"/>
        <v>6.3757221410176104E-2</v>
      </c>
      <c r="AH92" s="20">
        <f t="shared" si="44"/>
        <v>0</v>
      </c>
      <c r="AI92" s="20">
        <f t="shared" si="44"/>
        <v>3.3254746246432564E-2</v>
      </c>
      <c r="AJ92" s="20">
        <f t="shared" si="35"/>
        <v>6.8309909395733753E-2</v>
      </c>
      <c r="AK92" s="20">
        <f t="shared" si="45"/>
        <v>0.1026303049862837</v>
      </c>
      <c r="AL92" s="20">
        <f t="shared" si="45"/>
        <v>3.1214830229545795E-2</v>
      </c>
      <c r="AM92" s="20">
        <f t="shared" si="46"/>
        <v>3.1029619181946404E-2</v>
      </c>
      <c r="AN92" s="20">
        <f t="shared" si="47"/>
        <v>2.2239519626376068E-3</v>
      </c>
      <c r="AO92" s="20">
        <f t="shared" si="47"/>
        <v>8.6307340439304358E-4</v>
      </c>
      <c r="AP92" s="20">
        <f t="shared" si="48"/>
        <v>0</v>
      </c>
      <c r="AQ92" s="20">
        <f t="shared" si="49"/>
        <v>0</v>
      </c>
      <c r="AR92" s="20">
        <f t="shared" si="49"/>
        <v>0</v>
      </c>
      <c r="AS92" s="20">
        <f t="shared" si="50"/>
        <v>0</v>
      </c>
      <c r="AT92" s="20">
        <f t="shared" si="50"/>
        <v>0.88970343218927017</v>
      </c>
      <c r="AU92" s="20">
        <f t="shared" si="51"/>
        <v>2.4878646420373056</v>
      </c>
      <c r="AV92" s="20">
        <f t="shared" si="58"/>
        <v>0.39151257730326217</v>
      </c>
      <c r="AW92" s="20">
        <f t="shared" si="58"/>
        <v>4.5306149948938224E-3</v>
      </c>
      <c r="AX92" s="20">
        <f t="shared" si="58"/>
        <v>0.12484815778414496</v>
      </c>
      <c r="AY92" s="20">
        <f t="shared" si="58"/>
        <v>2.5627287085026252E-2</v>
      </c>
      <c r="AZ92" s="20">
        <f t="shared" si="58"/>
        <v>0</v>
      </c>
      <c r="BA92" s="20">
        <f t="shared" si="58"/>
        <v>1.3366782776092007E-2</v>
      </c>
      <c r="BB92" s="20">
        <f t="shared" si="58"/>
        <v>2.7457245157757038E-2</v>
      </c>
      <c r="BC92" s="20">
        <f t="shared" si="58"/>
        <v>4.1252366890121489E-2</v>
      </c>
      <c r="BD92" s="20">
        <f t="shared" si="58"/>
        <v>1.2546836231405281E-2</v>
      </c>
      <c r="BE92" s="20">
        <f t="shared" si="58"/>
        <v>1.2472390441843464E-2</v>
      </c>
      <c r="BF92" s="20">
        <f t="shared" si="58"/>
        <v>8.939200007346133E-4</v>
      </c>
      <c r="BG92" s="20">
        <f t="shared" si="58"/>
        <v>3.4691332872767352E-4</v>
      </c>
      <c r="BH92" s="20">
        <f t="shared" si="58"/>
        <v>0</v>
      </c>
      <c r="BI92" s="20">
        <f t="shared" si="58"/>
        <v>0</v>
      </c>
      <c r="BJ92" s="20">
        <f t="shared" si="58"/>
        <v>0</v>
      </c>
      <c r="BK92" s="20">
        <f t="shared" si="29"/>
        <v>0</v>
      </c>
      <c r="BL92" s="20">
        <f t="shared" si="29"/>
        <v>0.35761729844783452</v>
      </c>
      <c r="BM92" s="20">
        <f t="shared" si="52"/>
        <v>1.0124723904418433</v>
      </c>
      <c r="BN92" s="19">
        <f t="shared" si="59"/>
        <v>2.6576558891033646E-4</v>
      </c>
      <c r="BO92" s="19">
        <f t="shared" si="59"/>
        <v>3.0754607439119043E-6</v>
      </c>
      <c r="BP92" s="19">
        <f t="shared" si="59"/>
        <v>8.4749114336045173E-5</v>
      </c>
      <c r="BQ92" s="19">
        <f t="shared" si="59"/>
        <v>1.7396250948665274E-5</v>
      </c>
      <c r="BR92" s="19">
        <f t="shared" si="59"/>
        <v>0</v>
      </c>
      <c r="BS92" s="19">
        <f t="shared" si="59"/>
        <v>9.0736060659756355E-6</v>
      </c>
      <c r="BT92" s="19">
        <f t="shared" si="59"/>
        <v>1.8638458512545931E-5</v>
      </c>
      <c r="BU92" s="19">
        <f t="shared" si="59"/>
        <v>2.8002828557934689E-5</v>
      </c>
      <c r="BV92" s="19">
        <f t="shared" si="59"/>
        <v>8.5170120024473266E-6</v>
      </c>
      <c r="BW92" s="19">
        <f t="shared" si="59"/>
        <v>8.466476897697766E-6</v>
      </c>
      <c r="BX92" s="19">
        <f t="shared" si="59"/>
        <v>6.0680854002281728E-7</v>
      </c>
      <c r="BY92" s="19">
        <f t="shared" si="59"/>
        <v>2.3549083849416116E-7</v>
      </c>
      <c r="BZ92" s="19">
        <f t="shared" si="59"/>
        <v>0</v>
      </c>
      <c r="CA92" s="19">
        <f t="shared" si="59"/>
        <v>0</v>
      </c>
      <c r="CB92" s="19">
        <f t="shared" si="59"/>
        <v>0</v>
      </c>
      <c r="CC92" s="19">
        <f t="shared" si="30"/>
        <v>0</v>
      </c>
      <c r="CD92" s="19">
        <f t="shared" si="30"/>
        <v>2.4275688045876829E-4</v>
      </c>
      <c r="CE92" s="19">
        <f t="shared" si="53"/>
        <v>6.7881749991514776E-4</v>
      </c>
      <c r="CF92" s="19">
        <f t="shared" si="54"/>
        <v>1.1064725248616908E-3</v>
      </c>
      <c r="CG92" s="19">
        <f t="shared" si="55"/>
        <v>-0.14510125426122689</v>
      </c>
    </row>
    <row r="93" spans="1:85" s="19" customFormat="1" x14ac:dyDescent="0.2">
      <c r="A93" s="34" t="s">
        <v>31</v>
      </c>
      <c r="B93" s="19">
        <v>74.17</v>
      </c>
      <c r="C93" s="19">
        <v>0.14000000000000001</v>
      </c>
      <c r="D93" s="19">
        <v>11.34</v>
      </c>
      <c r="E93" s="19">
        <v>0.81</v>
      </c>
      <c r="F93" s="19">
        <v>0</v>
      </c>
      <c r="G93" s="19">
        <v>0.27</v>
      </c>
      <c r="H93" s="19">
        <v>0.98</v>
      </c>
      <c r="I93" s="19">
        <v>1.86</v>
      </c>
      <c r="J93" s="19">
        <v>2.2999999999999998</v>
      </c>
      <c r="K93" s="19">
        <v>0.46</v>
      </c>
      <c r="L93" s="19">
        <v>0.3</v>
      </c>
      <c r="M93" s="19">
        <v>0.1</v>
      </c>
      <c r="N93" s="19">
        <v>0</v>
      </c>
      <c r="O93" s="19">
        <v>0</v>
      </c>
      <c r="P93" s="19">
        <v>0</v>
      </c>
      <c r="Q93" s="19">
        <v>0</v>
      </c>
      <c r="R93" s="19">
        <v>7.56</v>
      </c>
      <c r="S93" s="19">
        <f t="shared" si="34"/>
        <v>100.28999999999999</v>
      </c>
      <c r="T93" s="19">
        <v>1200</v>
      </c>
      <c r="U93" s="19">
        <v>1.05</v>
      </c>
      <c r="V93" s="20">
        <v>0.28568215378249123</v>
      </c>
      <c r="W93" s="20">
        <v>0.99</v>
      </c>
      <c r="X93" s="29">
        <f t="shared" si="28"/>
        <v>3.1087636952898217E-5</v>
      </c>
      <c r="Y93" s="29">
        <f t="shared" si="57"/>
        <v>5.5391457485762941E-10</v>
      </c>
      <c r="Z93" s="19">
        <f t="shared" si="39"/>
        <v>-9.2565572073448017</v>
      </c>
      <c r="AA93" s="20">
        <f t="shared" si="40"/>
        <v>0.40024385613298569</v>
      </c>
      <c r="AB93" s="20">
        <f t="shared" si="41"/>
        <v>-0.39767532591215038</v>
      </c>
      <c r="AC93" s="30" t="s">
        <v>161</v>
      </c>
      <c r="AD93" s="20">
        <f t="shared" si="42"/>
        <v>1.2347261528217079</v>
      </c>
      <c r="AE93" s="20">
        <f t="shared" si="42"/>
        <v>1.7533532881636132E-3</v>
      </c>
      <c r="AF93" s="20">
        <f t="shared" si="43"/>
        <v>0.22250564112626312</v>
      </c>
      <c r="AG93" s="20">
        <f t="shared" si="44"/>
        <v>1.1275840467738569E-2</v>
      </c>
      <c r="AH93" s="20">
        <f t="shared" si="44"/>
        <v>0</v>
      </c>
      <c r="AI93" s="20">
        <f t="shared" si="44"/>
        <v>6.7005831989080536E-3</v>
      </c>
      <c r="AJ93" s="20">
        <f t="shared" si="35"/>
        <v>1.7478775772276519E-2</v>
      </c>
      <c r="AK93" s="20">
        <f t="shared" si="45"/>
        <v>6.0029046312731968E-2</v>
      </c>
      <c r="AL93" s="20">
        <f t="shared" si="45"/>
        <v>4.8839530291126067E-2</v>
      </c>
      <c r="AM93" s="20">
        <f t="shared" si="46"/>
        <v>1.2976022566995768E-2</v>
      </c>
      <c r="AN93" s="20">
        <f t="shared" si="47"/>
        <v>2.2239519626376068E-3</v>
      </c>
      <c r="AO93" s="20">
        <f t="shared" si="47"/>
        <v>8.6307340439304358E-4</v>
      </c>
      <c r="AP93" s="20">
        <f t="shared" si="48"/>
        <v>0</v>
      </c>
      <c r="AQ93" s="20">
        <f t="shared" si="49"/>
        <v>0</v>
      </c>
      <c r="AR93" s="20">
        <f t="shared" si="49"/>
        <v>0</v>
      </c>
      <c r="AS93" s="20">
        <f t="shared" si="50"/>
        <v>0</v>
      </c>
      <c r="AT93" s="20">
        <f t="shared" si="50"/>
        <v>0.83972009330223252</v>
      </c>
      <c r="AU93" s="20">
        <f t="shared" si="51"/>
        <v>2.4461160419481787</v>
      </c>
      <c r="AV93" s="20">
        <f t="shared" si="58"/>
        <v>0.50477006472608943</v>
      </c>
      <c r="AW93" s="20">
        <f t="shared" si="58"/>
        <v>7.1679072378233412E-4</v>
      </c>
      <c r="AX93" s="20">
        <f t="shared" si="58"/>
        <v>9.0962831407234171E-2</v>
      </c>
      <c r="AY93" s="20">
        <f t="shared" si="58"/>
        <v>4.6096915577063411E-3</v>
      </c>
      <c r="AZ93" s="20">
        <f t="shared" si="58"/>
        <v>0</v>
      </c>
      <c r="BA93" s="20">
        <f t="shared" si="58"/>
        <v>2.7392744595924638E-3</v>
      </c>
      <c r="BB93" s="20">
        <f t="shared" si="58"/>
        <v>7.1455219100545067E-3</v>
      </c>
      <c r="BC93" s="20">
        <f t="shared" si="58"/>
        <v>2.4540555428810559E-2</v>
      </c>
      <c r="BD93" s="20">
        <f t="shared" si="58"/>
        <v>1.9966154284417524E-2</v>
      </c>
      <c r="BE93" s="20">
        <f t="shared" si="58"/>
        <v>5.3047452960004208E-3</v>
      </c>
      <c r="BF93" s="20">
        <f t="shared" si="58"/>
        <v>9.0917680293955635E-4</v>
      </c>
      <c r="BG93" s="20">
        <f t="shared" si="58"/>
        <v>3.5283420311722394E-4</v>
      </c>
      <c r="BH93" s="20">
        <f t="shared" si="58"/>
        <v>0</v>
      </c>
      <c r="BI93" s="20">
        <f t="shared" si="58"/>
        <v>0</v>
      </c>
      <c r="BJ93" s="20">
        <f t="shared" si="58"/>
        <v>0</v>
      </c>
      <c r="BK93" s="20">
        <f t="shared" si="29"/>
        <v>0</v>
      </c>
      <c r="BL93" s="20">
        <f t="shared" si="29"/>
        <v>0.34328710449625599</v>
      </c>
      <c r="BM93" s="20">
        <f t="shared" si="52"/>
        <v>1.0053047452960002</v>
      </c>
      <c r="BN93" s="19">
        <f t="shared" si="59"/>
        <v>3.4264675336937133E-4</v>
      </c>
      <c r="BO93" s="19">
        <f t="shared" si="59"/>
        <v>4.8657008708029326E-7</v>
      </c>
      <c r="BP93" s="19">
        <f t="shared" si="59"/>
        <v>6.1747161801061783E-5</v>
      </c>
      <c r="BQ93" s="19">
        <f t="shared" si="59"/>
        <v>3.1291392985821817E-6</v>
      </c>
      <c r="BR93" s="19">
        <f t="shared" si="59"/>
        <v>0</v>
      </c>
      <c r="BS93" s="19">
        <f t="shared" si="59"/>
        <v>1.8594674402419738E-6</v>
      </c>
      <c r="BT93" s="19">
        <f t="shared" si="59"/>
        <v>4.8505053185721119E-6</v>
      </c>
      <c r="BU93" s="19">
        <f t="shared" si="59"/>
        <v>1.665855848271429E-5</v>
      </c>
      <c r="BV93" s="19">
        <f t="shared" si="59"/>
        <v>1.355337493426842E-5</v>
      </c>
      <c r="BW93" s="19">
        <f t="shared" si="59"/>
        <v>3.6009539395176462E-6</v>
      </c>
      <c r="BX93" s="19">
        <f t="shared" si="59"/>
        <v>6.1716512435227656E-7</v>
      </c>
      <c r="BY93" s="19">
        <f t="shared" si="59"/>
        <v>2.3951003164458737E-7</v>
      </c>
      <c r="BZ93" s="19">
        <f t="shared" si="59"/>
        <v>0</v>
      </c>
      <c r="CA93" s="19">
        <f t="shared" si="59"/>
        <v>0</v>
      </c>
      <c r="CB93" s="19">
        <f t="shared" si="59"/>
        <v>0</v>
      </c>
      <c r="CC93" s="19">
        <f t="shared" si="30"/>
        <v>0</v>
      </c>
      <c r="CD93" s="19">
        <f t="shared" si="30"/>
        <v>2.3302929402725856E-4</v>
      </c>
      <c r="CE93" s="19">
        <f t="shared" si="53"/>
        <v>6.7881749991514776E-4</v>
      </c>
      <c r="CF93" s="19">
        <f t="shared" si="54"/>
        <v>7.1275837491090524E-4</v>
      </c>
      <c r="CG93" s="19">
        <f t="shared" si="55"/>
        <v>-0.28777362042572929</v>
      </c>
    </row>
    <row r="94" spans="1:85" s="19" customFormat="1" x14ac:dyDescent="0.2">
      <c r="A94" s="34" t="s">
        <v>31</v>
      </c>
      <c r="B94" s="19">
        <v>70.09</v>
      </c>
      <c r="C94" s="19">
        <v>0.15</v>
      </c>
      <c r="D94" s="19">
        <v>11.26</v>
      </c>
      <c r="E94" s="19">
        <v>0.8</v>
      </c>
      <c r="F94" s="19">
        <v>0</v>
      </c>
      <c r="G94" s="19">
        <v>0.24</v>
      </c>
      <c r="H94" s="19">
        <v>1</v>
      </c>
      <c r="I94" s="19">
        <v>1.52</v>
      </c>
      <c r="J94" s="19">
        <v>2.34</v>
      </c>
      <c r="K94" s="19">
        <v>0.54</v>
      </c>
      <c r="L94" s="19">
        <v>0.3</v>
      </c>
      <c r="M94" s="19">
        <v>0.1</v>
      </c>
      <c r="N94" s="19">
        <v>0</v>
      </c>
      <c r="O94" s="19">
        <v>0</v>
      </c>
      <c r="P94" s="19">
        <v>0</v>
      </c>
      <c r="Q94" s="19">
        <v>0</v>
      </c>
      <c r="R94" s="19">
        <v>8.33</v>
      </c>
      <c r="S94" s="19">
        <f t="shared" si="34"/>
        <v>96.67</v>
      </c>
      <c r="T94" s="19">
        <v>1200</v>
      </c>
      <c r="U94" s="19">
        <v>1.63</v>
      </c>
      <c r="V94" s="20">
        <v>0.28483776203187045</v>
      </c>
      <c r="W94" s="20">
        <v>0.99</v>
      </c>
      <c r="X94" s="29">
        <f t="shared" si="28"/>
        <v>1.3092724369497658E-4</v>
      </c>
      <c r="Y94" s="29">
        <f t="shared" si="57"/>
        <v>2.6103214314790946E-9</v>
      </c>
      <c r="Z94" s="19">
        <f t="shared" si="39"/>
        <v>-8.5833060109289594</v>
      </c>
      <c r="AA94" s="20">
        <f t="shared" si="40"/>
        <v>0.33732788591018265</v>
      </c>
      <c r="AB94" s="20">
        <f t="shared" si="41"/>
        <v>-0.47194775547156514</v>
      </c>
      <c r="AC94" s="30" t="s">
        <v>162</v>
      </c>
      <c r="AD94" s="20">
        <f t="shared" si="42"/>
        <v>1.1668053937073415</v>
      </c>
      <c r="AE94" s="20">
        <f t="shared" si="42"/>
        <v>1.8785928087467281E-3</v>
      </c>
      <c r="AF94" s="20">
        <f t="shared" si="43"/>
        <v>0.22093593642695966</v>
      </c>
      <c r="AG94" s="20">
        <f t="shared" si="44"/>
        <v>1.1136632560729451E-2</v>
      </c>
      <c r="AH94" s="20">
        <f t="shared" si="44"/>
        <v>0</v>
      </c>
      <c r="AI94" s="20">
        <f t="shared" si="44"/>
        <v>5.9560739545849355E-3</v>
      </c>
      <c r="AJ94" s="20">
        <f t="shared" si="35"/>
        <v>1.7835485481914815E-2</v>
      </c>
      <c r="AK94" s="20">
        <f t="shared" si="45"/>
        <v>4.9055994836211071E-2</v>
      </c>
      <c r="AL94" s="20">
        <f t="shared" si="45"/>
        <v>4.9688913426623918E-2</v>
      </c>
      <c r="AM94" s="20">
        <f t="shared" si="46"/>
        <v>1.5232722143864598E-2</v>
      </c>
      <c r="AN94" s="20">
        <f t="shared" si="47"/>
        <v>2.2239519626376068E-3</v>
      </c>
      <c r="AO94" s="20">
        <f t="shared" si="47"/>
        <v>8.6307340439304358E-4</v>
      </c>
      <c r="AP94" s="20">
        <f t="shared" si="48"/>
        <v>0</v>
      </c>
      <c r="AQ94" s="20">
        <f t="shared" si="49"/>
        <v>0</v>
      </c>
      <c r="AR94" s="20">
        <f t="shared" si="49"/>
        <v>0</v>
      </c>
      <c r="AS94" s="20">
        <f t="shared" si="50"/>
        <v>0</v>
      </c>
      <c r="AT94" s="20">
        <f t="shared" si="50"/>
        <v>0.9252471398422748</v>
      </c>
      <c r="AU94" s="20">
        <f t="shared" si="51"/>
        <v>2.4516271884124179</v>
      </c>
      <c r="AV94" s="20">
        <f t="shared" si="58"/>
        <v>0.4759310058324655</v>
      </c>
      <c r="AW94" s="20">
        <f t="shared" si="58"/>
        <v>7.6626365445197828E-4</v>
      </c>
      <c r="AX94" s="20">
        <f t="shared" si="58"/>
        <v>9.0118080543081888E-2</v>
      </c>
      <c r="AY94" s="20">
        <f t="shared" si="58"/>
        <v>4.5425473389129438E-3</v>
      </c>
      <c r="AZ94" s="20">
        <f t="shared" si="58"/>
        <v>0</v>
      </c>
      <c r="BA94" s="20">
        <f t="shared" si="58"/>
        <v>2.4294370623462805E-3</v>
      </c>
      <c r="BB94" s="20">
        <f t="shared" si="58"/>
        <v>7.27495826698855E-3</v>
      </c>
      <c r="BC94" s="20">
        <f t="shared" si="58"/>
        <v>2.0009565511458494E-2</v>
      </c>
      <c r="BD94" s="20">
        <f t="shared" si="58"/>
        <v>2.0267728169061708E-2</v>
      </c>
      <c r="BE94" s="20">
        <f t="shared" si="58"/>
        <v>6.2133109862143191E-3</v>
      </c>
      <c r="BF94" s="20">
        <f t="shared" si="58"/>
        <v>9.0713301481933517E-4</v>
      </c>
      <c r="BG94" s="20">
        <f t="shared" si="58"/>
        <v>3.520410478690839E-4</v>
      </c>
      <c r="BH94" s="20">
        <f t="shared" si="58"/>
        <v>0</v>
      </c>
      <c r="BI94" s="20">
        <f t="shared" si="58"/>
        <v>0</v>
      </c>
      <c r="BJ94" s="20">
        <f t="shared" si="58"/>
        <v>0</v>
      </c>
      <c r="BK94" s="20">
        <f t="shared" si="29"/>
        <v>0</v>
      </c>
      <c r="BL94" s="20">
        <f t="shared" si="29"/>
        <v>0.3774012395585441</v>
      </c>
      <c r="BM94" s="20">
        <f t="shared" si="52"/>
        <v>1.0062133109862144</v>
      </c>
      <c r="BN94" s="19">
        <f t="shared" si="59"/>
        <v>3.2307029551129584E-4</v>
      </c>
      <c r="BO94" s="19">
        <f t="shared" si="59"/>
        <v>5.2015317819093658E-7</v>
      </c>
      <c r="BP94" s="19">
        <f t="shared" si="59"/>
        <v>6.1173730131406769E-5</v>
      </c>
      <c r="BQ94" s="19">
        <f t="shared" si="59"/>
        <v>3.0835606278470918E-6</v>
      </c>
      <c r="BR94" s="19">
        <f t="shared" si="59"/>
        <v>0</v>
      </c>
      <c r="BS94" s="19">
        <f t="shared" si="59"/>
        <v>1.6491443928631032E-6</v>
      </c>
      <c r="BT94" s="19">
        <f t="shared" si="59"/>
        <v>4.9383689827842038E-6</v>
      </c>
      <c r="BU94" s="19">
        <f t="shared" si="59"/>
        <v>1.358284323487662E-5</v>
      </c>
      <c r="BV94" s="19">
        <f t="shared" si="59"/>
        <v>1.3758088564682283E-5</v>
      </c>
      <c r="BW94" s="19">
        <f t="shared" si="59"/>
        <v>4.2177042298573255E-6</v>
      </c>
      <c r="BX94" s="19">
        <f t="shared" si="59"/>
        <v>6.1577776521015175E-7</v>
      </c>
      <c r="BY94" s="19">
        <f t="shared" si="59"/>
        <v>2.3897162398200038E-7</v>
      </c>
      <c r="BZ94" s="19">
        <f t="shared" si="59"/>
        <v>0</v>
      </c>
      <c r="CA94" s="19">
        <f t="shared" si="59"/>
        <v>0</v>
      </c>
      <c r="CB94" s="19">
        <f t="shared" si="59"/>
        <v>0</v>
      </c>
      <c r="CC94" s="19">
        <f t="shared" si="30"/>
        <v>0</v>
      </c>
      <c r="CD94" s="19">
        <f t="shared" si="30"/>
        <v>2.5618656590200867E-4</v>
      </c>
      <c r="CE94" s="19">
        <f t="shared" si="53"/>
        <v>6.7881749991514776E-4</v>
      </c>
      <c r="CF94" s="19">
        <f t="shared" si="54"/>
        <v>1.1064725248616908E-3</v>
      </c>
      <c r="CG94" s="19">
        <f t="shared" si="55"/>
        <v>-0.43087501148933161</v>
      </c>
    </row>
    <row r="95" spans="1:85" s="19" customFormat="1" x14ac:dyDescent="0.2">
      <c r="A95" s="34" t="s">
        <v>31</v>
      </c>
      <c r="B95" s="19">
        <v>62.58</v>
      </c>
      <c r="C95" s="19">
        <v>0.63</v>
      </c>
      <c r="D95" s="19">
        <v>16.22</v>
      </c>
      <c r="E95" s="19">
        <v>1.25</v>
      </c>
      <c r="F95" s="19">
        <v>0</v>
      </c>
      <c r="G95" s="19">
        <v>4.0199999999999996</v>
      </c>
      <c r="H95" s="19">
        <v>6.51</v>
      </c>
      <c r="I95" s="19">
        <v>1.95</v>
      </c>
      <c r="J95" s="19">
        <v>0.52</v>
      </c>
      <c r="K95" s="19">
        <v>1.26</v>
      </c>
      <c r="L95" s="19">
        <v>0.3</v>
      </c>
      <c r="M95" s="19">
        <v>0.1</v>
      </c>
      <c r="N95" s="19">
        <v>0</v>
      </c>
      <c r="O95" s="19">
        <v>0</v>
      </c>
      <c r="P95" s="19">
        <v>0</v>
      </c>
      <c r="Q95" s="19">
        <v>0</v>
      </c>
      <c r="R95" s="19">
        <v>5.38</v>
      </c>
      <c r="S95" s="19">
        <f t="shared" si="34"/>
        <v>100.72</v>
      </c>
      <c r="T95" s="19">
        <v>1200</v>
      </c>
      <c r="U95" s="19">
        <v>0.5</v>
      </c>
      <c r="V95" s="20">
        <v>0.27720573417095168</v>
      </c>
      <c r="W95" s="20">
        <v>0.99</v>
      </c>
      <c r="X95" s="29">
        <f t="shared" si="28"/>
        <v>6.0826402797120541E-6</v>
      </c>
      <c r="Y95" s="32">
        <f>0.0000000000444246706</f>
        <v>4.4424670600000002E-11</v>
      </c>
      <c r="Z95" s="19">
        <f t="shared" si="39"/>
        <v>-10.352375783716981</v>
      </c>
      <c r="AA95" s="20">
        <f t="shared" si="40"/>
        <v>1.3189566820100997</v>
      </c>
      <c r="AB95" s="20">
        <f t="shared" si="41"/>
        <v>0.1202305324130009</v>
      </c>
      <c r="AC95" s="30" t="s">
        <v>163</v>
      </c>
      <c r="AD95" s="20">
        <f t="shared" si="42"/>
        <v>1.0417845846512401</v>
      </c>
      <c r="AE95" s="20">
        <f t="shared" si="42"/>
        <v>7.890089796736258E-3</v>
      </c>
      <c r="AF95" s="20">
        <f t="shared" si="43"/>
        <v>0.31825762778377314</v>
      </c>
      <c r="AG95" s="20">
        <f t="shared" si="44"/>
        <v>1.7400988376139768E-2</v>
      </c>
      <c r="AH95" s="20">
        <f t="shared" si="44"/>
        <v>0</v>
      </c>
      <c r="AI95" s="20">
        <f t="shared" si="44"/>
        <v>9.976423873929767E-2</v>
      </c>
      <c r="AJ95" s="20">
        <f t="shared" si="35"/>
        <v>0.11610901048726545</v>
      </c>
      <c r="AK95" s="20">
        <f t="shared" si="45"/>
        <v>6.2933677585928674E-2</v>
      </c>
      <c r="AL95" s="20">
        <f t="shared" si="45"/>
        <v>1.1041980761471983E-2</v>
      </c>
      <c r="AM95" s="20">
        <f t="shared" si="46"/>
        <v>3.554301833568406E-2</v>
      </c>
      <c r="AN95" s="20">
        <f t="shared" si="47"/>
        <v>2.2239519626376068E-3</v>
      </c>
      <c r="AO95" s="20">
        <f t="shared" si="47"/>
        <v>8.6307340439304358E-4</v>
      </c>
      <c r="AP95" s="20">
        <f t="shared" si="48"/>
        <v>0</v>
      </c>
      <c r="AQ95" s="20">
        <f t="shared" si="49"/>
        <v>0</v>
      </c>
      <c r="AR95" s="20">
        <f t="shared" si="49"/>
        <v>0</v>
      </c>
      <c r="AS95" s="20">
        <f t="shared" si="50"/>
        <v>0</v>
      </c>
      <c r="AT95" s="20">
        <f t="shared" si="50"/>
        <v>0.59757858491613902</v>
      </c>
      <c r="AU95" s="20">
        <f t="shared" si="51"/>
        <v>2.2758478084650222</v>
      </c>
      <c r="AV95" s="20">
        <f t="shared" si="58"/>
        <v>0.45775670094297144</v>
      </c>
      <c r="AW95" s="20">
        <f t="shared" si="58"/>
        <v>3.4668793613479103E-3</v>
      </c>
      <c r="AX95" s="20">
        <f t="shared" si="58"/>
        <v>0.13984134905682755</v>
      </c>
      <c r="AY95" s="20">
        <f t="shared" si="58"/>
        <v>7.6459367412077131E-3</v>
      </c>
      <c r="AZ95" s="20">
        <f t="shared" si="58"/>
        <v>0</v>
      </c>
      <c r="BA95" s="20">
        <f t="shared" si="58"/>
        <v>4.3836076546166357E-2</v>
      </c>
      <c r="BB95" s="20">
        <f t="shared" si="58"/>
        <v>5.1017915194239996E-2</v>
      </c>
      <c r="BC95" s="20">
        <f t="shared" si="58"/>
        <v>2.7652849787163574E-2</v>
      </c>
      <c r="BD95" s="20">
        <f t="shared" si="58"/>
        <v>4.8518098268264271E-3</v>
      </c>
      <c r="BE95" s="20">
        <f t="shared" si="58"/>
        <v>1.5617484703274844E-2</v>
      </c>
      <c r="BF95" s="20">
        <f t="shared" si="58"/>
        <v>9.7719713698148514E-4</v>
      </c>
      <c r="BG95" s="20">
        <f t="shared" si="58"/>
        <v>3.7923159939906337E-4</v>
      </c>
      <c r="BH95" s="20">
        <f t="shared" si="58"/>
        <v>0</v>
      </c>
      <c r="BI95" s="20">
        <f t="shared" si="58"/>
        <v>0</v>
      </c>
      <c r="BJ95" s="20">
        <f t="shared" si="58"/>
        <v>0</v>
      </c>
      <c r="BK95" s="20">
        <f t="shared" si="29"/>
        <v>0</v>
      </c>
      <c r="BL95" s="20">
        <f t="shared" si="29"/>
        <v>0.26257405380686871</v>
      </c>
      <c r="BM95" s="20">
        <f t="shared" si="52"/>
        <v>1.0156174847032751</v>
      </c>
      <c r="BN95" s="19">
        <f t="shared" si="59"/>
        <v>3.1073325930351382E-4</v>
      </c>
      <c r="BO95" s="19">
        <f t="shared" si="59"/>
        <v>2.3533783805776126E-6</v>
      </c>
      <c r="BP95" s="19">
        <f t="shared" si="59"/>
        <v>9.4926754951517187E-5</v>
      </c>
      <c r="BQ95" s="19">
        <f t="shared" si="59"/>
        <v>5.1901956631759922E-6</v>
      </c>
      <c r="BR95" s="19">
        <f t="shared" si="59"/>
        <v>0</v>
      </c>
      <c r="BS95" s="19">
        <f t="shared" si="59"/>
        <v>2.9756695887157693E-5</v>
      </c>
      <c r="BT95" s="19">
        <f t="shared" si="59"/>
        <v>3.4631853643037023E-5</v>
      </c>
      <c r="BU95" s="19">
        <f t="shared" si="59"/>
        <v>1.8771238358051504E-5</v>
      </c>
      <c r="BV95" s="19">
        <f t="shared" si="59"/>
        <v>3.2934934167100611E-6</v>
      </c>
      <c r="BW95" s="19">
        <f t="shared" si="59"/>
        <v>1.0601421921240093E-5</v>
      </c>
      <c r="BX95" s="19">
        <f t="shared" si="59"/>
        <v>6.6333851745001191E-7</v>
      </c>
      <c r="BY95" s="19">
        <f t="shared" si="59"/>
        <v>2.5742904619289505E-7</v>
      </c>
      <c r="BZ95" s="19">
        <f t="shared" si="59"/>
        <v>0</v>
      </c>
      <c r="CA95" s="19">
        <f t="shared" si="59"/>
        <v>0</v>
      </c>
      <c r="CB95" s="19">
        <f t="shared" si="59"/>
        <v>0</v>
      </c>
      <c r="CC95" s="19">
        <f t="shared" si="30"/>
        <v>0</v>
      </c>
      <c r="CD95" s="19">
        <f t="shared" si="30"/>
        <v>1.7823986274776411E-4</v>
      </c>
      <c r="CE95" s="19">
        <f t="shared" si="53"/>
        <v>6.7881749991514776E-4</v>
      </c>
      <c r="CF95" s="19">
        <f t="shared" si="54"/>
        <v>3.3940874995757388E-4</v>
      </c>
      <c r="CG95" s="19">
        <f t="shared" si="55"/>
        <v>0.17998871268990513</v>
      </c>
    </row>
    <row r="96" spans="1:85" s="19" customFormat="1" x14ac:dyDescent="0.2">
      <c r="A96" s="34" t="s">
        <v>31</v>
      </c>
      <c r="B96" s="19">
        <v>66.14</v>
      </c>
      <c r="C96" s="19">
        <v>1</v>
      </c>
      <c r="D96" s="19">
        <v>17.690000000000001</v>
      </c>
      <c r="E96" s="19">
        <v>0.15</v>
      </c>
      <c r="F96" s="19">
        <v>0</v>
      </c>
      <c r="G96" s="19">
        <v>1.51</v>
      </c>
      <c r="H96" s="19">
        <v>4.17</v>
      </c>
      <c r="I96" s="19">
        <v>2.87</v>
      </c>
      <c r="J96" s="19">
        <v>1.21</v>
      </c>
      <c r="K96" s="19">
        <v>0.75</v>
      </c>
      <c r="L96" s="19">
        <v>0.3</v>
      </c>
      <c r="M96" s="19">
        <v>0.1</v>
      </c>
      <c r="N96" s="19">
        <v>0</v>
      </c>
      <c r="O96" s="19">
        <v>0</v>
      </c>
      <c r="P96" s="19">
        <v>0</v>
      </c>
      <c r="Q96" s="19">
        <v>0</v>
      </c>
      <c r="R96" s="19">
        <v>5.61</v>
      </c>
      <c r="S96" s="19">
        <f t="shared" si="34"/>
        <v>101.5</v>
      </c>
      <c r="T96" s="19">
        <v>1200</v>
      </c>
      <c r="U96" s="19">
        <v>0.5</v>
      </c>
      <c r="V96" s="20">
        <v>0.28264126762499814</v>
      </c>
      <c r="W96" s="20">
        <v>0.99</v>
      </c>
      <c r="X96" s="29">
        <f t="shared" si="28"/>
        <v>6.3235194485485054E-6</v>
      </c>
      <c r="Y96" s="32">
        <v>4.208296512658819E-11</v>
      </c>
      <c r="Z96" s="19">
        <f t="shared" si="39"/>
        <v>-10.375893667790915</v>
      </c>
      <c r="AA96" s="20">
        <f t="shared" si="40"/>
        <v>0.75964103555246554</v>
      </c>
      <c r="AB96" s="20">
        <f t="shared" si="41"/>
        <v>-0.11939158285993728</v>
      </c>
      <c r="AC96" s="30" t="s">
        <v>164</v>
      </c>
      <c r="AD96" s="20">
        <f t="shared" si="42"/>
        <v>1.1010487764275012</v>
      </c>
      <c r="AE96" s="20">
        <f t="shared" si="42"/>
        <v>1.2523952058311522E-2</v>
      </c>
      <c r="AF96" s="20">
        <f t="shared" si="43"/>
        <v>0.34710095163347393</v>
      </c>
      <c r="AG96" s="20">
        <f t="shared" si="44"/>
        <v>2.0881186051367718E-3</v>
      </c>
      <c r="AH96" s="20">
        <f t="shared" si="44"/>
        <v>0</v>
      </c>
      <c r="AI96" s="20">
        <f t="shared" si="44"/>
        <v>3.7473631964263558E-2</v>
      </c>
      <c r="AJ96" s="20">
        <f t="shared" si="35"/>
        <v>7.4373974459584782E-2</v>
      </c>
      <c r="AK96" s="20">
        <f t="shared" si="45"/>
        <v>9.2625463934161698E-2</v>
      </c>
      <c r="AL96" s="20">
        <f t="shared" si="45"/>
        <v>2.5693839848809803E-2</v>
      </c>
      <c r="AM96" s="20">
        <f t="shared" si="46"/>
        <v>2.1156558533145273E-2</v>
      </c>
      <c r="AN96" s="20">
        <f t="shared" si="47"/>
        <v>2.2239519626376068E-3</v>
      </c>
      <c r="AO96" s="20">
        <f t="shared" si="47"/>
        <v>8.6307340439304358E-4</v>
      </c>
      <c r="AP96" s="20">
        <f t="shared" si="48"/>
        <v>0</v>
      </c>
      <c r="AQ96" s="20">
        <f t="shared" si="49"/>
        <v>0</v>
      </c>
      <c r="AR96" s="20">
        <f t="shared" si="49"/>
        <v>0</v>
      </c>
      <c r="AS96" s="20">
        <f t="shared" si="50"/>
        <v>0</v>
      </c>
      <c r="AT96" s="20">
        <f t="shared" si="50"/>
        <v>0.62312562479173617</v>
      </c>
      <c r="AU96" s="20">
        <f t="shared" si="51"/>
        <v>2.3191413590900098</v>
      </c>
      <c r="AV96" s="20">
        <f t="shared" si="58"/>
        <v>0.47476570244926047</v>
      </c>
      <c r="AW96" s="20">
        <f t="shared" si="58"/>
        <v>5.4002538522385287E-3</v>
      </c>
      <c r="AX96" s="20">
        <f t="shared" si="58"/>
        <v>0.14966787180651644</v>
      </c>
      <c r="AY96" s="20">
        <f t="shared" si="58"/>
        <v>9.0038435861284141E-4</v>
      </c>
      <c r="AZ96" s="20">
        <f t="shared" si="58"/>
        <v>0</v>
      </c>
      <c r="BA96" s="20">
        <f t="shared" si="58"/>
        <v>1.6158407859608676E-2</v>
      </c>
      <c r="BB96" s="20">
        <f t="shared" si="58"/>
        <v>3.2069616700194516E-2</v>
      </c>
      <c r="BC96" s="20">
        <f t="shared" si="58"/>
        <v>3.9939550718247847E-2</v>
      </c>
      <c r="BD96" s="20">
        <f t="shared" si="58"/>
        <v>1.1079031361370577E-2</v>
      </c>
      <c r="BE96" s="20">
        <f t="shared" si="58"/>
        <v>9.1225825671302479E-3</v>
      </c>
      <c r="BF96" s="20">
        <f t="shared" si="58"/>
        <v>9.5895489678569934E-4</v>
      </c>
      <c r="BG96" s="20">
        <f t="shared" si="58"/>
        <v>3.7215213337909612E-4</v>
      </c>
      <c r="BH96" s="20">
        <f t="shared" si="58"/>
        <v>0</v>
      </c>
      <c r="BI96" s="20">
        <f t="shared" si="58"/>
        <v>0</v>
      </c>
      <c r="BJ96" s="20">
        <f t="shared" si="58"/>
        <v>0</v>
      </c>
      <c r="BK96" s="20">
        <f t="shared" si="29"/>
        <v>0</v>
      </c>
      <c r="BL96" s="20">
        <f t="shared" si="29"/>
        <v>0.26868807386378535</v>
      </c>
      <c r="BM96" s="20">
        <f t="shared" si="52"/>
        <v>1.0091225825671302</v>
      </c>
      <c r="BN96" s="19">
        <f t="shared" si="59"/>
        <v>3.2227926718206594E-4</v>
      </c>
      <c r="BO96" s="19">
        <f t="shared" si="59"/>
        <v>3.6657868188837039E-6</v>
      </c>
      <c r="BP96" s="19">
        <f t="shared" si="59"/>
        <v>1.0159717055732033E-4</v>
      </c>
      <c r="BQ96" s="19">
        <f t="shared" si="59"/>
        <v>6.1119665927627284E-7</v>
      </c>
      <c r="BR96" s="19">
        <f t="shared" si="59"/>
        <v>0</v>
      </c>
      <c r="BS96" s="19">
        <f t="shared" si="59"/>
        <v>1.0968610025868834E-5</v>
      </c>
      <c r="BT96" s="19">
        <f t="shared" si="59"/>
        <v>2.1769417031663113E-5</v>
      </c>
      <c r="BU96" s="19">
        <f t="shared" si="59"/>
        <v>2.7111665966295248E-5</v>
      </c>
      <c r="BV96" s="19">
        <f t="shared" si="59"/>
        <v>7.5206403702070912E-6</v>
      </c>
      <c r="BW96" s="19">
        <f t="shared" si="59"/>
        <v>6.1925686909888656E-6</v>
      </c>
      <c r="BX96" s="19">
        <f t="shared" si="59"/>
        <v>6.5095536556745699E-7</v>
      </c>
      <c r="BY96" s="19">
        <f t="shared" si="59"/>
        <v>2.5262338076848666E-7</v>
      </c>
      <c r="BZ96" s="19">
        <f t="shared" si="59"/>
        <v>0</v>
      </c>
      <c r="CA96" s="19">
        <f t="shared" si="59"/>
        <v>0</v>
      </c>
      <c r="CB96" s="19">
        <f t="shared" si="59"/>
        <v>0</v>
      </c>
      <c r="CC96" s="19">
        <f t="shared" si="30"/>
        <v>0</v>
      </c>
      <c r="CD96" s="19">
        <f t="shared" si="30"/>
        <v>1.8239016655723133E-4</v>
      </c>
      <c r="CE96" s="19">
        <f t="shared" si="53"/>
        <v>6.7881749991514776E-4</v>
      </c>
      <c r="CF96" s="19">
        <f t="shared" si="54"/>
        <v>3.3940874995757388E-4</v>
      </c>
      <c r="CG96" s="19">
        <f t="shared" si="55"/>
        <v>5.9777486042729144E-2</v>
      </c>
    </row>
    <row r="97" spans="1:12" x14ac:dyDescent="0.2">
      <c r="A97" s="42" t="s">
        <v>42</v>
      </c>
      <c r="B97" s="42"/>
      <c r="C97" s="42"/>
      <c r="D97" s="42"/>
      <c r="E97" s="42"/>
      <c r="F97" s="42"/>
      <c r="G97" s="42"/>
      <c r="H97" s="35"/>
      <c r="I97" s="35"/>
      <c r="J97" s="35"/>
      <c r="K97" s="35"/>
      <c r="L97" s="35"/>
    </row>
    <row r="98" spans="1:12" x14ac:dyDescent="0.2">
      <c r="A98" s="36" t="s">
        <v>43</v>
      </c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</row>
    <row r="99" spans="1:12" x14ac:dyDescent="0.2">
      <c r="A99" s="36" t="s">
        <v>44</v>
      </c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</row>
  </sheetData>
  <mergeCells count="1">
    <mergeCell ref="A97:G9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6D175-E0E3-A942-94BD-A9AD313D01C8}">
  <dimension ref="A1:V102"/>
  <sheetViews>
    <sheetView workbookViewId="0">
      <selection activeCell="E19" sqref="E19"/>
    </sheetView>
  </sheetViews>
  <sheetFormatPr baseColWidth="10" defaultRowHeight="16" x14ac:dyDescent="0.2"/>
  <sheetData>
    <row r="1" spans="1:22" s="19" customFormat="1" x14ac:dyDescent="0.2">
      <c r="H1" s="37" t="s">
        <v>165</v>
      </c>
    </row>
    <row r="2" spans="1:22" s="19" customFormat="1" x14ac:dyDescent="0.2">
      <c r="A2" s="37" t="s">
        <v>166</v>
      </c>
      <c r="H2" s="19" t="s">
        <v>167</v>
      </c>
      <c r="I2" s="19">
        <f>0.01/100</f>
        <v>1E-4</v>
      </c>
      <c r="J2" s="19">
        <f>0.1/100</f>
        <v>1E-3</v>
      </c>
      <c r="K2" s="19">
        <v>0.01</v>
      </c>
      <c r="L2" s="19">
        <v>0.1</v>
      </c>
      <c r="M2" s="19">
        <v>0.2</v>
      </c>
      <c r="N2" s="19">
        <v>0.5</v>
      </c>
      <c r="P2" s="19" t="s">
        <v>168</v>
      </c>
      <c r="Q2" s="19">
        <f>0.01/100</f>
        <v>1E-4</v>
      </c>
      <c r="R2" s="19">
        <f>0.1/100</f>
        <v>1E-3</v>
      </c>
      <c r="S2" s="19">
        <v>0.01</v>
      </c>
      <c r="T2" s="19">
        <v>0.1</v>
      </c>
      <c r="U2" s="19">
        <v>0.2</v>
      </c>
      <c r="V2" s="19">
        <v>0.5</v>
      </c>
    </row>
    <row r="3" spans="1:22" s="19" customFormat="1" x14ac:dyDescent="0.2">
      <c r="B3" s="19" t="s">
        <v>169</v>
      </c>
      <c r="C3" s="19" t="s">
        <v>167</v>
      </c>
      <c r="D3" s="19" t="s">
        <v>168</v>
      </c>
      <c r="E3" s="19" t="s">
        <v>170</v>
      </c>
      <c r="F3" s="19" t="s">
        <v>171</v>
      </c>
      <c r="H3" s="19" t="s">
        <v>172</v>
      </c>
      <c r="I3" s="29">
        <f t="shared" ref="I3:I11" si="0">B5*I$2</f>
        <v>5.90308593806869E-7</v>
      </c>
      <c r="J3" s="29">
        <f t="shared" ref="J3:J11" si="1">B5*J$2</f>
        <v>5.90308593806869E-6</v>
      </c>
      <c r="K3" s="29">
        <f t="shared" ref="K3:K11" si="2">B5*K$2</f>
        <v>5.9030859380686902E-5</v>
      </c>
      <c r="L3" s="29">
        <f t="shared" ref="L3:L11" si="3">B5*L$2</f>
        <v>5.9030859380686902E-4</v>
      </c>
      <c r="M3" s="29">
        <f t="shared" ref="M3:M11" si="4">B5*M$2</f>
        <v>1.180617187613738E-3</v>
      </c>
      <c r="N3" s="29">
        <f t="shared" ref="N3:N11" si="5">B5*N$2</f>
        <v>2.9515429690343451E-3</v>
      </c>
      <c r="P3" s="19" t="s">
        <v>172</v>
      </c>
      <c r="Q3" s="29">
        <f t="shared" ref="Q3:Q11" si="6">D5*Q$2</f>
        <v>8.0521594830705403E-6</v>
      </c>
      <c r="R3" s="29">
        <f t="shared" ref="R3:R11" si="7">D5*R$2</f>
        <v>8.05215948307054E-5</v>
      </c>
      <c r="S3" s="29">
        <f t="shared" ref="S3:S11" si="8">D5*S$2</f>
        <v>8.0521594830705394E-4</v>
      </c>
      <c r="T3" s="29">
        <f t="shared" ref="T3:T11" si="9">D5*T$2</f>
        <v>8.0521594830705399E-3</v>
      </c>
      <c r="U3" s="29">
        <f t="shared" ref="U3:U11" si="10">D5*U$2</f>
        <v>1.610431896614108E-2</v>
      </c>
      <c r="V3" s="29">
        <f t="shared" ref="V3:V11" si="11">D5*V$2</f>
        <v>4.0260797415352698E-2</v>
      </c>
    </row>
    <row r="4" spans="1:22" s="19" customFormat="1" x14ac:dyDescent="0.2">
      <c r="A4" s="19" t="s">
        <v>173</v>
      </c>
      <c r="B4" s="20">
        <v>0.21416505791505799</v>
      </c>
      <c r="C4" s="20">
        <v>0.144224990985938</v>
      </c>
      <c r="D4" s="20">
        <v>0.28238410080138698</v>
      </c>
      <c r="E4" s="20">
        <v>0.18536042847526399</v>
      </c>
      <c r="F4" s="19" t="s">
        <v>174</v>
      </c>
      <c r="G4" s="19">
        <v>0.7722</v>
      </c>
      <c r="H4" s="19" t="s">
        <v>175</v>
      </c>
      <c r="I4" s="29">
        <f t="shared" si="0"/>
        <v>5.9761767979002199E-6</v>
      </c>
      <c r="J4" s="29">
        <f t="shared" si="1"/>
        <v>5.9761767979002202E-5</v>
      </c>
      <c r="K4" s="29">
        <f t="shared" si="2"/>
        <v>5.9761767979002196E-4</v>
      </c>
      <c r="L4" s="29">
        <f t="shared" si="3"/>
        <v>5.9761767979002204E-3</v>
      </c>
      <c r="M4" s="29">
        <f t="shared" si="4"/>
        <v>1.1952353595800441E-2</v>
      </c>
      <c r="N4" s="29">
        <f t="shared" si="5"/>
        <v>2.98808839895011E-2</v>
      </c>
      <c r="P4" s="19" t="s">
        <v>175</v>
      </c>
      <c r="Q4" s="29">
        <f t="shared" si="6"/>
        <v>8.3442959387920607E-5</v>
      </c>
      <c r="R4" s="29">
        <f t="shared" si="7"/>
        <v>8.3442959387920604E-4</v>
      </c>
      <c r="S4" s="29">
        <f t="shared" si="8"/>
        <v>8.3442959387920596E-3</v>
      </c>
      <c r="T4" s="29">
        <f t="shared" si="9"/>
        <v>8.3442959387920609E-2</v>
      </c>
      <c r="U4" s="29">
        <f t="shared" si="10"/>
        <v>0.16688591877584122</v>
      </c>
      <c r="V4" s="29">
        <f t="shared" si="11"/>
        <v>0.41721479693960301</v>
      </c>
    </row>
    <row r="5" spans="1:22" s="19" customFormat="1" x14ac:dyDescent="0.2">
      <c r="A5" s="19" t="s">
        <v>172</v>
      </c>
      <c r="B5" s="29">
        <v>5.9030859380686902E-3</v>
      </c>
      <c r="C5" s="29">
        <v>2.56742094428224E-3</v>
      </c>
      <c r="D5" s="29">
        <v>8.0521594830705395E-2</v>
      </c>
      <c r="E5" s="29">
        <v>5.6522815075884102E-2</v>
      </c>
      <c r="F5" s="19" t="s">
        <v>176</v>
      </c>
      <c r="G5" s="19">
        <v>0.2079</v>
      </c>
      <c r="H5" s="19" t="s">
        <v>177</v>
      </c>
      <c r="I5" s="29">
        <f t="shared" si="0"/>
        <v>1.20165960156144E-13</v>
      </c>
      <c r="J5" s="29">
        <f t="shared" si="1"/>
        <v>1.20165960156144E-12</v>
      </c>
      <c r="K5" s="29">
        <f t="shared" si="2"/>
        <v>1.20165960156144E-11</v>
      </c>
      <c r="L5" s="29">
        <f t="shared" si="3"/>
        <v>1.2016596015614399E-10</v>
      </c>
      <c r="M5" s="29">
        <f t="shared" si="4"/>
        <v>2.4033192031228799E-10</v>
      </c>
      <c r="N5" s="29">
        <f t="shared" si="5"/>
        <v>6.0082980078071997E-10</v>
      </c>
      <c r="P5" s="19" t="s">
        <v>177</v>
      </c>
      <c r="Q5" s="29">
        <f t="shared" si="6"/>
        <v>2.4077175891778E-13</v>
      </c>
      <c r="R5" s="29">
        <f t="shared" si="7"/>
        <v>2.4077175891778001E-12</v>
      </c>
      <c r="S5" s="29">
        <f t="shared" si="8"/>
        <v>2.4077175891778003E-11</v>
      </c>
      <c r="T5" s="29">
        <f t="shared" si="9"/>
        <v>2.4077175891778003E-10</v>
      </c>
      <c r="U5" s="29">
        <f t="shared" si="10"/>
        <v>4.8154351783556006E-10</v>
      </c>
      <c r="V5" s="29">
        <f t="shared" si="11"/>
        <v>1.2038587945889001E-9</v>
      </c>
    </row>
    <row r="6" spans="1:22" s="19" customFormat="1" x14ac:dyDescent="0.2">
      <c r="A6" s="19" t="s">
        <v>175</v>
      </c>
      <c r="B6" s="29">
        <v>5.9761767979002199E-2</v>
      </c>
      <c r="C6" s="29">
        <v>0.52554414494203905</v>
      </c>
      <c r="D6" s="29">
        <v>0.83442959387920601</v>
      </c>
      <c r="E6" s="29">
        <v>0.88622233923896399</v>
      </c>
      <c r="F6" s="19" t="s">
        <v>178</v>
      </c>
      <c r="G6" s="19">
        <v>9.9000000000000008E-3</v>
      </c>
      <c r="H6" s="19" t="s">
        <v>179</v>
      </c>
      <c r="I6" s="29">
        <f t="shared" si="0"/>
        <v>8.76756037897376E-8</v>
      </c>
      <c r="J6" s="29">
        <f t="shared" si="1"/>
        <v>8.7675603789737603E-7</v>
      </c>
      <c r="K6" s="29">
        <f t="shared" si="2"/>
        <v>8.7675603789737599E-6</v>
      </c>
      <c r="L6" s="29">
        <f t="shared" si="3"/>
        <v>8.7675603789737612E-5</v>
      </c>
      <c r="M6" s="29">
        <f t="shared" si="4"/>
        <v>1.7535120757947522E-4</v>
      </c>
      <c r="N6" s="29">
        <f t="shared" si="5"/>
        <v>4.3837801894868801E-4</v>
      </c>
      <c r="P6" s="19" t="s">
        <v>179</v>
      </c>
      <c r="Q6" s="29">
        <f t="shared" si="6"/>
        <v>1.1205760668213502E-6</v>
      </c>
      <c r="R6" s="29">
        <f t="shared" si="7"/>
        <v>1.12057606682135E-5</v>
      </c>
      <c r="S6" s="29">
        <f t="shared" si="8"/>
        <v>1.12057606682135E-4</v>
      </c>
      <c r="T6" s="29">
        <f t="shared" si="9"/>
        <v>1.1205760668213502E-3</v>
      </c>
      <c r="U6" s="29">
        <f t="shared" si="10"/>
        <v>2.2411521336427004E-3</v>
      </c>
      <c r="V6" s="29">
        <f t="shared" si="11"/>
        <v>5.6028803341067503E-3</v>
      </c>
    </row>
    <row r="7" spans="1:22" s="19" customFormat="1" x14ac:dyDescent="0.2">
      <c r="A7" s="19" t="s">
        <v>177</v>
      </c>
      <c r="B7" s="29">
        <v>1.2016596015614399E-9</v>
      </c>
      <c r="C7" s="29">
        <v>2.6051764478635799E-11</v>
      </c>
      <c r="D7" s="29">
        <v>2.4077175891778001E-9</v>
      </c>
      <c r="E7" s="29">
        <v>1.1165529419944599E-9</v>
      </c>
      <c r="H7" s="19" t="s">
        <v>180</v>
      </c>
      <c r="I7" s="29">
        <f t="shared" si="0"/>
        <v>1.9116281908567302E-6</v>
      </c>
      <c r="J7" s="29">
        <f t="shared" si="1"/>
        <v>1.9116281908567299E-5</v>
      </c>
      <c r="K7" s="29">
        <f t="shared" si="2"/>
        <v>1.91162819085673E-4</v>
      </c>
      <c r="L7" s="29">
        <f t="shared" si="3"/>
        <v>1.91162819085673E-3</v>
      </c>
      <c r="M7" s="29">
        <f t="shared" si="4"/>
        <v>3.82325638171346E-3</v>
      </c>
      <c r="N7" s="29">
        <f t="shared" si="5"/>
        <v>9.5581409542836501E-3</v>
      </c>
      <c r="P7" s="19" t="s">
        <v>180</v>
      </c>
      <c r="Q7" s="29">
        <f t="shared" si="6"/>
        <v>1.5115243505372901E-7</v>
      </c>
      <c r="R7" s="29">
        <f t="shared" si="7"/>
        <v>1.51152435053729E-6</v>
      </c>
      <c r="S7" s="29">
        <f t="shared" si="8"/>
        <v>1.5115243505372899E-5</v>
      </c>
      <c r="T7" s="29">
        <f t="shared" si="9"/>
        <v>1.5115243505372901E-4</v>
      </c>
      <c r="U7" s="29">
        <f t="shared" si="10"/>
        <v>3.0230487010745802E-4</v>
      </c>
      <c r="V7" s="29">
        <f t="shared" si="11"/>
        <v>7.5576217526864497E-4</v>
      </c>
    </row>
    <row r="8" spans="1:22" s="19" customFormat="1" x14ac:dyDescent="0.2">
      <c r="A8" s="19" t="s">
        <v>179</v>
      </c>
      <c r="B8" s="29">
        <v>8.7675603789737601E-4</v>
      </c>
      <c r="C8" s="29">
        <v>7.4706000694024404E-3</v>
      </c>
      <c r="D8" s="29">
        <v>1.1205760668213501E-2</v>
      </c>
      <c r="E8" s="29">
        <v>1.1919419966529799E-2</v>
      </c>
      <c r="H8" s="19" t="s">
        <v>181</v>
      </c>
      <c r="I8" s="29">
        <f t="shared" si="0"/>
        <v>4.3315592908172809E-7</v>
      </c>
      <c r="J8" s="29">
        <f t="shared" si="1"/>
        <v>4.3315592908172806E-6</v>
      </c>
      <c r="K8" s="29">
        <f t="shared" si="2"/>
        <v>4.3315592908172802E-5</v>
      </c>
      <c r="L8" s="29">
        <f t="shared" si="3"/>
        <v>4.3315592908172806E-4</v>
      </c>
      <c r="M8" s="29">
        <f t="shared" si="4"/>
        <v>8.6631185816345613E-4</v>
      </c>
      <c r="N8" s="29">
        <f t="shared" si="5"/>
        <v>2.1657796454086402E-3</v>
      </c>
      <c r="P8" s="19" t="s">
        <v>181</v>
      </c>
      <c r="Q8" s="29">
        <f t="shared" si="6"/>
        <v>7.233152386362001E-6</v>
      </c>
      <c r="R8" s="29">
        <f t="shared" si="7"/>
        <v>7.233152386362E-5</v>
      </c>
      <c r="S8" s="29">
        <f t="shared" si="8"/>
        <v>7.2331523863620008E-4</v>
      </c>
      <c r="T8" s="29">
        <f t="shared" si="9"/>
        <v>7.2331523863620011E-3</v>
      </c>
      <c r="U8" s="29">
        <f t="shared" si="10"/>
        <v>1.4466304772724002E-2</v>
      </c>
      <c r="V8" s="29">
        <f t="shared" si="11"/>
        <v>3.6165761931810002E-2</v>
      </c>
    </row>
    <row r="9" spans="1:22" s="19" customFormat="1" x14ac:dyDescent="0.2">
      <c r="A9" s="19" t="s">
        <v>180</v>
      </c>
      <c r="B9" s="29">
        <v>1.91162819085673E-2</v>
      </c>
      <c r="C9" s="29">
        <v>1.1793310405868901E-2</v>
      </c>
      <c r="D9" s="29">
        <v>1.5115243505372899E-3</v>
      </c>
      <c r="E9" s="29">
        <v>9.9152910774601599E-4</v>
      </c>
      <c r="H9" s="19" t="s">
        <v>182</v>
      </c>
      <c r="I9" s="29">
        <f t="shared" si="0"/>
        <v>8.8419650897488504E-5</v>
      </c>
      <c r="J9" s="29">
        <f t="shared" si="1"/>
        <v>8.8419650897488499E-4</v>
      </c>
      <c r="K9" s="29">
        <f t="shared" si="2"/>
        <v>8.841965089748851E-3</v>
      </c>
      <c r="L9" s="29">
        <f t="shared" si="3"/>
        <v>8.8419650897488503E-2</v>
      </c>
      <c r="M9" s="29">
        <f t="shared" si="4"/>
        <v>0.17683930179497701</v>
      </c>
      <c r="N9" s="29">
        <f t="shared" si="5"/>
        <v>0.4420982544874425</v>
      </c>
      <c r="P9" s="19" t="s">
        <v>182</v>
      </c>
      <c r="Q9" s="29">
        <f t="shared" si="6"/>
        <v>7.5291239922572999E-37</v>
      </c>
      <c r="R9" s="29">
        <f t="shared" si="7"/>
        <v>7.5291239922572996E-36</v>
      </c>
      <c r="S9" s="29">
        <f t="shared" si="8"/>
        <v>7.5291239922572998E-35</v>
      </c>
      <c r="T9" s="29">
        <f t="shared" si="9"/>
        <v>7.5291239922573003E-34</v>
      </c>
      <c r="U9" s="29">
        <f t="shared" si="10"/>
        <v>1.5058247984514601E-33</v>
      </c>
      <c r="V9" s="29">
        <f t="shared" si="11"/>
        <v>3.7645619961286499E-33</v>
      </c>
    </row>
    <row r="10" spans="1:22" s="19" customFormat="1" x14ac:dyDescent="0.2">
      <c r="A10" s="19" t="s">
        <v>181</v>
      </c>
      <c r="B10" s="29">
        <v>4.3315592908172804E-3</v>
      </c>
      <c r="C10" s="29">
        <v>0.138399040116402</v>
      </c>
      <c r="D10" s="29">
        <v>7.2331523863620004E-2</v>
      </c>
      <c r="E10" s="29">
        <v>4.4343895494323403E-2</v>
      </c>
      <c r="H10" s="19" t="s">
        <v>183</v>
      </c>
      <c r="I10" s="29">
        <f t="shared" si="0"/>
        <v>2.5814038433718801E-6</v>
      </c>
      <c r="J10" s="29">
        <f t="shared" si="1"/>
        <v>2.58140384337188E-5</v>
      </c>
      <c r="K10" s="29">
        <f t="shared" si="2"/>
        <v>2.5814038433718802E-4</v>
      </c>
      <c r="L10" s="29">
        <f t="shared" si="3"/>
        <v>2.5814038433718805E-3</v>
      </c>
      <c r="M10" s="29">
        <f t="shared" si="4"/>
        <v>5.162807686743761E-3</v>
      </c>
      <c r="N10" s="29">
        <f t="shared" si="5"/>
        <v>1.2907019216859401E-2</v>
      </c>
      <c r="P10" s="19" t="s">
        <v>183</v>
      </c>
      <c r="Q10" s="29">
        <f t="shared" si="6"/>
        <v>1.3718994409847799E-38</v>
      </c>
      <c r="R10" s="29">
        <f t="shared" si="7"/>
        <v>1.3718994409847799E-37</v>
      </c>
      <c r="S10" s="29">
        <f t="shared" si="8"/>
        <v>1.3718994409847799E-36</v>
      </c>
      <c r="T10" s="29">
        <f t="shared" si="9"/>
        <v>1.3718994409847799E-35</v>
      </c>
      <c r="U10" s="29">
        <f t="shared" si="10"/>
        <v>2.7437988819695598E-35</v>
      </c>
      <c r="V10" s="29">
        <f t="shared" si="11"/>
        <v>6.8594972049238995E-35</v>
      </c>
    </row>
    <row r="11" spans="1:22" s="19" customFormat="1" x14ac:dyDescent="0.2">
      <c r="A11" s="19" t="s">
        <v>182</v>
      </c>
      <c r="B11" s="29">
        <v>0.884196508974885</v>
      </c>
      <c r="C11" s="29">
        <v>0.30556819529644202</v>
      </c>
      <c r="D11" s="29">
        <v>7.5291239922572997E-33</v>
      </c>
      <c r="E11" s="29">
        <v>4.1334759949523797E-33</v>
      </c>
      <c r="H11" s="19" t="s">
        <v>184</v>
      </c>
      <c r="I11" s="29">
        <f t="shared" si="0"/>
        <v>2.3538347143840302E-14</v>
      </c>
      <c r="J11" s="29">
        <f t="shared" si="1"/>
        <v>2.3538347143840301E-13</v>
      </c>
      <c r="K11" s="29">
        <f t="shared" si="2"/>
        <v>2.35383471438403E-12</v>
      </c>
      <c r="L11" s="29">
        <f t="shared" si="3"/>
        <v>2.35383471438403E-11</v>
      </c>
      <c r="M11" s="29">
        <f t="shared" si="4"/>
        <v>4.7076694287680601E-11</v>
      </c>
      <c r="N11" s="29">
        <f t="shared" si="5"/>
        <v>1.176917357192015E-10</v>
      </c>
      <c r="P11" s="19" t="s">
        <v>184</v>
      </c>
      <c r="Q11" s="29">
        <f t="shared" si="6"/>
        <v>7.2523327397679404E-43</v>
      </c>
      <c r="R11" s="29">
        <f t="shared" si="7"/>
        <v>7.2523327397679398E-42</v>
      </c>
      <c r="S11" s="29">
        <f t="shared" si="8"/>
        <v>7.2523327397679398E-41</v>
      </c>
      <c r="T11" s="29">
        <f t="shared" si="9"/>
        <v>7.2523327397679398E-40</v>
      </c>
      <c r="U11" s="29">
        <f t="shared" si="10"/>
        <v>1.450466547953588E-39</v>
      </c>
      <c r="V11" s="29">
        <f t="shared" si="11"/>
        <v>3.6261663698839697E-39</v>
      </c>
    </row>
    <row r="12" spans="1:22" s="19" customFormat="1" x14ac:dyDescent="0.2">
      <c r="A12" s="19" t="s">
        <v>183</v>
      </c>
      <c r="B12" s="29">
        <v>2.5814038433718801E-2</v>
      </c>
      <c r="C12" s="29">
        <v>8.6570958344821102E-3</v>
      </c>
      <c r="D12" s="29">
        <v>1.3718994409847799E-34</v>
      </c>
      <c r="E12" s="29">
        <v>7.5418273297977495E-35</v>
      </c>
      <c r="H12" s="19" t="s">
        <v>185</v>
      </c>
      <c r="I12" s="29">
        <f>G4*(1-I$2)</f>
        <v>0.77212278000000001</v>
      </c>
      <c r="J12" s="29">
        <f>G4*(1-J$2)</f>
        <v>0.7714278</v>
      </c>
      <c r="K12" s="29">
        <f>G4*(1-K2)</f>
        <v>0.76447799999999999</v>
      </c>
      <c r="L12" s="29">
        <f>G4*(1-L2)</f>
        <v>0.69498000000000004</v>
      </c>
      <c r="M12" s="29">
        <f>G4*(1-M2)</f>
        <v>0.61776000000000009</v>
      </c>
      <c r="N12" s="29">
        <f>G4*(1-N2)</f>
        <v>0.3861</v>
      </c>
      <c r="P12" s="19" t="s">
        <v>185</v>
      </c>
      <c r="Q12" s="29">
        <f>G4*(1-Q2)</f>
        <v>0.77212278000000001</v>
      </c>
      <c r="R12" s="29">
        <f>G4*(1-R2)</f>
        <v>0.7714278</v>
      </c>
      <c r="S12" s="29">
        <f>G4*(1-S2)</f>
        <v>0.76447799999999999</v>
      </c>
      <c r="T12" s="29">
        <f>G4*(1-T2)</f>
        <v>0.69498000000000004</v>
      </c>
      <c r="U12" s="29">
        <f>G4*(1-U2)</f>
        <v>0.61776000000000009</v>
      </c>
      <c r="V12" s="29">
        <f>G4*(1-V2)</f>
        <v>0.3861</v>
      </c>
    </row>
    <row r="13" spans="1:22" s="19" customFormat="1" x14ac:dyDescent="0.2">
      <c r="A13" s="19" t="s">
        <v>184</v>
      </c>
      <c r="B13" s="29">
        <v>2.35383471438403E-10</v>
      </c>
      <c r="C13" s="29">
        <v>1.9236502929159899E-7</v>
      </c>
      <c r="D13" s="29">
        <v>7.2523327397679395E-39</v>
      </c>
      <c r="E13" s="29">
        <v>3.4962124041419798E-39</v>
      </c>
      <c r="H13" s="19" t="s">
        <v>186</v>
      </c>
      <c r="I13" s="29">
        <f>G5*(1-I$2)</f>
        <v>0.20787921000000001</v>
      </c>
      <c r="J13" s="29">
        <f>G5*(1-J2)</f>
        <v>0.20769209999999999</v>
      </c>
      <c r="K13" s="29">
        <f>G5*(1-K2)</f>
        <v>0.205821</v>
      </c>
      <c r="L13" s="29">
        <f>G5*(1-L2)</f>
        <v>0.18711</v>
      </c>
      <c r="M13" s="29">
        <f>G5*(1-M2)</f>
        <v>0.16632000000000002</v>
      </c>
      <c r="N13" s="29">
        <f>G5*(1-N2)</f>
        <v>0.10395</v>
      </c>
      <c r="P13" s="19" t="s">
        <v>186</v>
      </c>
      <c r="Q13" s="29">
        <f>G5*(1-Q2)</f>
        <v>0.20787921000000001</v>
      </c>
      <c r="R13" s="29">
        <f>G5*(1-R2)</f>
        <v>0.20769209999999999</v>
      </c>
      <c r="S13" s="29">
        <f>G5*(1-S2)</f>
        <v>0.205821</v>
      </c>
      <c r="T13" s="29">
        <f>G5*(1-T2)</f>
        <v>0.18711</v>
      </c>
      <c r="U13" s="29">
        <f>G5*(1-U2)</f>
        <v>0.16632000000000002</v>
      </c>
      <c r="V13" s="29">
        <f>G5*(1-V2)</f>
        <v>0.10395</v>
      </c>
    </row>
    <row r="14" spans="1:22" s="19" customFormat="1" x14ac:dyDescent="0.2">
      <c r="H14" s="19" t="s">
        <v>187</v>
      </c>
      <c r="I14" s="29">
        <f>G6*(1-I$2)</f>
        <v>9.8990100000000015E-3</v>
      </c>
      <c r="J14" s="29">
        <f>G6*(1-J2)</f>
        <v>9.8901000000000006E-3</v>
      </c>
      <c r="K14" s="29">
        <f>G6*(1-K2)</f>
        <v>9.8010000000000007E-3</v>
      </c>
      <c r="L14" s="29">
        <f>G6*(1-L2)</f>
        <v>8.9100000000000013E-3</v>
      </c>
      <c r="M14" s="29">
        <f>G6*(1-M2)</f>
        <v>7.9200000000000017E-3</v>
      </c>
      <c r="N14" s="29">
        <f>G6*(1-N2)</f>
        <v>4.9500000000000004E-3</v>
      </c>
      <c r="P14" s="19" t="s">
        <v>187</v>
      </c>
      <c r="Q14" s="29">
        <f>G6*(1-Q2)</f>
        <v>9.8990100000000015E-3</v>
      </c>
      <c r="R14" s="29">
        <f>G6*(1-R2)</f>
        <v>9.8901000000000006E-3</v>
      </c>
      <c r="S14" s="29">
        <f>G6*(1-S2)</f>
        <v>9.8010000000000007E-3</v>
      </c>
      <c r="T14" s="29">
        <f>G6*(1-T2)</f>
        <v>8.9100000000000013E-3</v>
      </c>
      <c r="U14" s="29">
        <f>G6*(1-U2)</f>
        <v>7.9200000000000017E-3</v>
      </c>
      <c r="V14" s="29">
        <f>G6*(1-V2)</f>
        <v>4.9500000000000004E-3</v>
      </c>
    </row>
    <row r="15" spans="1:22" s="19" customFormat="1" x14ac:dyDescent="0.2">
      <c r="I15" s="29">
        <f t="shared" ref="I15:N15" si="12">SUM(I3:I14)</f>
        <v>0.99000100000000002</v>
      </c>
      <c r="J15" s="29">
        <f t="shared" si="12"/>
        <v>0.99001000000000006</v>
      </c>
      <c r="K15" s="29">
        <f t="shared" si="12"/>
        <v>0.99009999999999998</v>
      </c>
      <c r="L15" s="29">
        <f t="shared" si="12"/>
        <v>0.99099999999999999</v>
      </c>
      <c r="M15" s="29">
        <f t="shared" si="12"/>
        <v>0.9920000000000001</v>
      </c>
      <c r="N15" s="29">
        <f t="shared" si="12"/>
        <v>0.99499999999999988</v>
      </c>
      <c r="Q15" s="29">
        <f t="shared" ref="Q15:V15" si="13">SUM(Q3:Q14)</f>
        <v>0.99000100000000002</v>
      </c>
      <c r="R15" s="29">
        <f t="shared" si="13"/>
        <v>0.99001000000000006</v>
      </c>
      <c r="S15" s="29">
        <f t="shared" si="13"/>
        <v>0.99009999999999998</v>
      </c>
      <c r="T15" s="29">
        <f t="shared" si="13"/>
        <v>0.99099999999999999</v>
      </c>
      <c r="U15" s="29">
        <f t="shared" si="13"/>
        <v>0.9920000000000001</v>
      </c>
      <c r="V15" s="29">
        <f t="shared" si="13"/>
        <v>0.99499999999999988</v>
      </c>
    </row>
    <row r="16" spans="1:22" s="19" customFormat="1" x14ac:dyDescent="0.2"/>
    <row r="17" spans="8:22" s="19" customFormat="1" x14ac:dyDescent="0.2">
      <c r="H17" s="19" t="s">
        <v>169</v>
      </c>
      <c r="I17" s="19">
        <f>0.01/100</f>
        <v>1E-4</v>
      </c>
      <c r="J17" s="19">
        <f>0.1/100</f>
        <v>1E-3</v>
      </c>
      <c r="K17" s="19">
        <v>0.01</v>
      </c>
      <c r="L17" s="19">
        <v>0.1</v>
      </c>
      <c r="M17" s="19">
        <v>0.2</v>
      </c>
      <c r="N17" s="19">
        <v>0.5</v>
      </c>
      <c r="P17" s="19" t="s">
        <v>170</v>
      </c>
      <c r="Q17" s="19">
        <f>0.01/100</f>
        <v>1E-4</v>
      </c>
      <c r="R17" s="19">
        <f>0.1/100</f>
        <v>1E-3</v>
      </c>
      <c r="S17" s="19">
        <v>0.01</v>
      </c>
      <c r="T17" s="19">
        <v>0.1</v>
      </c>
      <c r="U17" s="19">
        <v>0.2</v>
      </c>
      <c r="V17" s="19">
        <v>0.5</v>
      </c>
    </row>
    <row r="18" spans="8:22" s="19" customFormat="1" x14ac:dyDescent="0.2">
      <c r="H18" s="19" t="s">
        <v>172</v>
      </c>
      <c r="I18" s="29">
        <f t="shared" ref="I18:I26" si="14">C5*I$17</f>
        <v>2.56742094428224E-7</v>
      </c>
      <c r="J18" s="29">
        <f t="shared" ref="J18:J26" si="15">C5*J$17</f>
        <v>2.5674209442822402E-6</v>
      </c>
      <c r="K18" s="29">
        <f t="shared" ref="K18:K26" si="16">C5*K$17</f>
        <v>2.5674209442822401E-5</v>
      </c>
      <c r="L18" s="29">
        <f t="shared" ref="L18:L26" si="17">C5*L$17</f>
        <v>2.5674209442822399E-4</v>
      </c>
      <c r="M18" s="29">
        <f t="shared" ref="M18:M26" si="18">C5*M$17</f>
        <v>5.1348418885644798E-4</v>
      </c>
      <c r="N18" s="29">
        <f t="shared" ref="N18:N26" si="19">C5*N$17</f>
        <v>1.28371047214112E-3</v>
      </c>
      <c r="P18" s="19" t="s">
        <v>172</v>
      </c>
      <c r="Q18" s="29">
        <f t="shared" ref="Q18:Q26" si="20">E5*Q$17</f>
        <v>5.6522815075884101E-6</v>
      </c>
      <c r="R18" s="29">
        <f t="shared" ref="R18:R26" si="21">E5*R$17</f>
        <v>5.6522815075884104E-5</v>
      </c>
      <c r="S18" s="29">
        <f t="shared" ref="S18:S26" si="22">E5*S$17</f>
        <v>5.6522815075884104E-4</v>
      </c>
      <c r="T18" s="29">
        <f t="shared" ref="T18:T26" si="23">E5*T$17</f>
        <v>5.6522815075884109E-3</v>
      </c>
      <c r="U18" s="29">
        <f t="shared" ref="U18:U26" si="24">E5*U$17</f>
        <v>1.1304563015176822E-2</v>
      </c>
      <c r="V18" s="29">
        <f t="shared" ref="V18:V26" si="25">E5*V$17</f>
        <v>2.8261407537942051E-2</v>
      </c>
    </row>
    <row r="19" spans="8:22" s="19" customFormat="1" x14ac:dyDescent="0.2">
      <c r="H19" s="19" t="s">
        <v>175</v>
      </c>
      <c r="I19" s="29">
        <f t="shared" si="14"/>
        <v>5.2554414494203905E-5</v>
      </c>
      <c r="J19" s="29">
        <f t="shared" si="15"/>
        <v>5.2554414494203902E-4</v>
      </c>
      <c r="K19" s="29">
        <f t="shared" si="16"/>
        <v>5.2554414494203902E-3</v>
      </c>
      <c r="L19" s="29">
        <f t="shared" si="17"/>
        <v>5.2554414494203908E-2</v>
      </c>
      <c r="M19" s="29">
        <f t="shared" si="18"/>
        <v>0.10510882898840782</v>
      </c>
      <c r="N19" s="29">
        <f t="shared" si="19"/>
        <v>0.26277207247101952</v>
      </c>
      <c r="P19" s="19" t="s">
        <v>175</v>
      </c>
      <c r="Q19" s="29">
        <f t="shared" si="20"/>
        <v>8.86222339238964E-5</v>
      </c>
      <c r="R19" s="29">
        <f t="shared" si="21"/>
        <v>8.8622233923896405E-4</v>
      </c>
      <c r="S19" s="29">
        <f t="shared" si="22"/>
        <v>8.8622233923896405E-3</v>
      </c>
      <c r="T19" s="29">
        <f t="shared" si="23"/>
        <v>8.8622233923896399E-2</v>
      </c>
      <c r="U19" s="29">
        <f t="shared" si="24"/>
        <v>0.1772444678477928</v>
      </c>
      <c r="V19" s="29">
        <f t="shared" si="25"/>
        <v>0.44311116961948199</v>
      </c>
    </row>
    <row r="20" spans="8:22" s="19" customFormat="1" x14ac:dyDescent="0.2">
      <c r="H20" s="19" t="s">
        <v>177</v>
      </c>
      <c r="I20" s="29">
        <f t="shared" si="14"/>
        <v>2.6051764478635802E-15</v>
      </c>
      <c r="J20" s="29">
        <f t="shared" si="15"/>
        <v>2.6051764478635799E-14</v>
      </c>
      <c r="K20" s="29">
        <f t="shared" si="16"/>
        <v>2.6051764478635799E-13</v>
      </c>
      <c r="L20" s="29">
        <f t="shared" si="17"/>
        <v>2.6051764478635803E-12</v>
      </c>
      <c r="M20" s="29">
        <f t="shared" si="18"/>
        <v>5.2103528957271605E-12</v>
      </c>
      <c r="N20" s="29">
        <f t="shared" si="19"/>
        <v>1.30258822393179E-11</v>
      </c>
      <c r="P20" s="19" t="s">
        <v>177</v>
      </c>
      <c r="Q20" s="29">
        <f t="shared" si="20"/>
        <v>1.11655294199446E-13</v>
      </c>
      <c r="R20" s="29">
        <f t="shared" si="21"/>
        <v>1.11655294199446E-12</v>
      </c>
      <c r="S20" s="29">
        <f t="shared" si="22"/>
        <v>1.1165529419944601E-11</v>
      </c>
      <c r="T20" s="29">
        <f t="shared" si="23"/>
        <v>1.1165529419944601E-10</v>
      </c>
      <c r="U20" s="29">
        <f t="shared" si="24"/>
        <v>2.2331058839889201E-10</v>
      </c>
      <c r="V20" s="29">
        <f t="shared" si="25"/>
        <v>5.5827647099722997E-10</v>
      </c>
    </row>
    <row r="21" spans="8:22" s="19" customFormat="1" x14ac:dyDescent="0.2">
      <c r="H21" s="19" t="s">
        <v>179</v>
      </c>
      <c r="I21" s="29">
        <f t="shared" si="14"/>
        <v>7.4706000694024404E-7</v>
      </c>
      <c r="J21" s="29">
        <f t="shared" si="15"/>
        <v>7.4706000694024408E-6</v>
      </c>
      <c r="K21" s="29">
        <f t="shared" si="16"/>
        <v>7.47060006940244E-5</v>
      </c>
      <c r="L21" s="29">
        <f t="shared" si="17"/>
        <v>7.4706000694024408E-4</v>
      </c>
      <c r="M21" s="29">
        <f t="shared" si="18"/>
        <v>1.4941200138804882E-3</v>
      </c>
      <c r="N21" s="29">
        <f t="shared" si="19"/>
        <v>3.7353000347012202E-3</v>
      </c>
      <c r="P21" s="19" t="s">
        <v>179</v>
      </c>
      <c r="Q21" s="29">
        <f t="shared" si="20"/>
        <v>1.1919419966529801E-6</v>
      </c>
      <c r="R21" s="29">
        <f t="shared" si="21"/>
        <v>1.1919419966529799E-5</v>
      </c>
      <c r="S21" s="29">
        <f t="shared" si="22"/>
        <v>1.1919419966529799E-4</v>
      </c>
      <c r="T21" s="29">
        <f t="shared" si="23"/>
        <v>1.1919419966529799E-3</v>
      </c>
      <c r="U21" s="29">
        <f t="shared" si="24"/>
        <v>2.3838839933059599E-3</v>
      </c>
      <c r="V21" s="29">
        <f t="shared" si="25"/>
        <v>5.9597099832648997E-3</v>
      </c>
    </row>
    <row r="22" spans="8:22" s="19" customFormat="1" x14ac:dyDescent="0.2">
      <c r="H22" s="19" t="s">
        <v>180</v>
      </c>
      <c r="I22" s="29">
        <f t="shared" si="14"/>
        <v>1.1793310405868901E-6</v>
      </c>
      <c r="J22" s="29">
        <f t="shared" si="15"/>
        <v>1.1793310405868901E-5</v>
      </c>
      <c r="K22" s="29">
        <f t="shared" si="16"/>
        <v>1.17933104058689E-4</v>
      </c>
      <c r="L22" s="29">
        <f t="shared" si="17"/>
        <v>1.1793310405868902E-3</v>
      </c>
      <c r="M22" s="29">
        <f t="shared" si="18"/>
        <v>2.3586620811737805E-3</v>
      </c>
      <c r="N22" s="29">
        <f t="shared" si="19"/>
        <v>5.8966552029344503E-3</v>
      </c>
      <c r="P22" s="19" t="s">
        <v>180</v>
      </c>
      <c r="Q22" s="29">
        <f t="shared" si="20"/>
        <v>9.9152910774601604E-8</v>
      </c>
      <c r="R22" s="29">
        <f t="shared" si="21"/>
        <v>9.9152910774601599E-7</v>
      </c>
      <c r="S22" s="29">
        <f t="shared" si="22"/>
        <v>9.9152910774601603E-6</v>
      </c>
      <c r="T22" s="29">
        <f t="shared" si="23"/>
        <v>9.9152910774601599E-5</v>
      </c>
      <c r="U22" s="29">
        <f t="shared" si="24"/>
        <v>1.983058215492032E-4</v>
      </c>
      <c r="V22" s="29">
        <f t="shared" si="25"/>
        <v>4.95764553873008E-4</v>
      </c>
    </row>
    <row r="23" spans="8:22" s="19" customFormat="1" x14ac:dyDescent="0.2">
      <c r="H23" s="19" t="s">
        <v>181</v>
      </c>
      <c r="I23" s="29">
        <f t="shared" si="14"/>
        <v>1.38399040116402E-5</v>
      </c>
      <c r="J23" s="29">
        <f t="shared" si="15"/>
        <v>1.38399040116402E-4</v>
      </c>
      <c r="K23" s="29">
        <f t="shared" si="16"/>
        <v>1.3839904011640201E-3</v>
      </c>
      <c r="L23" s="29">
        <f t="shared" si="17"/>
        <v>1.3839904011640201E-2</v>
      </c>
      <c r="M23" s="29">
        <f t="shared" si="18"/>
        <v>2.7679808023280402E-2</v>
      </c>
      <c r="N23" s="29">
        <f t="shared" si="19"/>
        <v>6.9199520058201E-2</v>
      </c>
      <c r="P23" s="19" t="s">
        <v>181</v>
      </c>
      <c r="Q23" s="29">
        <f t="shared" si="20"/>
        <v>4.4343895494323404E-6</v>
      </c>
      <c r="R23" s="29">
        <f t="shared" si="21"/>
        <v>4.43438954943234E-5</v>
      </c>
      <c r="S23" s="29">
        <f t="shared" si="22"/>
        <v>4.4343895494323402E-4</v>
      </c>
      <c r="T23" s="29">
        <f t="shared" si="23"/>
        <v>4.4343895494323403E-3</v>
      </c>
      <c r="U23" s="29">
        <f t="shared" si="24"/>
        <v>8.8687790988646806E-3</v>
      </c>
      <c r="V23" s="29">
        <f t="shared" si="25"/>
        <v>2.2171947747161701E-2</v>
      </c>
    </row>
    <row r="24" spans="8:22" s="19" customFormat="1" x14ac:dyDescent="0.2">
      <c r="H24" s="19" t="s">
        <v>182</v>
      </c>
      <c r="I24" s="29">
        <f t="shared" si="14"/>
        <v>3.0556819529644204E-5</v>
      </c>
      <c r="J24" s="29">
        <f t="shared" si="15"/>
        <v>3.0556819529644204E-4</v>
      </c>
      <c r="K24" s="29">
        <f t="shared" si="16"/>
        <v>3.0556819529644202E-3</v>
      </c>
      <c r="L24" s="29">
        <f t="shared" si="17"/>
        <v>3.0556819529644202E-2</v>
      </c>
      <c r="M24" s="29">
        <f t="shared" si="18"/>
        <v>6.1113639059288405E-2</v>
      </c>
      <c r="N24" s="29">
        <f t="shared" si="19"/>
        <v>0.15278409764822101</v>
      </c>
      <c r="P24" s="19" t="s">
        <v>182</v>
      </c>
      <c r="Q24" s="29">
        <f t="shared" si="20"/>
        <v>4.1334759949523799E-37</v>
      </c>
      <c r="R24" s="29">
        <f t="shared" si="21"/>
        <v>4.1334759949523796E-36</v>
      </c>
      <c r="S24" s="29">
        <f t="shared" si="22"/>
        <v>4.1334759949523797E-35</v>
      </c>
      <c r="T24" s="29">
        <f t="shared" si="23"/>
        <v>4.1334759949523799E-34</v>
      </c>
      <c r="U24" s="29">
        <f t="shared" si="24"/>
        <v>8.2669519899047598E-34</v>
      </c>
      <c r="V24" s="29">
        <f t="shared" si="25"/>
        <v>2.0667379974761899E-33</v>
      </c>
    </row>
    <row r="25" spans="8:22" s="19" customFormat="1" x14ac:dyDescent="0.2">
      <c r="H25" s="19" t="s">
        <v>183</v>
      </c>
      <c r="I25" s="29">
        <f t="shared" si="14"/>
        <v>8.6570958344821104E-7</v>
      </c>
      <c r="J25" s="29">
        <f t="shared" si="15"/>
        <v>8.6570958344821096E-6</v>
      </c>
      <c r="K25" s="29">
        <f t="shared" si="16"/>
        <v>8.6570958344821109E-5</v>
      </c>
      <c r="L25" s="29">
        <f t="shared" si="17"/>
        <v>8.6570958344821107E-4</v>
      </c>
      <c r="M25" s="29">
        <f t="shared" si="18"/>
        <v>1.7314191668964221E-3</v>
      </c>
      <c r="N25" s="29">
        <f t="shared" si="19"/>
        <v>4.3285479172410551E-3</v>
      </c>
      <c r="P25" s="19" t="s">
        <v>183</v>
      </c>
      <c r="Q25" s="29">
        <f t="shared" si="20"/>
        <v>7.5418273297977505E-39</v>
      </c>
      <c r="R25" s="29">
        <f t="shared" si="21"/>
        <v>7.5418273297977492E-38</v>
      </c>
      <c r="S25" s="29">
        <f t="shared" si="22"/>
        <v>7.5418273297977494E-37</v>
      </c>
      <c r="T25" s="29">
        <f t="shared" si="23"/>
        <v>7.5418273297977501E-36</v>
      </c>
      <c r="U25" s="29">
        <f t="shared" si="24"/>
        <v>1.50836546595955E-35</v>
      </c>
      <c r="V25" s="29">
        <f t="shared" si="25"/>
        <v>3.7709136648988748E-35</v>
      </c>
    </row>
    <row r="26" spans="8:22" s="19" customFormat="1" x14ac:dyDescent="0.2">
      <c r="H26" s="19" t="s">
        <v>184</v>
      </c>
      <c r="I26" s="29">
        <f t="shared" si="14"/>
        <v>1.9236502929159901E-11</v>
      </c>
      <c r="J26" s="29">
        <f t="shared" si="15"/>
        <v>1.92365029291599E-10</v>
      </c>
      <c r="K26" s="29">
        <f t="shared" si="16"/>
        <v>1.9236502929159898E-9</v>
      </c>
      <c r="L26" s="29">
        <f t="shared" si="17"/>
        <v>1.9236502929159901E-8</v>
      </c>
      <c r="M26" s="29">
        <f t="shared" si="18"/>
        <v>3.8473005858319802E-8</v>
      </c>
      <c r="N26" s="29">
        <f t="shared" si="19"/>
        <v>9.6182514645799497E-8</v>
      </c>
      <c r="P26" s="19" t="s">
        <v>184</v>
      </c>
      <c r="Q26" s="29">
        <f t="shared" si="20"/>
        <v>3.4962124041419801E-43</v>
      </c>
      <c r="R26" s="29">
        <f t="shared" si="21"/>
        <v>3.4962124041419797E-42</v>
      </c>
      <c r="S26" s="29">
        <f t="shared" si="22"/>
        <v>3.4962124041419798E-41</v>
      </c>
      <c r="T26" s="29">
        <f t="shared" si="23"/>
        <v>3.4962124041419799E-40</v>
      </c>
      <c r="U26" s="29">
        <f t="shared" si="24"/>
        <v>6.9924248082839598E-40</v>
      </c>
      <c r="V26" s="29">
        <f t="shared" si="25"/>
        <v>1.7481062020709899E-39</v>
      </c>
    </row>
    <row r="27" spans="8:22" s="19" customFormat="1" x14ac:dyDescent="0.2">
      <c r="H27" s="19" t="s">
        <v>185</v>
      </c>
      <c r="I27" s="29">
        <f>G4*(1-I17)</f>
        <v>0.77212278000000001</v>
      </c>
      <c r="J27" s="29">
        <f>G4*(1-J17)</f>
        <v>0.7714278</v>
      </c>
      <c r="K27" s="29">
        <f>G4*(1-K17)</f>
        <v>0.76447799999999999</v>
      </c>
      <c r="L27" s="29">
        <f>G4*(1-L17)</f>
        <v>0.69498000000000004</v>
      </c>
      <c r="M27" s="29">
        <f>G4*(1-M17)</f>
        <v>0.61776000000000009</v>
      </c>
      <c r="N27" s="29">
        <f>G4*(1-N17)</f>
        <v>0.3861</v>
      </c>
      <c r="P27" s="19" t="s">
        <v>185</v>
      </c>
      <c r="Q27" s="29">
        <f>G4*(1-Q17)</f>
        <v>0.77212278000000001</v>
      </c>
      <c r="R27" s="29">
        <f>G4*(1-R17)</f>
        <v>0.7714278</v>
      </c>
      <c r="S27" s="29">
        <f>G4*(1-S17)</f>
        <v>0.76447799999999999</v>
      </c>
      <c r="T27" s="29">
        <f>G4*(1-T17)</f>
        <v>0.69498000000000004</v>
      </c>
      <c r="U27" s="29">
        <f>G4*(1-U17)</f>
        <v>0.61776000000000009</v>
      </c>
      <c r="V27" s="29">
        <f>G4*(1-V17)</f>
        <v>0.3861</v>
      </c>
    </row>
    <row r="28" spans="8:22" s="19" customFormat="1" x14ac:dyDescent="0.2">
      <c r="H28" s="19" t="s">
        <v>186</v>
      </c>
      <c r="I28" s="29">
        <f>G5*(1-I17)</f>
        <v>0.20787921000000001</v>
      </c>
      <c r="J28" s="29">
        <f>G5*(1-J17)</f>
        <v>0.20769209999999999</v>
      </c>
      <c r="K28" s="29">
        <f>G5*(1-K17)</f>
        <v>0.205821</v>
      </c>
      <c r="L28" s="29">
        <f>G5*(1-L17)</f>
        <v>0.18711</v>
      </c>
      <c r="M28" s="29">
        <f>G5*(1-M17)</f>
        <v>0.16632000000000002</v>
      </c>
      <c r="N28" s="29">
        <f>G5*(1-N17)</f>
        <v>0.10395</v>
      </c>
      <c r="P28" s="19" t="s">
        <v>186</v>
      </c>
      <c r="Q28" s="29">
        <f>G5*(1-Q17)</f>
        <v>0.20787921000000001</v>
      </c>
      <c r="R28" s="29">
        <f>G5*(1-R17)</f>
        <v>0.20769209999999999</v>
      </c>
      <c r="S28" s="29">
        <f>G5*(1-S17)</f>
        <v>0.205821</v>
      </c>
      <c r="T28" s="29">
        <f>G5*(1-T17)</f>
        <v>0.18711</v>
      </c>
      <c r="U28" s="29">
        <f>G5*(1-U17)</f>
        <v>0.16632000000000002</v>
      </c>
      <c r="V28" s="29">
        <f>G5*(1-V17)</f>
        <v>0.10395</v>
      </c>
    </row>
    <row r="29" spans="8:22" s="19" customFormat="1" x14ac:dyDescent="0.2">
      <c r="H29" s="19" t="s">
        <v>187</v>
      </c>
      <c r="I29" s="29">
        <f>G6*(1-I17)</f>
        <v>9.8990100000000015E-3</v>
      </c>
      <c r="J29" s="29">
        <f>G6*(1-J17)</f>
        <v>9.8901000000000006E-3</v>
      </c>
      <c r="K29" s="29">
        <f>G6*(1-K17)</f>
        <v>9.8010000000000007E-3</v>
      </c>
      <c r="L29" s="29">
        <f>G6*(1-L17)</f>
        <v>8.9100000000000013E-3</v>
      </c>
      <c r="M29" s="29">
        <f>G6*(1-M17)</f>
        <v>7.9200000000000017E-3</v>
      </c>
      <c r="N29" s="29">
        <f>G6*(1-N17)</f>
        <v>4.9500000000000004E-3</v>
      </c>
      <c r="P29" s="19" t="s">
        <v>187</v>
      </c>
      <c r="Q29" s="29">
        <f>G6*(1-Q17)</f>
        <v>9.8990100000000015E-3</v>
      </c>
      <c r="R29" s="29">
        <f>G6*(1-R17)</f>
        <v>9.8901000000000006E-3</v>
      </c>
      <c r="S29" s="29">
        <f>G6*(1-S17)</f>
        <v>9.8010000000000007E-3</v>
      </c>
      <c r="T29" s="29">
        <f>G6*(1-T17)</f>
        <v>8.9100000000000013E-3</v>
      </c>
      <c r="U29" s="29">
        <f>G6*(1-U17)</f>
        <v>7.9200000000000017E-3</v>
      </c>
      <c r="V29" s="29">
        <f>G6*(1-V17)</f>
        <v>4.9500000000000004E-3</v>
      </c>
    </row>
    <row r="30" spans="8:22" s="19" customFormat="1" x14ac:dyDescent="0.2">
      <c r="I30" s="29">
        <f t="shared" ref="I30:N30" si="26">SUM(I18:I29)</f>
        <v>0.99000100000000002</v>
      </c>
      <c r="J30" s="29">
        <f t="shared" si="26"/>
        <v>0.99001000000000006</v>
      </c>
      <c r="K30" s="29">
        <f t="shared" si="26"/>
        <v>0.99009999999999998</v>
      </c>
      <c r="L30" s="29">
        <f t="shared" si="26"/>
        <v>0.99099999999999999</v>
      </c>
      <c r="M30" s="29">
        <f t="shared" si="26"/>
        <v>0.9920000000000001</v>
      </c>
      <c r="N30" s="29">
        <f t="shared" si="26"/>
        <v>0.99499999999999988</v>
      </c>
      <c r="Q30" s="29">
        <f t="shared" ref="Q30:V30" si="27">SUM(Q18:Q29)</f>
        <v>0.99000100000000002</v>
      </c>
      <c r="R30" s="29">
        <f t="shared" si="27"/>
        <v>0.99001000000000006</v>
      </c>
      <c r="S30" s="29">
        <f t="shared" si="27"/>
        <v>0.99009999999999998</v>
      </c>
      <c r="T30" s="29">
        <f t="shared" si="27"/>
        <v>0.99099999999999999</v>
      </c>
      <c r="U30" s="29">
        <f t="shared" si="27"/>
        <v>0.99200000000000021</v>
      </c>
      <c r="V30" s="29">
        <f t="shared" si="27"/>
        <v>0.99500000000000011</v>
      </c>
    </row>
    <row r="31" spans="8:22" s="19" customFormat="1" x14ac:dyDescent="0.2"/>
    <row r="32" spans="8:22" s="19" customFormat="1" x14ac:dyDescent="0.2"/>
    <row r="33" spans="1:2" x14ac:dyDescent="0.2">
      <c r="A33" s="38" t="s">
        <v>188</v>
      </c>
      <c r="B33" t="s">
        <v>189</v>
      </c>
    </row>
    <row r="34" spans="1:2" x14ac:dyDescent="0.2">
      <c r="A34" s="38" t="s">
        <v>190</v>
      </c>
    </row>
    <row r="35" spans="1:2" x14ac:dyDescent="0.2">
      <c r="A35" s="38" t="s">
        <v>191</v>
      </c>
    </row>
    <row r="36" spans="1:2" x14ac:dyDescent="0.2">
      <c r="A36" s="38" t="s">
        <v>192</v>
      </c>
    </row>
    <row r="37" spans="1:2" x14ac:dyDescent="0.2">
      <c r="A37" s="38" t="s">
        <v>193</v>
      </c>
    </row>
    <row r="38" spans="1:2" x14ac:dyDescent="0.2">
      <c r="A38" s="38" t="s">
        <v>194</v>
      </c>
    </row>
    <row r="39" spans="1:2" x14ac:dyDescent="0.2">
      <c r="A39" s="38" t="s">
        <v>195</v>
      </c>
    </row>
    <row r="40" spans="1:2" x14ac:dyDescent="0.2">
      <c r="A40" s="38" t="s">
        <v>196</v>
      </c>
    </row>
    <row r="41" spans="1:2" x14ac:dyDescent="0.2">
      <c r="A41" s="38" t="s">
        <v>197</v>
      </c>
    </row>
    <row r="42" spans="1:2" x14ac:dyDescent="0.2">
      <c r="A42" s="38" t="s">
        <v>198</v>
      </c>
    </row>
    <row r="43" spans="1:2" x14ac:dyDescent="0.2">
      <c r="A43" s="38" t="s">
        <v>199</v>
      </c>
    </row>
    <row r="44" spans="1:2" x14ac:dyDescent="0.2">
      <c r="A44" s="38" t="s">
        <v>200</v>
      </c>
    </row>
    <row r="45" spans="1:2" x14ac:dyDescent="0.2">
      <c r="A45" s="38" t="s">
        <v>201</v>
      </c>
    </row>
    <row r="46" spans="1:2" x14ac:dyDescent="0.2">
      <c r="A46" s="38" t="s">
        <v>202</v>
      </c>
    </row>
    <row r="47" spans="1:2" x14ac:dyDescent="0.2">
      <c r="A47" s="38" t="s">
        <v>203</v>
      </c>
    </row>
    <row r="48" spans="1:2" x14ac:dyDescent="0.2">
      <c r="A48" s="38" t="s">
        <v>204</v>
      </c>
    </row>
    <row r="49" spans="1:1" x14ac:dyDescent="0.2">
      <c r="A49" s="38" t="s">
        <v>205</v>
      </c>
    </row>
    <row r="50" spans="1:1" x14ac:dyDescent="0.2">
      <c r="A50" s="38" t="s">
        <v>206</v>
      </c>
    </row>
    <row r="51" spans="1:1" x14ac:dyDescent="0.2">
      <c r="A51" s="38" t="s">
        <v>207</v>
      </c>
    </row>
    <row r="52" spans="1:1" x14ac:dyDescent="0.2">
      <c r="A52" s="38" t="s">
        <v>208</v>
      </c>
    </row>
    <row r="53" spans="1:1" x14ac:dyDescent="0.2">
      <c r="A53" s="38" t="s">
        <v>209</v>
      </c>
    </row>
    <row r="54" spans="1:1" x14ac:dyDescent="0.2">
      <c r="A54" s="38" t="s">
        <v>210</v>
      </c>
    </row>
    <row r="55" spans="1:1" x14ac:dyDescent="0.2">
      <c r="A55" s="38" t="s">
        <v>211</v>
      </c>
    </row>
    <row r="56" spans="1:1" x14ac:dyDescent="0.2">
      <c r="A56" s="38" t="s">
        <v>212</v>
      </c>
    </row>
    <row r="57" spans="1:1" x14ac:dyDescent="0.2">
      <c r="A57" s="38" t="s">
        <v>213</v>
      </c>
    </row>
    <row r="58" spans="1:1" x14ac:dyDescent="0.2">
      <c r="A58" s="38" t="s">
        <v>214</v>
      </c>
    </row>
    <row r="59" spans="1:1" x14ac:dyDescent="0.2">
      <c r="A59" s="38" t="s">
        <v>215</v>
      </c>
    </row>
    <row r="60" spans="1:1" x14ac:dyDescent="0.2">
      <c r="A60" s="38" t="s">
        <v>216</v>
      </c>
    </row>
    <row r="61" spans="1:1" x14ac:dyDescent="0.2">
      <c r="A61" s="38" t="s">
        <v>217</v>
      </c>
    </row>
    <row r="62" spans="1:1" x14ac:dyDescent="0.2">
      <c r="A62" s="38" t="s">
        <v>218</v>
      </c>
    </row>
    <row r="63" spans="1:1" x14ac:dyDescent="0.2">
      <c r="A63" s="38" t="s">
        <v>219</v>
      </c>
    </row>
    <row r="64" spans="1:1" x14ac:dyDescent="0.2">
      <c r="A64" s="38" t="s">
        <v>220</v>
      </c>
    </row>
    <row r="65" spans="1:1" x14ac:dyDescent="0.2">
      <c r="A65" s="38" t="s">
        <v>221</v>
      </c>
    </row>
    <row r="66" spans="1:1" x14ac:dyDescent="0.2">
      <c r="A66" s="38" t="s">
        <v>222</v>
      </c>
    </row>
    <row r="67" spans="1:1" x14ac:dyDescent="0.2">
      <c r="A67" s="38" t="s">
        <v>223</v>
      </c>
    </row>
    <row r="68" spans="1:1" x14ac:dyDescent="0.2">
      <c r="A68" s="38" t="s">
        <v>224</v>
      </c>
    </row>
    <row r="69" spans="1:1" x14ac:dyDescent="0.2">
      <c r="A69" s="38" t="s">
        <v>225</v>
      </c>
    </row>
    <row r="70" spans="1:1" x14ac:dyDescent="0.2">
      <c r="A70" s="38" t="s">
        <v>226</v>
      </c>
    </row>
    <row r="71" spans="1:1" x14ac:dyDescent="0.2">
      <c r="A71" s="38" t="s">
        <v>227</v>
      </c>
    </row>
    <row r="72" spans="1:1" x14ac:dyDescent="0.2">
      <c r="A72" s="38" t="s">
        <v>228</v>
      </c>
    </row>
    <row r="73" spans="1:1" x14ac:dyDescent="0.2">
      <c r="A73" s="38" t="s">
        <v>229</v>
      </c>
    </row>
    <row r="74" spans="1:1" x14ac:dyDescent="0.2">
      <c r="A74" s="38" t="s">
        <v>230</v>
      </c>
    </row>
    <row r="75" spans="1:1" x14ac:dyDescent="0.2">
      <c r="A75" s="38" t="s">
        <v>231</v>
      </c>
    </row>
    <row r="76" spans="1:1" x14ac:dyDescent="0.2">
      <c r="A76" s="38" t="s">
        <v>232</v>
      </c>
    </row>
    <row r="77" spans="1:1" x14ac:dyDescent="0.2">
      <c r="A77" s="38" t="s">
        <v>233</v>
      </c>
    </row>
    <row r="78" spans="1:1" x14ac:dyDescent="0.2">
      <c r="A78" s="38" t="s">
        <v>234</v>
      </c>
    </row>
    <row r="79" spans="1:1" x14ac:dyDescent="0.2">
      <c r="A79" s="38" t="s">
        <v>235</v>
      </c>
    </row>
    <row r="80" spans="1:1" x14ac:dyDescent="0.2">
      <c r="A80" s="38" t="s">
        <v>236</v>
      </c>
    </row>
    <row r="81" spans="1:1" x14ac:dyDescent="0.2">
      <c r="A81" s="38" t="s">
        <v>237</v>
      </c>
    </row>
    <row r="82" spans="1:1" x14ac:dyDescent="0.2">
      <c r="A82" s="38" t="s">
        <v>238</v>
      </c>
    </row>
    <row r="83" spans="1:1" x14ac:dyDescent="0.2">
      <c r="A83" s="38" t="s">
        <v>239</v>
      </c>
    </row>
    <row r="84" spans="1:1" x14ac:dyDescent="0.2">
      <c r="A84" s="38" t="s">
        <v>240</v>
      </c>
    </row>
    <row r="85" spans="1:1" x14ac:dyDescent="0.2">
      <c r="A85" s="38" t="s">
        <v>241</v>
      </c>
    </row>
    <row r="86" spans="1:1" x14ac:dyDescent="0.2">
      <c r="A86" s="38" t="s">
        <v>242</v>
      </c>
    </row>
    <row r="87" spans="1:1" x14ac:dyDescent="0.2">
      <c r="A87" s="38" t="s">
        <v>243</v>
      </c>
    </row>
    <row r="88" spans="1:1" x14ac:dyDescent="0.2">
      <c r="A88" s="38" t="s">
        <v>244</v>
      </c>
    </row>
    <row r="89" spans="1:1" x14ac:dyDescent="0.2">
      <c r="A89" s="38" t="s">
        <v>245</v>
      </c>
    </row>
    <row r="90" spans="1:1" x14ac:dyDescent="0.2">
      <c r="A90" s="38" t="s">
        <v>246</v>
      </c>
    </row>
    <row r="91" spans="1:1" x14ac:dyDescent="0.2">
      <c r="A91" s="38" t="s">
        <v>247</v>
      </c>
    </row>
    <row r="92" spans="1:1" x14ac:dyDescent="0.2">
      <c r="A92" s="38" t="s">
        <v>248</v>
      </c>
    </row>
    <row r="93" spans="1:1" x14ac:dyDescent="0.2">
      <c r="A93" s="38" t="s">
        <v>249</v>
      </c>
    </row>
    <row r="94" spans="1:1" x14ac:dyDescent="0.2">
      <c r="A94" s="38" t="s">
        <v>250</v>
      </c>
    </row>
    <row r="95" spans="1:1" x14ac:dyDescent="0.2">
      <c r="A95" s="38" t="s">
        <v>251</v>
      </c>
    </row>
    <row r="96" spans="1:1" x14ac:dyDescent="0.2">
      <c r="A96" s="38" t="s">
        <v>252</v>
      </c>
    </row>
    <row r="97" spans="1:1" x14ac:dyDescent="0.2">
      <c r="A97" s="38" t="s">
        <v>253</v>
      </c>
    </row>
    <row r="98" spans="1:1" x14ac:dyDescent="0.2">
      <c r="A98" s="38" t="s">
        <v>254</v>
      </c>
    </row>
    <row r="99" spans="1:1" x14ac:dyDescent="0.2">
      <c r="A99" s="38" t="s">
        <v>255</v>
      </c>
    </row>
    <row r="100" spans="1:1" x14ac:dyDescent="0.2">
      <c r="A100" s="38" t="s">
        <v>256</v>
      </c>
    </row>
    <row r="101" spans="1:1" x14ac:dyDescent="0.2">
      <c r="A101" s="38" t="s">
        <v>257</v>
      </c>
    </row>
    <row r="102" spans="1:1" x14ac:dyDescent="0.2">
      <c r="A102" s="38" t="s">
        <v>258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fitting results</vt:lpstr>
      <vt:lpstr>Cl_fit_data</vt:lpstr>
      <vt:lpstr>model fit</vt:lpstr>
      <vt:lpstr>corrected experimental data</vt:lpstr>
      <vt:lpstr>HSC Chemistry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Rusiecka</dc:creator>
  <cp:lastModifiedBy>Monika Rusiecka</cp:lastModifiedBy>
  <dcterms:created xsi:type="dcterms:W3CDTF">2026-01-14T09:51:47Z</dcterms:created>
  <dcterms:modified xsi:type="dcterms:W3CDTF">2026-04-15T14:42:41Z</dcterms:modified>
</cp:coreProperties>
</file>