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oslw-s-pr.wbf.admin.ch\OSLW-PR$\OS\2\2\6\1\1\0\793\Output\Papers\Fast-Track\Review\"/>
    </mc:Choice>
  </mc:AlternateContent>
  <xr:revisionPtr revIDLastSave="0" documentId="13_ncr:1_{A45706B7-5DC0-4C40-9C42-33FCA61AC000}" xr6:coauthVersionLast="47" xr6:coauthVersionMax="47" xr10:uidLastSave="{00000000-0000-0000-0000-000000000000}"/>
  <bookViews>
    <workbookView xWindow="-30840" yWindow="-120" windowWidth="30960" windowHeight="15720" activeTab="1" xr2:uid="{00000000-000D-0000-FFFF-FFFF00000000}"/>
  </bookViews>
  <sheets>
    <sheet name="Data" sheetId="1" r:id="rId1"/>
    <sheet name="Inform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S44" i="1"/>
  <c r="N44" i="1"/>
  <c r="N43" i="1"/>
  <c r="I43" i="1"/>
  <c r="Q42" i="1"/>
  <c r="N42" i="1"/>
  <c r="N41" i="1"/>
  <c r="T41" i="1" s="1"/>
  <c r="N40" i="1"/>
  <c r="I40" i="1"/>
  <c r="N39" i="1"/>
  <c r="I39" i="1"/>
  <c r="S38" i="1"/>
  <c r="N38" i="1"/>
  <c r="N37" i="1"/>
  <c r="T37" i="1" s="1"/>
  <c r="Q36" i="1"/>
  <c r="N36" i="1"/>
  <c r="I36" i="1"/>
  <c r="Q35" i="1"/>
  <c r="N35" i="1"/>
  <c r="Q34" i="1"/>
  <c r="N34" i="1"/>
  <c r="N33" i="1"/>
  <c r="T33" i="1" s="1"/>
  <c r="S32" i="1"/>
  <c r="N32" i="1"/>
  <c r="Q31" i="1"/>
  <c r="N31" i="1"/>
  <c r="S30" i="1"/>
  <c r="N30" i="1"/>
  <c r="N29" i="1"/>
  <c r="T29" i="1" s="1"/>
  <c r="N28" i="1"/>
  <c r="T28" i="1" s="1"/>
  <c r="N27" i="1"/>
  <c r="T27" i="1" s="1"/>
  <c r="N26" i="1"/>
  <c r="T26" i="1" s="1"/>
  <c r="S25" i="1"/>
  <c r="N25" i="1"/>
  <c r="N24" i="1"/>
  <c r="T24" i="1" s="1"/>
  <c r="N23" i="1"/>
  <c r="T23" i="1" s="1"/>
  <c r="S22" i="1"/>
  <c r="N22" i="1"/>
  <c r="N21" i="1"/>
  <c r="T21" i="1" s="1"/>
  <c r="Q20" i="1"/>
  <c r="N20" i="1"/>
  <c r="I20" i="1"/>
  <c r="Q19" i="1"/>
  <c r="N19" i="1"/>
  <c r="I19" i="1"/>
  <c r="T19" i="1" s="1"/>
  <c r="Q18" i="1"/>
  <c r="N18" i="1"/>
  <c r="Q17" i="1"/>
  <c r="N17" i="1"/>
  <c r="S16" i="1"/>
  <c r="N16" i="1"/>
  <c r="I16" i="1"/>
  <c r="Q15" i="1"/>
  <c r="N15" i="1"/>
  <c r="I15" i="1"/>
  <c r="N14" i="1"/>
  <c r="I14" i="1"/>
  <c r="N13" i="1"/>
  <c r="I13" i="1"/>
  <c r="N12" i="1"/>
  <c r="T12" i="1" s="1"/>
  <c r="Q11" i="1"/>
  <c r="N11" i="1"/>
  <c r="S10" i="1"/>
  <c r="N10" i="1"/>
  <c r="I10" i="1"/>
  <c r="S9" i="1"/>
  <c r="N9" i="1"/>
  <c r="I9" i="1"/>
  <c r="T8" i="1"/>
  <c r="T7" i="1"/>
  <c r="T6" i="1"/>
  <c r="T5" i="1"/>
  <c r="T32" i="1" l="1"/>
  <c r="T42" i="1"/>
  <c r="T35" i="1"/>
  <c r="T39" i="1"/>
  <c r="T36" i="1"/>
  <c r="T40" i="1"/>
  <c r="T22" i="1"/>
  <c r="T30" i="1"/>
  <c r="T10" i="1"/>
  <c r="T14" i="1"/>
  <c r="T17" i="1"/>
  <c r="T43" i="1"/>
  <c r="T16" i="1"/>
  <c r="T34" i="1"/>
  <c r="T38" i="1"/>
  <c r="T13" i="1"/>
  <c r="T31" i="1"/>
  <c r="T9" i="1"/>
  <c r="T20" i="1"/>
  <c r="T15" i="1"/>
  <c r="T25" i="1"/>
  <c r="T11" i="1"/>
  <c r="T18" i="1"/>
  <c r="T44" i="1"/>
</calcChain>
</file>

<file path=xl/sharedStrings.xml><?xml version="1.0" encoding="utf-8"?>
<sst xmlns="http://schemas.openxmlformats.org/spreadsheetml/2006/main" count="98" uniqueCount="63">
  <si>
    <t>Title</t>
  </si>
  <si>
    <t>Journal</t>
  </si>
  <si>
    <t>Authors</t>
  </si>
  <si>
    <t>Affiliation</t>
  </si>
  <si>
    <t>Research Division Plant Breeding, Agroscope, Mueller-Thurgau-Strasse 29, 8820 Waedenswil, Switzerland</t>
  </si>
  <si>
    <t>email</t>
  </si>
  <si>
    <t>simone.buehlmann-schuetz@agroscope.admin.ch</t>
  </si>
  <si>
    <t>Simone Bühlmann-Schütz, Marius Hodel, Nicholas P. Howard, Luzia Lussi, Andrea Patocchi</t>
  </si>
  <si>
    <t>Total</t>
  </si>
  <si>
    <t>F1</t>
  </si>
  <si>
    <t>0801_12</t>
  </si>
  <si>
    <t>pBC1</t>
  </si>
  <si>
    <t>1003_37</t>
  </si>
  <si>
    <t>pBC2</t>
  </si>
  <si>
    <t>1301_15</t>
  </si>
  <si>
    <t>pBC3</t>
  </si>
  <si>
    <t>1609_24_Fast_Track</t>
  </si>
  <si>
    <t>pBC4</t>
  </si>
  <si>
    <t>1818_109</t>
  </si>
  <si>
    <t>1818_110</t>
  </si>
  <si>
    <t>1818_111</t>
  </si>
  <si>
    <t>1818_118</t>
  </si>
  <si>
    <t>1818_124</t>
  </si>
  <si>
    <t>1818_131</t>
  </si>
  <si>
    <t>1818_135</t>
  </si>
  <si>
    <t>1818_137</t>
  </si>
  <si>
    <t>1818_138</t>
  </si>
  <si>
    <t>1818_14</t>
  </si>
  <si>
    <t>1818_144</t>
  </si>
  <si>
    <t>1818_147</t>
  </si>
  <si>
    <t>1818_171</t>
  </si>
  <si>
    <t>1818_18</t>
  </si>
  <si>
    <t>1818_183</t>
  </si>
  <si>
    <t>1818_194</t>
  </si>
  <si>
    <t>1818_198</t>
  </si>
  <si>
    <t>1818_20</t>
  </si>
  <si>
    <t>1818_201</t>
  </si>
  <si>
    <t>1818_204</t>
  </si>
  <si>
    <t>1818_224</t>
  </si>
  <si>
    <t>1818_227</t>
  </si>
  <si>
    <t>1818_238</t>
  </si>
  <si>
    <t>1818_243</t>
  </si>
  <si>
    <t>1818_32</t>
  </si>
  <si>
    <t>1818_33</t>
  </si>
  <si>
    <t>1818_51</t>
  </si>
  <si>
    <t>1818_52</t>
  </si>
  <si>
    <t>1818_77</t>
  </si>
  <si>
    <t>1818_78</t>
  </si>
  <si>
    <t>1818_79</t>
  </si>
  <si>
    <t>1818_82</t>
  </si>
  <si>
    <t>1818_85</t>
  </si>
  <si>
    <t>1818_86</t>
  </si>
  <si>
    <t>1818_88</t>
  </si>
  <si>
    <t>1818_94</t>
  </si>
  <si>
    <t>Chromosome</t>
  </si>
  <si>
    <t xml:space="preserve">% Exotic </t>
  </si>
  <si>
    <t>Total lenght in cM</t>
  </si>
  <si>
    <t>Generations</t>
  </si>
  <si>
    <t>Summed cM per chromosome (and total) of “Exotic Malus” haplotypes in descendants of ‘Evereste’ developed by LIFT</t>
  </si>
  <si>
    <r>
      <t xml:space="preserve">Summed haplotypes from 'Evereste' that originated from a small fruited wild </t>
    </r>
    <r>
      <rPr>
        <i/>
        <sz val="11"/>
        <rFont val="Calibri"/>
        <family val="2"/>
        <scheme val="minor"/>
      </rPr>
      <t>Malus</t>
    </r>
    <r>
      <rPr>
        <sz val="11"/>
        <rFont val="Calibri"/>
        <family val="2"/>
        <scheme val="minor"/>
      </rPr>
      <t xml:space="preserve"> ancestor (referred to as "Exotic </t>
    </r>
    <r>
      <rPr>
        <i/>
        <sz val="11"/>
        <rFont val="Calibri"/>
        <family val="2"/>
        <scheme val="minor"/>
      </rPr>
      <t>Malus</t>
    </r>
    <r>
      <rPr>
        <sz val="11"/>
        <rFont val="Calibri"/>
        <family val="2"/>
        <scheme val="minor"/>
      </rPr>
      <t xml:space="preserve">")  that are present in descendants developed by the “LIFT”. Only the introgression of the "Exotic </t>
    </r>
    <r>
      <rPr>
        <i/>
        <sz val="11"/>
        <rFont val="Calibri"/>
        <family val="2"/>
        <scheme val="minor"/>
      </rPr>
      <t>Malus</t>
    </r>
    <r>
      <rPr>
        <sz val="11"/>
        <rFont val="Calibri"/>
        <family val="2"/>
        <scheme val="minor"/>
      </rPr>
      <t>" haplotypes (% Exotic) were tracked because they were considered to be unadapted, whereas haplotypes from the identified parent, the breeding selection PRI 187-6, were considered already adapted.</t>
    </r>
  </si>
  <si>
    <t xml:space="preserve">Low input Fast-Track (LIFT): An approach for fast introgression and stacking of R-genes into advanced apple selections </t>
  </si>
  <si>
    <t>Pre-breeding selection</t>
  </si>
  <si>
    <t>Suppl. Table 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</si>
</sst>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2" fillId="0" borderId="0" xfId="1"/>
    <xf numFmtId="0" fontId="3" fillId="0" borderId="0" xfId="1" applyFont="1"/>
    <xf numFmtId="164" fontId="0" fillId="0" borderId="0" xfId="0" applyNumberForma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0" fillId="0" borderId="1" xfId="0" applyNumberFormat="1" applyBorder="1"/>
    <xf numFmtId="164" fontId="0" fillId="0" borderId="0" xfId="0" applyNumberForma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1" applyFont="1" applyAlignment="1">
      <alignment horizontal="left" vertical="top" wrapText="1"/>
    </xf>
  </cellXfs>
  <cellStyles count="2">
    <cellStyle name="Standard" xfId="0" builtinId="0"/>
    <cellStyle name="Standard 2" xfId="1" xr:uid="{1E11B0FF-57BA-4AD8-AB08-2806C2F19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zoomScale="80" zoomScaleNormal="80" workbookViewId="0">
      <selection activeCell="P13" sqref="P13"/>
    </sheetView>
  </sheetViews>
  <sheetFormatPr baseColWidth="10" defaultColWidth="8.7265625" defaultRowHeight="14.5" x14ac:dyDescent="0.35"/>
  <cols>
    <col min="1" max="1" width="21.54296875" bestFit="1" customWidth="1"/>
    <col min="2" max="2" width="12.81640625" bestFit="1" customWidth="1"/>
    <col min="3" max="19" width="6.1796875" customWidth="1"/>
  </cols>
  <sheetData>
    <row r="1" spans="1:21" ht="23.25" customHeight="1" x14ac:dyDescent="0.35">
      <c r="C1" s="17" t="s">
        <v>58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8"/>
      <c r="U1" s="18"/>
    </row>
    <row r="2" spans="1:21" x14ac:dyDescent="0.35">
      <c r="B2" s="6" t="s">
        <v>54</v>
      </c>
      <c r="C2" s="5">
        <v>1</v>
      </c>
      <c r="D2" s="5">
        <f>C2+1</f>
        <v>2</v>
      </c>
      <c r="E2" s="5">
        <f t="shared" ref="E2:R2" si="0">D2+1</f>
        <v>3</v>
      </c>
      <c r="F2" s="5">
        <f t="shared" si="0"/>
        <v>4</v>
      </c>
      <c r="G2" s="5">
        <f t="shared" si="0"/>
        <v>5</v>
      </c>
      <c r="H2" s="5">
        <f t="shared" si="0"/>
        <v>6</v>
      </c>
      <c r="I2" s="5">
        <f t="shared" si="0"/>
        <v>7</v>
      </c>
      <c r="J2" s="5">
        <f t="shared" si="0"/>
        <v>8</v>
      </c>
      <c r="K2" s="5">
        <f t="shared" si="0"/>
        <v>9</v>
      </c>
      <c r="L2" s="5">
        <f t="shared" si="0"/>
        <v>10</v>
      </c>
      <c r="M2" s="5">
        <f t="shared" si="0"/>
        <v>11</v>
      </c>
      <c r="N2" s="5">
        <f t="shared" si="0"/>
        <v>12</v>
      </c>
      <c r="O2" s="5">
        <f t="shared" si="0"/>
        <v>13</v>
      </c>
      <c r="P2" s="5">
        <f t="shared" si="0"/>
        <v>14</v>
      </c>
      <c r="Q2" s="5">
        <f t="shared" si="0"/>
        <v>15</v>
      </c>
      <c r="R2" s="5">
        <f t="shared" si="0"/>
        <v>16</v>
      </c>
      <c r="S2" s="5">
        <f>R2+1</f>
        <v>17</v>
      </c>
      <c r="T2" s="7" t="s">
        <v>8</v>
      </c>
      <c r="U2" s="7" t="s">
        <v>55</v>
      </c>
    </row>
    <row r="3" spans="1:21" ht="29" x14ac:dyDescent="0.35">
      <c r="A3" s="15" t="s">
        <v>61</v>
      </c>
      <c r="B3" s="12" t="s">
        <v>56</v>
      </c>
      <c r="C3" s="3">
        <v>63.09</v>
      </c>
      <c r="D3" s="3">
        <v>78.415999999999997</v>
      </c>
      <c r="E3" s="3">
        <v>73.947000000000003</v>
      </c>
      <c r="F3" s="3">
        <v>65.510999999999996</v>
      </c>
      <c r="G3" s="3">
        <v>77.841999999999999</v>
      </c>
      <c r="H3" s="3">
        <v>75.262</v>
      </c>
      <c r="I3" s="3">
        <v>82.39</v>
      </c>
      <c r="J3" s="3">
        <v>68.525999999999996</v>
      </c>
      <c r="K3" s="3">
        <v>67.018000000000001</v>
      </c>
      <c r="L3" s="3">
        <v>81.301000000000002</v>
      </c>
      <c r="M3" s="3">
        <v>80.942999999999998</v>
      </c>
      <c r="N3" s="3">
        <v>65.444000000000003</v>
      </c>
      <c r="O3" s="3">
        <v>71.363</v>
      </c>
      <c r="P3" s="3">
        <v>64.394000000000005</v>
      </c>
      <c r="Q3" s="3">
        <v>112.148</v>
      </c>
      <c r="R3" s="3">
        <v>67.48</v>
      </c>
      <c r="S3" s="3">
        <v>71.795000000000002</v>
      </c>
      <c r="T3" s="10">
        <v>1266.789</v>
      </c>
    </row>
    <row r="4" spans="1:21" x14ac:dyDescent="0.35">
      <c r="A4" s="16"/>
      <c r="B4" s="8" t="s">
        <v>57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4"/>
    </row>
    <row r="5" spans="1:21" x14ac:dyDescent="0.35">
      <c r="A5" t="s">
        <v>10</v>
      </c>
      <c r="B5" t="s">
        <v>9</v>
      </c>
      <c r="C5" s="3">
        <v>63.009</v>
      </c>
      <c r="D5" s="3">
        <v>64.334999999999994</v>
      </c>
      <c r="E5" s="3">
        <v>10.82</v>
      </c>
      <c r="F5" s="3">
        <v>65.510999999999996</v>
      </c>
      <c r="G5" s="3">
        <v>0</v>
      </c>
      <c r="H5" s="3">
        <v>68.034999999999997</v>
      </c>
      <c r="I5" s="3">
        <v>82.39</v>
      </c>
      <c r="J5" s="3">
        <v>0</v>
      </c>
      <c r="K5" s="3">
        <v>0</v>
      </c>
      <c r="L5" s="3">
        <v>42.259</v>
      </c>
      <c r="M5" s="3">
        <v>61.507999999999996</v>
      </c>
      <c r="N5" s="3">
        <v>65.393000000000001</v>
      </c>
      <c r="O5" s="3">
        <v>0</v>
      </c>
      <c r="P5" s="3">
        <v>64.394000000000005</v>
      </c>
      <c r="Q5" s="3">
        <v>112.148</v>
      </c>
      <c r="R5" s="3">
        <v>0</v>
      </c>
      <c r="S5" s="3">
        <v>51.677</v>
      </c>
      <c r="T5" s="3">
        <f>SUM(C5:S5)</f>
        <v>751.47900000000004</v>
      </c>
      <c r="U5" s="3">
        <v>29.660780129919033</v>
      </c>
    </row>
    <row r="6" spans="1:21" x14ac:dyDescent="0.35">
      <c r="A6" t="s">
        <v>12</v>
      </c>
      <c r="B6" t="s">
        <v>11</v>
      </c>
      <c r="C6" s="3">
        <v>0</v>
      </c>
      <c r="D6" s="3">
        <v>0</v>
      </c>
      <c r="E6" s="3">
        <v>10.82</v>
      </c>
      <c r="F6" s="3">
        <v>0</v>
      </c>
      <c r="G6" s="3">
        <v>0</v>
      </c>
      <c r="H6" s="3">
        <v>68.034999999999997</v>
      </c>
      <c r="I6" s="3">
        <v>82.39</v>
      </c>
      <c r="J6" s="3">
        <v>0</v>
      </c>
      <c r="K6" s="3">
        <v>0</v>
      </c>
      <c r="L6" s="3">
        <v>33.338999999999999</v>
      </c>
      <c r="M6" s="3">
        <v>61.507999999999996</v>
      </c>
      <c r="N6" s="3">
        <v>65.393000000000001</v>
      </c>
      <c r="O6" s="3">
        <v>0</v>
      </c>
      <c r="P6" s="3">
        <v>5.9870000000000001</v>
      </c>
      <c r="Q6" s="3">
        <v>43.387999999999998</v>
      </c>
      <c r="R6" s="3">
        <v>0</v>
      </c>
      <c r="S6" s="3">
        <v>51.677</v>
      </c>
      <c r="T6" s="3">
        <f t="shared" ref="T6:T44" si="1">SUM(C6:S6)</f>
        <v>422.53700000000003</v>
      </c>
      <c r="U6" s="3">
        <v>16.677481411663663</v>
      </c>
    </row>
    <row r="7" spans="1:21" x14ac:dyDescent="0.35">
      <c r="A7" t="s">
        <v>14</v>
      </c>
      <c r="B7" t="s">
        <v>13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43.703999999999994</v>
      </c>
      <c r="I7" s="3">
        <v>82.39</v>
      </c>
      <c r="J7" s="3">
        <v>0</v>
      </c>
      <c r="K7" s="3">
        <v>0</v>
      </c>
      <c r="L7" s="3">
        <v>33.338999999999999</v>
      </c>
      <c r="M7" s="3">
        <v>0</v>
      </c>
      <c r="N7" s="3">
        <v>21.041000000000004</v>
      </c>
      <c r="O7" s="3">
        <v>0</v>
      </c>
      <c r="P7" s="3">
        <v>5.9870000000000001</v>
      </c>
      <c r="Q7" s="3">
        <v>43.387999999999998</v>
      </c>
      <c r="R7" s="3">
        <v>0</v>
      </c>
      <c r="S7" s="3">
        <v>51.677</v>
      </c>
      <c r="T7" s="3">
        <f t="shared" si="1"/>
        <v>281.52600000000001</v>
      </c>
      <c r="U7" s="3">
        <v>11.111795255563477</v>
      </c>
    </row>
    <row r="8" spans="1:21" x14ac:dyDescent="0.35">
      <c r="A8" t="s">
        <v>16</v>
      </c>
      <c r="B8" t="s">
        <v>15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82.39</v>
      </c>
      <c r="J8" s="3">
        <v>0</v>
      </c>
      <c r="K8" s="3">
        <v>0</v>
      </c>
      <c r="L8" s="3">
        <v>0</v>
      </c>
      <c r="M8" s="3">
        <v>0</v>
      </c>
      <c r="N8" s="3">
        <v>21.041000000000004</v>
      </c>
      <c r="O8" s="3">
        <v>0</v>
      </c>
      <c r="P8" s="3">
        <v>5.9870000000000001</v>
      </c>
      <c r="Q8" s="3">
        <v>27.829000000000001</v>
      </c>
      <c r="R8" s="3">
        <v>0</v>
      </c>
      <c r="S8" s="3">
        <v>51.677</v>
      </c>
      <c r="T8" s="3">
        <f t="shared" si="1"/>
        <v>188.92400000000001</v>
      </c>
      <c r="U8" s="3">
        <v>7.45680614530123</v>
      </c>
    </row>
    <row r="9" spans="1:21" x14ac:dyDescent="0.35">
      <c r="A9" t="s">
        <v>18</v>
      </c>
      <c r="B9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f>55.618-16.945</f>
        <v>38.673000000000002</v>
      </c>
      <c r="J9" s="3">
        <v>0</v>
      </c>
      <c r="K9" s="3">
        <v>0</v>
      </c>
      <c r="L9" s="3">
        <v>0</v>
      </c>
      <c r="M9" s="3">
        <v>0</v>
      </c>
      <c r="N9" s="3">
        <f>65.393-44.352</f>
        <v>21.041000000000004</v>
      </c>
      <c r="O9" s="3">
        <v>0</v>
      </c>
      <c r="P9" s="3">
        <v>5.9870000000000001</v>
      </c>
      <c r="Q9" s="3">
        <v>0</v>
      </c>
      <c r="R9" s="3">
        <v>0</v>
      </c>
      <c r="S9" s="3">
        <f>51.677</f>
        <v>51.677</v>
      </c>
      <c r="T9" s="3">
        <f t="shared" si="1"/>
        <v>117.37800000000001</v>
      </c>
      <c r="U9" s="3">
        <v>4.6328946651731275</v>
      </c>
    </row>
    <row r="10" spans="1:21" x14ac:dyDescent="0.35">
      <c r="A10" t="s">
        <v>19</v>
      </c>
      <c r="B10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f>82.39-39.359</f>
        <v>43.030999999999999</v>
      </c>
      <c r="J10" s="3">
        <v>0</v>
      </c>
      <c r="K10" s="3">
        <v>0</v>
      </c>
      <c r="L10" s="3">
        <v>0</v>
      </c>
      <c r="M10" s="3">
        <v>0</v>
      </c>
      <c r="N10" s="3">
        <f>65.393-57.908</f>
        <v>7.4849999999999994</v>
      </c>
      <c r="O10" s="3">
        <v>0</v>
      </c>
      <c r="P10" s="3">
        <v>0</v>
      </c>
      <c r="Q10" s="3">
        <v>0</v>
      </c>
      <c r="R10" s="3">
        <v>0</v>
      </c>
      <c r="S10" s="3">
        <f>50.078</f>
        <v>50.078000000000003</v>
      </c>
      <c r="T10" s="3">
        <f t="shared" si="1"/>
        <v>100.59399999999999</v>
      </c>
      <c r="U10" s="3">
        <v>3.9704323292987231</v>
      </c>
    </row>
    <row r="11" spans="1:21" x14ac:dyDescent="0.35">
      <c r="A11" t="s">
        <v>20</v>
      </c>
      <c r="B11" t="s">
        <v>17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f t="shared" ref="N11:N13" si="2">65.393-44.352</f>
        <v>21.041000000000004</v>
      </c>
      <c r="O11" s="3">
        <v>0</v>
      </c>
      <c r="P11" s="3">
        <v>0</v>
      </c>
      <c r="Q11" s="3">
        <f>43.39-37.33</f>
        <v>6.0600000000000023</v>
      </c>
      <c r="R11" s="3">
        <v>0</v>
      </c>
      <c r="S11" s="3">
        <v>33.457999999999998</v>
      </c>
      <c r="T11" s="3">
        <f t="shared" si="1"/>
        <v>60.559000000000005</v>
      </c>
      <c r="U11" s="3">
        <v>2.3902559936974508</v>
      </c>
    </row>
    <row r="12" spans="1:21" x14ac:dyDescent="0.35">
      <c r="A12" t="s">
        <v>21</v>
      </c>
      <c r="B12" t="s">
        <v>17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f t="shared" si="2"/>
        <v>21.041000000000004</v>
      </c>
      <c r="O12" s="3">
        <v>0</v>
      </c>
      <c r="P12" s="3">
        <v>0</v>
      </c>
      <c r="Q12" s="3">
        <v>27.829000000000001</v>
      </c>
      <c r="R12" s="3">
        <v>0</v>
      </c>
      <c r="S12" s="3">
        <v>31.526</v>
      </c>
      <c r="T12" s="3">
        <f t="shared" si="1"/>
        <v>80.396000000000001</v>
      </c>
      <c r="U12" s="3">
        <v>3.1732198495566348</v>
      </c>
    </row>
    <row r="13" spans="1:21" x14ac:dyDescent="0.35">
      <c r="A13" s="13" t="s">
        <v>22</v>
      </c>
      <c r="B13" s="13" t="s">
        <v>17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f>82.39-80.037</f>
        <v>2.3529999999999944</v>
      </c>
      <c r="J13" s="14">
        <v>0</v>
      </c>
      <c r="K13" s="14">
        <v>0</v>
      </c>
      <c r="L13" s="14">
        <v>0</v>
      </c>
      <c r="M13" s="14">
        <v>0</v>
      </c>
      <c r="N13" s="14">
        <f t="shared" si="2"/>
        <v>21.041000000000004</v>
      </c>
      <c r="O13" s="14">
        <v>0</v>
      </c>
      <c r="P13" s="14">
        <v>5.9870000000000001</v>
      </c>
      <c r="Q13" s="14">
        <v>0</v>
      </c>
      <c r="R13" s="14">
        <v>0</v>
      </c>
      <c r="S13" s="14">
        <v>0</v>
      </c>
      <c r="T13" s="14">
        <f t="shared" si="1"/>
        <v>29.381</v>
      </c>
      <c r="U13" s="14">
        <v>1.159664316630473</v>
      </c>
    </row>
    <row r="14" spans="1:21" x14ac:dyDescent="0.35">
      <c r="A14" t="s">
        <v>23</v>
      </c>
      <c r="B14" t="s">
        <v>17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f>82.39-33.397</f>
        <v>48.993000000000002</v>
      </c>
      <c r="J14" s="3">
        <v>0</v>
      </c>
      <c r="K14" s="3">
        <v>0</v>
      </c>
      <c r="L14" s="3">
        <v>0</v>
      </c>
      <c r="M14" s="3">
        <v>0</v>
      </c>
      <c r="N14" s="3">
        <f>65.393-55.236</f>
        <v>10.157000000000004</v>
      </c>
      <c r="O14" s="3">
        <v>0</v>
      </c>
      <c r="P14" s="3">
        <v>0</v>
      </c>
      <c r="Q14" s="3">
        <v>0</v>
      </c>
      <c r="R14" s="3">
        <v>0</v>
      </c>
      <c r="S14" s="3">
        <v>51.677</v>
      </c>
      <c r="T14" s="3">
        <f t="shared" si="1"/>
        <v>110.827</v>
      </c>
      <c r="U14" s="3">
        <v>4.3743275320515096</v>
      </c>
    </row>
    <row r="15" spans="1:21" x14ac:dyDescent="0.35">
      <c r="A15" t="s">
        <v>24</v>
      </c>
      <c r="B15" t="s">
        <v>17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f>82.39-50.991</f>
        <v>31.399000000000001</v>
      </c>
      <c r="J15" s="3">
        <v>0</v>
      </c>
      <c r="K15" s="3">
        <v>0</v>
      </c>
      <c r="L15" s="3">
        <v>0</v>
      </c>
      <c r="M15" s="3">
        <v>0</v>
      </c>
      <c r="N15" s="3">
        <f t="shared" ref="N15:N20" si="3">65.393-44.352</f>
        <v>21.041000000000004</v>
      </c>
      <c r="O15" s="3">
        <v>0</v>
      </c>
      <c r="P15" s="3">
        <v>5.9870000000000001</v>
      </c>
      <c r="Q15" s="3">
        <f>43.388-22.524</f>
        <v>20.863999999999997</v>
      </c>
      <c r="R15" s="3">
        <v>0</v>
      </c>
      <c r="S15" s="3">
        <v>0</v>
      </c>
      <c r="T15" s="3">
        <f t="shared" si="1"/>
        <v>79.290999999999997</v>
      </c>
      <c r="U15" s="3">
        <v>3.129605640718383</v>
      </c>
    </row>
    <row r="16" spans="1:21" x14ac:dyDescent="0.35">
      <c r="A16" t="s">
        <v>25</v>
      </c>
      <c r="B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f>82.39-36.495</f>
        <v>45.895000000000003</v>
      </c>
      <c r="J16" s="3">
        <v>0</v>
      </c>
      <c r="K16" s="3">
        <v>0</v>
      </c>
      <c r="L16" s="3">
        <v>0</v>
      </c>
      <c r="M16" s="3">
        <v>0</v>
      </c>
      <c r="N16" s="3">
        <f t="shared" si="3"/>
        <v>21.041000000000004</v>
      </c>
      <c r="O16" s="3">
        <v>0</v>
      </c>
      <c r="P16" s="3">
        <v>0</v>
      </c>
      <c r="Q16" s="3">
        <v>27.829000000000001</v>
      </c>
      <c r="R16" s="3">
        <v>0</v>
      </c>
      <c r="S16" s="3">
        <f>33.458</f>
        <v>33.457999999999998</v>
      </c>
      <c r="T16" s="3">
        <f t="shared" si="1"/>
        <v>128.22300000000001</v>
      </c>
      <c r="U16" s="3">
        <v>5.060945429744022</v>
      </c>
    </row>
    <row r="17" spans="1:21" x14ac:dyDescent="0.35">
      <c r="A17" t="s">
        <v>26</v>
      </c>
      <c r="B17" t="s">
        <v>17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82.39</v>
      </c>
      <c r="J17" s="3">
        <v>0</v>
      </c>
      <c r="K17" s="3">
        <v>0</v>
      </c>
      <c r="L17" s="3">
        <v>0</v>
      </c>
      <c r="M17" s="3">
        <v>0</v>
      </c>
      <c r="N17" s="3">
        <f t="shared" si="3"/>
        <v>21.041000000000004</v>
      </c>
      <c r="O17" s="3">
        <v>0</v>
      </c>
      <c r="P17" s="3">
        <v>0</v>
      </c>
      <c r="Q17" s="3">
        <f>43.388-20.272</f>
        <v>23.116</v>
      </c>
      <c r="R17" s="3">
        <v>0</v>
      </c>
      <c r="S17" s="3">
        <v>0</v>
      </c>
      <c r="T17" s="3">
        <f t="shared" si="1"/>
        <v>126.54700000000001</v>
      </c>
      <c r="U17" s="3">
        <v>4.9947939238499863</v>
      </c>
    </row>
    <row r="18" spans="1:21" x14ac:dyDescent="0.35">
      <c r="A18" t="s">
        <v>27</v>
      </c>
      <c r="B18" t="s">
        <v>17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f t="shared" si="3"/>
        <v>21.041000000000004</v>
      </c>
      <c r="O18" s="3">
        <v>0</v>
      </c>
      <c r="P18" s="3">
        <v>5.9870000000000001</v>
      </c>
      <c r="Q18" s="3">
        <f>43.388-17.357</f>
        <v>26.030999999999999</v>
      </c>
      <c r="R18" s="3">
        <v>0</v>
      </c>
      <c r="S18" s="3">
        <v>0</v>
      </c>
      <c r="T18" s="3">
        <f t="shared" si="1"/>
        <v>53.059000000000005</v>
      </c>
      <c r="U18" s="3">
        <v>2.0942319518088648</v>
      </c>
    </row>
    <row r="19" spans="1:21" x14ac:dyDescent="0.35">
      <c r="A19" t="s">
        <v>28</v>
      </c>
      <c r="B19" t="s">
        <v>17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f>82.39-58.119</f>
        <v>24.271000000000001</v>
      </c>
      <c r="J19" s="3">
        <v>0</v>
      </c>
      <c r="K19" s="3">
        <v>0</v>
      </c>
      <c r="L19" s="3">
        <v>0</v>
      </c>
      <c r="M19" s="3">
        <v>0</v>
      </c>
      <c r="N19" s="3">
        <f t="shared" si="3"/>
        <v>21.041000000000004</v>
      </c>
      <c r="O19" s="3">
        <v>0</v>
      </c>
      <c r="P19" s="3">
        <v>0</v>
      </c>
      <c r="Q19" s="3">
        <f>30.107-15.559</f>
        <v>14.548</v>
      </c>
      <c r="R19" s="3">
        <v>0</v>
      </c>
      <c r="S19" s="3">
        <v>0</v>
      </c>
      <c r="T19" s="3">
        <f t="shared" si="1"/>
        <v>59.860000000000007</v>
      </c>
      <c r="U19" s="3">
        <v>2.362666552993435</v>
      </c>
    </row>
    <row r="20" spans="1:21" x14ac:dyDescent="0.35">
      <c r="A20" t="s">
        <v>29</v>
      </c>
      <c r="B20" t="s">
        <v>17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f>82.39-7.86</f>
        <v>74.53</v>
      </c>
      <c r="J20" s="3">
        <v>0</v>
      </c>
      <c r="K20" s="3">
        <v>0</v>
      </c>
      <c r="L20" s="3">
        <v>0</v>
      </c>
      <c r="M20" s="3">
        <v>0</v>
      </c>
      <c r="N20" s="3">
        <f t="shared" si="3"/>
        <v>21.041000000000004</v>
      </c>
      <c r="O20" s="3">
        <v>0</v>
      </c>
      <c r="P20" s="3">
        <v>0</v>
      </c>
      <c r="Q20" s="3">
        <f>30.107-15.559</f>
        <v>14.548</v>
      </c>
      <c r="R20" s="3">
        <v>0</v>
      </c>
      <c r="S20" s="3">
        <v>0.51300000000000001</v>
      </c>
      <c r="T20" s="3">
        <f t="shared" si="1"/>
        <v>110.63200000000001</v>
      </c>
      <c r="U20" s="3">
        <v>4.3666309069624072</v>
      </c>
    </row>
    <row r="21" spans="1:21" x14ac:dyDescent="0.35">
      <c r="A21" t="s">
        <v>30</v>
      </c>
      <c r="B21" t="s">
        <v>17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82.39</v>
      </c>
      <c r="J21" s="3">
        <v>0</v>
      </c>
      <c r="K21" s="3">
        <v>0</v>
      </c>
      <c r="L21" s="3">
        <v>0</v>
      </c>
      <c r="M21" s="3">
        <v>0</v>
      </c>
      <c r="N21" s="3">
        <f>65.393-58.65</f>
        <v>6.7430000000000021</v>
      </c>
      <c r="O21" s="3">
        <v>0</v>
      </c>
      <c r="P21" s="3">
        <v>5.9870000000000001</v>
      </c>
      <c r="Q21" s="3">
        <v>0</v>
      </c>
      <c r="R21" s="3">
        <v>0</v>
      </c>
      <c r="S21" s="3">
        <v>0</v>
      </c>
      <c r="T21" s="3">
        <f t="shared" si="1"/>
        <v>95.12</v>
      </c>
      <c r="U21" s="3">
        <v>3.7543742485923071</v>
      </c>
    </row>
    <row r="22" spans="1:21" x14ac:dyDescent="0.35">
      <c r="A22" t="s">
        <v>31</v>
      </c>
      <c r="B22" t="s">
        <v>17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22.364999999999998</v>
      </c>
      <c r="J22" s="3">
        <v>0</v>
      </c>
      <c r="K22" s="3">
        <v>0</v>
      </c>
      <c r="L22" s="3">
        <v>0</v>
      </c>
      <c r="M22" s="3">
        <v>0</v>
      </c>
      <c r="N22" s="3">
        <f t="shared" ref="N22:N28" si="4">65.393-44.352</f>
        <v>21.041000000000004</v>
      </c>
      <c r="O22" s="3">
        <v>0</v>
      </c>
      <c r="P22" s="3">
        <v>0</v>
      </c>
      <c r="Q22" s="3">
        <v>27.829000000000001</v>
      </c>
      <c r="R22" s="3">
        <v>0</v>
      </c>
      <c r="S22" s="3">
        <f>51.677</f>
        <v>51.677</v>
      </c>
      <c r="T22" s="3">
        <f t="shared" si="1"/>
        <v>122.91200000000001</v>
      </c>
      <c r="U22" s="3">
        <v>4.851320938214652</v>
      </c>
    </row>
    <row r="23" spans="1:21" x14ac:dyDescent="0.35">
      <c r="A23" t="s">
        <v>32</v>
      </c>
      <c r="B23" t="s">
        <v>17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f t="shared" si="4"/>
        <v>21.041000000000004</v>
      </c>
      <c r="O23" s="3">
        <v>0</v>
      </c>
      <c r="P23" s="3">
        <v>5.9870000000000001</v>
      </c>
      <c r="Q23" s="3">
        <v>27.829000000000001</v>
      </c>
      <c r="R23" s="3">
        <v>0</v>
      </c>
      <c r="S23" s="3">
        <v>24.138999999999999</v>
      </c>
      <c r="T23" s="3">
        <f t="shared" si="1"/>
        <v>78.996000000000009</v>
      </c>
      <c r="U23" s="3">
        <v>3.1179620284040994</v>
      </c>
    </row>
    <row r="24" spans="1:21" x14ac:dyDescent="0.35">
      <c r="A24" t="s">
        <v>33</v>
      </c>
      <c r="B24" t="s">
        <v>17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82.39</v>
      </c>
      <c r="J24" s="3">
        <v>0</v>
      </c>
      <c r="K24" s="3">
        <v>0</v>
      </c>
      <c r="L24" s="3">
        <v>0</v>
      </c>
      <c r="M24" s="3">
        <v>0</v>
      </c>
      <c r="N24" s="3">
        <f t="shared" si="4"/>
        <v>21.041000000000004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f t="shared" si="1"/>
        <v>103.43100000000001</v>
      </c>
      <c r="U24" s="3">
        <v>4.0824083568771128</v>
      </c>
    </row>
    <row r="25" spans="1:21" x14ac:dyDescent="0.35">
      <c r="A25" t="s">
        <v>34</v>
      </c>
      <c r="B25" t="s">
        <v>17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82.39</v>
      </c>
      <c r="J25" s="3">
        <v>0</v>
      </c>
      <c r="K25" s="3">
        <v>0</v>
      </c>
      <c r="L25" s="3">
        <v>0</v>
      </c>
      <c r="M25" s="3">
        <v>0</v>
      </c>
      <c r="N25" s="3">
        <f t="shared" si="4"/>
        <v>21.041000000000004</v>
      </c>
      <c r="O25" s="3">
        <v>0</v>
      </c>
      <c r="P25" s="3">
        <v>0</v>
      </c>
      <c r="Q25" s="3">
        <v>0</v>
      </c>
      <c r="R25" s="3">
        <v>0</v>
      </c>
      <c r="S25" s="3">
        <f>50.63</f>
        <v>50.63</v>
      </c>
      <c r="T25" s="3">
        <f t="shared" si="1"/>
        <v>154.06100000000001</v>
      </c>
      <c r="U25" s="3">
        <v>6.0807679889863273</v>
      </c>
    </row>
    <row r="26" spans="1:21" x14ac:dyDescent="0.35">
      <c r="A26" t="s">
        <v>35</v>
      </c>
      <c r="B26" t="s">
        <v>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82.39</v>
      </c>
      <c r="J26" s="3">
        <v>0</v>
      </c>
      <c r="K26" s="3">
        <v>0</v>
      </c>
      <c r="L26" s="3">
        <v>0</v>
      </c>
      <c r="M26" s="3">
        <v>0</v>
      </c>
      <c r="N26" s="3">
        <f t="shared" si="4"/>
        <v>21.041000000000004</v>
      </c>
      <c r="O26" s="3">
        <v>0</v>
      </c>
      <c r="P26" s="3">
        <v>5.9870000000000001</v>
      </c>
      <c r="Q26" s="3">
        <v>27.829000000000001</v>
      </c>
      <c r="R26" s="3">
        <v>0</v>
      </c>
      <c r="S26" s="3">
        <v>0</v>
      </c>
      <c r="T26" s="3">
        <f t="shared" si="1"/>
        <v>137.24700000000001</v>
      </c>
      <c r="U26" s="3">
        <v>5.4171215569443696</v>
      </c>
    </row>
    <row r="27" spans="1:21" x14ac:dyDescent="0.35">
      <c r="A27" t="s">
        <v>36</v>
      </c>
      <c r="B27" t="s">
        <v>17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f t="shared" si="4"/>
        <v>21.041000000000004</v>
      </c>
      <c r="O27" s="3">
        <v>0</v>
      </c>
      <c r="P27" s="3">
        <v>0</v>
      </c>
      <c r="Q27" s="3">
        <v>27.829000000000001</v>
      </c>
      <c r="R27" s="3">
        <v>0</v>
      </c>
      <c r="S27" s="3">
        <v>0</v>
      </c>
      <c r="T27" s="3">
        <f t="shared" si="1"/>
        <v>48.870000000000005</v>
      </c>
      <c r="U27" s="3">
        <v>1.9288926569460267</v>
      </c>
    </row>
    <row r="28" spans="1:21" x14ac:dyDescent="0.35">
      <c r="A28" t="s">
        <v>37</v>
      </c>
      <c r="B28" t="s">
        <v>17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8.1769999999999996</v>
      </c>
      <c r="J28" s="3">
        <v>0</v>
      </c>
      <c r="K28" s="3">
        <v>0</v>
      </c>
      <c r="L28" s="3">
        <v>0</v>
      </c>
      <c r="M28" s="3">
        <v>0</v>
      </c>
      <c r="N28" s="3">
        <f t="shared" si="4"/>
        <v>21.041000000000004</v>
      </c>
      <c r="O28" s="3">
        <v>0</v>
      </c>
      <c r="P28" s="3">
        <v>5.9870000000000001</v>
      </c>
      <c r="Q28" s="3">
        <v>27.829000000000001</v>
      </c>
      <c r="R28" s="3">
        <v>0</v>
      </c>
      <c r="S28" s="3">
        <v>0</v>
      </c>
      <c r="T28" s="3">
        <f t="shared" si="1"/>
        <v>63.034000000000006</v>
      </c>
      <c r="U28" s="3">
        <v>2.4879439275206843</v>
      </c>
    </row>
    <row r="29" spans="1:21" x14ac:dyDescent="0.35">
      <c r="A29" t="s">
        <v>38</v>
      </c>
      <c r="B29" t="s">
        <v>17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34.518999999999998</v>
      </c>
      <c r="J29" s="3">
        <v>0</v>
      </c>
      <c r="K29" s="3">
        <v>0</v>
      </c>
      <c r="L29" s="3">
        <v>0</v>
      </c>
      <c r="M29" s="3">
        <v>0</v>
      </c>
      <c r="N29" s="3">
        <f t="shared" ref="N29:N32" si="5">65.393-44.352</f>
        <v>21.041000000000004</v>
      </c>
      <c r="O29" s="3">
        <v>0</v>
      </c>
      <c r="P29" s="3">
        <v>0</v>
      </c>
      <c r="Q29" s="3">
        <v>27.829000000000001</v>
      </c>
      <c r="R29" s="3">
        <v>0</v>
      </c>
      <c r="S29" s="3">
        <v>0.51300000000000001</v>
      </c>
      <c r="T29" s="3">
        <f t="shared" si="1"/>
        <v>83.902000000000015</v>
      </c>
      <c r="U29" s="3">
        <v>3.311601221671487</v>
      </c>
    </row>
    <row r="30" spans="1:21" x14ac:dyDescent="0.35">
      <c r="A30" t="s">
        <v>39</v>
      </c>
      <c r="B30" t="s">
        <v>17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f t="shared" si="5"/>
        <v>21.041000000000004</v>
      </c>
      <c r="O30" s="3">
        <v>0</v>
      </c>
      <c r="P30" s="3">
        <v>0</v>
      </c>
      <c r="Q30" s="3">
        <v>27.829000000000001</v>
      </c>
      <c r="R30" s="3">
        <v>0</v>
      </c>
      <c r="S30" s="3">
        <f>50.63-31.779</f>
        <v>18.851000000000003</v>
      </c>
      <c r="T30" s="3">
        <f t="shared" si="1"/>
        <v>67.721000000000004</v>
      </c>
      <c r="U30" s="3">
        <v>2.6729392187649248</v>
      </c>
    </row>
    <row r="31" spans="1:21" x14ac:dyDescent="0.35">
      <c r="A31" t="s">
        <v>40</v>
      </c>
      <c r="B31" t="s">
        <v>17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42.14</v>
      </c>
      <c r="J31" s="3">
        <v>0</v>
      </c>
      <c r="K31" s="3">
        <v>0</v>
      </c>
      <c r="L31" s="3">
        <v>0</v>
      </c>
      <c r="M31" s="3">
        <v>0</v>
      </c>
      <c r="N31" s="3">
        <f t="shared" si="5"/>
        <v>21.041000000000004</v>
      </c>
      <c r="O31" s="3">
        <v>0</v>
      </c>
      <c r="P31" s="3">
        <v>0</v>
      </c>
      <c r="Q31" s="3">
        <f>43.388-17.357</f>
        <v>26.030999999999999</v>
      </c>
      <c r="R31" s="3">
        <v>0</v>
      </c>
      <c r="S31" s="3">
        <v>0</v>
      </c>
      <c r="T31" s="3">
        <f t="shared" si="1"/>
        <v>89.212000000000003</v>
      </c>
      <c r="U31" s="3">
        <v>3.521186243328605</v>
      </c>
    </row>
    <row r="32" spans="1:21" x14ac:dyDescent="0.35">
      <c r="A32" t="s">
        <v>41</v>
      </c>
      <c r="B32" t="s">
        <v>17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82.39</v>
      </c>
      <c r="J32" s="3">
        <v>0</v>
      </c>
      <c r="K32" s="3">
        <v>0</v>
      </c>
      <c r="L32" s="3">
        <v>0</v>
      </c>
      <c r="M32" s="3">
        <v>0</v>
      </c>
      <c r="N32" s="3">
        <f t="shared" si="5"/>
        <v>21.041000000000004</v>
      </c>
      <c r="O32" s="3">
        <v>0</v>
      </c>
      <c r="P32" s="3">
        <v>0</v>
      </c>
      <c r="Q32" s="3">
        <v>27.829000000000001</v>
      </c>
      <c r="R32" s="3">
        <v>0</v>
      </c>
      <c r="S32" s="3">
        <f>51.677</f>
        <v>51.677</v>
      </c>
      <c r="T32" s="3">
        <f t="shared" si="1"/>
        <v>182.93700000000001</v>
      </c>
      <c r="U32" s="3">
        <v>7.2205000201296361</v>
      </c>
    </row>
    <row r="33" spans="1:21" x14ac:dyDescent="0.35">
      <c r="A33" t="s">
        <v>42</v>
      </c>
      <c r="B33" t="s">
        <v>17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f>65.393-53.807</f>
        <v>11.585999999999999</v>
      </c>
      <c r="O33" s="3">
        <v>0</v>
      </c>
      <c r="P33" s="3">
        <v>5.9870000000000001</v>
      </c>
      <c r="Q33" s="3">
        <v>27.829000000000001</v>
      </c>
      <c r="R33" s="3">
        <v>0</v>
      </c>
      <c r="S33" s="3">
        <v>0</v>
      </c>
      <c r="T33" s="3">
        <f t="shared" si="1"/>
        <v>45.402000000000001</v>
      </c>
      <c r="U33" s="3">
        <v>1.7920111399767444</v>
      </c>
    </row>
    <row r="34" spans="1:21" x14ac:dyDescent="0.35">
      <c r="A34" t="s">
        <v>43</v>
      </c>
      <c r="B34" t="s">
        <v>17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82.39</v>
      </c>
      <c r="J34" s="3">
        <v>0</v>
      </c>
      <c r="K34" s="3">
        <v>0</v>
      </c>
      <c r="L34" s="3">
        <v>0</v>
      </c>
      <c r="M34" s="3">
        <v>0</v>
      </c>
      <c r="N34" s="3">
        <f t="shared" ref="N34:N41" si="6">65.393-44.352</f>
        <v>21.041000000000004</v>
      </c>
      <c r="O34" s="3">
        <v>0</v>
      </c>
      <c r="P34" s="3">
        <v>5.9870000000000001</v>
      </c>
      <c r="Q34" s="3">
        <f>43.388-20.635</f>
        <v>22.752999999999997</v>
      </c>
      <c r="R34" s="3">
        <v>0</v>
      </c>
      <c r="S34" s="3">
        <v>0</v>
      </c>
      <c r="T34" s="3">
        <f t="shared" si="1"/>
        <v>132.17099999999999</v>
      </c>
      <c r="U34" s="3">
        <v>5.2167724853941735</v>
      </c>
    </row>
    <row r="35" spans="1:21" x14ac:dyDescent="0.35">
      <c r="A35" t="s">
        <v>44</v>
      </c>
      <c r="B35" t="s">
        <v>17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70.278000000000006</v>
      </c>
      <c r="J35" s="3">
        <v>0</v>
      </c>
      <c r="K35" s="3">
        <v>0</v>
      </c>
      <c r="L35" s="3">
        <v>0</v>
      </c>
      <c r="M35" s="3">
        <v>0</v>
      </c>
      <c r="N35" s="3">
        <f t="shared" si="6"/>
        <v>21.041000000000004</v>
      </c>
      <c r="O35" s="3">
        <v>0</v>
      </c>
      <c r="P35" s="3">
        <v>0</v>
      </c>
      <c r="Q35" s="3">
        <f>20.65-15.56</f>
        <v>5.0899999999999981</v>
      </c>
      <c r="R35" s="3">
        <v>0</v>
      </c>
      <c r="S35" s="3">
        <v>0</v>
      </c>
      <c r="T35" s="3">
        <f t="shared" si="1"/>
        <v>96.40900000000002</v>
      </c>
      <c r="U35" s="3">
        <v>3.8052509139248931</v>
      </c>
    </row>
    <row r="36" spans="1:21" x14ac:dyDescent="0.35">
      <c r="A36" t="s">
        <v>45</v>
      </c>
      <c r="B36" t="s">
        <v>17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f>70.278-27.017</f>
        <v>43.26100000000001</v>
      </c>
      <c r="J36" s="3">
        <v>0</v>
      </c>
      <c r="K36" s="3">
        <v>0</v>
      </c>
      <c r="L36" s="3">
        <v>0</v>
      </c>
      <c r="M36" s="3">
        <v>0</v>
      </c>
      <c r="N36" s="3">
        <f t="shared" si="6"/>
        <v>21.041000000000004</v>
      </c>
      <c r="O36" s="3">
        <v>0</v>
      </c>
      <c r="P36" s="3">
        <v>5.9870000000000001</v>
      </c>
      <c r="Q36" s="3">
        <f>43.388-24.471</f>
        <v>18.916999999999998</v>
      </c>
      <c r="R36" s="3">
        <v>0</v>
      </c>
      <c r="S36" s="3">
        <v>41.334000000000003</v>
      </c>
      <c r="T36" s="3">
        <f t="shared" si="1"/>
        <v>130.54000000000002</v>
      </c>
      <c r="U36" s="3">
        <v>5.1523971237514701</v>
      </c>
    </row>
    <row r="37" spans="1:21" x14ac:dyDescent="0.35">
      <c r="A37" t="s">
        <v>46</v>
      </c>
      <c r="B37" t="s">
        <v>17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30.477</v>
      </c>
      <c r="J37" s="3">
        <v>0</v>
      </c>
      <c r="K37" s="3">
        <v>0</v>
      </c>
      <c r="L37" s="3">
        <v>0</v>
      </c>
      <c r="M37" s="3">
        <v>0</v>
      </c>
      <c r="N37" s="3">
        <f t="shared" si="6"/>
        <v>21.041000000000004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f t="shared" si="1"/>
        <v>51.518000000000001</v>
      </c>
      <c r="U37" s="3">
        <v>2.0334088786688231</v>
      </c>
    </row>
    <row r="38" spans="1:21" x14ac:dyDescent="0.35">
      <c r="A38" t="s">
        <v>47</v>
      </c>
      <c r="B38" t="s">
        <v>17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82.39</v>
      </c>
      <c r="J38" s="3">
        <v>0</v>
      </c>
      <c r="K38" s="3">
        <v>0</v>
      </c>
      <c r="L38" s="3">
        <v>0</v>
      </c>
      <c r="M38" s="3">
        <v>0</v>
      </c>
      <c r="N38" s="3">
        <f t="shared" si="6"/>
        <v>21.041000000000004</v>
      </c>
      <c r="O38" s="3">
        <v>0</v>
      </c>
      <c r="P38" s="3">
        <v>0</v>
      </c>
      <c r="Q38" s="3">
        <v>27.829000000000001</v>
      </c>
      <c r="R38" s="3">
        <v>0</v>
      </c>
      <c r="S38" s="3">
        <f>51.677</f>
        <v>51.677</v>
      </c>
      <c r="T38" s="3">
        <f t="shared" si="1"/>
        <v>182.93700000000001</v>
      </c>
      <c r="U38" s="3">
        <v>7.2205000201296361</v>
      </c>
    </row>
    <row r="39" spans="1:21" x14ac:dyDescent="0.35">
      <c r="A39" t="s">
        <v>48</v>
      </c>
      <c r="B39" t="s">
        <v>17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f>82.39-31.431</f>
        <v>50.959000000000003</v>
      </c>
      <c r="J39" s="3">
        <v>0</v>
      </c>
      <c r="K39" s="3">
        <v>0</v>
      </c>
      <c r="L39" s="3">
        <v>0</v>
      </c>
      <c r="M39" s="3">
        <v>0</v>
      </c>
      <c r="N39" s="3">
        <f t="shared" si="6"/>
        <v>21.041000000000004</v>
      </c>
      <c r="O39" s="3">
        <v>0</v>
      </c>
      <c r="P39" s="3">
        <v>5.9870000000000001</v>
      </c>
      <c r="Q39" s="3">
        <v>27.829000000000001</v>
      </c>
      <c r="R39" s="3">
        <v>0</v>
      </c>
      <c r="S39" s="3">
        <v>0</v>
      </c>
      <c r="T39" s="3">
        <f t="shared" si="1"/>
        <v>105.816</v>
      </c>
      <c r="U39" s="3">
        <v>4.1765440021976827</v>
      </c>
    </row>
    <row r="40" spans="1:21" x14ac:dyDescent="0.35">
      <c r="A40" t="s">
        <v>49</v>
      </c>
      <c r="B40" t="s">
        <v>17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f>82.39-2.915</f>
        <v>79.474999999999994</v>
      </c>
      <c r="J40" s="3">
        <v>0</v>
      </c>
      <c r="K40" s="3">
        <v>0</v>
      </c>
      <c r="L40" s="3">
        <v>0</v>
      </c>
      <c r="M40" s="3">
        <v>0</v>
      </c>
      <c r="N40" s="3">
        <f t="shared" si="6"/>
        <v>21.041000000000004</v>
      </c>
      <c r="O40" s="3">
        <v>0</v>
      </c>
      <c r="P40" s="3">
        <v>0</v>
      </c>
      <c r="Q40" s="3">
        <v>0</v>
      </c>
      <c r="R40" s="3">
        <v>0</v>
      </c>
      <c r="S40" s="3">
        <v>41.334000000000003</v>
      </c>
      <c r="T40" s="3">
        <f t="shared" si="1"/>
        <v>141.85</v>
      </c>
      <c r="U40" s="3">
        <v>5.5988013789194566</v>
      </c>
    </row>
    <row r="41" spans="1:21" x14ac:dyDescent="0.35">
      <c r="A41" t="s">
        <v>50</v>
      </c>
      <c r="B41" t="s">
        <v>17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30.477</v>
      </c>
      <c r="J41" s="3">
        <v>0</v>
      </c>
      <c r="K41" s="3">
        <v>0</v>
      </c>
      <c r="L41" s="3">
        <v>0</v>
      </c>
      <c r="M41" s="3">
        <v>0</v>
      </c>
      <c r="N41" s="3">
        <f t="shared" si="6"/>
        <v>21.041000000000004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f t="shared" si="1"/>
        <v>51.518000000000001</v>
      </c>
      <c r="U41" s="3">
        <v>2.0334088786688231</v>
      </c>
    </row>
    <row r="42" spans="1:21" x14ac:dyDescent="0.35">
      <c r="A42" t="s">
        <v>51</v>
      </c>
      <c r="B42" t="s">
        <v>17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58.119</v>
      </c>
      <c r="J42" s="3">
        <v>0</v>
      </c>
      <c r="K42" s="3">
        <v>0</v>
      </c>
      <c r="L42" s="3">
        <v>0</v>
      </c>
      <c r="M42" s="3">
        <v>0</v>
      </c>
      <c r="N42" s="3">
        <f>65.393-57.908</f>
        <v>7.4849999999999994</v>
      </c>
      <c r="O42" s="3">
        <v>0</v>
      </c>
      <c r="P42" s="3">
        <v>0</v>
      </c>
      <c r="Q42" s="3">
        <f>43.388-25.536</f>
        <v>17.851999999999997</v>
      </c>
      <c r="R42" s="3">
        <v>0</v>
      </c>
      <c r="S42" s="3">
        <v>0</v>
      </c>
      <c r="T42" s="3">
        <f t="shared" si="1"/>
        <v>83.455999999999989</v>
      </c>
      <c r="U42" s="3">
        <v>3.2939976586471778</v>
      </c>
    </row>
    <row r="43" spans="1:21" x14ac:dyDescent="0.35">
      <c r="A43" t="s">
        <v>52</v>
      </c>
      <c r="B43" t="s">
        <v>17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f>82.39-16.945</f>
        <v>65.444999999999993</v>
      </c>
      <c r="J43" s="3">
        <v>0</v>
      </c>
      <c r="K43" s="3">
        <v>0</v>
      </c>
      <c r="L43" s="3">
        <v>0</v>
      </c>
      <c r="M43" s="3">
        <v>0</v>
      </c>
      <c r="N43" s="3">
        <f t="shared" ref="N43:N44" si="7">65.393-44.352</f>
        <v>21.041000000000004</v>
      </c>
      <c r="O43" s="3">
        <v>0</v>
      </c>
      <c r="P43" s="3">
        <v>0</v>
      </c>
      <c r="Q43" s="3">
        <v>27.829000000000001</v>
      </c>
      <c r="R43" s="3">
        <v>0</v>
      </c>
      <c r="S43" s="3">
        <v>0</v>
      </c>
      <c r="T43" s="3">
        <f t="shared" si="1"/>
        <v>114.315</v>
      </c>
      <c r="U43" s="3">
        <v>4.511998446465828</v>
      </c>
    </row>
    <row r="44" spans="1:21" x14ac:dyDescent="0.35">
      <c r="A44" s="4" t="s">
        <v>53</v>
      </c>
      <c r="B44" s="4" t="s">
        <v>17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58.119</v>
      </c>
      <c r="J44" s="9">
        <v>0</v>
      </c>
      <c r="K44" s="9">
        <v>0</v>
      </c>
      <c r="L44" s="9">
        <v>0</v>
      </c>
      <c r="M44" s="9">
        <v>0</v>
      </c>
      <c r="N44" s="9">
        <f t="shared" si="7"/>
        <v>21.041000000000004</v>
      </c>
      <c r="O44" s="9">
        <v>0</v>
      </c>
      <c r="P44" s="9">
        <v>0</v>
      </c>
      <c r="Q44" s="9">
        <v>27.829000000000001</v>
      </c>
      <c r="R44" s="9">
        <v>0</v>
      </c>
      <c r="S44" s="9">
        <f>51.677</f>
        <v>51.677</v>
      </c>
      <c r="T44" s="9">
        <f t="shared" si="1"/>
        <v>158.666</v>
      </c>
      <c r="U44" s="9">
        <v>6.2625267507059181</v>
      </c>
    </row>
  </sheetData>
  <mergeCells count="2">
    <mergeCell ref="A3:A4"/>
    <mergeCell ref="C1:U1"/>
  </mergeCells>
  <pageMargins left="0.7" right="0.7" top="0.75" bottom="0.75" header="0.3" footer="0.3"/>
  <pageSetup paperSize="9" orientation="portrait" r:id="rId1"/>
  <ignoredErrors>
    <ignoredError sqref="N10 N14 N21 N33:N4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BC2D6-974F-4046-ADBF-DE094A8B5DFD}">
  <dimension ref="A1:T10"/>
  <sheetViews>
    <sheetView tabSelected="1" workbookViewId="0">
      <selection activeCell="E25" sqref="E25"/>
    </sheetView>
  </sheetViews>
  <sheetFormatPr baseColWidth="10" defaultColWidth="11.453125" defaultRowHeight="14.5" x14ac:dyDescent="0.35"/>
  <sheetData>
    <row r="1" spans="1:20" x14ac:dyDescent="0.35">
      <c r="A1" s="2" t="s">
        <v>62</v>
      </c>
      <c r="B1" s="1"/>
    </row>
    <row r="2" spans="1:20" ht="33" customHeight="1" x14ac:dyDescent="0.35">
      <c r="A2" s="19" t="s">
        <v>59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4" spans="1:20" x14ac:dyDescent="0.35">
      <c r="A4" s="2" t="s">
        <v>0</v>
      </c>
      <c r="B4" s="1" t="s">
        <v>60</v>
      </c>
    </row>
    <row r="5" spans="1:20" x14ac:dyDescent="0.35">
      <c r="A5" s="2" t="s">
        <v>1</v>
      </c>
      <c r="B5" s="1"/>
    </row>
    <row r="6" spans="1:20" x14ac:dyDescent="0.35">
      <c r="A6" s="2" t="s">
        <v>2</v>
      </c>
      <c r="B6" s="1" t="s">
        <v>7</v>
      </c>
    </row>
    <row r="7" spans="1:20" x14ac:dyDescent="0.35">
      <c r="A7" s="2" t="s">
        <v>3</v>
      </c>
      <c r="B7" s="1" t="s">
        <v>4</v>
      </c>
    </row>
    <row r="8" spans="1:20" x14ac:dyDescent="0.35">
      <c r="A8" s="2" t="s">
        <v>5</v>
      </c>
      <c r="B8" s="1" t="s">
        <v>6</v>
      </c>
    </row>
    <row r="10" spans="1:20" x14ac:dyDescent="0.35">
      <c r="B10" s="1"/>
    </row>
  </sheetData>
  <mergeCells count="1">
    <mergeCell ref="A2:T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</vt:lpstr>
      <vt:lpstr>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Bühlmann-Schütz Simone AGROSCOPE</dc:creator>
  <cp:lastModifiedBy>Bühlmann-Schütz Simone AGROSCOPE</cp:lastModifiedBy>
  <dcterms:created xsi:type="dcterms:W3CDTF">2015-06-05T18:19:34Z</dcterms:created>
  <dcterms:modified xsi:type="dcterms:W3CDTF">2025-05-20T09:17:20Z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2025-04-30T12:38:43Z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0a8f79ae-6248-45c6-b0bc-6bbaa362ee44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