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codeName="{3D1A710C-6663-3D7B-7F91-EC182F24A4BC}"/>
  <workbookPr codeName="ThisWorkbook"/>
  <mc:AlternateContent xmlns:mc="http://schemas.openxmlformats.org/markup-compatibility/2006">
    <mc:Choice Requires="x15">
      <x15ac:absPath xmlns:x15ac="http://schemas.microsoft.com/office/spreadsheetml/2010/11/ac" url="C:\Users\ostor\Downloads\"/>
    </mc:Choice>
  </mc:AlternateContent>
  <xr:revisionPtr revIDLastSave="0" documentId="13_ncr:1_{1C311D70-AE8D-4E4B-B80B-4656D89738C1}" xr6:coauthVersionLast="36" xr6:coauthVersionMax="47" xr10:uidLastSave="{00000000-0000-0000-0000-000000000000}"/>
  <bookViews>
    <workbookView xWindow="0" yWindow="0" windowWidth="20490" windowHeight="7425" tabRatio="844" activeTab="3" xr2:uid="{00000000-000D-0000-FFFF-FFFF00000000}"/>
  </bookViews>
  <sheets>
    <sheet name="Instructions" sheetId="12" r:id="rId1"/>
    <sheet name="Master parameter entry" sheetId="7" r:id="rId2"/>
    <sheet name="Data Paste" sheetId="2" r:id="rId3"/>
    <sheet name="FeTi in Ti-Mag" sheetId="1" r:id="rId4"/>
  </sheets>
  <definedNames>
    <definedName name="D_FeTi">'FeTi in Ti-Mag'!$Q$2</definedName>
    <definedName name="DAl">'FeTi in Ti-Mag'!$Q$6</definedName>
    <definedName name="Dco">'FeTi in Ti-Mag'!$Q$4</definedName>
    <definedName name="DCr">'FeTi in Ti-Mag'!$Q$5</definedName>
    <definedName name="DFe">'FeTi in Ti-Mag'!$Q$3</definedName>
  </definedNames>
  <calcPr calcId="191029"/>
</workbook>
</file>

<file path=xl/calcChain.xml><?xml version="1.0" encoding="utf-8"?>
<calcChain xmlns="http://schemas.openxmlformats.org/spreadsheetml/2006/main">
  <c r="B18" i="1" l="1"/>
  <c r="E80" i="2"/>
  <c r="F80" i="2"/>
  <c r="D80" i="2" s="1"/>
  <c r="E81" i="2"/>
  <c r="F81" i="2"/>
  <c r="D81" i="2" s="1"/>
  <c r="D82" i="2"/>
  <c r="E82" i="2"/>
  <c r="F82" i="2"/>
  <c r="D83" i="2"/>
  <c r="E83" i="2"/>
  <c r="F83" i="2"/>
  <c r="E84" i="2"/>
  <c r="F84" i="2"/>
  <c r="D84" i="2" s="1"/>
  <c r="E85" i="2"/>
  <c r="F85" i="2"/>
  <c r="D85" i="2" s="1"/>
  <c r="E86" i="2"/>
  <c r="F86" i="2"/>
  <c r="D86" i="2" s="1"/>
  <c r="D87" i="2"/>
  <c r="E87" i="2"/>
  <c r="F87" i="2"/>
  <c r="E88" i="2"/>
  <c r="F88" i="2"/>
  <c r="D88" i="2" s="1"/>
  <c r="E89" i="2"/>
  <c r="F89" i="2"/>
  <c r="D89" i="2" s="1"/>
  <c r="E90" i="2"/>
  <c r="F90" i="2"/>
  <c r="D90" i="2" s="1"/>
  <c r="E91" i="2"/>
  <c r="F91" i="2"/>
  <c r="D91" i="2" s="1"/>
  <c r="E92" i="2"/>
  <c r="F92" i="2"/>
  <c r="D92" i="2" s="1"/>
  <c r="E93" i="2"/>
  <c r="F93" i="2"/>
  <c r="D93" i="2" s="1"/>
  <c r="D94" i="2"/>
  <c r="E94" i="2"/>
  <c r="F94" i="2"/>
  <c r="D95" i="2"/>
  <c r="E95" i="2"/>
  <c r="F95" i="2"/>
  <c r="E96" i="2"/>
  <c r="F96" i="2"/>
  <c r="D96" i="2" s="1"/>
  <c r="E97" i="2"/>
  <c r="F97" i="2"/>
  <c r="D97" i="2" s="1"/>
  <c r="E98" i="2"/>
  <c r="F98" i="2"/>
  <c r="D98" i="2" s="1"/>
  <c r="D99" i="2"/>
  <c r="E99" i="2"/>
  <c r="F99" i="2"/>
  <c r="E100" i="2"/>
  <c r="F100" i="2"/>
  <c r="D100" i="2" s="1"/>
  <c r="E101" i="2"/>
  <c r="F101" i="2"/>
  <c r="D101" i="2" s="1"/>
  <c r="D102" i="2"/>
  <c r="E102" i="2"/>
  <c r="F102" i="2"/>
  <c r="E103" i="2"/>
  <c r="F103" i="2"/>
  <c r="D103" i="2" s="1"/>
  <c r="E104" i="2"/>
  <c r="F104" i="2"/>
  <c r="D104" i="2" s="1"/>
  <c r="E105" i="2"/>
  <c r="F105" i="2"/>
  <c r="D105" i="2" s="1"/>
  <c r="D106" i="2"/>
  <c r="E106" i="2"/>
  <c r="F106" i="2"/>
  <c r="E107" i="2"/>
  <c r="F107" i="2"/>
  <c r="D107" i="2" s="1"/>
  <c r="E108" i="2"/>
  <c r="F108" i="2"/>
  <c r="D108" i="2" s="1"/>
  <c r="E109" i="2"/>
  <c r="F109" i="2"/>
  <c r="D109" i="2" s="1"/>
  <c r="D110" i="2"/>
  <c r="E110" i="2"/>
  <c r="F110" i="2"/>
  <c r="E111" i="2"/>
  <c r="F111" i="2"/>
  <c r="D111" i="2" s="1"/>
  <c r="E112" i="2"/>
  <c r="F112" i="2"/>
  <c r="D112" i="2" s="1"/>
  <c r="E113" i="2"/>
  <c r="F113" i="2"/>
  <c r="D113" i="2" s="1"/>
  <c r="D114" i="2"/>
  <c r="E114" i="2"/>
  <c r="F114" i="2"/>
  <c r="D115" i="2"/>
  <c r="E115" i="2"/>
  <c r="F115" i="2"/>
  <c r="E116" i="2"/>
  <c r="F116" i="2"/>
  <c r="D116" i="2" s="1"/>
  <c r="E117" i="2"/>
  <c r="F117" i="2"/>
  <c r="D117" i="2" s="1"/>
  <c r="E118" i="2"/>
  <c r="F118" i="2"/>
  <c r="D118" i="2" s="1"/>
  <c r="D119" i="2"/>
  <c r="E119" i="2"/>
  <c r="F119" i="2"/>
  <c r="E120" i="2"/>
  <c r="F120" i="2"/>
  <c r="D120" i="2" s="1"/>
  <c r="E121" i="2"/>
  <c r="F121" i="2"/>
  <c r="D121" i="2" s="1"/>
  <c r="E122" i="2"/>
  <c r="F122" i="2"/>
  <c r="D122" i="2" s="1"/>
  <c r="E123" i="2"/>
  <c r="F123" i="2"/>
  <c r="D123" i="2" s="1"/>
  <c r="E124" i="2"/>
  <c r="F124" i="2"/>
  <c r="D124" i="2" s="1"/>
  <c r="E125" i="2"/>
  <c r="F125" i="2"/>
  <c r="D125" i="2" s="1"/>
  <c r="D126" i="2"/>
  <c r="E126" i="2"/>
  <c r="F126" i="2"/>
  <c r="D127" i="2"/>
  <c r="E127" i="2"/>
  <c r="F127" i="2"/>
  <c r="E128" i="2"/>
  <c r="F128" i="2"/>
  <c r="D128" i="2" s="1"/>
  <c r="E129" i="2"/>
  <c r="F129" i="2"/>
  <c r="D129" i="2" s="1"/>
  <c r="E130" i="2"/>
  <c r="F130" i="2"/>
  <c r="D130" i="2" s="1"/>
  <c r="D131" i="2"/>
  <c r="E131" i="2"/>
  <c r="F131" i="2"/>
  <c r="E132" i="2"/>
  <c r="F132" i="2"/>
  <c r="D132" i="2" s="1"/>
  <c r="E133" i="2"/>
  <c r="F133" i="2"/>
  <c r="D133" i="2" s="1"/>
  <c r="D134" i="2"/>
  <c r="E134" i="2"/>
  <c r="F134" i="2"/>
  <c r="E39" i="2" l="1"/>
  <c r="F39" i="2"/>
  <c r="D39" i="2" s="1"/>
  <c r="R39" i="1" s="1"/>
  <c r="E40" i="2"/>
  <c r="F40" i="2"/>
  <c r="D40" i="2" s="1"/>
  <c r="R40" i="1" s="1"/>
  <c r="E41" i="2"/>
  <c r="F41" i="2"/>
  <c r="D41" i="2" s="1"/>
  <c r="R41" i="1" s="1"/>
  <c r="E42" i="2"/>
  <c r="F42" i="2"/>
  <c r="D42" i="2" s="1"/>
  <c r="R42" i="1" s="1"/>
  <c r="E43" i="2"/>
  <c r="F43" i="2"/>
  <c r="D43" i="2" s="1"/>
  <c r="R43" i="1" s="1"/>
  <c r="E44" i="2"/>
  <c r="F44" i="2"/>
  <c r="D44" i="2" s="1"/>
  <c r="R44" i="1" s="1"/>
  <c r="E45" i="2"/>
  <c r="F45" i="2"/>
  <c r="D45" i="2" s="1"/>
  <c r="R45" i="1" s="1"/>
  <c r="E46" i="2"/>
  <c r="F46" i="2"/>
  <c r="D46" i="2" s="1"/>
  <c r="R46" i="1" s="1"/>
  <c r="E47" i="2"/>
  <c r="F47" i="2"/>
  <c r="D47" i="2" s="1"/>
  <c r="R47" i="1" s="1"/>
  <c r="E48" i="2"/>
  <c r="F48" i="2"/>
  <c r="D48" i="2" s="1"/>
  <c r="R48" i="1" s="1"/>
  <c r="E49" i="2"/>
  <c r="F49" i="2"/>
  <c r="D49" i="2" s="1"/>
  <c r="R49" i="1" s="1"/>
  <c r="E50" i="2"/>
  <c r="F50" i="2"/>
  <c r="D50" i="2" s="1"/>
  <c r="R50" i="1" s="1"/>
  <c r="E51" i="2"/>
  <c r="F51" i="2"/>
  <c r="D51" i="2" s="1"/>
  <c r="R51" i="1" s="1"/>
  <c r="E52" i="2"/>
  <c r="F52" i="2"/>
  <c r="D52" i="2" s="1"/>
  <c r="R52" i="1" s="1"/>
  <c r="E53" i="2"/>
  <c r="F53" i="2"/>
  <c r="D53" i="2" s="1"/>
  <c r="R53" i="1" s="1"/>
  <c r="E54" i="2"/>
  <c r="F54" i="2"/>
  <c r="D54" i="2" s="1"/>
  <c r="R54" i="1" s="1"/>
  <c r="E55" i="2"/>
  <c r="F55" i="2"/>
  <c r="D55" i="2" s="1"/>
  <c r="R55" i="1" s="1"/>
  <c r="E56" i="2"/>
  <c r="F56" i="2"/>
  <c r="D56" i="2" s="1"/>
  <c r="R56" i="1" s="1"/>
  <c r="E57" i="2"/>
  <c r="F57" i="2"/>
  <c r="D57" i="2" s="1"/>
  <c r="R57" i="1" s="1"/>
  <c r="E58" i="2"/>
  <c r="F58" i="2"/>
  <c r="D58" i="2" s="1"/>
  <c r="R58" i="1" s="1"/>
  <c r="E59" i="2"/>
  <c r="F59" i="2"/>
  <c r="D59" i="2" s="1"/>
  <c r="R59" i="1" s="1"/>
  <c r="E60" i="2"/>
  <c r="F60" i="2"/>
  <c r="D60" i="2" s="1"/>
  <c r="R60" i="1" s="1"/>
  <c r="E61" i="2"/>
  <c r="F61" i="2"/>
  <c r="D61" i="2" s="1"/>
  <c r="R61" i="1" s="1"/>
  <c r="E62" i="2"/>
  <c r="F62" i="2"/>
  <c r="D62" i="2" s="1"/>
  <c r="R62" i="1" s="1"/>
  <c r="E63" i="2"/>
  <c r="F63" i="2"/>
  <c r="D63" i="2" s="1"/>
  <c r="R63" i="1" s="1"/>
  <c r="E64" i="2"/>
  <c r="F64" i="2"/>
  <c r="D64" i="2" s="1"/>
  <c r="R64" i="1" s="1"/>
  <c r="E65" i="2"/>
  <c r="F65" i="2"/>
  <c r="D65" i="2" s="1"/>
  <c r="R65" i="1" s="1"/>
  <c r="E66" i="2"/>
  <c r="F66" i="2"/>
  <c r="D66" i="2" s="1"/>
  <c r="R66" i="1" s="1"/>
  <c r="E67" i="2"/>
  <c r="F67" i="2"/>
  <c r="D67" i="2" s="1"/>
  <c r="R67" i="1" s="1"/>
  <c r="E68" i="2"/>
  <c r="F68" i="2"/>
  <c r="D68" i="2" s="1"/>
  <c r="R68" i="1" s="1"/>
  <c r="E69" i="2"/>
  <c r="F69" i="2"/>
  <c r="D69" i="2" s="1"/>
  <c r="R69" i="1" s="1"/>
  <c r="E70" i="2"/>
  <c r="F70" i="2"/>
  <c r="D70" i="2" s="1"/>
  <c r="R70" i="1" s="1"/>
  <c r="E71" i="2"/>
  <c r="F71" i="2"/>
  <c r="D71" i="2" s="1"/>
  <c r="R71" i="1" s="1"/>
  <c r="E72" i="2"/>
  <c r="F72" i="2"/>
  <c r="D72" i="2" s="1"/>
  <c r="R72" i="1" s="1"/>
  <c r="E73" i="2"/>
  <c r="F73" i="2"/>
  <c r="D73" i="2" s="1"/>
  <c r="R73" i="1" s="1"/>
  <c r="E74" i="2"/>
  <c r="F74" i="2"/>
  <c r="D74" i="2" s="1"/>
  <c r="R74" i="1" s="1"/>
  <c r="E75" i="2"/>
  <c r="F75" i="2"/>
  <c r="D75" i="2" s="1"/>
  <c r="R75" i="1" s="1"/>
  <c r="E76" i="2"/>
  <c r="F76" i="2"/>
  <c r="D76" i="2" s="1"/>
  <c r="R76" i="1" s="1"/>
  <c r="E77" i="2"/>
  <c r="F77" i="2"/>
  <c r="D77" i="2" s="1"/>
  <c r="R77" i="1" s="1"/>
  <c r="E78" i="2"/>
  <c r="F78" i="2"/>
  <c r="D78" i="2" s="1"/>
  <c r="R78" i="1" s="1"/>
  <c r="E79" i="2"/>
  <c r="F79" i="2"/>
  <c r="D79" i="2" s="1"/>
  <c r="R79" i="1" s="1"/>
  <c r="A18" i="1"/>
  <c r="F22" i="2"/>
  <c r="D22" i="2" s="1"/>
  <c r="R22" i="1" s="1"/>
  <c r="E22" i="2"/>
  <c r="E23" i="2"/>
  <c r="F23" i="2"/>
  <c r="D23" i="2" s="1"/>
  <c r="R23" i="1" s="1"/>
  <c r="E24" i="2"/>
  <c r="F24" i="2"/>
  <c r="D24" i="2" s="1"/>
  <c r="R24" i="1" s="1"/>
  <c r="E25" i="2"/>
  <c r="F25" i="2"/>
  <c r="D25" i="2" s="1"/>
  <c r="R25" i="1" s="1"/>
  <c r="E26" i="2"/>
  <c r="F26" i="2"/>
  <c r="D26" i="2" s="1"/>
  <c r="R26" i="1" s="1"/>
  <c r="E27" i="2"/>
  <c r="F27" i="2"/>
  <c r="D27" i="2" s="1"/>
  <c r="R27" i="1" s="1"/>
  <c r="E28" i="2"/>
  <c r="F28" i="2"/>
  <c r="D28" i="2" s="1"/>
  <c r="R28" i="1" s="1"/>
  <c r="E29" i="2"/>
  <c r="F29" i="2"/>
  <c r="D29" i="2" s="1"/>
  <c r="R29" i="1" s="1"/>
  <c r="E30" i="2"/>
  <c r="F30" i="2"/>
  <c r="D30" i="2" s="1"/>
  <c r="R30" i="1" s="1"/>
  <c r="E31" i="2"/>
  <c r="F31" i="2"/>
  <c r="D31" i="2" s="1"/>
  <c r="R31" i="1" s="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F258" i="2"/>
  <c r="D258" i="2" s="1"/>
  <c r="F259" i="2"/>
  <c r="D259" i="2" s="1"/>
  <c r="F260" i="2"/>
  <c r="D260" i="2" s="1"/>
  <c r="F261" i="2"/>
  <c r="D261" i="2" s="1"/>
  <c r="F32" i="2"/>
  <c r="D32" i="2" s="1"/>
  <c r="R32" i="1" s="1"/>
  <c r="F33" i="2"/>
  <c r="D33" i="2" s="1"/>
  <c r="R33" i="1" s="1"/>
  <c r="F34" i="2"/>
  <c r="D34" i="2" s="1"/>
  <c r="R34" i="1" s="1"/>
  <c r="F35" i="2"/>
  <c r="D35" i="2" s="1"/>
  <c r="R35" i="1" s="1"/>
  <c r="F36" i="2"/>
  <c r="D36" i="2" s="1"/>
  <c r="R36" i="1" s="1"/>
  <c r="F37" i="2"/>
  <c r="D37" i="2" s="1"/>
  <c r="R37" i="1" s="1"/>
  <c r="F38" i="2"/>
  <c r="D38" i="2" s="1"/>
  <c r="R38" i="1" s="1"/>
  <c r="J12" i="1"/>
  <c r="G6" i="1"/>
  <c r="G7" i="1" s="1"/>
  <c r="G4" i="1"/>
  <c r="B3" i="7"/>
  <c r="G12" i="1"/>
  <c r="J9" i="1"/>
  <c r="L9" i="1"/>
  <c r="M9" i="1" s="1"/>
  <c r="M10" i="1" s="1"/>
  <c r="G9" i="1"/>
  <c r="G10" i="1"/>
  <c r="G11" i="1" s="1"/>
  <c r="A22" i="1"/>
  <c r="F22" i="1" s="1"/>
  <c r="C19" i="2"/>
  <c r="C20" i="2" s="1"/>
  <c r="B5" i="1"/>
  <c r="E32" i="2"/>
  <c r="E33" i="2"/>
  <c r="E34" i="2"/>
  <c r="E35" i="2"/>
  <c r="E36" i="2"/>
  <c r="E37" i="2"/>
  <c r="E38" i="2"/>
  <c r="Q136" i="1"/>
  <c r="Q152" i="1"/>
  <c r="Q153" i="1"/>
  <c r="Q156" i="1"/>
  <c r="Q166" i="1"/>
  <c r="Q180" i="1"/>
  <c r="Q184" i="1"/>
  <c r="Q200" i="1"/>
  <c r="E258" i="2"/>
  <c r="E259" i="2"/>
  <c r="E261" i="2"/>
  <c r="E260" i="2"/>
  <c r="Q218" i="1"/>
  <c r="Q165" i="1"/>
  <c r="Q222" i="1"/>
  <c r="Q171" i="1"/>
  <c r="Q182" i="1"/>
  <c r="Q161" i="1"/>
  <c r="Q217" i="1"/>
  <c r="Q213" i="1"/>
  <c r="Q188" i="1"/>
  <c r="Q170" i="1"/>
  <c r="Q168" i="1"/>
  <c r="Q167" i="1"/>
  <c r="Q157" i="1"/>
  <c r="Q197" i="1"/>
  <c r="Q199" i="1"/>
  <c r="Q149" i="1"/>
  <c r="Q210" i="1"/>
  <c r="Q160" i="1"/>
  <c r="Q159" i="1"/>
  <c r="Q143" i="1"/>
  <c r="Q223" i="1"/>
  <c r="Q204" i="1"/>
  <c r="Q203" i="1"/>
  <c r="Q202" i="1"/>
  <c r="Q196" i="1"/>
  <c r="Q192" i="1"/>
  <c r="Q141" i="1"/>
  <c r="Q173" i="1"/>
  <c r="Q211" i="1"/>
  <c r="Q174" i="1"/>
  <c r="Q142" i="1"/>
  <c r="Q207" i="1"/>
  <c r="Q205" i="1"/>
  <c r="Q201" i="1"/>
  <c r="Q187" i="1"/>
  <c r="Q186" i="1"/>
  <c r="Q178" i="1"/>
  <c r="Q176" i="1"/>
  <c r="Q172" i="1"/>
  <c r="Q164" i="1"/>
  <c r="Q146" i="1"/>
  <c r="Q140" i="1"/>
  <c r="Q138" i="1"/>
  <c r="Q189" i="1"/>
  <c r="Q191" i="1"/>
  <c r="Q214" i="1"/>
  <c r="Q208" i="1"/>
  <c r="Q194" i="1"/>
  <c r="Q185" i="1"/>
  <c r="Q181" i="1"/>
  <c r="Q179" i="1"/>
  <c r="Q177" i="1"/>
  <c r="Q162" i="1"/>
  <c r="Q154" i="1"/>
  <c r="Q190" i="1"/>
  <c r="Q224" i="1"/>
  <c r="Q221" i="1"/>
  <c r="Q220" i="1"/>
  <c r="Q219" i="1"/>
  <c r="Q216" i="1"/>
  <c r="Q206" i="1"/>
  <c r="Q198" i="1"/>
  <c r="Q195" i="1"/>
  <c r="Q183" i="1"/>
  <c r="Q163" i="1"/>
  <c r="Q155" i="1"/>
  <c r="Q151" i="1"/>
  <c r="Q147" i="1"/>
  <c r="Q144" i="1"/>
  <c r="Q225" i="1"/>
  <c r="Q215" i="1"/>
  <c r="Q212" i="1"/>
  <c r="Q209" i="1"/>
  <c r="Q193" i="1"/>
  <c r="Q169" i="1"/>
  <c r="Q158" i="1"/>
  <c r="Q150" i="1"/>
  <c r="Q148" i="1"/>
  <c r="Q145" i="1"/>
  <c r="Q139" i="1"/>
  <c r="Q137" i="1"/>
  <c r="Q135" i="1"/>
  <c r="Q175" i="1"/>
  <c r="B11" i="1"/>
  <c r="C15" i="7"/>
  <c r="C16" i="7"/>
  <c r="E16" i="7"/>
  <c r="C11" i="7"/>
  <c r="B7" i="7" s="1"/>
  <c r="C12" i="7"/>
  <c r="E12" i="7" s="1"/>
  <c r="G2" i="1"/>
  <c r="G3" i="1" s="1"/>
  <c r="G5" i="1" s="1"/>
  <c r="K2" i="1"/>
  <c r="K3" i="1"/>
  <c r="M3" i="1" s="1"/>
  <c r="K6" i="1"/>
  <c r="K7" i="1" s="1"/>
  <c r="J13" i="1"/>
  <c r="J14" i="1"/>
  <c r="J15" i="1" s="1"/>
  <c r="J16" i="1" s="1"/>
  <c r="C93" i="2" l="1"/>
  <c r="C97" i="2"/>
  <c r="Q97" i="1" s="1"/>
  <c r="C89" i="2"/>
  <c r="Q89" i="1" s="1"/>
  <c r="C87" i="2"/>
  <c r="Q87" i="1" s="1"/>
  <c r="C124" i="2"/>
  <c r="C84" i="2"/>
  <c r="C114" i="2"/>
  <c r="Q114" i="1" s="1"/>
  <c r="C81" i="2"/>
  <c r="C111" i="2"/>
  <c r="C122" i="2"/>
  <c r="C82" i="2"/>
  <c r="C131" i="2"/>
  <c r="Q131" i="1" s="1"/>
  <c r="C105" i="2"/>
  <c r="Q105" i="1" s="1"/>
  <c r="C90" i="2"/>
  <c r="C125" i="2"/>
  <c r="C106" i="2"/>
  <c r="C92" i="2"/>
  <c r="Q92" i="1" s="1"/>
  <c r="C112" i="2"/>
  <c r="Q112" i="1" s="1"/>
  <c r="C133" i="2"/>
  <c r="Q133" i="1" s="1"/>
  <c r="C80" i="2"/>
  <c r="Q80" i="1" s="1"/>
  <c r="C130" i="2"/>
  <c r="C128" i="2"/>
  <c r="C120" i="2"/>
  <c r="Q120" i="1" s="1"/>
  <c r="C118" i="2"/>
  <c r="C98" i="2"/>
  <c r="C115" i="2"/>
  <c r="C107" i="2"/>
  <c r="C86" i="2"/>
  <c r="C123" i="2"/>
  <c r="C109" i="2"/>
  <c r="C101" i="2"/>
  <c r="Q101" i="1" s="1"/>
  <c r="C117" i="2"/>
  <c r="C96" i="2"/>
  <c r="Q96" i="1" s="1"/>
  <c r="C88" i="2"/>
  <c r="Q88" i="1" s="1"/>
  <c r="C104" i="2"/>
  <c r="C83" i="2"/>
  <c r="Q83" i="1" s="1"/>
  <c r="C126" i="2"/>
  <c r="C91" i="2"/>
  <c r="C134" i="2"/>
  <c r="C94" i="2"/>
  <c r="C85" i="2"/>
  <c r="Q85" i="1" s="1"/>
  <c r="C102" i="2"/>
  <c r="C99" i="2"/>
  <c r="C110" i="2"/>
  <c r="Q110" i="1" s="1"/>
  <c r="C127" i="2"/>
  <c r="Q127" i="1" s="1"/>
  <c r="C132" i="2"/>
  <c r="C129" i="2"/>
  <c r="Q129" i="1" s="1"/>
  <c r="C121" i="2"/>
  <c r="C119" i="2"/>
  <c r="C116" i="2"/>
  <c r="C108" i="2"/>
  <c r="C113" i="2"/>
  <c r="Q113" i="1" s="1"/>
  <c r="C103" i="2"/>
  <c r="C95" i="2"/>
  <c r="C100" i="2"/>
  <c r="C24" i="2"/>
  <c r="Q24" i="1" s="1"/>
  <c r="A23" i="1"/>
  <c r="C33" i="2"/>
  <c r="Q33" i="1" s="1"/>
  <c r="C53" i="2"/>
  <c r="Q53" i="1" s="1"/>
  <c r="Q93" i="1"/>
  <c r="Q125" i="1"/>
  <c r="Q109" i="1"/>
  <c r="Q117" i="1"/>
  <c r="Q104" i="1"/>
  <c r="Q95" i="1"/>
  <c r="Q86" i="1"/>
  <c r="Q91" i="1"/>
  <c r="Q82" i="1"/>
  <c r="Q122" i="1"/>
  <c r="Q126" i="1"/>
  <c r="Q121" i="1"/>
  <c r="Q116" i="1"/>
  <c r="Q103" i="1"/>
  <c r="Q107" i="1"/>
  <c r="Q90" i="1"/>
  <c r="Q94" i="1"/>
  <c r="Q84" i="1"/>
  <c r="Q134" i="1"/>
  <c r="Q132" i="1"/>
  <c r="Q81" i="1"/>
  <c r="Q128" i="1"/>
  <c r="Q119" i="1"/>
  <c r="Q130" i="1"/>
  <c r="Q115" i="1"/>
  <c r="Q106" i="1"/>
  <c r="Q124" i="1"/>
  <c r="Q102" i="1"/>
  <c r="Q100" i="1"/>
  <c r="Q111" i="1"/>
  <c r="Q98" i="1"/>
  <c r="Q118" i="1"/>
  <c r="Q123" i="1"/>
  <c r="Q108" i="1"/>
  <c r="Q99" i="1"/>
  <c r="C261" i="2"/>
  <c r="C22" i="2"/>
  <c r="C258" i="2"/>
  <c r="C31" i="2"/>
  <c r="C25" i="2"/>
  <c r="Q25" i="1" s="1"/>
  <c r="C260" i="2"/>
  <c r="C37" i="2"/>
  <c r="C36" i="2"/>
  <c r="Q36" i="1" s="1"/>
  <c r="C46" i="2"/>
  <c r="C42" i="2"/>
  <c r="Q42" i="1" s="1"/>
  <c r="C74" i="2"/>
  <c r="C71" i="2"/>
  <c r="Q71" i="1" s="1"/>
  <c r="C35" i="2"/>
  <c r="C34" i="2"/>
  <c r="C32" i="2"/>
  <c r="C48" i="2"/>
  <c r="C44" i="2"/>
  <c r="Q44" i="1" s="1"/>
  <c r="C26" i="2"/>
  <c r="C58" i="2"/>
  <c r="Q58" i="1" s="1"/>
  <c r="G8" i="1"/>
  <c r="M7" i="1"/>
  <c r="B2" i="1"/>
  <c r="C40" i="2"/>
  <c r="C67" i="2"/>
  <c r="C51" i="2"/>
  <c r="C78" i="2"/>
  <c r="C65" i="2"/>
  <c r="C76" i="2"/>
  <c r="C63" i="2"/>
  <c r="C54" i="2"/>
  <c r="C49" i="2"/>
  <c r="C61" i="2"/>
  <c r="C27" i="2"/>
  <c r="C52" i="2"/>
  <c r="C56" i="2"/>
  <c r="C69" i="2"/>
  <c r="C79" i="2"/>
  <c r="C43" i="2"/>
  <c r="C60" i="2"/>
  <c r="C64" i="2"/>
  <c r="C68" i="2"/>
  <c r="C259" i="2"/>
  <c r="C47" i="2"/>
  <c r="C73" i="2"/>
  <c r="C50" i="2"/>
  <c r="C55" i="2"/>
  <c r="C59" i="2"/>
  <c r="C77" i="2"/>
  <c r="C29" i="2"/>
  <c r="C41" i="2"/>
  <c r="C30" i="2"/>
  <c r="C70" i="2"/>
  <c r="C23" i="2"/>
  <c r="C45" i="2"/>
  <c r="C28" i="2"/>
  <c r="C72" i="2"/>
  <c r="C66" i="2"/>
  <c r="C57" i="2"/>
  <c r="C38" i="2"/>
  <c r="C75" i="2"/>
  <c r="C39" i="2"/>
  <c r="C62" i="2"/>
  <c r="F23" i="1" l="1"/>
  <c r="A24" i="1"/>
  <c r="Q35" i="1"/>
  <c r="Q22" i="1"/>
  <c r="Q31" i="1"/>
  <c r="Q46" i="1"/>
  <c r="Q74" i="1"/>
  <c r="Q48" i="1"/>
  <c r="Q26" i="1"/>
  <c r="Q32" i="1"/>
  <c r="Q34" i="1"/>
  <c r="Q37" i="1"/>
  <c r="Q69" i="1"/>
  <c r="Q65" i="1"/>
  <c r="Q73" i="1"/>
  <c r="Q47" i="1"/>
  <c r="Q64" i="1"/>
  <c r="Q60" i="1"/>
  <c r="Q67" i="1"/>
  <c r="Q78" i="1"/>
  <c r="Q52" i="1"/>
  <c r="Q72" i="1"/>
  <c r="Q38" i="1"/>
  <c r="Q56" i="1"/>
  <c r="Q40" i="1"/>
  <c r="C18" i="1"/>
  <c r="D18" i="1" s="1"/>
  <c r="E18" i="1" s="1"/>
  <c r="F18" i="1" s="1"/>
  <c r="G18" i="1" s="1"/>
  <c r="B22" i="1"/>
  <c r="C22" i="1" s="1"/>
  <c r="D22" i="1" s="1"/>
  <c r="E22" i="1" s="1"/>
  <c r="B24" i="1"/>
  <c r="C24" i="1" s="1"/>
  <c r="D24" i="1" s="1"/>
  <c r="E24" i="1" s="1"/>
  <c r="H12" i="1"/>
  <c r="H18" i="1"/>
  <c r="B23" i="1"/>
  <c r="C23" i="1" s="1"/>
  <c r="D23" i="1" s="1"/>
  <c r="E23" i="1" s="1"/>
  <c r="Q28" i="1"/>
  <c r="Q45" i="1"/>
  <c r="Q23" i="1"/>
  <c r="Q49" i="1"/>
  <c r="Q61" i="1"/>
  <c r="Q68" i="1"/>
  <c r="Q70" i="1"/>
  <c r="Q43" i="1"/>
  <c r="Q79" i="1"/>
  <c r="Q77" i="1"/>
  <c r="Q75" i="1"/>
  <c r="Q57" i="1"/>
  <c r="Q30" i="1"/>
  <c r="Q54" i="1"/>
  <c r="Q29" i="1"/>
  <c r="Q63" i="1"/>
  <c r="Q59" i="1"/>
  <c r="Q41" i="1"/>
  <c r="Q55" i="1"/>
  <c r="Q66" i="1"/>
  <c r="Q51" i="1"/>
  <c r="Q27" i="1"/>
  <c r="Q62" i="1"/>
  <c r="Q39" i="1"/>
  <c r="Q50" i="1"/>
  <c r="Q76" i="1"/>
  <c r="F24" i="1" l="1"/>
  <c r="A25" i="1"/>
  <c r="A26" i="1" l="1"/>
  <c r="F25" i="1"/>
  <c r="B25" i="1"/>
  <c r="C25" i="1" s="1"/>
  <c r="D25" i="1" s="1"/>
  <c r="E25" i="1" s="1"/>
  <c r="F26" i="1" l="1"/>
  <c r="A27" i="1"/>
  <c r="B26" i="1"/>
  <c r="C26" i="1" s="1"/>
  <c r="D26" i="1" s="1"/>
  <c r="E26" i="1" s="1"/>
  <c r="F27" i="1" l="1"/>
  <c r="A28" i="1"/>
  <c r="B27" i="1"/>
  <c r="C27" i="1" s="1"/>
  <c r="D27" i="1" s="1"/>
  <c r="E27" i="1" s="1"/>
  <c r="A29" i="1" l="1"/>
  <c r="F28" i="1"/>
  <c r="B28" i="1"/>
  <c r="C28" i="1" s="1"/>
  <c r="D28" i="1" s="1"/>
  <c r="E28" i="1" s="1"/>
  <c r="B29" i="1" l="1"/>
  <c r="C29" i="1" s="1"/>
  <c r="D29" i="1" s="1"/>
  <c r="E29" i="1" s="1"/>
  <c r="A30" i="1"/>
  <c r="F29" i="1"/>
  <c r="B30" i="1" l="1"/>
  <c r="C30" i="1" s="1"/>
  <c r="D30" i="1" s="1"/>
  <c r="E30" i="1" s="1"/>
  <c r="F30" i="1"/>
  <c r="A31" i="1"/>
  <c r="F31" i="1" l="1"/>
  <c r="B31" i="1"/>
  <c r="C31" i="1" s="1"/>
  <c r="D31" i="1" s="1"/>
  <c r="E31" i="1" s="1"/>
  <c r="A32" i="1"/>
  <c r="F32" i="1" l="1"/>
  <c r="B32" i="1"/>
  <c r="C32" i="1" s="1"/>
  <c r="D32" i="1" s="1"/>
  <c r="E32" i="1" s="1"/>
  <c r="A33" i="1"/>
  <c r="B33" i="1" l="1"/>
  <c r="C33" i="1" s="1"/>
  <c r="D33" i="1" s="1"/>
  <c r="E33" i="1" s="1"/>
  <c r="F33" i="1"/>
  <c r="A34" i="1"/>
  <c r="F34" i="1" l="1"/>
  <c r="A35" i="1"/>
  <c r="B34" i="1"/>
  <c r="C34" i="1" s="1"/>
  <c r="D34" i="1" s="1"/>
  <c r="E34" i="1" s="1"/>
  <c r="A36" i="1" l="1"/>
  <c r="F35" i="1"/>
  <c r="B35" i="1"/>
  <c r="C35" i="1" s="1"/>
  <c r="D35" i="1" s="1"/>
  <c r="E35" i="1" s="1"/>
  <c r="F36" i="1" l="1"/>
  <c r="A37" i="1"/>
  <c r="B36" i="1"/>
  <c r="C36" i="1" s="1"/>
  <c r="D36" i="1" s="1"/>
  <c r="E36" i="1" s="1"/>
  <c r="F37" i="1" l="1"/>
  <c r="B37" i="1"/>
  <c r="C37" i="1" s="1"/>
  <c r="D37" i="1" s="1"/>
  <c r="E37" i="1" s="1"/>
  <c r="A38" i="1"/>
  <c r="F38" i="1" l="1"/>
  <c r="A39" i="1"/>
  <c r="B38" i="1"/>
  <c r="C38" i="1" s="1"/>
  <c r="D38" i="1" s="1"/>
  <c r="E38" i="1" s="1"/>
  <c r="B39" i="1" l="1"/>
  <c r="C39" i="1" s="1"/>
  <c r="D39" i="1" s="1"/>
  <c r="E39" i="1" s="1"/>
  <c r="F39" i="1"/>
  <c r="A40" i="1"/>
  <c r="A41" i="1" l="1"/>
  <c r="F40" i="1"/>
  <c r="B40" i="1"/>
  <c r="C40" i="1" s="1"/>
  <c r="D40" i="1" s="1"/>
  <c r="E40" i="1" s="1"/>
  <c r="B41" i="1" l="1"/>
  <c r="C41" i="1" s="1"/>
  <c r="D41" i="1" s="1"/>
  <c r="E41" i="1" s="1"/>
  <c r="A42" i="1"/>
  <c r="F41" i="1"/>
  <c r="B42" i="1" l="1"/>
  <c r="C42" i="1" s="1"/>
  <c r="D42" i="1" s="1"/>
  <c r="E42" i="1" s="1"/>
  <c r="A43" i="1"/>
  <c r="F42" i="1"/>
  <c r="F43" i="1" l="1"/>
  <c r="B43" i="1"/>
  <c r="C43" i="1" s="1"/>
  <c r="D43" i="1" s="1"/>
  <c r="E43" i="1" s="1"/>
  <c r="A44" i="1"/>
  <c r="B44" i="1" l="1"/>
  <c r="C44" i="1" s="1"/>
  <c r="D44" i="1" s="1"/>
  <c r="E44" i="1" s="1"/>
  <c r="F44" i="1"/>
  <c r="A45" i="1"/>
  <c r="A46" i="1" l="1"/>
  <c r="B45" i="1"/>
  <c r="C45" i="1" s="1"/>
  <c r="D45" i="1" s="1"/>
  <c r="E45" i="1" s="1"/>
  <c r="F45" i="1"/>
  <c r="F46" i="1" l="1"/>
  <c r="A47" i="1"/>
  <c r="B46" i="1"/>
  <c r="C46" i="1" s="1"/>
  <c r="D46" i="1" s="1"/>
  <c r="E46" i="1" s="1"/>
  <c r="A48" i="1" l="1"/>
  <c r="B47" i="1"/>
  <c r="C47" i="1" s="1"/>
  <c r="D47" i="1" s="1"/>
  <c r="E47" i="1" s="1"/>
  <c r="F47" i="1"/>
  <c r="A49" i="1" l="1"/>
  <c r="F48" i="1"/>
  <c r="B48" i="1"/>
  <c r="C48" i="1" s="1"/>
  <c r="D48" i="1" s="1"/>
  <c r="E48" i="1" s="1"/>
  <c r="A50" i="1" l="1"/>
  <c r="F49" i="1"/>
  <c r="B49" i="1"/>
  <c r="C49" i="1" s="1"/>
  <c r="D49" i="1" s="1"/>
  <c r="E49" i="1" s="1"/>
  <c r="B50" i="1" l="1"/>
  <c r="C50" i="1" s="1"/>
  <c r="D50" i="1" s="1"/>
  <c r="E50" i="1" s="1"/>
  <c r="F50" i="1"/>
  <c r="A51" i="1"/>
  <c r="F51" i="1" l="1"/>
  <c r="B51" i="1"/>
  <c r="C51" i="1" s="1"/>
  <c r="D51" i="1" s="1"/>
  <c r="E51" i="1" s="1"/>
  <c r="A52" i="1"/>
  <c r="F52" i="1" l="1"/>
  <c r="A53" i="1"/>
  <c r="B52" i="1"/>
  <c r="C52" i="1" s="1"/>
  <c r="D52" i="1" s="1"/>
  <c r="E52" i="1" s="1"/>
  <c r="B53" i="1" l="1"/>
  <c r="C53" i="1" s="1"/>
  <c r="D53" i="1" s="1"/>
  <c r="E53" i="1" s="1"/>
  <c r="F53" i="1"/>
  <c r="A54" i="1"/>
  <c r="F54" i="1" l="1"/>
  <c r="A55" i="1"/>
  <c r="B54" i="1"/>
  <c r="C54" i="1" s="1"/>
  <c r="D54" i="1" s="1"/>
  <c r="E54" i="1" s="1"/>
  <c r="A56" i="1" l="1"/>
  <c r="B55" i="1"/>
  <c r="C55" i="1" s="1"/>
  <c r="D55" i="1" s="1"/>
  <c r="E55" i="1" s="1"/>
  <c r="F55" i="1"/>
  <c r="A57" i="1" l="1"/>
  <c r="F56" i="1"/>
  <c r="B56" i="1"/>
  <c r="C56" i="1" s="1"/>
  <c r="D56" i="1" s="1"/>
  <c r="E56" i="1" s="1"/>
  <c r="F57" i="1" l="1"/>
  <c r="B57" i="1"/>
  <c r="C57" i="1" s="1"/>
  <c r="D57" i="1" s="1"/>
  <c r="E57" i="1" s="1"/>
  <c r="A58" i="1"/>
  <c r="A59" i="1" l="1"/>
  <c r="F58" i="1"/>
  <c r="B58" i="1"/>
  <c r="C58" i="1" s="1"/>
  <c r="D58" i="1" s="1"/>
  <c r="E58" i="1" s="1"/>
  <c r="F59" i="1" l="1"/>
  <c r="B59" i="1"/>
  <c r="C59" i="1" s="1"/>
  <c r="D59" i="1" s="1"/>
  <c r="E59" i="1" s="1"/>
  <c r="A60" i="1"/>
  <c r="B60" i="1" l="1"/>
  <c r="C60" i="1" s="1"/>
  <c r="D60" i="1" s="1"/>
  <c r="E60" i="1" s="1"/>
  <c r="A61" i="1"/>
  <c r="F60" i="1"/>
  <c r="A62" i="1" l="1"/>
  <c r="B61" i="1"/>
  <c r="C61" i="1" s="1"/>
  <c r="D61" i="1" s="1"/>
  <c r="E61" i="1" s="1"/>
  <c r="F61" i="1"/>
  <c r="A63" i="1" l="1"/>
  <c r="F62" i="1"/>
  <c r="B62" i="1"/>
  <c r="C62" i="1" s="1"/>
  <c r="D62" i="1" s="1"/>
  <c r="E62" i="1" s="1"/>
  <c r="F63" i="1" l="1"/>
  <c r="B63" i="1"/>
  <c r="C63" i="1" s="1"/>
  <c r="D63" i="1" s="1"/>
  <c r="E63" i="1" s="1"/>
  <c r="A64" i="1"/>
  <c r="B64" i="1" l="1"/>
  <c r="C64" i="1" s="1"/>
  <c r="D64" i="1" s="1"/>
  <c r="E64" i="1" s="1"/>
  <c r="A65" i="1"/>
  <c r="F64" i="1"/>
  <c r="F65" i="1" l="1"/>
  <c r="A66" i="1"/>
  <c r="B65" i="1"/>
  <c r="C65" i="1" s="1"/>
  <c r="D65" i="1" s="1"/>
  <c r="E65" i="1" s="1"/>
  <c r="A67" i="1" l="1"/>
  <c r="F66" i="1"/>
  <c r="B66" i="1"/>
  <c r="C66" i="1" s="1"/>
  <c r="D66" i="1" s="1"/>
  <c r="E66" i="1" s="1"/>
  <c r="A68" i="1" l="1"/>
  <c r="F67" i="1"/>
  <c r="B67" i="1"/>
  <c r="C67" i="1" s="1"/>
  <c r="D67" i="1" s="1"/>
  <c r="E67" i="1" s="1"/>
  <c r="F68" i="1" l="1"/>
  <c r="B68" i="1"/>
  <c r="C68" i="1" s="1"/>
  <c r="D68" i="1" s="1"/>
  <c r="E68" i="1" s="1"/>
  <c r="A69" i="1"/>
  <c r="A70" i="1" l="1"/>
  <c r="F69" i="1"/>
  <c r="B69" i="1"/>
  <c r="C69" i="1" s="1"/>
  <c r="D69" i="1" s="1"/>
  <c r="E69" i="1" s="1"/>
  <c r="A71" i="1" l="1"/>
  <c r="F70" i="1"/>
  <c r="B70" i="1"/>
  <c r="C70" i="1" s="1"/>
  <c r="D70" i="1" s="1"/>
  <c r="E70" i="1" s="1"/>
  <c r="F71" i="1" l="1"/>
  <c r="B71" i="1"/>
  <c r="C71" i="1" s="1"/>
  <c r="D71" i="1" s="1"/>
  <c r="E71" i="1" s="1"/>
  <c r="A72" i="1"/>
  <c r="A73" i="1" l="1"/>
  <c r="B72" i="1"/>
  <c r="C72" i="1" s="1"/>
  <c r="D72" i="1" s="1"/>
  <c r="E72" i="1" s="1"/>
  <c r="F72" i="1"/>
  <c r="B73" i="1" l="1"/>
  <c r="C73" i="1" s="1"/>
  <c r="D73" i="1" s="1"/>
  <c r="E73" i="1" s="1"/>
  <c r="F73" i="1" s="1"/>
  <c r="A74" i="1"/>
  <c r="A75" i="1" l="1"/>
  <c r="B74" i="1"/>
  <c r="C74" i="1" s="1"/>
  <c r="D74" i="1" s="1"/>
  <c r="E74" i="1" s="1"/>
  <c r="F74" i="1" s="1"/>
  <c r="A76" i="1" l="1"/>
  <c r="B75" i="1"/>
  <c r="C75" i="1" s="1"/>
  <c r="D75" i="1" s="1"/>
  <c r="E75" i="1" s="1"/>
  <c r="F75" i="1" s="1"/>
  <c r="A77" i="1" l="1"/>
  <c r="B76" i="1"/>
  <c r="C76" i="1" s="1"/>
  <c r="D76" i="1" s="1"/>
  <c r="E76" i="1" s="1"/>
  <c r="F76" i="1" s="1"/>
  <c r="A78" i="1" l="1"/>
  <c r="B77" i="1"/>
  <c r="C77" i="1" s="1"/>
  <c r="D77" i="1" s="1"/>
  <c r="E77" i="1" s="1"/>
  <c r="F77" i="1" s="1"/>
  <c r="A79" i="1" l="1"/>
  <c r="B78" i="1"/>
  <c r="C78" i="1" s="1"/>
  <c r="D78" i="1" s="1"/>
  <c r="E78" i="1" s="1"/>
  <c r="F78" i="1" s="1"/>
  <c r="A80" i="1" l="1"/>
  <c r="B79" i="1"/>
  <c r="C79" i="1" s="1"/>
  <c r="D79" i="1" s="1"/>
  <c r="E79" i="1" s="1"/>
  <c r="F79" i="1" s="1"/>
  <c r="B80" i="1" l="1"/>
  <c r="C80" i="1" s="1"/>
  <c r="D80" i="1" s="1"/>
  <c r="E80" i="1" s="1"/>
  <c r="F80" i="1" s="1"/>
  <c r="A81" i="1"/>
  <c r="A82" i="1" l="1"/>
  <c r="B81" i="1"/>
  <c r="C81" i="1" s="1"/>
  <c r="D81" i="1" s="1"/>
  <c r="E81" i="1" s="1"/>
  <c r="F81" i="1" s="1"/>
  <c r="A83" i="1" l="1"/>
  <c r="B82" i="1"/>
  <c r="C82" i="1" s="1"/>
  <c r="D82" i="1" s="1"/>
  <c r="E82" i="1" s="1"/>
  <c r="F82" i="1" s="1"/>
  <c r="A84" i="1" l="1"/>
  <c r="B83" i="1"/>
  <c r="C83" i="1" s="1"/>
  <c r="D83" i="1" s="1"/>
  <c r="E83" i="1" s="1"/>
  <c r="F83" i="1" s="1"/>
  <c r="B84" i="1" l="1"/>
  <c r="C84" i="1" s="1"/>
  <c r="D84" i="1" s="1"/>
  <c r="E84" i="1" s="1"/>
  <c r="F84" i="1" s="1"/>
  <c r="A85" i="1"/>
  <c r="B85" i="1" l="1"/>
  <c r="C85" i="1" s="1"/>
  <c r="D85" i="1" s="1"/>
  <c r="E85" i="1" s="1"/>
  <c r="F85" i="1" s="1"/>
  <c r="A86" i="1"/>
  <c r="A87" i="1" l="1"/>
  <c r="B86" i="1"/>
  <c r="C86" i="1" s="1"/>
  <c r="D86" i="1" s="1"/>
  <c r="E86" i="1" s="1"/>
  <c r="F86" i="1" s="1"/>
  <c r="B87" i="1" l="1"/>
  <c r="C87" i="1" s="1"/>
  <c r="D87" i="1" s="1"/>
  <c r="E87" i="1" s="1"/>
  <c r="F87" i="1" s="1"/>
  <c r="A88" i="1"/>
  <c r="B88" i="1" l="1"/>
  <c r="C88" i="1" s="1"/>
  <c r="D88" i="1" s="1"/>
  <c r="E88" i="1" s="1"/>
  <c r="F88" i="1" s="1"/>
  <c r="A89" i="1"/>
  <c r="A90" i="1" l="1"/>
  <c r="B89" i="1"/>
  <c r="C89" i="1" s="1"/>
  <c r="D89" i="1" s="1"/>
  <c r="E89" i="1" s="1"/>
  <c r="F89" i="1" s="1"/>
  <c r="A91" i="1" l="1"/>
  <c r="B90" i="1"/>
  <c r="C90" i="1" s="1"/>
  <c r="D90" i="1" s="1"/>
  <c r="E90" i="1" s="1"/>
  <c r="F90" i="1" s="1"/>
  <c r="A92" i="1" l="1"/>
  <c r="B91" i="1"/>
  <c r="C91" i="1" s="1"/>
  <c r="D91" i="1" s="1"/>
  <c r="E91" i="1" s="1"/>
  <c r="F91" i="1" s="1"/>
  <c r="B92" i="1" l="1"/>
  <c r="C92" i="1" s="1"/>
  <c r="D92" i="1" s="1"/>
  <c r="E92" i="1" s="1"/>
  <c r="F92" i="1" s="1"/>
  <c r="A93" i="1"/>
  <c r="B93" i="1" l="1"/>
  <c r="C93" i="1" s="1"/>
  <c r="D93" i="1" s="1"/>
  <c r="E93" i="1" s="1"/>
  <c r="F93" i="1" s="1"/>
  <c r="A94" i="1"/>
  <c r="A95" i="1" l="1"/>
  <c r="B94" i="1"/>
  <c r="C94" i="1" s="1"/>
  <c r="D94" i="1" s="1"/>
  <c r="E94" i="1" s="1"/>
  <c r="F94" i="1" s="1"/>
  <c r="A96" i="1" l="1"/>
  <c r="B95" i="1"/>
  <c r="C95" i="1" s="1"/>
  <c r="D95" i="1" s="1"/>
  <c r="E95" i="1" s="1"/>
  <c r="F95" i="1" s="1"/>
  <c r="A97" i="1" l="1"/>
  <c r="B96" i="1"/>
  <c r="C96" i="1" s="1"/>
  <c r="D96" i="1" s="1"/>
  <c r="E96" i="1" s="1"/>
  <c r="F96" i="1" s="1"/>
  <c r="A98" i="1" l="1"/>
  <c r="B97" i="1"/>
  <c r="C97" i="1" s="1"/>
  <c r="D97" i="1" s="1"/>
  <c r="E97" i="1" s="1"/>
  <c r="F97" i="1" s="1"/>
  <c r="A99" i="1" l="1"/>
  <c r="B98" i="1"/>
  <c r="C98" i="1" s="1"/>
  <c r="D98" i="1" s="1"/>
  <c r="E98" i="1" s="1"/>
  <c r="F98" i="1" s="1"/>
  <c r="A100" i="1" l="1"/>
  <c r="B99" i="1"/>
  <c r="C99" i="1" s="1"/>
  <c r="D99" i="1" s="1"/>
  <c r="E99" i="1" s="1"/>
  <c r="F99" i="1" s="1"/>
  <c r="A101" i="1" l="1"/>
  <c r="B100" i="1"/>
  <c r="C100" i="1" s="1"/>
  <c r="D100" i="1" s="1"/>
  <c r="E100" i="1" s="1"/>
  <c r="F100" i="1" s="1"/>
  <c r="B101" i="1" l="1"/>
  <c r="C101" i="1" s="1"/>
  <c r="D101" i="1" s="1"/>
  <c r="E101" i="1" s="1"/>
  <c r="F101" i="1" s="1"/>
  <c r="A102" i="1"/>
  <c r="A103" i="1" l="1"/>
  <c r="B102" i="1"/>
  <c r="C102" i="1" s="1"/>
  <c r="D102" i="1" s="1"/>
  <c r="E102" i="1" s="1"/>
  <c r="F102" i="1" s="1"/>
  <c r="A104" i="1" l="1"/>
  <c r="B103" i="1"/>
  <c r="C103" i="1" s="1"/>
  <c r="D103" i="1" s="1"/>
  <c r="E103" i="1" s="1"/>
  <c r="F103" i="1" s="1"/>
  <c r="B104" i="1" l="1"/>
  <c r="C104" i="1" s="1"/>
  <c r="D104" i="1" s="1"/>
  <c r="E104" i="1" s="1"/>
  <c r="F104" i="1" s="1"/>
  <c r="A105" i="1"/>
  <c r="A106" i="1" l="1"/>
  <c r="B105" i="1"/>
  <c r="C105" i="1" s="1"/>
  <c r="D105" i="1" s="1"/>
  <c r="E105" i="1" s="1"/>
  <c r="F105" i="1" s="1"/>
  <c r="A107" i="1" l="1"/>
  <c r="B106" i="1"/>
  <c r="C106" i="1" s="1"/>
  <c r="D106" i="1" s="1"/>
  <c r="E106" i="1" s="1"/>
  <c r="F106" i="1" s="1"/>
  <c r="A108" i="1" l="1"/>
  <c r="B107" i="1"/>
  <c r="C107" i="1" s="1"/>
  <c r="D107" i="1" s="1"/>
  <c r="E107" i="1" s="1"/>
  <c r="F107" i="1" s="1"/>
  <c r="A109" i="1" l="1"/>
  <c r="B108" i="1"/>
  <c r="C108" i="1" s="1"/>
  <c r="D108" i="1" s="1"/>
  <c r="E108" i="1" s="1"/>
  <c r="F108" i="1" s="1"/>
  <c r="A110" i="1" l="1"/>
  <c r="B109" i="1"/>
  <c r="C109" i="1" s="1"/>
  <c r="D109" i="1" s="1"/>
  <c r="E109" i="1" s="1"/>
  <c r="F109" i="1" s="1"/>
  <c r="A111" i="1" l="1"/>
  <c r="B110" i="1"/>
  <c r="C110" i="1" s="1"/>
  <c r="D110" i="1" s="1"/>
  <c r="E110" i="1" s="1"/>
  <c r="F110" i="1" s="1"/>
  <c r="A112" i="1" l="1"/>
  <c r="B111" i="1"/>
  <c r="C111" i="1" s="1"/>
  <c r="D111" i="1" s="1"/>
  <c r="E111" i="1" s="1"/>
  <c r="F111" i="1" s="1"/>
  <c r="A113" i="1" l="1"/>
  <c r="B112" i="1"/>
  <c r="C112" i="1" s="1"/>
  <c r="D112" i="1" s="1"/>
  <c r="E112" i="1" s="1"/>
  <c r="F112" i="1" s="1"/>
  <c r="A114" i="1" l="1"/>
  <c r="B113" i="1"/>
  <c r="C113" i="1" s="1"/>
  <c r="D113" i="1" s="1"/>
  <c r="E113" i="1" s="1"/>
  <c r="F113" i="1" s="1"/>
  <c r="A115" i="1" l="1"/>
  <c r="B114" i="1"/>
  <c r="C114" i="1" s="1"/>
  <c r="D114" i="1" s="1"/>
  <c r="E114" i="1" s="1"/>
  <c r="F114" i="1" s="1"/>
  <c r="A116" i="1" l="1"/>
  <c r="B115" i="1"/>
  <c r="C115" i="1" s="1"/>
  <c r="D115" i="1" s="1"/>
  <c r="E115" i="1" s="1"/>
  <c r="F115" i="1" s="1"/>
  <c r="B116" i="1" l="1"/>
  <c r="C116" i="1" s="1"/>
  <c r="D116" i="1" s="1"/>
  <c r="E116" i="1" s="1"/>
  <c r="F116" i="1" s="1"/>
  <c r="A117" i="1"/>
  <c r="A118" i="1" l="1"/>
  <c r="B117" i="1"/>
  <c r="C117" i="1" s="1"/>
  <c r="D117" i="1" s="1"/>
  <c r="E117" i="1" s="1"/>
  <c r="F117" i="1" s="1"/>
  <c r="B118" i="1" l="1"/>
  <c r="C118" i="1" s="1"/>
  <c r="D118" i="1" s="1"/>
  <c r="E118" i="1" s="1"/>
  <c r="F118" i="1" s="1"/>
  <c r="A119" i="1"/>
  <c r="B119" i="1" l="1"/>
  <c r="C119" i="1" s="1"/>
  <c r="D119" i="1" s="1"/>
  <c r="E119" i="1" s="1"/>
  <c r="F119" i="1" s="1"/>
  <c r="A120" i="1"/>
  <c r="B120" i="1" l="1"/>
  <c r="C120" i="1" s="1"/>
  <c r="D120" i="1" s="1"/>
  <c r="E120" i="1" s="1"/>
  <c r="F120" i="1" s="1"/>
  <c r="A121" i="1"/>
  <c r="A122" i="1" l="1"/>
  <c r="B122" i="1" s="1"/>
  <c r="C122" i="1" s="1"/>
  <c r="D122" i="1" s="1"/>
  <c r="E122" i="1" s="1"/>
  <c r="F122" i="1" s="1"/>
  <c r="B121" i="1"/>
  <c r="C121" i="1" s="1"/>
  <c r="D121" i="1" s="1"/>
  <c r="E121" i="1" s="1"/>
  <c r="F121" i="1" s="1"/>
</calcChain>
</file>

<file path=xl/sharedStrings.xml><?xml version="1.0" encoding="utf-8"?>
<sst xmlns="http://schemas.openxmlformats.org/spreadsheetml/2006/main" count="114" uniqueCount="89">
  <si>
    <t>x</t>
  </si>
  <si>
    <t>D</t>
  </si>
  <si>
    <t>t</t>
  </si>
  <si>
    <t>xmax</t>
  </si>
  <si>
    <t>dx</t>
  </si>
  <si>
    <t>x/(2(SQRT(Dt))</t>
  </si>
  <si>
    <t>ERF terms</t>
  </si>
  <si>
    <t>ERFC terms</t>
  </si>
  <si>
    <t>Halved</t>
  </si>
  <si>
    <t>Adjusted for C</t>
  </si>
  <si>
    <t>Proper D calculation</t>
  </si>
  <si>
    <t>D0</t>
  </si>
  <si>
    <t>R</t>
  </si>
  <si>
    <t>T</t>
  </si>
  <si>
    <t>Kelvin</t>
  </si>
  <si>
    <t>Jmol-1</t>
  </si>
  <si>
    <t>Modeltime</t>
  </si>
  <si>
    <t>ModelC</t>
  </si>
  <si>
    <t>ModelX</t>
  </si>
  <si>
    <t>MODEL</t>
  </si>
  <si>
    <t>CURVE</t>
  </si>
  <si>
    <t>Difference</t>
  </si>
  <si>
    <t>to activate macro</t>
  </si>
  <si>
    <t xml:space="preserve">Click smiley face </t>
  </si>
  <si>
    <t>DH</t>
  </si>
  <si>
    <t>Distance</t>
  </si>
  <si>
    <t>Composition</t>
  </si>
  <si>
    <t>Data</t>
  </si>
  <si>
    <t>Shift x</t>
  </si>
  <si>
    <t>Shifty</t>
  </si>
  <si>
    <t>Paste data in next sheet</t>
  </si>
  <si>
    <t>Paste your data in the green bits below</t>
  </si>
  <si>
    <t>Helpful converter</t>
  </si>
  <si>
    <t>degrees</t>
  </si>
  <si>
    <t>radians</t>
  </si>
  <si>
    <t>Distance normal to crystal rim</t>
  </si>
  <si>
    <t>Distance (as measured)</t>
  </si>
  <si>
    <t xml:space="preserve">Traverse angle relative to the </t>
  </si>
  <si>
    <t>normal to the crystal margin</t>
  </si>
  <si>
    <t>Dt</t>
  </si>
  <si>
    <t>seconds in a day</t>
  </si>
  <si>
    <t>secs</t>
  </si>
  <si>
    <t>days</t>
  </si>
  <si>
    <t>Xti</t>
  </si>
  <si>
    <t>LnD</t>
  </si>
  <si>
    <t>AT QFM.</t>
  </si>
  <si>
    <t>Ni-NiO buffer</t>
  </si>
  <si>
    <t>fO2</t>
  </si>
  <si>
    <t>atm</t>
  </si>
  <si>
    <t>Pa</t>
  </si>
  <si>
    <t>QFM</t>
  </si>
  <si>
    <t>log FO2</t>
  </si>
  <si>
    <t>P (Pa)</t>
  </si>
  <si>
    <t>P (bar)</t>
  </si>
  <si>
    <t>log fO2</t>
  </si>
  <si>
    <t>Your buffer value:</t>
  </si>
  <si>
    <t>delta</t>
  </si>
  <si>
    <t>Your oxygen fugacity:</t>
  </si>
  <si>
    <t>delta value</t>
  </si>
  <si>
    <t>hours</t>
  </si>
  <si>
    <t>log units relative to NNO</t>
  </si>
  <si>
    <t>Total oxygen fugacity</t>
  </si>
  <si>
    <t>P</t>
  </si>
  <si>
    <t>fO2 rel NNO</t>
  </si>
  <si>
    <t>C</t>
  </si>
  <si>
    <t>K</t>
  </si>
  <si>
    <t>log units rel NNO</t>
  </si>
  <si>
    <t>NNO</t>
  </si>
  <si>
    <t>XTi of crystal</t>
  </si>
  <si>
    <t>Bar</t>
  </si>
  <si>
    <t>fO2 absolute</t>
  </si>
  <si>
    <t>Xti on scale 0-1</t>
  </si>
  <si>
    <t>DFeTi</t>
  </si>
  <si>
    <t>Ti</t>
  </si>
  <si>
    <t>micrometres</t>
  </si>
  <si>
    <t>Conversion factor</t>
  </si>
  <si>
    <t>m</t>
  </si>
  <si>
    <t>c</t>
  </si>
  <si>
    <t>Micrometres</t>
  </si>
  <si>
    <t>Diffusion data for FeTi from Aragon et al., 1984</t>
  </si>
  <si>
    <t>Note: This sheet imports Ti data from Data Paste</t>
  </si>
  <si>
    <t>Calibrated at the QFM buffer</t>
  </si>
  <si>
    <t>Orange cells update automatically calculated from green.</t>
  </si>
  <si>
    <t xml:space="preserve">Type controlling variables into green cells only </t>
  </si>
  <si>
    <t xml:space="preserve">Place data and profiles into the next spreadsheet </t>
  </si>
  <si>
    <t>D for the task</t>
  </si>
  <si>
    <t>XTi</t>
  </si>
  <si>
    <t>C (Right, core)</t>
  </si>
  <si>
    <t>C (Left, 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</si>
</sst>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5" formatCode="0.000000"/>
    <numFmt numFmtId="166" formatCode="0.0000E+00"/>
  </numFmts>
  <fonts count="7" x14ac:knownFonts="1">
    <font>
      <sz val="10"/>
      <name val="Arial"/>
    </font>
    <font>
      <sz val="8"/>
      <name val="Arial"/>
      <family val="2"/>
    </font>
    <font>
      <sz val="10"/>
      <color indexed="10"/>
      <name val="Arial"/>
      <family val="2"/>
    </font>
    <font>
      <sz val="10"/>
      <name val="Arial"/>
      <family val="2"/>
    </font>
    <font>
      <sz val="10"/>
      <color rgb="FFFF0000"/>
      <name val="Arial"/>
      <family val="2"/>
    </font>
    <font>
      <sz val="10"/>
      <color theme="1"/>
      <name val="Arial"/>
      <family val="2"/>
    </font>
    <font>
      <b/>
      <sz val="10"/>
      <color rgb="FFFF0000"/>
      <name val="Arial"/>
      <family val="2"/>
    </font>
  </fonts>
  <fills count="14">
    <fill>
      <patternFill patternType="none"/>
    </fill>
    <fill>
      <patternFill patternType="gray125"/>
    </fill>
    <fill>
      <patternFill patternType="solid">
        <fgColor indexed="47"/>
        <bgColor indexed="64"/>
      </patternFill>
    </fill>
    <fill>
      <patternFill patternType="solid">
        <fgColor indexed="42"/>
        <bgColor indexed="64"/>
      </patternFill>
    </fill>
    <fill>
      <patternFill patternType="solid">
        <fgColor indexed="41"/>
        <bgColor indexed="64"/>
      </patternFill>
    </fill>
    <fill>
      <patternFill patternType="solid">
        <fgColor indexed="52"/>
        <bgColor indexed="64"/>
      </patternFill>
    </fill>
    <fill>
      <patternFill patternType="solid">
        <fgColor indexed="45"/>
        <bgColor indexed="64"/>
      </patternFill>
    </fill>
    <fill>
      <patternFill patternType="solid">
        <fgColor indexed="43"/>
        <bgColor indexed="64"/>
      </patternFill>
    </fill>
    <fill>
      <patternFill patternType="solid">
        <fgColor rgb="FFFFC000"/>
        <bgColor indexed="64"/>
      </patternFill>
    </fill>
    <fill>
      <patternFill patternType="solid">
        <fgColor rgb="FFFFCC99"/>
        <bgColor indexed="64"/>
      </patternFill>
    </fill>
    <fill>
      <patternFill patternType="solid">
        <fgColor rgb="FF92D050"/>
        <bgColor indexed="64"/>
      </patternFill>
    </fill>
    <fill>
      <patternFill patternType="solid">
        <fgColor rgb="FF00B0F0"/>
        <bgColor indexed="64"/>
      </patternFill>
    </fill>
    <fill>
      <patternFill patternType="solid">
        <fgColor rgb="FF00CCFF"/>
        <bgColor indexed="64"/>
      </patternFill>
    </fill>
    <fill>
      <patternFill patternType="solid">
        <fgColor rgb="FFCCFFCC"/>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s>
  <cellStyleXfs count="1">
    <xf numFmtId="0" fontId="0" fillId="0" borderId="0"/>
  </cellStyleXfs>
  <cellXfs count="90">
    <xf numFmtId="0" fontId="0" fillId="0" borderId="0" xfId="0"/>
    <xf numFmtId="0" fontId="0" fillId="0" borderId="1" xfId="0" applyBorder="1"/>
    <xf numFmtId="0" fontId="0" fillId="2" borderId="1" xfId="0" applyFill="1" applyBorder="1"/>
    <xf numFmtId="0" fontId="0" fillId="0" borderId="2" xfId="0" applyBorder="1"/>
    <xf numFmtId="0" fontId="0" fillId="0" borderId="3" xfId="0" applyBorder="1"/>
    <xf numFmtId="0" fontId="0" fillId="0" borderId="4" xfId="0"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11" fontId="0" fillId="3" borderId="1" xfId="0" applyNumberFormat="1" applyFill="1" applyBorder="1"/>
    <xf numFmtId="0" fontId="0" fillId="0" borderId="0" xfId="0" applyFill="1" applyBorder="1"/>
    <xf numFmtId="0" fontId="0" fillId="0" borderId="10" xfId="0" applyFill="1" applyBorder="1"/>
    <xf numFmtId="0" fontId="0" fillId="4" borderId="11" xfId="0" applyFill="1" applyBorder="1"/>
    <xf numFmtId="0" fontId="0" fillId="4" borderId="12" xfId="0" applyFill="1" applyBorder="1"/>
    <xf numFmtId="0" fontId="0" fillId="4" borderId="13" xfId="0" applyFill="1" applyBorder="1"/>
    <xf numFmtId="0" fontId="0" fillId="4" borderId="14" xfId="0" applyFill="1" applyBorder="1"/>
    <xf numFmtId="0" fontId="0" fillId="0" borderId="1" xfId="0" applyFill="1" applyBorder="1"/>
    <xf numFmtId="0" fontId="0" fillId="0" borderId="15" xfId="0" applyFill="1" applyBorder="1"/>
    <xf numFmtId="11" fontId="0" fillId="2" borderId="1" xfId="0" applyNumberFormat="1" applyFill="1" applyBorder="1"/>
    <xf numFmtId="11" fontId="0" fillId="2" borderId="5" xfId="0" applyNumberFormat="1" applyFill="1" applyBorder="1"/>
    <xf numFmtId="11" fontId="0" fillId="0" borderId="0" xfId="0" applyNumberFormat="1" applyFill="1" applyBorder="1"/>
    <xf numFmtId="0" fontId="0" fillId="0" borderId="16" xfId="0" applyBorder="1"/>
    <xf numFmtId="0" fontId="0" fillId="0" borderId="17" xfId="0" applyBorder="1"/>
    <xf numFmtId="0" fontId="0" fillId="0" borderId="18" xfId="0" applyBorder="1"/>
    <xf numFmtId="0" fontId="0" fillId="4" borderId="1" xfId="0" applyFill="1" applyBorder="1"/>
    <xf numFmtId="0" fontId="0" fillId="3" borderId="1" xfId="0" applyFill="1" applyBorder="1"/>
    <xf numFmtId="0" fontId="0" fillId="5" borderId="1" xfId="0" applyFill="1" applyBorder="1"/>
    <xf numFmtId="0" fontId="0" fillId="6" borderId="16" xfId="0" applyFill="1" applyBorder="1"/>
    <xf numFmtId="0" fontId="0" fillId="6" borderId="19" xfId="0" applyFill="1" applyBorder="1"/>
    <xf numFmtId="164" fontId="0" fillId="2" borderId="6" xfId="0" applyNumberFormat="1" applyFill="1" applyBorder="1"/>
    <xf numFmtId="164" fontId="0" fillId="3" borderId="1" xfId="0" applyNumberFormat="1" applyFill="1" applyBorder="1"/>
    <xf numFmtId="165" fontId="0" fillId="3" borderId="1" xfId="0" applyNumberFormat="1" applyFill="1" applyBorder="1"/>
    <xf numFmtId="166" fontId="0" fillId="2" borderId="1" xfId="0" applyNumberFormat="1" applyFill="1" applyBorder="1"/>
    <xf numFmtId="0" fontId="0" fillId="0" borderId="20" xfId="0" applyFill="1" applyBorder="1"/>
    <xf numFmtId="0" fontId="0" fillId="7" borderId="16" xfId="0" applyFill="1" applyBorder="1"/>
    <xf numFmtId="0" fontId="0" fillId="0" borderId="18" xfId="0" applyFill="1" applyBorder="1"/>
    <xf numFmtId="11" fontId="0" fillId="0" borderId="0" xfId="0" applyNumberFormat="1"/>
    <xf numFmtId="0" fontId="0" fillId="0" borderId="21" xfId="0" applyBorder="1" applyAlignment="1">
      <alignment horizontal="right"/>
    </xf>
    <xf numFmtId="11" fontId="0" fillId="2" borderId="22" xfId="0" applyNumberFormat="1" applyFill="1" applyBorder="1"/>
    <xf numFmtId="11" fontId="0" fillId="5" borderId="1" xfId="0" applyNumberFormat="1" applyFill="1" applyBorder="1"/>
    <xf numFmtId="0" fontId="0" fillId="0" borderId="0" xfId="0" applyBorder="1"/>
    <xf numFmtId="0" fontId="0" fillId="2" borderId="14" xfId="0" applyFill="1" applyBorder="1"/>
    <xf numFmtId="0" fontId="0" fillId="2" borderId="23" xfId="0" applyFill="1" applyBorder="1"/>
    <xf numFmtId="0" fontId="0" fillId="2" borderId="24" xfId="0" applyFill="1" applyBorder="1"/>
    <xf numFmtId="0" fontId="0" fillId="2" borderId="10" xfId="0" applyFill="1" applyBorder="1"/>
    <xf numFmtId="0" fontId="0" fillId="2" borderId="18" xfId="0" applyFill="1" applyBorder="1"/>
    <xf numFmtId="0" fontId="0" fillId="2" borderId="25" xfId="0" applyFill="1" applyBorder="1"/>
    <xf numFmtId="0" fontId="0" fillId="0" borderId="26" xfId="0" applyBorder="1" applyAlignment="1">
      <alignment horizontal="right"/>
    </xf>
    <xf numFmtId="0" fontId="0" fillId="2" borderId="27" xfId="0" applyFill="1" applyBorder="1"/>
    <xf numFmtId="0" fontId="0" fillId="2" borderId="28" xfId="0" applyFill="1" applyBorder="1"/>
    <xf numFmtId="0" fontId="0" fillId="2" borderId="2" xfId="0" applyFill="1" applyBorder="1"/>
    <xf numFmtId="0" fontId="0" fillId="2" borderId="4" xfId="0" applyFill="1" applyBorder="1"/>
    <xf numFmtId="0" fontId="0" fillId="0" borderId="18" xfId="0" applyFill="1" applyBorder="1" applyAlignment="1">
      <alignment horizontal="right"/>
    </xf>
    <xf numFmtId="0" fontId="0" fillId="8" borderId="14" xfId="0" applyFill="1" applyBorder="1"/>
    <xf numFmtId="0" fontId="0" fillId="9" borderId="25" xfId="0" applyFill="1" applyBorder="1"/>
    <xf numFmtId="0" fontId="0" fillId="10" borderId="14" xfId="0" applyFill="1" applyBorder="1"/>
    <xf numFmtId="11" fontId="0" fillId="10" borderId="25" xfId="0" applyNumberFormat="1" applyFill="1" applyBorder="1"/>
    <xf numFmtId="0" fontId="0" fillId="10" borderId="25" xfId="0" applyFill="1" applyBorder="1"/>
    <xf numFmtId="0" fontId="0" fillId="10" borderId="23" xfId="0" applyFill="1" applyBorder="1"/>
    <xf numFmtId="0" fontId="0" fillId="8" borderId="31" xfId="0" applyFill="1" applyBorder="1"/>
    <xf numFmtId="11" fontId="0" fillId="8" borderId="1" xfId="0" applyNumberFormat="1" applyFill="1" applyBorder="1"/>
    <xf numFmtId="2" fontId="0" fillId="8" borderId="1" xfId="0" applyNumberFormat="1" applyFill="1" applyBorder="1"/>
    <xf numFmtId="0" fontId="3" fillId="0" borderId="0" xfId="0" applyFont="1"/>
    <xf numFmtId="0" fontId="3" fillId="11" borderId="35" xfId="0" applyFont="1" applyFill="1" applyBorder="1"/>
    <xf numFmtId="0" fontId="3" fillId="11" borderId="19" xfId="0" applyFont="1" applyFill="1" applyBorder="1"/>
    <xf numFmtId="0" fontId="2" fillId="12" borderId="18" xfId="0" applyFont="1" applyFill="1" applyBorder="1"/>
    <xf numFmtId="0" fontId="0" fillId="12" borderId="19" xfId="0" applyFill="1" applyBorder="1"/>
    <xf numFmtId="0" fontId="4" fillId="12" borderId="20" xfId="0" applyFont="1" applyFill="1" applyBorder="1"/>
    <xf numFmtId="0" fontId="4" fillId="12" borderId="32" xfId="0" applyFont="1" applyFill="1" applyBorder="1"/>
    <xf numFmtId="0" fontId="4" fillId="12" borderId="29" xfId="0" applyFont="1" applyFill="1" applyBorder="1"/>
    <xf numFmtId="0" fontId="4" fillId="12" borderId="33" xfId="0" applyFont="1" applyFill="1" applyBorder="1"/>
    <xf numFmtId="0" fontId="4" fillId="12" borderId="34" xfId="0" applyFont="1" applyFill="1" applyBorder="1"/>
    <xf numFmtId="0" fontId="4" fillId="12" borderId="30" xfId="0" applyFont="1" applyFill="1" applyBorder="1"/>
    <xf numFmtId="0" fontId="4" fillId="12" borderId="16" xfId="0" applyFont="1" applyFill="1" applyBorder="1"/>
    <xf numFmtId="0" fontId="4" fillId="12" borderId="35" xfId="0" applyFont="1" applyFill="1" applyBorder="1"/>
    <xf numFmtId="0" fontId="4" fillId="12" borderId="19" xfId="0" applyFont="1" applyFill="1" applyBorder="1"/>
    <xf numFmtId="0" fontId="6" fillId="11" borderId="16" xfId="0" applyFont="1" applyFill="1" applyBorder="1"/>
    <xf numFmtId="11" fontId="0" fillId="2" borderId="6" xfId="0" applyNumberFormat="1" applyFill="1" applyBorder="1"/>
    <xf numFmtId="0" fontId="3" fillId="0" borderId="0" xfId="0" applyFont="1" applyAlignment="1">
      <alignment horizontal="left"/>
    </xf>
    <xf numFmtId="0" fontId="3" fillId="3" borderId="1" xfId="0" applyFont="1" applyFill="1" applyBorder="1"/>
    <xf numFmtId="0" fontId="3" fillId="2" borderId="1" xfId="0" applyFont="1" applyFill="1" applyBorder="1"/>
    <xf numFmtId="11" fontId="5" fillId="13" borderId="1" xfId="0" applyNumberFormat="1" applyFont="1" applyFill="1" applyBorder="1" applyAlignment="1">
      <alignment horizontal="center"/>
    </xf>
    <xf numFmtId="11" fontId="3" fillId="2" borderId="28" xfId="0" applyNumberFormat="1" applyFont="1" applyFill="1" applyBorder="1"/>
    <xf numFmtId="11" fontId="3" fillId="2" borderId="1" xfId="0" applyNumberFormat="1" applyFont="1" applyFill="1" applyBorder="1"/>
    <xf numFmtId="11" fontId="3" fillId="9" borderId="1" xfId="0" applyNumberFormat="1" applyFont="1" applyFill="1" applyBorder="1"/>
    <xf numFmtId="11" fontId="5" fillId="13" borderId="1" xfId="0" applyNumberFormat="1" applyFont="1" applyFill="1" applyBorder="1" applyAlignment="1">
      <alignment horizontal="center" vertical="center"/>
    </xf>
    <xf numFmtId="0" fontId="3" fillId="0" borderId="0" xfId="0" applyFont="1" applyAlignment="1">
      <alignment horizontal="center"/>
    </xf>
    <xf numFmtId="11" fontId="0" fillId="11" borderId="18" xfId="0" applyNumberFormat="1" applyFill="1" applyBorder="1"/>
  </cellXfs>
  <cellStyles count="1">
    <cellStyle name="Normal"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en-GB"/>
              <a:t>Graph of concentration vs. distance, 1D model.</a:t>
            </a:r>
          </a:p>
        </c:rich>
      </c:tx>
      <c:layout>
        <c:manualLayout>
          <c:xMode val="edge"/>
          <c:yMode val="edge"/>
          <c:x val="0.12908629048714756"/>
          <c:y val="2.8139482564679415E-2"/>
        </c:manualLayout>
      </c:layout>
      <c:overlay val="0"/>
      <c:spPr>
        <a:noFill/>
        <a:ln w="25400">
          <a:noFill/>
        </a:ln>
      </c:spPr>
    </c:title>
    <c:autoTitleDeleted val="0"/>
    <c:plotArea>
      <c:layout>
        <c:manualLayout>
          <c:layoutTarget val="inner"/>
          <c:xMode val="edge"/>
          <c:yMode val="edge"/>
          <c:x val="0.13841792973603431"/>
          <c:y val="0.20779873461030951"/>
          <c:w val="0.78540510692918353"/>
          <c:h val="0.58768079631978154"/>
        </c:manualLayout>
      </c:layout>
      <c:scatterChart>
        <c:scatterStyle val="lineMarker"/>
        <c:varyColors val="0"/>
        <c:ser>
          <c:idx val="0"/>
          <c:order val="0"/>
          <c:spPr>
            <a:ln w="25400">
              <a:solidFill>
                <a:srgbClr val="C00000"/>
              </a:solidFill>
              <a:prstDash val="solid"/>
            </a:ln>
          </c:spPr>
          <c:marker>
            <c:symbol val="none"/>
          </c:marker>
          <c:xVal>
            <c:numRef>
              <c:f>'FeTi in Ti-Mag'!$A$22:$A$122</c:f>
              <c:numCache>
                <c:formatCode>General</c:formatCode>
                <c:ptCount val="101"/>
                <c:pt idx="0">
                  <c:v>-2.0000000000000001E-4</c:v>
                </c:pt>
                <c:pt idx="1">
                  <c:v>-1.9600000000000002E-4</c:v>
                </c:pt>
                <c:pt idx="2">
                  <c:v>-1.9200000000000003E-4</c:v>
                </c:pt>
                <c:pt idx="3">
                  <c:v>-1.8800000000000004E-4</c:v>
                </c:pt>
                <c:pt idx="4">
                  <c:v>-1.8400000000000005E-4</c:v>
                </c:pt>
                <c:pt idx="5">
                  <c:v>-1.8000000000000007E-4</c:v>
                </c:pt>
                <c:pt idx="6">
                  <c:v>-1.7600000000000008E-4</c:v>
                </c:pt>
                <c:pt idx="7">
                  <c:v>-1.7200000000000009E-4</c:v>
                </c:pt>
                <c:pt idx="8">
                  <c:v>-1.680000000000001E-4</c:v>
                </c:pt>
                <c:pt idx="9">
                  <c:v>-1.6400000000000011E-4</c:v>
                </c:pt>
                <c:pt idx="10">
                  <c:v>-1.6000000000000012E-4</c:v>
                </c:pt>
                <c:pt idx="11">
                  <c:v>-1.5600000000000013E-4</c:v>
                </c:pt>
                <c:pt idx="12">
                  <c:v>-1.5200000000000014E-4</c:v>
                </c:pt>
                <c:pt idx="13">
                  <c:v>-1.4800000000000016E-4</c:v>
                </c:pt>
                <c:pt idx="14">
                  <c:v>-1.4400000000000017E-4</c:v>
                </c:pt>
                <c:pt idx="15">
                  <c:v>-1.4000000000000018E-4</c:v>
                </c:pt>
                <c:pt idx="16">
                  <c:v>-1.3600000000000019E-4</c:v>
                </c:pt>
                <c:pt idx="17">
                  <c:v>-1.320000000000002E-4</c:v>
                </c:pt>
                <c:pt idx="18">
                  <c:v>-1.2800000000000021E-4</c:v>
                </c:pt>
                <c:pt idx="19">
                  <c:v>-1.2400000000000022E-4</c:v>
                </c:pt>
                <c:pt idx="20">
                  <c:v>-1.2000000000000022E-4</c:v>
                </c:pt>
                <c:pt idx="21">
                  <c:v>-1.1600000000000022E-4</c:v>
                </c:pt>
                <c:pt idx="22">
                  <c:v>-1.1200000000000022E-4</c:v>
                </c:pt>
                <c:pt idx="23">
                  <c:v>-1.0800000000000021E-4</c:v>
                </c:pt>
                <c:pt idx="24">
                  <c:v>-1.0400000000000021E-4</c:v>
                </c:pt>
                <c:pt idx="25">
                  <c:v>-1.0000000000000021E-4</c:v>
                </c:pt>
                <c:pt idx="26">
                  <c:v>-9.6000000000000206E-5</c:v>
                </c:pt>
                <c:pt idx="27">
                  <c:v>-9.2000000000000203E-5</c:v>
                </c:pt>
                <c:pt idx="28">
                  <c:v>-8.8000000000000201E-5</c:v>
                </c:pt>
                <c:pt idx="29">
                  <c:v>-8.4000000000000199E-5</c:v>
                </c:pt>
                <c:pt idx="30">
                  <c:v>-8.0000000000000196E-5</c:v>
                </c:pt>
                <c:pt idx="31">
                  <c:v>-7.6000000000000194E-5</c:v>
                </c:pt>
                <c:pt idx="32">
                  <c:v>-7.2000000000000192E-5</c:v>
                </c:pt>
                <c:pt idx="33">
                  <c:v>-6.8000000000000189E-5</c:v>
                </c:pt>
                <c:pt idx="34">
                  <c:v>-6.4000000000000187E-5</c:v>
                </c:pt>
                <c:pt idx="35">
                  <c:v>-6.0000000000000184E-5</c:v>
                </c:pt>
                <c:pt idx="36">
                  <c:v>-5.6000000000000182E-5</c:v>
                </c:pt>
                <c:pt idx="37">
                  <c:v>-5.200000000000018E-5</c:v>
                </c:pt>
                <c:pt idx="38">
                  <c:v>-4.8000000000000177E-5</c:v>
                </c:pt>
                <c:pt idx="39">
                  <c:v>-4.4000000000000175E-5</c:v>
                </c:pt>
                <c:pt idx="40">
                  <c:v>-4.0000000000000173E-5</c:v>
                </c:pt>
                <c:pt idx="41">
                  <c:v>-3.600000000000017E-5</c:v>
                </c:pt>
                <c:pt idx="42">
                  <c:v>-3.2000000000000168E-5</c:v>
                </c:pt>
                <c:pt idx="43">
                  <c:v>-2.8000000000000169E-5</c:v>
                </c:pt>
                <c:pt idx="44">
                  <c:v>-2.400000000000017E-5</c:v>
                </c:pt>
                <c:pt idx="45">
                  <c:v>-2.0000000000000171E-5</c:v>
                </c:pt>
                <c:pt idx="46">
                  <c:v>-1.6000000000000172E-5</c:v>
                </c:pt>
                <c:pt idx="47">
                  <c:v>-1.2000000000000173E-5</c:v>
                </c:pt>
                <c:pt idx="48">
                  <c:v>-8.0000000000001741E-6</c:v>
                </c:pt>
                <c:pt idx="49">
                  <c:v>-4.0000000000001743E-6</c:v>
                </c:pt>
                <c:pt idx="50">
                  <c:v>-1.7448878713438587E-19</c:v>
                </c:pt>
                <c:pt idx="51">
                  <c:v>3.9999999999998253E-6</c:v>
                </c:pt>
                <c:pt idx="52">
                  <c:v>7.9999999999998251E-6</c:v>
                </c:pt>
                <c:pt idx="53">
                  <c:v>1.1999999999999824E-5</c:v>
                </c:pt>
                <c:pt idx="54">
                  <c:v>1.5999999999999823E-5</c:v>
                </c:pt>
                <c:pt idx="55">
                  <c:v>1.9999999999999822E-5</c:v>
                </c:pt>
                <c:pt idx="56">
                  <c:v>2.3999999999999821E-5</c:v>
                </c:pt>
                <c:pt idx="57">
                  <c:v>2.799999999999982E-5</c:v>
                </c:pt>
                <c:pt idx="58">
                  <c:v>3.1999999999999822E-5</c:v>
                </c:pt>
                <c:pt idx="59">
                  <c:v>3.5999999999999825E-5</c:v>
                </c:pt>
                <c:pt idx="60">
                  <c:v>3.9999999999999827E-5</c:v>
                </c:pt>
                <c:pt idx="61">
                  <c:v>4.3999999999999829E-5</c:v>
                </c:pt>
                <c:pt idx="62">
                  <c:v>4.7999999999999832E-5</c:v>
                </c:pt>
                <c:pt idx="63">
                  <c:v>5.1999999999999834E-5</c:v>
                </c:pt>
                <c:pt idx="64">
                  <c:v>5.5999999999999837E-5</c:v>
                </c:pt>
                <c:pt idx="65">
                  <c:v>5.9999999999999839E-5</c:v>
                </c:pt>
                <c:pt idx="66">
                  <c:v>6.3999999999999834E-5</c:v>
                </c:pt>
                <c:pt idx="67">
                  <c:v>6.7999999999999837E-5</c:v>
                </c:pt>
                <c:pt idx="68">
                  <c:v>7.1999999999999839E-5</c:v>
                </c:pt>
                <c:pt idx="69">
                  <c:v>7.5999999999999842E-5</c:v>
                </c:pt>
                <c:pt idx="70">
                  <c:v>7.9999999999999844E-5</c:v>
                </c:pt>
                <c:pt idx="71">
                  <c:v>8.3999999999999846E-5</c:v>
                </c:pt>
                <c:pt idx="72">
                  <c:v>8.7999999999999849E-5</c:v>
                </c:pt>
                <c:pt idx="73">
                  <c:v>9.1999999999999851E-5</c:v>
                </c:pt>
                <c:pt idx="74">
                  <c:v>9.5999999999999853E-5</c:v>
                </c:pt>
                <c:pt idx="75">
                  <c:v>9.9999999999999856E-5</c:v>
                </c:pt>
                <c:pt idx="76">
                  <c:v>1.0399999999999986E-4</c:v>
                </c:pt>
                <c:pt idx="77">
                  <c:v>1.0799999999999986E-4</c:v>
                </c:pt>
                <c:pt idx="78">
                  <c:v>1.1199999999999986E-4</c:v>
                </c:pt>
                <c:pt idx="79">
                  <c:v>1.1599999999999987E-4</c:v>
                </c:pt>
                <c:pt idx="80">
                  <c:v>1.1999999999999987E-4</c:v>
                </c:pt>
                <c:pt idx="81">
                  <c:v>1.2399999999999987E-4</c:v>
                </c:pt>
                <c:pt idx="82">
                  <c:v>1.2799999999999986E-4</c:v>
                </c:pt>
                <c:pt idx="83">
                  <c:v>1.3199999999999985E-4</c:v>
                </c:pt>
                <c:pt idx="84">
                  <c:v>1.3599999999999984E-4</c:v>
                </c:pt>
                <c:pt idx="85">
                  <c:v>1.3999999999999983E-4</c:v>
                </c:pt>
                <c:pt idx="86">
                  <c:v>1.4399999999999981E-4</c:v>
                </c:pt>
                <c:pt idx="87">
                  <c:v>1.479999999999998E-4</c:v>
                </c:pt>
                <c:pt idx="88">
                  <c:v>1.5199999999999979E-4</c:v>
                </c:pt>
                <c:pt idx="89">
                  <c:v>1.5599999999999978E-4</c:v>
                </c:pt>
                <c:pt idx="90">
                  <c:v>1.5999999999999977E-4</c:v>
                </c:pt>
                <c:pt idx="91">
                  <c:v>1.6399999999999976E-4</c:v>
                </c:pt>
                <c:pt idx="92">
                  <c:v>1.6799999999999975E-4</c:v>
                </c:pt>
                <c:pt idx="93">
                  <c:v>1.7199999999999974E-4</c:v>
                </c:pt>
                <c:pt idx="94">
                  <c:v>1.7599999999999972E-4</c:v>
                </c:pt>
                <c:pt idx="95">
                  <c:v>1.7999999999999971E-4</c:v>
                </c:pt>
                <c:pt idx="96">
                  <c:v>1.839999999999997E-4</c:v>
                </c:pt>
                <c:pt idx="97">
                  <c:v>1.8799999999999969E-4</c:v>
                </c:pt>
                <c:pt idx="98">
                  <c:v>1.9199999999999968E-4</c:v>
                </c:pt>
                <c:pt idx="99">
                  <c:v>1.9599999999999967E-4</c:v>
                </c:pt>
                <c:pt idx="100">
                  <c:v>1.9999999999999966E-4</c:v>
                </c:pt>
              </c:numCache>
            </c:numRef>
          </c:xVal>
          <c:yVal>
            <c:numRef>
              <c:f>'FeTi in Ti-Mag'!$F$22:$F$122</c:f>
              <c:numCache>
                <c:formatCode>General</c:formatCode>
                <c:ptCount val="101"/>
                <c:pt idx="0">
                  <c:v>0.2</c:v>
                </c:pt>
                <c:pt idx="1">
                  <c:v>0.2</c:v>
                </c:pt>
                <c:pt idx="2">
                  <c:v>0.2</c:v>
                </c:pt>
                <c:pt idx="3">
                  <c:v>0.2</c:v>
                </c:pt>
                <c:pt idx="4">
                  <c:v>0.2</c:v>
                </c:pt>
                <c:pt idx="5">
                  <c:v>0.2</c:v>
                </c:pt>
                <c:pt idx="6">
                  <c:v>0.2</c:v>
                </c:pt>
                <c:pt idx="7">
                  <c:v>0.2</c:v>
                </c:pt>
                <c:pt idx="8">
                  <c:v>0.2</c:v>
                </c:pt>
                <c:pt idx="9">
                  <c:v>0.2</c:v>
                </c:pt>
                <c:pt idx="10">
                  <c:v>0.2</c:v>
                </c:pt>
                <c:pt idx="11">
                  <c:v>0.2</c:v>
                </c:pt>
                <c:pt idx="12">
                  <c:v>0.2</c:v>
                </c:pt>
                <c:pt idx="13">
                  <c:v>0.2</c:v>
                </c:pt>
                <c:pt idx="14">
                  <c:v>0.2</c:v>
                </c:pt>
                <c:pt idx="15">
                  <c:v>0.2</c:v>
                </c:pt>
                <c:pt idx="16">
                  <c:v>0.2</c:v>
                </c:pt>
                <c:pt idx="17">
                  <c:v>0.2</c:v>
                </c:pt>
                <c:pt idx="18">
                  <c:v>0.2</c:v>
                </c:pt>
                <c:pt idx="19">
                  <c:v>0.2</c:v>
                </c:pt>
                <c:pt idx="20">
                  <c:v>0.2</c:v>
                </c:pt>
                <c:pt idx="21">
                  <c:v>0.2</c:v>
                </c:pt>
                <c:pt idx="22">
                  <c:v>0.2</c:v>
                </c:pt>
                <c:pt idx="23">
                  <c:v>0.2</c:v>
                </c:pt>
                <c:pt idx="24">
                  <c:v>0.2</c:v>
                </c:pt>
                <c:pt idx="25">
                  <c:v>0.2</c:v>
                </c:pt>
                <c:pt idx="26">
                  <c:v>0.2</c:v>
                </c:pt>
                <c:pt idx="27">
                  <c:v>0.2</c:v>
                </c:pt>
                <c:pt idx="28">
                  <c:v>0.2</c:v>
                </c:pt>
                <c:pt idx="29">
                  <c:v>0.2</c:v>
                </c:pt>
                <c:pt idx="30">
                  <c:v>0.2</c:v>
                </c:pt>
                <c:pt idx="31">
                  <c:v>0.2</c:v>
                </c:pt>
                <c:pt idx="32">
                  <c:v>0.2</c:v>
                </c:pt>
                <c:pt idx="33">
                  <c:v>0.2</c:v>
                </c:pt>
                <c:pt idx="34">
                  <c:v>0.2</c:v>
                </c:pt>
                <c:pt idx="35">
                  <c:v>0.2</c:v>
                </c:pt>
                <c:pt idx="36">
                  <c:v>0.2</c:v>
                </c:pt>
                <c:pt idx="37">
                  <c:v>0.2</c:v>
                </c:pt>
                <c:pt idx="38">
                  <c:v>0.2</c:v>
                </c:pt>
                <c:pt idx="39">
                  <c:v>0.2</c:v>
                </c:pt>
                <c:pt idx="40">
                  <c:v>0.2</c:v>
                </c:pt>
                <c:pt idx="41">
                  <c:v>0.2</c:v>
                </c:pt>
                <c:pt idx="42">
                  <c:v>0.2</c:v>
                </c:pt>
                <c:pt idx="43">
                  <c:v>0.2</c:v>
                </c:pt>
                <c:pt idx="44">
                  <c:v>0.2</c:v>
                </c:pt>
                <c:pt idx="45">
                  <c:v>0.2</c:v>
                </c:pt>
                <c:pt idx="46">
                  <c:v>0.2</c:v>
                </c:pt>
                <c:pt idx="47">
                  <c:v>0.2</c:v>
                </c:pt>
                <c:pt idx="48">
                  <c:v>0.2</c:v>
                </c:pt>
                <c:pt idx="49">
                  <c:v>0.2</c:v>
                </c:pt>
                <c:pt idx="50">
                  <c:v>0.2</c:v>
                </c:pt>
                <c:pt idx="51">
                  <c:v>0.19676586107677146</c:v>
                </c:pt>
                <c:pt idx="52">
                  <c:v>0.19354749860718423</c:v>
                </c:pt>
                <c:pt idx="53">
                  <c:v>0.1903604585429457</c:v>
                </c:pt>
                <c:pt idx="54">
                  <c:v>0.18721983143569199</c:v>
                </c:pt>
                <c:pt idx="55">
                  <c:v>0.18414003855602593</c:v>
                </c:pt>
                <c:pt idx="56">
                  <c:v>0.18113463407057201</c:v>
                </c:pt>
                <c:pt idx="57">
                  <c:v>0.17821612777941226</c:v>
                </c:pt>
                <c:pt idx="58">
                  <c:v>0.17539583223501937</c:v>
                </c:pt>
                <c:pt idx="59">
                  <c:v>0.17268373726875641</c:v>
                </c:pt>
                <c:pt idx="60">
                  <c:v>0.17008841407541758</c:v>
                </c:pt>
                <c:pt idx="61">
                  <c:v>0.16761695008599248</c:v>
                </c:pt>
                <c:pt idx="62">
                  <c:v>0.16527491493049301</c:v>
                </c:pt>
                <c:pt idx="63">
                  <c:v>0.16306635689197041</c:v>
                </c:pt>
                <c:pt idx="64">
                  <c:v>0.16099382841282084</c:v>
                </c:pt>
                <c:pt idx="65">
                  <c:v>0.15905843846409726</c:v>
                </c:pt>
                <c:pt idx="66">
                  <c:v>0.15725992895151786</c:v>
                </c:pt>
                <c:pt idx="67">
                  <c:v>0.1555967718257871</c:v>
                </c:pt>
                <c:pt idx="68">
                  <c:v>0.15406628320073579</c:v>
                </c:pt>
                <c:pt idx="69">
                  <c:v>0.15266475056495024</c:v>
                </c:pt>
                <c:pt idx="70">
                  <c:v>0.15138756909884696</c:v>
                </c:pt>
                <c:pt idx="71">
                  <c:v>0.15022938317150081</c:v>
                </c:pt>
                <c:pt idx="72">
                  <c:v>0.14918422927680669</c:v>
                </c:pt>
                <c:pt idx="73">
                  <c:v>0.14824567695952995</c:v>
                </c:pt>
                <c:pt idx="74">
                  <c:v>0.14740696465833542</c:v>
                </c:pt>
                <c:pt idx="75">
                  <c:v>0.14666112783309165</c:v>
                </c:pt>
                <c:pt idx="76">
                  <c:v>0.14600111722517523</c:v>
                </c:pt>
                <c:pt idx="77">
                  <c:v>0.14541990560022294</c:v>
                </c:pt>
                <c:pt idx="78">
                  <c:v>0.14491058182234826</c:v>
                </c:pt>
                <c:pt idx="79">
                  <c:v>0.14446643158906328</c:v>
                </c:pt>
                <c:pt idx="80">
                  <c:v>0.14408100460168199</c:v>
                </c:pt>
                <c:pt idx="81">
                  <c:v>0.14374816834469925</c:v>
                </c:pt>
                <c:pt idx="82">
                  <c:v>0.14346214899079573</c:v>
                </c:pt>
                <c:pt idx="83">
                  <c:v>0.14321756023034438</c:v>
                </c:pt>
                <c:pt idx="84">
                  <c:v>0.14300942104339021</c:v>
                </c:pt>
                <c:pt idx="85">
                  <c:v>0.14283316358871367</c:v>
                </c:pt>
                <c:pt idx="86">
                  <c:v>0.14268463248187926</c:v>
                </c:pt>
                <c:pt idx="87">
                  <c:v>0.14256007677718502</c:v>
                </c:pt>
                <c:pt idx="88">
                  <c:v>0.14245613596368786</c:v>
                </c:pt>
                <c:pt idx="89">
                  <c:v>0.14236982124044376</c:v>
                </c:pt>
                <c:pt idx="90">
                  <c:v>0.14229849325870322</c:v>
                </c:pt>
                <c:pt idx="91">
                  <c:v>0.14223983741700424</c:v>
                </c:pt>
                <c:pt idx="92">
                  <c:v>0.14219183767655214</c:v>
                </c:pt>
                <c:pt idx="93">
                  <c:v>0.14215274973600941</c:v>
                </c:pt>
                <c:pt idx="94">
                  <c:v>0.14212107427305343</c:v>
                </c:pt>
                <c:pt idx="95">
                  <c:v>0.14209553083007059</c:v>
                </c:pt>
                <c:pt idx="96">
                  <c:v>0.14207503279739675</c:v>
                </c:pt>
                <c:pt idx="97">
                  <c:v>0.14205866383282248</c:v>
                </c:pt>
                <c:pt idx="98">
                  <c:v>0.14204565595292964</c:v>
                </c:pt>
                <c:pt idx="99">
                  <c:v>0.14203536944158715</c:v>
                </c:pt>
                <c:pt idx="100">
                  <c:v>0.14202727464421797</c:v>
                </c:pt>
              </c:numCache>
            </c:numRef>
          </c:yVal>
          <c:smooth val="0"/>
          <c:extLst>
            <c:ext xmlns:c16="http://schemas.microsoft.com/office/drawing/2014/chart" uri="{C3380CC4-5D6E-409C-BE32-E72D297353CC}">
              <c16:uniqueId val="{00000000-B2B5-4A7B-9E30-BB57A8DCAC24}"/>
            </c:ext>
          </c:extLst>
        </c:ser>
        <c:ser>
          <c:idx val="1"/>
          <c:order val="1"/>
          <c:tx>
            <c:v>data point</c:v>
          </c:tx>
          <c:spPr>
            <a:ln w="19050">
              <a:noFill/>
            </a:ln>
          </c:spPr>
          <c:marker>
            <c:symbol val="diamond"/>
            <c:size val="8"/>
            <c:spPr>
              <a:solidFill>
                <a:srgbClr val="FF0000"/>
              </a:solidFill>
              <a:ln>
                <a:solidFill>
                  <a:srgbClr val="000000"/>
                </a:solidFill>
                <a:prstDash val="solid"/>
              </a:ln>
            </c:spPr>
          </c:marker>
          <c:xVal>
            <c:numRef>
              <c:f>'FeTi in Ti-Mag'!$B$14</c:f>
              <c:numCache>
                <c:formatCode>0.00E+00</c:formatCode>
                <c:ptCount val="1"/>
                <c:pt idx="0">
                  <c:v>6.7000000000000002E-5</c:v>
                </c:pt>
              </c:numCache>
            </c:numRef>
          </c:xVal>
          <c:yVal>
            <c:numRef>
              <c:f>'FeTi in Ti-Mag'!$B$13</c:f>
              <c:numCache>
                <c:formatCode>0.000000</c:formatCode>
                <c:ptCount val="1"/>
                <c:pt idx="0">
                  <c:v>0.156</c:v>
                </c:pt>
              </c:numCache>
            </c:numRef>
          </c:yVal>
          <c:smooth val="0"/>
          <c:extLst>
            <c:ext xmlns:c16="http://schemas.microsoft.com/office/drawing/2014/chart" uri="{C3380CC4-5D6E-409C-BE32-E72D297353CC}">
              <c16:uniqueId val="{00000001-B2B5-4A7B-9E30-BB57A8DCAC24}"/>
            </c:ext>
          </c:extLst>
        </c:ser>
        <c:ser>
          <c:idx val="2"/>
          <c:order val="2"/>
          <c:spPr>
            <a:ln w="3175">
              <a:solidFill>
                <a:srgbClr val="008000"/>
              </a:solidFill>
              <a:prstDash val="solid"/>
            </a:ln>
          </c:spPr>
          <c:marker>
            <c:symbol val="diamond"/>
            <c:size val="4"/>
            <c:spPr>
              <a:solidFill>
                <a:srgbClr val="00FF00"/>
              </a:solidFill>
              <a:ln>
                <a:solidFill>
                  <a:srgbClr val="000000"/>
                </a:solidFill>
                <a:prstDash val="solid"/>
              </a:ln>
            </c:spPr>
          </c:marker>
          <c:errBars>
            <c:errDir val="y"/>
            <c:errBarType val="both"/>
            <c:errValType val="percentage"/>
            <c:noEndCap val="0"/>
            <c:val val="2"/>
            <c:spPr>
              <a:ln w="3175">
                <a:solidFill>
                  <a:srgbClr val="000000"/>
                </a:solidFill>
                <a:prstDash val="solid"/>
              </a:ln>
            </c:spPr>
          </c:errBars>
          <c:xVal>
            <c:numRef>
              <c:f>'FeTi in Ti-Mag'!$Q$22:$Q$225</c:f>
              <c:numCache>
                <c:formatCode>0.00E+00</c:formatCode>
                <c:ptCount val="204"/>
                <c:pt idx="0">
                  <c:v>-6.0000000000000002E-6</c:v>
                </c:pt>
                <c:pt idx="1">
                  <c:v>-3.7400000000000006E-6</c:v>
                </c:pt>
                <c:pt idx="2">
                  <c:v>-1.8300000000000003E-6</c:v>
                </c:pt>
                <c:pt idx="3">
                  <c:v>1.5999999999999932E-7</c:v>
                </c:pt>
                <c:pt idx="4">
                  <c:v>2.1599999999999996E-6</c:v>
                </c:pt>
                <c:pt idx="5">
                  <c:v>4.169999999999999E-6</c:v>
                </c:pt>
                <c:pt idx="6">
                  <c:v>6.1899999999999983E-6</c:v>
                </c:pt>
                <c:pt idx="7">
                  <c:v>8.2099999999999993E-6</c:v>
                </c:pt>
                <c:pt idx="8">
                  <c:v>1.0229999999999999E-5</c:v>
                </c:pt>
                <c:pt idx="9">
                  <c:v>1.225E-5</c:v>
                </c:pt>
                <c:pt idx="10">
                  <c:v>1.4279999999999999E-5</c:v>
                </c:pt>
                <c:pt idx="11">
                  <c:v>1.63E-5</c:v>
                </c:pt>
                <c:pt idx="12">
                  <c:v>1.8319999999999997E-5</c:v>
                </c:pt>
                <c:pt idx="13">
                  <c:v>2.035E-5</c:v>
                </c:pt>
                <c:pt idx="14">
                  <c:v>2.2370000000000001E-5</c:v>
                </c:pt>
                <c:pt idx="15">
                  <c:v>2.4389999999999999E-5</c:v>
                </c:pt>
                <c:pt idx="16">
                  <c:v>2.6419999999999998E-5</c:v>
                </c:pt>
                <c:pt idx="17">
                  <c:v>2.8490000000000003E-5</c:v>
                </c:pt>
                <c:pt idx="18">
                  <c:v>3.0509999999999994E-5</c:v>
                </c:pt>
                <c:pt idx="19">
                  <c:v>3.2530000000000002E-5</c:v>
                </c:pt>
                <c:pt idx="20">
                  <c:v>3.455E-5</c:v>
                </c:pt>
                <c:pt idx="21">
                  <c:v>3.6569999999999997E-5</c:v>
                </c:pt>
                <c:pt idx="22">
                  <c:v>3.8600000000000003E-5</c:v>
                </c:pt>
                <c:pt idx="23">
                  <c:v>4.0620000000000001E-5</c:v>
                </c:pt>
                <c:pt idx="24">
                  <c:v>4.2639999999999998E-5</c:v>
                </c:pt>
                <c:pt idx="25">
                  <c:v>4.4670000000000004E-5</c:v>
                </c:pt>
                <c:pt idx="26">
                  <c:v>4.6690000000000002E-5</c:v>
                </c:pt>
                <c:pt idx="27">
                  <c:v>4.8719999999999994E-5</c:v>
                </c:pt>
                <c:pt idx="28">
                  <c:v>5.0740000000000005E-5</c:v>
                </c:pt>
                <c:pt idx="29">
                  <c:v>5.275999999999999E-5</c:v>
                </c:pt>
                <c:pt idx="30">
                  <c:v>5.4789999999999995E-5</c:v>
                </c:pt>
                <c:pt idx="31">
                  <c:v>5.6810000000000007E-5</c:v>
                </c:pt>
                <c:pt idx="32">
                  <c:v>5.8839999999999999E-5</c:v>
                </c:pt>
                <c:pt idx="33">
                  <c:v>6.0900000000000003E-5</c:v>
                </c:pt>
                <c:pt idx="34">
                  <c:v>6.2920000000000001E-5</c:v>
                </c:pt>
                <c:pt idx="35">
                  <c:v>6.4939999999999998E-5</c:v>
                </c:pt>
                <c:pt idx="36">
                  <c:v>6.6970000000000004E-5</c:v>
                </c:pt>
                <c:pt idx="37">
                  <c:v>6.8989999999999988E-5</c:v>
                </c:pt>
                <c:pt idx="38">
                  <c:v>7.1009999999999999E-5</c:v>
                </c:pt>
                <c:pt idx="39">
                  <c:v>7.3040000000000005E-5</c:v>
                </c:pt>
                <c:pt idx="40">
                  <c:v>7.5060000000000003E-5</c:v>
                </c:pt>
                <c:pt idx="41">
                  <c:v>7.7080000000000001E-5</c:v>
                </c:pt>
                <c:pt idx="42">
                  <c:v>7.9109999999999993E-5</c:v>
                </c:pt>
                <c:pt idx="43">
                  <c:v>8.1129999999999991E-5</c:v>
                </c:pt>
                <c:pt idx="44">
                  <c:v>8.3159999999999997E-5</c:v>
                </c:pt>
                <c:pt idx="45">
                  <c:v>8.5180000000000008E-5</c:v>
                </c:pt>
                <c:pt idx="46">
                  <c:v>8.7200000000000005E-5</c:v>
                </c:pt>
                <c:pt idx="47">
                  <c:v>8.9229999999999998E-5</c:v>
                </c:pt>
                <c:pt idx="48">
                  <c:v>9.1249999999999995E-5</c:v>
                </c:pt>
                <c:pt idx="49">
                  <c:v>9.3309999999999999E-5</c:v>
                </c:pt>
                <c:pt idx="50">
                  <c:v>9.5340000000000005E-5</c:v>
                </c:pt>
                <c:pt idx="51">
                  <c:v>9.7360000000000003E-5</c:v>
                </c:pt>
                <c:pt idx="52">
                  <c:v>9.9380000000000001E-5</c:v>
                </c:pt>
                <c:pt idx="53">
                  <c:v>1.0140999999999999E-4</c:v>
                </c:pt>
                <c:pt idx="54">
                  <c:v>1.0343E-4</c:v>
                </c:pt>
                <c:pt idx="55">
                  <c:v>1.0545E-4</c:v>
                </c:pt>
                <c:pt idx="56">
                  <c:v>1.0748000000000001E-4</c:v>
                </c:pt>
                <c:pt idx="57">
                  <c:v>1.0949999999999999E-4</c:v>
                </c:pt>
                <c:pt idx="58">
                  <c:v>1.1153E-4</c:v>
                </c:pt>
                <c:pt idx="59">
                  <c:v>1.1355E-4</c:v>
                </c:pt>
                <c:pt idx="60">
                  <c:v>1.1556999999999999E-4</c:v>
                </c:pt>
                <c:pt idx="61">
                  <c:v>1.176E-4</c:v>
                </c:pt>
                <c:pt idx="62">
                  <c:v>1.1962000000000001E-4</c:v>
                </c:pt>
                <c:pt idx="63">
                  <c:v>1.2165000000000002E-4</c:v>
                </c:pt>
                <c:pt idx="64">
                  <c:v>1.2366999999999996E-4</c:v>
                </c:pt>
                <c:pt idx="65">
                  <c:v>1.2572999999999998E-4</c:v>
                </c:pt>
                <c:pt idx="66">
                  <c:v>1.2774999999999999E-4</c:v>
                </c:pt>
                <c:pt idx="67">
                  <c:v>1.2977999999999999E-4</c:v>
                </c:pt>
                <c:pt idx="68">
                  <c:v>1.3180000000000001E-4</c:v>
                </c:pt>
                <c:pt idx="69">
                  <c:v>1.3381999999999999E-4</c:v>
                </c:pt>
                <c:pt idx="70">
                  <c:v>1.3584999999999997E-4</c:v>
                </c:pt>
                <c:pt idx="71">
                  <c:v>1.3786999999999998E-4</c:v>
                </c:pt>
                <c:pt idx="72">
                  <c:v>1.3989999999999999E-4</c:v>
                </c:pt>
                <c:pt idx="73">
                  <c:v>1.4191999999999997E-4</c:v>
                </c:pt>
                <c:pt idx="74">
                  <c:v>1.4393999999999998E-4</c:v>
                </c:pt>
                <c:pt idx="75">
                  <c:v>1.4596999999999999E-4</c:v>
                </c:pt>
                <c:pt idx="76">
                  <c:v>1.4799E-4</c:v>
                </c:pt>
                <c:pt idx="77">
                  <c:v>1.5002E-4</c:v>
                </c:pt>
                <c:pt idx="78">
                  <c:v>1.5203999999999999E-4</c:v>
                </c:pt>
                <c:pt idx="79">
                  <c:v>1.5405999999999997E-4</c:v>
                </c:pt>
                <c:pt idx="80">
                  <c:v>1.5608999999999998E-4</c:v>
                </c:pt>
                <c:pt idx="81">
                  <c:v>1.5815E-4</c:v>
                </c:pt>
                <c:pt idx="82">
                  <c:v>1.6016999999999998E-4</c:v>
                </c:pt>
                <c:pt idx="83">
                  <c:v>1.6218999999999999E-4</c:v>
                </c:pt>
                <c:pt idx="84">
                  <c:v>1.6421999999999997E-4</c:v>
                </c:pt>
                <c:pt idx="85">
                  <c:v>1.6623999999999998E-4</c:v>
                </c:pt>
                <c:pt idx="86">
                  <c:v>1.6825999999999996E-4</c:v>
                </c:pt>
                <c:pt idx="87">
                  <c:v>1.7028999999999997E-4</c:v>
                </c:pt>
                <c:pt idx="88">
                  <c:v>1.7230999999999998E-4</c:v>
                </c:pt>
                <c:pt idx="89">
                  <c:v>1.7433999999999999E-4</c:v>
                </c:pt>
                <c:pt idx="90">
                  <c:v>1.7636E-4</c:v>
                </c:pt>
                <c:pt idx="91">
                  <c:v>1.7837999999999998E-4</c:v>
                </c:pt>
                <c:pt idx="92">
                  <c:v>1.8040999999999999E-4</c:v>
                </c:pt>
                <c:pt idx="93">
                  <c:v>1.8243E-4</c:v>
                </c:pt>
                <c:pt idx="94">
                  <c:v>1.8445999999999998E-4</c:v>
                </c:pt>
                <c:pt idx="95">
                  <c:v>1.8647999999999996E-4</c:v>
                </c:pt>
                <c:pt idx="96">
                  <c:v>1.8850999999999997E-4</c:v>
                </c:pt>
                <c:pt idx="97">
                  <c:v>1.9055999999999999E-4</c:v>
                </c:pt>
                <c:pt idx="98">
                  <c:v>1.9259E-4</c:v>
                </c:pt>
                <c:pt idx="99">
                  <c:v>1.9460999999999998E-4</c:v>
                </c:pt>
                <c:pt idx="100">
                  <c:v>1.9662999999999997E-4</c:v>
                </c:pt>
                <c:pt idx="101">
                  <c:v>1.9865999999999997E-4</c:v>
                </c:pt>
                <c:pt idx="102">
                  <c:v>2.0067999999999998E-4</c:v>
                </c:pt>
                <c:pt idx="103">
                  <c:v>2.0270999999999999E-4</c:v>
                </c:pt>
                <c:pt idx="104">
                  <c:v>2.0472999999999997E-4</c:v>
                </c:pt>
                <c:pt idx="105">
                  <c:v>2.0674999999999998E-4</c:v>
                </c:pt>
                <c:pt idx="106">
                  <c:v>2.0877999999999999E-4</c:v>
                </c:pt>
                <c:pt idx="107">
                  <c:v>2.108E-4</c:v>
                </c:pt>
                <c:pt idx="108">
                  <c:v>2.1282999999999998E-4</c:v>
                </c:pt>
                <c:pt idx="109">
                  <c:v>2.1484999999999996E-4</c:v>
                </c:pt>
                <c:pt idx="110">
                  <c:v>2.1686999999999998E-4</c:v>
                </c:pt>
                <c:pt idx="111">
                  <c:v>2.1889999999999998E-4</c:v>
                </c:pt>
                <c:pt idx="112">
                  <c:v>2.2091999999999997E-4</c:v>
                </c:pt>
                <c:pt idx="113">
                  <c:v>-6.0000000000000002E-6</c:v>
                </c:pt>
                <c:pt idx="114">
                  <c:v>-6.0000000000000002E-6</c:v>
                </c:pt>
                <c:pt idx="115">
                  <c:v>-6.0000000000000002E-6</c:v>
                </c:pt>
                <c:pt idx="116">
                  <c:v>-6.0000000000000002E-6</c:v>
                </c:pt>
                <c:pt idx="117">
                  <c:v>-6.0000000000000002E-6</c:v>
                </c:pt>
                <c:pt idx="118">
                  <c:v>-6.0000000000000002E-6</c:v>
                </c:pt>
                <c:pt idx="119">
                  <c:v>-6.0000000000000002E-6</c:v>
                </c:pt>
                <c:pt idx="120">
                  <c:v>-6.0000000000000002E-6</c:v>
                </c:pt>
                <c:pt idx="121">
                  <c:v>-6.0000000000000002E-6</c:v>
                </c:pt>
                <c:pt idx="122">
                  <c:v>-6.0000000000000002E-6</c:v>
                </c:pt>
                <c:pt idx="123">
                  <c:v>-6.0000000000000002E-6</c:v>
                </c:pt>
                <c:pt idx="124">
                  <c:v>-6.0000000000000002E-6</c:v>
                </c:pt>
                <c:pt idx="125">
                  <c:v>-6.0000000000000002E-6</c:v>
                </c:pt>
                <c:pt idx="126">
                  <c:v>-6.0000000000000002E-6</c:v>
                </c:pt>
                <c:pt idx="127">
                  <c:v>-6.0000000000000002E-6</c:v>
                </c:pt>
                <c:pt idx="128">
                  <c:v>-6.0000000000000002E-6</c:v>
                </c:pt>
                <c:pt idx="129">
                  <c:v>-6.0000000000000002E-6</c:v>
                </c:pt>
                <c:pt idx="130">
                  <c:v>-6.0000000000000002E-6</c:v>
                </c:pt>
                <c:pt idx="131">
                  <c:v>-6.0000000000000002E-6</c:v>
                </c:pt>
                <c:pt idx="132">
                  <c:v>-6.0000000000000002E-6</c:v>
                </c:pt>
                <c:pt idx="133">
                  <c:v>-6.0000000000000002E-6</c:v>
                </c:pt>
                <c:pt idx="134">
                  <c:v>-6.0000000000000002E-6</c:v>
                </c:pt>
                <c:pt idx="135">
                  <c:v>-6.0000000000000002E-6</c:v>
                </c:pt>
                <c:pt idx="136">
                  <c:v>-6.0000000000000002E-6</c:v>
                </c:pt>
                <c:pt idx="137">
                  <c:v>-6.0000000000000002E-6</c:v>
                </c:pt>
                <c:pt idx="138">
                  <c:v>-6.0000000000000002E-6</c:v>
                </c:pt>
                <c:pt idx="139">
                  <c:v>-6.0000000000000002E-6</c:v>
                </c:pt>
                <c:pt idx="140">
                  <c:v>-6.0000000000000002E-6</c:v>
                </c:pt>
                <c:pt idx="141">
                  <c:v>-6.0000000000000002E-6</c:v>
                </c:pt>
                <c:pt idx="142">
                  <c:v>-6.0000000000000002E-6</c:v>
                </c:pt>
                <c:pt idx="143">
                  <c:v>-6.0000000000000002E-6</c:v>
                </c:pt>
                <c:pt idx="144">
                  <c:v>-6.0000000000000002E-6</c:v>
                </c:pt>
                <c:pt idx="145">
                  <c:v>-6.0000000000000002E-6</c:v>
                </c:pt>
                <c:pt idx="146">
                  <c:v>-6.0000000000000002E-6</c:v>
                </c:pt>
                <c:pt idx="147">
                  <c:v>-6.0000000000000002E-6</c:v>
                </c:pt>
                <c:pt idx="148">
                  <c:v>-6.0000000000000002E-6</c:v>
                </c:pt>
                <c:pt idx="149">
                  <c:v>-6.0000000000000002E-6</c:v>
                </c:pt>
                <c:pt idx="150">
                  <c:v>-6.0000000000000002E-6</c:v>
                </c:pt>
                <c:pt idx="151">
                  <c:v>-6.0000000000000002E-6</c:v>
                </c:pt>
                <c:pt idx="152">
                  <c:v>-6.0000000000000002E-6</c:v>
                </c:pt>
                <c:pt idx="153">
                  <c:v>-6.0000000000000002E-6</c:v>
                </c:pt>
                <c:pt idx="154">
                  <c:v>-6.0000000000000002E-6</c:v>
                </c:pt>
                <c:pt idx="155">
                  <c:v>-6.0000000000000002E-6</c:v>
                </c:pt>
                <c:pt idx="156">
                  <c:v>-6.0000000000000002E-6</c:v>
                </c:pt>
                <c:pt idx="157">
                  <c:v>-6.0000000000000002E-6</c:v>
                </c:pt>
                <c:pt idx="158">
                  <c:v>-6.0000000000000002E-6</c:v>
                </c:pt>
                <c:pt idx="159">
                  <c:v>-6.0000000000000002E-6</c:v>
                </c:pt>
                <c:pt idx="160">
                  <c:v>-6.0000000000000002E-6</c:v>
                </c:pt>
                <c:pt idx="161">
                  <c:v>-6.0000000000000002E-6</c:v>
                </c:pt>
                <c:pt idx="162">
                  <c:v>-6.0000000000000002E-6</c:v>
                </c:pt>
                <c:pt idx="163">
                  <c:v>-6.0000000000000002E-6</c:v>
                </c:pt>
                <c:pt idx="164">
                  <c:v>-6.0000000000000002E-6</c:v>
                </c:pt>
                <c:pt idx="165">
                  <c:v>-6.0000000000000002E-6</c:v>
                </c:pt>
                <c:pt idx="166">
                  <c:v>-6.0000000000000002E-6</c:v>
                </c:pt>
                <c:pt idx="167">
                  <c:v>-6.0000000000000002E-6</c:v>
                </c:pt>
                <c:pt idx="168">
                  <c:v>-6.0000000000000002E-6</c:v>
                </c:pt>
                <c:pt idx="169">
                  <c:v>-6.0000000000000002E-6</c:v>
                </c:pt>
                <c:pt idx="170">
                  <c:v>-6.0000000000000002E-6</c:v>
                </c:pt>
                <c:pt idx="171">
                  <c:v>-6.0000000000000002E-6</c:v>
                </c:pt>
                <c:pt idx="172">
                  <c:v>-6.0000000000000002E-6</c:v>
                </c:pt>
                <c:pt idx="173">
                  <c:v>-6.0000000000000002E-6</c:v>
                </c:pt>
                <c:pt idx="174">
                  <c:v>-6.0000000000000002E-6</c:v>
                </c:pt>
                <c:pt idx="175">
                  <c:v>-6.0000000000000002E-6</c:v>
                </c:pt>
                <c:pt idx="176">
                  <c:v>-6.0000000000000002E-6</c:v>
                </c:pt>
                <c:pt idx="177">
                  <c:v>-6.0000000000000002E-6</c:v>
                </c:pt>
                <c:pt idx="178">
                  <c:v>-6.0000000000000002E-6</c:v>
                </c:pt>
                <c:pt idx="179">
                  <c:v>-6.0000000000000002E-6</c:v>
                </c:pt>
                <c:pt idx="180">
                  <c:v>-6.0000000000000002E-6</c:v>
                </c:pt>
                <c:pt idx="181">
                  <c:v>-6.0000000000000002E-6</c:v>
                </c:pt>
                <c:pt idx="182">
                  <c:v>-6.0000000000000002E-6</c:v>
                </c:pt>
                <c:pt idx="183">
                  <c:v>-6.0000000000000002E-6</c:v>
                </c:pt>
                <c:pt idx="184">
                  <c:v>-6.0000000000000002E-6</c:v>
                </c:pt>
                <c:pt idx="185">
                  <c:v>-6.0000000000000002E-6</c:v>
                </c:pt>
                <c:pt idx="186">
                  <c:v>-6.0000000000000002E-6</c:v>
                </c:pt>
                <c:pt idx="187">
                  <c:v>-6.0000000000000002E-6</c:v>
                </c:pt>
                <c:pt idx="188">
                  <c:v>-6.0000000000000002E-6</c:v>
                </c:pt>
                <c:pt idx="189">
                  <c:v>-6.0000000000000002E-6</c:v>
                </c:pt>
                <c:pt idx="190">
                  <c:v>-6.0000000000000002E-6</c:v>
                </c:pt>
                <c:pt idx="191">
                  <c:v>-6.0000000000000002E-6</c:v>
                </c:pt>
                <c:pt idx="192">
                  <c:v>-6.0000000000000002E-6</c:v>
                </c:pt>
                <c:pt idx="193">
                  <c:v>-6.0000000000000002E-6</c:v>
                </c:pt>
                <c:pt idx="194">
                  <c:v>-6.0000000000000002E-6</c:v>
                </c:pt>
                <c:pt idx="195">
                  <c:v>-6.0000000000000002E-6</c:v>
                </c:pt>
                <c:pt idx="196">
                  <c:v>-6.0000000000000002E-6</c:v>
                </c:pt>
                <c:pt idx="197">
                  <c:v>-6.0000000000000002E-6</c:v>
                </c:pt>
                <c:pt idx="198">
                  <c:v>-6.0000000000000002E-6</c:v>
                </c:pt>
                <c:pt idx="199">
                  <c:v>-6.0000000000000002E-6</c:v>
                </c:pt>
                <c:pt idx="200">
                  <c:v>-6.0000000000000002E-6</c:v>
                </c:pt>
                <c:pt idx="201">
                  <c:v>-6.0000000000000002E-6</c:v>
                </c:pt>
                <c:pt idx="202">
                  <c:v>-6.0000000000000002E-6</c:v>
                </c:pt>
                <c:pt idx="203">
                  <c:v>-6.0000000000000002E-6</c:v>
                </c:pt>
              </c:numCache>
            </c:numRef>
          </c:xVal>
          <c:yVal>
            <c:numRef>
              <c:f>'FeTi in Ti-Mag'!$R$22:$R$225</c:f>
              <c:numCache>
                <c:formatCode>General</c:formatCode>
                <c:ptCount val="204"/>
                <c:pt idx="0">
                  <c:v>1.9322568355128689E-2</c:v>
                </c:pt>
                <c:pt idx="1">
                  <c:v>0.16446690568554032</c:v>
                </c:pt>
                <c:pt idx="2">
                  <c:v>0.19397182875369617</c:v>
                </c:pt>
                <c:pt idx="3">
                  <c:v>0.19837332151017081</c:v>
                </c:pt>
                <c:pt idx="4">
                  <c:v>0.19943557616794635</c:v>
                </c:pt>
                <c:pt idx="5">
                  <c:v>0.195178424317934</c:v>
                </c:pt>
                <c:pt idx="6">
                  <c:v>0.19416913802980437</c:v>
                </c:pt>
                <c:pt idx="7">
                  <c:v>0.19148070845756426</c:v>
                </c:pt>
                <c:pt idx="8">
                  <c:v>0.189873677131358</c:v>
                </c:pt>
                <c:pt idx="9">
                  <c:v>0.19003589648649233</c:v>
                </c:pt>
                <c:pt idx="10">
                  <c:v>0.18849001818887265</c:v>
                </c:pt>
                <c:pt idx="11">
                  <c:v>0.18355001783943042</c:v>
                </c:pt>
                <c:pt idx="12">
                  <c:v>0.18367219319561878</c:v>
                </c:pt>
                <c:pt idx="13">
                  <c:v>0.18052733241688099</c:v>
                </c:pt>
                <c:pt idx="14">
                  <c:v>0.18027853087506598</c:v>
                </c:pt>
                <c:pt idx="15">
                  <c:v>0.18163738214691863</c:v>
                </c:pt>
                <c:pt idx="16">
                  <c:v>0.1786261338437605</c:v>
                </c:pt>
                <c:pt idx="17">
                  <c:v>0.1785147654461712</c:v>
                </c:pt>
                <c:pt idx="18">
                  <c:v>0.17308478744037434</c:v>
                </c:pt>
                <c:pt idx="19">
                  <c:v>0.1740292309414318</c:v>
                </c:pt>
                <c:pt idx="20">
                  <c:v>0.17201017557660153</c:v>
                </c:pt>
                <c:pt idx="21">
                  <c:v>0.16992861314246652</c:v>
                </c:pt>
                <c:pt idx="22">
                  <c:v>0.17198424623861913</c:v>
                </c:pt>
                <c:pt idx="23">
                  <c:v>0.16952578294003806</c:v>
                </c:pt>
                <c:pt idx="24">
                  <c:v>0.17047558384242689</c:v>
                </c:pt>
                <c:pt idx="25">
                  <c:v>0.16453240644633749</c:v>
                </c:pt>
                <c:pt idx="26">
                  <c:v>0.16632997128385829</c:v>
                </c:pt>
                <c:pt idx="27">
                  <c:v>0.16476266607705822</c:v>
                </c:pt>
                <c:pt idx="28">
                  <c:v>0.16423233978872209</c:v>
                </c:pt>
                <c:pt idx="29">
                  <c:v>0.16170562545390371</c:v>
                </c:pt>
                <c:pt idx="30">
                  <c:v>0.16234084322357958</c:v>
                </c:pt>
                <c:pt idx="31">
                  <c:v>0.16089105590337646</c:v>
                </c:pt>
                <c:pt idx="32">
                  <c:v>0.16105756765521631</c:v>
                </c:pt>
                <c:pt idx="33">
                  <c:v>0.15818262337044259</c:v>
                </c:pt>
                <c:pt idx="34">
                  <c:v>0.15717092006046524</c:v>
                </c:pt>
                <c:pt idx="35">
                  <c:v>0.16009145798654267</c:v>
                </c:pt>
                <c:pt idx="36">
                  <c:v>0.15380542325961208</c:v>
                </c:pt>
                <c:pt idx="37">
                  <c:v>0.15909174787064612</c:v>
                </c:pt>
                <c:pt idx="38">
                  <c:v>0.15358415352252705</c:v>
                </c:pt>
                <c:pt idx="39">
                  <c:v>0.15474850952730582</c:v>
                </c:pt>
                <c:pt idx="40">
                  <c:v>0.15278848612174187</c:v>
                </c:pt>
                <c:pt idx="41">
                  <c:v>0.15442261404150673</c:v>
                </c:pt>
                <c:pt idx="42">
                  <c:v>0.15134204213801847</c:v>
                </c:pt>
                <c:pt idx="43">
                  <c:v>0.14973480729688851</c:v>
                </c:pt>
                <c:pt idx="44">
                  <c:v>0.15172374745094802</c:v>
                </c:pt>
                <c:pt idx="45">
                  <c:v>0.15073428300630018</c:v>
                </c:pt>
                <c:pt idx="46">
                  <c:v>0.14784719477545233</c:v>
                </c:pt>
                <c:pt idx="47">
                  <c:v>0.14711403684516289</c:v>
                </c:pt>
                <c:pt idx="48">
                  <c:v>0.14787821653890182</c:v>
                </c:pt>
                <c:pt idx="49">
                  <c:v>0.14664363335231007</c:v>
                </c:pt>
                <c:pt idx="50">
                  <c:v>0.14670999808412954</c:v>
                </c:pt>
                <c:pt idx="51">
                  <c:v>0.1483214907143979</c:v>
                </c:pt>
                <c:pt idx="52">
                  <c:v>0.14812800895538464</c:v>
                </c:pt>
                <c:pt idx="53">
                  <c:v>0.1469917189424346</c:v>
                </c:pt>
                <c:pt idx="54">
                  <c:v>0.14582548388899932</c:v>
                </c:pt>
                <c:pt idx="55">
                  <c:v>0.14374393050473408</c:v>
                </c:pt>
                <c:pt idx="56">
                  <c:v>0.14704787597078081</c:v>
                </c:pt>
                <c:pt idx="57">
                  <c:v>0.14655703715204896</c:v>
                </c:pt>
                <c:pt idx="58">
                  <c:v>0.14311898004356952</c:v>
                </c:pt>
                <c:pt idx="59">
                  <c:v>0.14441059831278436</c:v>
                </c:pt>
                <c:pt idx="60">
                  <c:v>0.14430675438799023</c:v>
                </c:pt>
                <c:pt idx="61">
                  <c:v>0.14364172841411116</c:v>
                </c:pt>
                <c:pt idx="62">
                  <c:v>0.14348008275942506</c:v>
                </c:pt>
                <c:pt idx="63">
                  <c:v>0.1438311615425607</c:v>
                </c:pt>
                <c:pt idx="64">
                  <c:v>0.14432754048213783</c:v>
                </c:pt>
                <c:pt idx="65">
                  <c:v>0.14370178049436647</c:v>
                </c:pt>
                <c:pt idx="66">
                  <c:v>0.14379250125269807</c:v>
                </c:pt>
                <c:pt idx="67">
                  <c:v>0.14687299023728778</c:v>
                </c:pt>
                <c:pt idx="68">
                  <c:v>0.14324165190313864</c:v>
                </c:pt>
                <c:pt idx="69">
                  <c:v>0.14322899098132275</c:v>
                </c:pt>
                <c:pt idx="70">
                  <c:v>0.14369975921889783</c:v>
                </c:pt>
                <c:pt idx="71">
                  <c:v>0.14458725428151073</c:v>
                </c:pt>
                <c:pt idx="72">
                  <c:v>0.14200666023196085</c:v>
                </c:pt>
                <c:pt idx="73">
                  <c:v>0.14288361064799726</c:v>
                </c:pt>
                <c:pt idx="74">
                  <c:v>0.14222424619189153</c:v>
                </c:pt>
                <c:pt idx="75">
                  <c:v>0.14443294349829605</c:v>
                </c:pt>
                <c:pt idx="76">
                  <c:v>0.13994867002956365</c:v>
                </c:pt>
                <c:pt idx="77">
                  <c:v>0.14217427524981469</c:v>
                </c:pt>
                <c:pt idx="78">
                  <c:v>0.14223874225555602</c:v>
                </c:pt>
                <c:pt idx="79">
                  <c:v>0.14394038712350393</c:v>
                </c:pt>
                <c:pt idx="80">
                  <c:v>0.14110952208480268</c:v>
                </c:pt>
                <c:pt idx="81">
                  <c:v>0.14545058705604375</c:v>
                </c:pt>
                <c:pt idx="82">
                  <c:v>0.14275010764806209</c:v>
                </c:pt>
                <c:pt idx="83">
                  <c:v>0.14119246994426465</c:v>
                </c:pt>
                <c:pt idx="84">
                  <c:v>0.14255737939718835</c:v>
                </c:pt>
                <c:pt idx="85">
                  <c:v>0.14110646224100962</c:v>
                </c:pt>
                <c:pt idx="86">
                  <c:v>0.14327103077549919</c:v>
                </c:pt>
                <c:pt idx="87">
                  <c:v>0.14034091193378906</c:v>
                </c:pt>
                <c:pt idx="88">
                  <c:v>0.14227336633913376</c:v>
                </c:pt>
                <c:pt idx="89">
                  <c:v>0.14267992208077365</c:v>
                </c:pt>
                <c:pt idx="90">
                  <c:v>0.1420231821620021</c:v>
                </c:pt>
                <c:pt idx="91">
                  <c:v>0.14162495350538865</c:v>
                </c:pt>
                <c:pt idx="92">
                  <c:v>0.13973095887566994</c:v>
                </c:pt>
                <c:pt idx="93">
                  <c:v>0.14310372054368303</c:v>
                </c:pt>
                <c:pt idx="94">
                  <c:v>0.14033994323601059</c:v>
                </c:pt>
                <c:pt idx="95">
                  <c:v>0.14216027165399328</c:v>
                </c:pt>
                <c:pt idx="96">
                  <c:v>0.13970688994786198</c:v>
                </c:pt>
                <c:pt idx="97">
                  <c:v>0.14177945645503176</c:v>
                </c:pt>
                <c:pt idx="98">
                  <c:v>0.14261814398877495</c:v>
                </c:pt>
                <c:pt idx="99">
                  <c:v>0.1430171900698444</c:v>
                </c:pt>
                <c:pt idx="100">
                  <c:v>0.14195207985510266</c:v>
                </c:pt>
                <c:pt idx="101">
                  <c:v>0.14193729284707912</c:v>
                </c:pt>
                <c:pt idx="102">
                  <c:v>0.14319976912867227</c:v>
                </c:pt>
                <c:pt idx="103">
                  <c:v>0.14229614685146202</c:v>
                </c:pt>
                <c:pt idx="104">
                  <c:v>0.14385128140518688</c:v>
                </c:pt>
                <c:pt idx="105">
                  <c:v>0.14147208119402568</c:v>
                </c:pt>
                <c:pt idx="106">
                  <c:v>0.14280726064812974</c:v>
                </c:pt>
                <c:pt idx="107">
                  <c:v>0.14144615444760025</c:v>
                </c:pt>
                <c:pt idx="108">
                  <c:v>0.14327465777648676</c:v>
                </c:pt>
                <c:pt idx="109">
                  <c:v>0.14462628611826076</c:v>
                </c:pt>
                <c:pt idx="110">
                  <c:v>0.14220376301304138</c:v>
                </c:pt>
                <c:pt idx="111">
                  <c:v>0.14196063945571197</c:v>
                </c:pt>
                <c:pt idx="112">
                  <c:v>0.14105994003268046</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numCache>
            </c:numRef>
          </c:yVal>
          <c:smooth val="0"/>
          <c:extLst>
            <c:ext xmlns:c16="http://schemas.microsoft.com/office/drawing/2014/chart" uri="{C3380CC4-5D6E-409C-BE32-E72D297353CC}">
              <c16:uniqueId val="{00000002-B2B5-4A7B-9E30-BB57A8DCAC24}"/>
            </c:ext>
          </c:extLst>
        </c:ser>
        <c:dLbls>
          <c:showLegendKey val="0"/>
          <c:showVal val="0"/>
          <c:showCatName val="0"/>
          <c:showSerName val="0"/>
          <c:showPercent val="0"/>
          <c:showBubbleSize val="0"/>
        </c:dLbls>
        <c:axId val="533053183"/>
        <c:axId val="1"/>
      </c:scatterChart>
      <c:valAx>
        <c:axId val="533053183"/>
        <c:scaling>
          <c:orientation val="minMax"/>
          <c:min val="-1.0000000000000003E-4"/>
        </c:scaling>
        <c:delete val="0"/>
        <c:axPos val="b"/>
        <c:title>
          <c:tx>
            <c:rich>
              <a:bodyPr/>
              <a:lstStyle/>
              <a:p>
                <a:pPr>
                  <a:defRPr sz="2175" b="1" i="0" u="none" strike="noStrike" baseline="0">
                    <a:solidFill>
                      <a:srgbClr val="000000"/>
                    </a:solidFill>
                    <a:latin typeface="Arial"/>
                    <a:ea typeface="Arial"/>
                    <a:cs typeface="Arial"/>
                  </a:defRPr>
                </a:pPr>
                <a:r>
                  <a:rPr lang="en-GB"/>
                  <a:t>Distance x</a:t>
                </a:r>
              </a:p>
            </c:rich>
          </c:tx>
          <c:layout>
            <c:manualLayout>
              <c:xMode val="edge"/>
              <c:yMode val="edge"/>
              <c:x val="0.44169330040179294"/>
              <c:y val="0.9069548306461692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2175" b="0" i="0" u="none" strike="noStrike" baseline="0">
                <a:solidFill>
                  <a:srgbClr val="000000"/>
                </a:solidFill>
                <a:latin typeface="Arial"/>
                <a:ea typeface="Arial"/>
                <a:cs typeface="Arial"/>
              </a:defRPr>
            </a:pPr>
            <a:endParaRPr lang="fr-FR"/>
          </a:p>
        </c:txPr>
        <c:crossAx val="1"/>
        <c:crosses val="autoZero"/>
        <c:crossBetween val="midCat"/>
      </c:valAx>
      <c:valAx>
        <c:axId val="1"/>
        <c:scaling>
          <c:orientation val="minMax"/>
          <c:max val="0.25"/>
          <c:min val="0.1"/>
        </c:scaling>
        <c:delete val="0"/>
        <c:axPos val="l"/>
        <c:majorGridlines>
          <c:spPr>
            <a:ln w="3175">
              <a:solidFill>
                <a:srgbClr val="000000"/>
              </a:solidFill>
              <a:prstDash val="solid"/>
            </a:ln>
          </c:spPr>
        </c:majorGridlines>
        <c:title>
          <c:tx>
            <c:rich>
              <a:bodyPr/>
              <a:lstStyle/>
              <a:p>
                <a:pPr>
                  <a:defRPr sz="2175" b="1" i="0" u="none" strike="noStrike" baseline="0">
                    <a:solidFill>
                      <a:srgbClr val="000000"/>
                    </a:solidFill>
                    <a:latin typeface="Arial"/>
                    <a:ea typeface="Arial"/>
                    <a:cs typeface="Arial"/>
                  </a:defRPr>
                </a:pPr>
                <a:r>
                  <a:rPr lang="en-GB"/>
                  <a:t>Concentration C</a:t>
                </a:r>
              </a:p>
            </c:rich>
          </c:tx>
          <c:layout>
            <c:manualLayout>
              <c:xMode val="edge"/>
              <c:yMode val="edge"/>
              <c:x val="6.2211057397986115E-3"/>
              <c:y val="0.3171095613048369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2175" b="0" i="0" u="none" strike="noStrike" baseline="0">
                <a:solidFill>
                  <a:srgbClr val="000000"/>
                </a:solidFill>
                <a:latin typeface="Arial"/>
                <a:ea typeface="Arial"/>
                <a:cs typeface="Arial"/>
              </a:defRPr>
            </a:pPr>
            <a:endParaRPr lang="fr-FR"/>
          </a:p>
        </c:txPr>
        <c:crossAx val="533053183"/>
        <c:crosses val="autoZero"/>
        <c:crossBetween val="midCat"/>
      </c:valAx>
      <c:spPr>
        <a:solidFill>
          <a:srgbClr val="FFFFFF"/>
        </a:solidFill>
        <a:ln w="12700">
          <a:solidFill>
            <a:srgbClr val="808080"/>
          </a:solidFill>
          <a:prstDash val="solid"/>
        </a:ln>
      </c:spPr>
    </c:plotArea>
    <c:legend>
      <c:legendPos val="r"/>
      <c:layout>
        <c:manualLayout>
          <c:xMode val="edge"/>
          <c:yMode val="edge"/>
          <c:x val="0.14305265085438373"/>
          <c:y val="0.21367264453160084"/>
          <c:w val="0.17084840936437906"/>
          <c:h val="0.15445869266341708"/>
        </c:manualLayout>
      </c:layout>
      <c:overlay val="0"/>
      <c:spPr>
        <a:solidFill>
          <a:srgbClr val="FFFFFF"/>
        </a:solidFill>
        <a:ln w="3175">
          <a:solidFill>
            <a:srgbClr val="000000"/>
          </a:solidFill>
          <a:prstDash val="solid"/>
        </a:ln>
      </c:spPr>
      <c:txPr>
        <a:bodyPr/>
        <a:lstStyle/>
        <a:p>
          <a:pPr>
            <a:defRPr sz="1360" b="0" i="0" u="none" strike="noStrike" baseline="0">
              <a:solidFill>
                <a:srgbClr val="000000"/>
              </a:solidFill>
              <a:latin typeface="Arial"/>
              <a:ea typeface="Arial"/>
              <a:cs typeface="Arial"/>
            </a:defRPr>
          </a:pPr>
          <a:endParaRPr lang="fr-FR"/>
        </a:p>
      </c:txPr>
    </c:legend>
    <c:plotVisOnly val="1"/>
    <c:dispBlanksAs val="gap"/>
    <c:showDLblsOverMax val="0"/>
  </c:chart>
  <c:spPr>
    <a:solidFill>
      <a:srgbClr val="FFFFFF"/>
    </a:solidFill>
    <a:ln w="3175">
      <a:solidFill>
        <a:schemeClr val="tx1"/>
      </a:solidFill>
      <a:prstDash val="solid"/>
    </a:ln>
  </c:spPr>
  <c:txPr>
    <a:bodyPr/>
    <a:lstStyle/>
    <a:p>
      <a:pPr>
        <a:defRPr sz="1750" b="0" i="0" u="none" strike="noStrike" baseline="0">
          <a:solidFill>
            <a:srgbClr val="000000"/>
          </a:solidFill>
          <a:latin typeface="Arial"/>
          <a:ea typeface="Arial"/>
          <a:cs typeface="Arial"/>
        </a:defRPr>
      </a:pPr>
      <a:endParaRPr lang="fr-FR"/>
    </a:p>
  </c:txPr>
  <c:printSettings>
    <c:headerFooter alignWithMargins="0"/>
    <c:pageMargins b="1" l="0.75" r="0.75" t="1" header="0.5" footer="0.5"/>
    <c:pageSetup paperSize="9" orientation="landscape" horizontalDpi="1200" verticalDpi="1200"/>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523875</xdr:colOff>
      <xdr:row>1</xdr:row>
      <xdr:rowOff>133349</xdr:rowOff>
    </xdr:from>
    <xdr:to>
      <xdr:col>16</xdr:col>
      <xdr:colOff>381000</xdr:colOff>
      <xdr:row>187</xdr:row>
      <xdr:rowOff>47625</xdr:rowOff>
    </xdr:to>
    <xdr:grpSp>
      <xdr:nvGrpSpPr>
        <xdr:cNvPr id="17" name="Group 16">
          <a:extLst>
            <a:ext uri="{FF2B5EF4-FFF2-40B4-BE49-F238E27FC236}">
              <a16:creationId xmlns:a16="http://schemas.microsoft.com/office/drawing/2014/main" id="{22EA4820-E5CE-34EF-BA07-7E6AF222D6E8}"/>
            </a:ext>
          </a:extLst>
        </xdr:cNvPr>
        <xdr:cNvGrpSpPr/>
      </xdr:nvGrpSpPr>
      <xdr:grpSpPr>
        <a:xfrm>
          <a:off x="523875" y="295274"/>
          <a:ext cx="9610725" cy="30032326"/>
          <a:chOff x="523875" y="295274"/>
          <a:chExt cx="9610725" cy="30032326"/>
        </a:xfrm>
      </xdr:grpSpPr>
      <xdr:sp macro="" textlink="">
        <xdr:nvSpPr>
          <xdr:cNvPr id="2" name="TextBox 1">
            <a:extLst>
              <a:ext uri="{FF2B5EF4-FFF2-40B4-BE49-F238E27FC236}">
                <a16:creationId xmlns:a16="http://schemas.microsoft.com/office/drawing/2014/main" id="{5C6626B5-AE75-8818-87EE-791CB91643AF}"/>
              </a:ext>
            </a:extLst>
          </xdr:cNvPr>
          <xdr:cNvSpPr txBox="1"/>
        </xdr:nvSpPr>
        <xdr:spPr>
          <a:xfrm>
            <a:off x="523875" y="295274"/>
            <a:ext cx="9610725" cy="300323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File last update: 24/6/2024</a:t>
            </a:r>
          </a:p>
          <a:p>
            <a:endParaRPr lang="en-GB" sz="1100"/>
          </a:p>
          <a:p>
            <a:r>
              <a:rPr lang="en-GB" sz="1100"/>
              <a:t>Welcome to this 1D-step function spreadsheet for working with Fe-Ti diffusion in titanomagnetite.</a:t>
            </a:r>
          </a:p>
          <a:p>
            <a:endParaRPr lang="en-GB" sz="1100"/>
          </a:p>
          <a:p>
            <a:r>
              <a:rPr lang="en-GB" sz="1100"/>
              <a:t>This sheet uses the Fe-Ti interdiffusion data from Aragon, 1984.</a:t>
            </a:r>
            <a:r>
              <a:rPr lang="en-GB" sz="1100" baseline="0"/>
              <a:t>  This has a relatively simple expression and has been used in several other publications that work on titanomagnetite.  Relevant publications for the diffusivity data include</a:t>
            </a:r>
          </a:p>
          <a:p>
            <a:endParaRPr lang="en-GB" sz="1100" baseline="0"/>
          </a:p>
          <a:p>
            <a:pPr marL="171450" indent="-171450">
              <a:buFont typeface="Arial" panose="020B0604020202020204" pitchFamily="34" charset="0"/>
              <a:buChar char="•"/>
            </a:pPr>
            <a:r>
              <a:rPr lang="en-GB" sz="1100"/>
              <a:t>Aragon, R., McCallister,</a:t>
            </a:r>
            <a:r>
              <a:rPr lang="en-GB" sz="1100" baseline="0"/>
              <a:t> R.H., Harrison, H.R. (1984) Cation diffusion in titanomagnetites.  </a:t>
            </a:r>
            <a:r>
              <a:rPr lang="en-GB" sz="1100" b="1" baseline="0"/>
              <a:t>Contributions to Mneralogy and Petrology vol 85: 174-185</a:t>
            </a:r>
            <a:endParaRPr lang="en-GB" sz="1100" b="1"/>
          </a:p>
          <a:p>
            <a:pPr marL="171450" indent="-171450">
              <a:buFont typeface="Arial" panose="020B0604020202020204" pitchFamily="34" charset="0"/>
              <a:buChar char="•"/>
            </a:pPr>
            <a:r>
              <a:rPr lang="en-GB" sz="1100"/>
              <a:t>Dieckmann R. et al (1978), Defects and cation diffusion in magnetite (III): tracer diffusion of foreign tracer cations as a function of T and oxygen potential </a:t>
            </a:r>
            <a:r>
              <a:rPr lang="en-GB" sz="1100" b="1"/>
              <a:t>Ber bunsen Ges Phys Chem 82 (778-783)</a:t>
            </a:r>
            <a:r>
              <a:rPr lang="en-GB" sz="1100"/>
              <a:t>	</a:t>
            </a:r>
          </a:p>
          <a:p>
            <a:pPr marL="171450" indent="-171450">
              <a:buFont typeface="Arial" panose="020B0604020202020204" pitchFamily="34" charset="0"/>
              <a:buChar char="•"/>
            </a:pPr>
            <a:r>
              <a:rPr lang="en-GB" sz="1100"/>
              <a:t>Aggarwal, S. and Dieckmann, R. (2002b), Point defects and cation diffusion in (TixFe1-x)3-dO4. II Cation tracer diffusion </a:t>
            </a:r>
            <a:r>
              <a:rPr lang="en-GB" sz="1100" b="1"/>
              <a:t>Physics and Chemistry of Minerals 29: 707-718</a:t>
            </a:r>
            <a:r>
              <a:rPr lang="en-GB" sz="1100"/>
              <a:t>	</a:t>
            </a:r>
          </a:p>
          <a:p>
            <a:pPr marL="0" indent="0">
              <a:buFont typeface="Arial" panose="020B0604020202020204" pitchFamily="34" charset="0"/>
              <a:buNone/>
            </a:pPr>
            <a:endParaRPr lang="en-GB" sz="1100"/>
          </a:p>
          <a:p>
            <a:pPr marL="0" indent="0">
              <a:buFont typeface="Arial" panose="020B0604020202020204" pitchFamily="34" charset="0"/>
              <a:buNone/>
            </a:pPr>
            <a:r>
              <a:rPr lang="en-GB" sz="1100"/>
              <a:t>These are reviewed in </a:t>
            </a:r>
          </a:p>
          <a:p>
            <a:pPr marL="0" indent="0">
              <a:buFont typeface="Arial" panose="020B0604020202020204" pitchFamily="34" charset="0"/>
              <a:buNone/>
            </a:pPr>
            <a:endParaRPr lang="en-GB" sz="1100"/>
          </a:p>
          <a:p>
            <a:pPr marL="171450" indent="-171450">
              <a:buFont typeface="Arial" panose="020B0604020202020204" pitchFamily="34" charset="0"/>
              <a:buChar char="•"/>
            </a:pPr>
            <a:r>
              <a:rPr lang="en-GB" sz="1100"/>
              <a:t>Van Orman, J.A. and Crispin, K.L. (2010), Diffusion in Oxides, </a:t>
            </a:r>
            <a:r>
              <a:rPr lang="en-GB" sz="1100" i="1"/>
              <a:t>in</a:t>
            </a:r>
            <a:r>
              <a:rPr lang="en-GB" sz="1100"/>
              <a:t> </a:t>
            </a:r>
            <a:r>
              <a:rPr lang="en-GB" sz="1100" b="1"/>
              <a:t>Cherniak, D.J., and Zhang, Y, eds.  Diffusion in Minerals and Melts, Reviews in Mineralogy and Geochemistry vol. 72 pages 757-825</a:t>
            </a:r>
          </a:p>
          <a:p>
            <a:endParaRPr lang="en-GB" sz="1100"/>
          </a:p>
          <a:p>
            <a:r>
              <a:rPr lang="en-GB" sz="1100"/>
              <a:t>This </a:t>
            </a:r>
            <a:r>
              <a:rPr lang="en-GB" sz="1100" baseline="0"/>
              <a:t>review notes that there are some outstanding questions regarding these minerals; there is not yet complete agreement on the speed of Fe-Ti interdiffusion across the studies.  </a:t>
            </a:r>
            <a:endParaRPr lang="en-GB" sz="1100"/>
          </a:p>
          <a:p>
            <a:endParaRPr lang="en-GB" sz="1100"/>
          </a:p>
          <a:p>
            <a:r>
              <a:rPr lang="en-GB" sz="1100"/>
              <a:t>Use of this sheet</a:t>
            </a:r>
          </a:p>
          <a:p>
            <a:endParaRPr lang="en-GB" sz="1100"/>
          </a:p>
          <a:p>
            <a:r>
              <a:rPr lang="en-GB" sz="1100"/>
              <a:t>There are three aspects to this sheet where data should be entered</a:t>
            </a:r>
            <a:r>
              <a:rPr lang="en-GB" sz="1100" baseline="0"/>
              <a:t> and parameters adjusted</a:t>
            </a:r>
            <a:endParaRPr lang="en-GB" sz="1100"/>
          </a:p>
          <a:p>
            <a:endParaRPr lang="en-GB" sz="1100"/>
          </a:p>
          <a:p>
            <a:r>
              <a:rPr lang="en-GB" sz="1100" b="1"/>
              <a:t>Master parameter entry</a:t>
            </a:r>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endParaRPr lang="en-GB" sz="1100"/>
          </a:p>
          <a:p>
            <a:r>
              <a:rPr lang="en-GB" sz="1100"/>
              <a:t>This sheet is where global</a:t>
            </a:r>
            <a:r>
              <a:rPr lang="en-GB" sz="1100" baseline="0"/>
              <a:t> intensive parameters - P, T, fO2 - are set.  The colour coding should help focus where parameters are needed.</a:t>
            </a:r>
          </a:p>
          <a:p>
            <a:endParaRPr lang="en-GB" sz="1100" b="1" baseline="0"/>
          </a:p>
          <a:p>
            <a:r>
              <a:rPr lang="en-GB" sz="1100" b="1" baseline="0"/>
              <a:t>Data paste</a:t>
            </a:r>
          </a:p>
          <a:p>
            <a:endParaRPr lang="en-GB" sz="1100" baseline="0"/>
          </a:p>
          <a:p>
            <a:r>
              <a:rPr lang="en-GB" sz="1100" baseline="0"/>
              <a:t>This sheet is where the traverse data is pasted, in the two columns on the left in the green cells.</a:t>
            </a:r>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r>
              <a:rPr lang="en-GB" sz="1100" baseline="0"/>
              <a:t>This sheet includes an angular corrector in case a traverse was measured oblique to the interface.  Otherwise, paste in the distances in micrometres in column A and the XTi values in column B.  When imported into the next sheet, error bars of +-2 relative % will be shown, these can be adjusted in the graph settings.</a:t>
            </a:r>
          </a:p>
          <a:p>
            <a:endParaRPr lang="en-GB" sz="1100" baseline="0"/>
          </a:p>
          <a:p>
            <a:r>
              <a:rPr lang="en-GB" sz="1100" b="1" baseline="0"/>
              <a:t>FeTi in Ti-Mag</a:t>
            </a:r>
          </a:p>
          <a:p>
            <a:endParaRPr lang="en-GB" sz="1100" baseline="0"/>
          </a:p>
          <a:p>
            <a:r>
              <a:rPr lang="en-GB" sz="1100" baseline="0"/>
              <a:t>This sheet performs the modelling.  Before we do that, there is an opportunity to nudge the data.  Sometimes the data might start in the groundmass, and so we need to realign the data to place the crystal edge at x=0.  Do this by adjusting the Shift X value.  If necessary, there is a shift Y parameter but this is not often used.</a:t>
            </a:r>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The model is simple and the diffusivity used is not composition dependent.  Modelling is achieved by setting the C (right, core) and C (left, rim) values, and specifying a single point on the profile (located at ModelX and Model C) for the model to fit through.  The value of C left is what will be diffusing into the material at C right. </a:t>
            </a:r>
            <a:endParaRPr lang="en-GB">
              <a:effectLst/>
            </a:endParaRPr>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a:p>
          <a:p>
            <a:r>
              <a:rPr lang="en-GB" sz="1100"/>
              <a:t>When setting the Model C and Model X values, try to place the red data point (which is our</a:t>
            </a:r>
            <a:r>
              <a:rPr lang="en-GB" sz="1100" baseline="0"/>
              <a:t> target) onto the data series, about 25-30% of the way up, as shown.  </a:t>
            </a:r>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a:p>
          <a:p>
            <a:endParaRPr lang="en-GB" sz="1100"/>
          </a:p>
          <a:p>
            <a:endParaRPr lang="en-GB" sz="1100"/>
          </a:p>
          <a:p>
            <a:endParaRPr lang="en-GB" sz="1100"/>
          </a:p>
          <a:p>
            <a:endParaRPr lang="en-GB" sz="1100"/>
          </a:p>
          <a:p>
            <a:endParaRPr lang="en-GB" sz="1100"/>
          </a:p>
          <a:p>
            <a:r>
              <a:rPr lang="en-GB" sz="1100"/>
              <a:t>The X max value determines how much model is calculated for the purposes of displaying a line - if it equals or exceeds the width of the data then it should be fine.</a:t>
            </a:r>
          </a:p>
          <a:p>
            <a:endParaRPr lang="en-GB" sz="1100"/>
          </a:p>
          <a:p>
            <a:r>
              <a:rPr lang="en-GB" sz="1100"/>
              <a:t>After this point you can activate a macro by clicking the smiley face button.  This should automatically solve for a profile buffered</a:t>
            </a:r>
            <a:r>
              <a:rPr lang="en-GB" sz="1100" baseline="0"/>
              <a:t> by the C (right, core) and C (left, rim) values that passes through the red data point.  The graph should update, with the profile passing through the data points.  It is possible that the macro can get confused in this process; if so, updating the values in cells B3 and B12 to a value of 1e6 seconds should be enough to reset the sheet before trying again.</a:t>
            </a:r>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r>
              <a:rPr lang="en-GB" sz="1100" baseline="0"/>
              <a:t>The final time scale is converted into days and hours in column G</a:t>
            </a:r>
          </a:p>
          <a:p>
            <a:endParaRPr lang="en-GB" sz="1100" baseline="0"/>
          </a:p>
          <a:p>
            <a:r>
              <a:rPr lang="en-GB" sz="1100" baseline="0"/>
              <a:t> </a:t>
            </a:r>
          </a:p>
          <a:p>
            <a:endParaRPr lang="en-GB" sz="1100" baseline="0"/>
          </a:p>
          <a:p>
            <a:endParaRPr lang="en-GB" sz="1100"/>
          </a:p>
          <a:p>
            <a:endParaRPr lang="en-GB" sz="1100"/>
          </a:p>
          <a:p>
            <a:endParaRPr lang="en-GB" sz="1100"/>
          </a:p>
          <a:p>
            <a:endParaRPr lang="en-GB" sz="1100"/>
          </a:p>
          <a:p>
            <a:endParaRPr lang="en-GB" sz="1100"/>
          </a:p>
          <a:p>
            <a:endParaRPr lang="en-GB" sz="1100"/>
          </a:p>
          <a:p>
            <a:endParaRPr lang="en-GB" sz="1100"/>
          </a:p>
        </xdr:txBody>
      </xdr:sp>
      <xdr:pic>
        <xdr:nvPicPr>
          <xdr:cNvPr id="4" name="Picture 3">
            <a:extLst>
              <a:ext uri="{FF2B5EF4-FFF2-40B4-BE49-F238E27FC236}">
                <a16:creationId xmlns:a16="http://schemas.microsoft.com/office/drawing/2014/main" id="{DDABC04D-9923-512A-9946-789D4401F3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5095875"/>
            <a:ext cx="7439025" cy="3067050"/>
          </a:xfrm>
          <a:prstGeom prst="rect">
            <a:avLst/>
          </a:prstGeom>
        </xdr:spPr>
      </xdr:pic>
      <xdr:pic>
        <xdr:nvPicPr>
          <xdr:cNvPr id="6" name="Picture 5">
            <a:extLst>
              <a:ext uri="{FF2B5EF4-FFF2-40B4-BE49-F238E27FC236}">
                <a16:creationId xmlns:a16="http://schemas.microsoft.com/office/drawing/2014/main" id="{6F1C30DE-2536-FC15-A50F-7F5FA4D0AD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42950" y="9563100"/>
            <a:ext cx="6905625" cy="1533525"/>
          </a:xfrm>
          <a:prstGeom prst="rect">
            <a:avLst/>
          </a:prstGeom>
        </xdr:spPr>
      </xdr:pic>
      <xdr:pic>
        <xdr:nvPicPr>
          <xdr:cNvPr id="8" name="Picture 7">
            <a:extLst>
              <a:ext uri="{FF2B5EF4-FFF2-40B4-BE49-F238E27FC236}">
                <a16:creationId xmlns:a16="http://schemas.microsoft.com/office/drawing/2014/main" id="{5B984C1E-26B0-4027-691D-2BCB7BEA060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33425" y="14363700"/>
            <a:ext cx="5372100" cy="2876550"/>
          </a:xfrm>
          <a:prstGeom prst="rect">
            <a:avLst/>
          </a:prstGeom>
        </xdr:spPr>
      </xdr:pic>
      <xdr:pic>
        <xdr:nvPicPr>
          <xdr:cNvPr id="10" name="Picture 9">
            <a:extLst>
              <a:ext uri="{FF2B5EF4-FFF2-40B4-BE49-F238E27FC236}">
                <a16:creationId xmlns:a16="http://schemas.microsoft.com/office/drawing/2014/main" id="{38A5F683-6442-9299-3440-B35ED4FA0D0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90575" y="12630150"/>
            <a:ext cx="2143125" cy="1009650"/>
          </a:xfrm>
          <a:prstGeom prst="rect">
            <a:avLst/>
          </a:prstGeom>
        </xdr:spPr>
      </xdr:pic>
      <xdr:pic>
        <xdr:nvPicPr>
          <xdr:cNvPr id="12" name="Picture 11">
            <a:extLst>
              <a:ext uri="{FF2B5EF4-FFF2-40B4-BE49-F238E27FC236}">
                <a16:creationId xmlns:a16="http://schemas.microsoft.com/office/drawing/2014/main" id="{5C48C143-366B-F6AB-0ABE-7C81BDAF854A}"/>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76275" y="17630775"/>
            <a:ext cx="5524500" cy="3585260"/>
          </a:xfrm>
          <a:prstGeom prst="rect">
            <a:avLst/>
          </a:prstGeom>
        </xdr:spPr>
      </xdr:pic>
      <xdr:pic>
        <xdr:nvPicPr>
          <xdr:cNvPr id="14" name="Picture 13">
            <a:extLst>
              <a:ext uri="{FF2B5EF4-FFF2-40B4-BE49-F238E27FC236}">
                <a16:creationId xmlns:a16="http://schemas.microsoft.com/office/drawing/2014/main" id="{52EC6EC7-2BA7-59BF-C730-7E4D114E98B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66750" y="22326600"/>
            <a:ext cx="5495925" cy="3545541"/>
          </a:xfrm>
          <a:prstGeom prst="rect">
            <a:avLst/>
          </a:prstGeom>
        </xdr:spPr>
      </xdr:pic>
      <xdr:pic>
        <xdr:nvPicPr>
          <xdr:cNvPr id="16" name="Picture 15">
            <a:extLst>
              <a:ext uri="{FF2B5EF4-FFF2-40B4-BE49-F238E27FC236}">
                <a16:creationId xmlns:a16="http://schemas.microsoft.com/office/drawing/2014/main" id="{57C3310B-7776-3069-4508-317BF0B64F52}"/>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923925" y="26508075"/>
            <a:ext cx="3829050" cy="1066800"/>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152400</xdr:colOff>
      <xdr:row>19</xdr:row>
      <xdr:rowOff>133350</xdr:rowOff>
    </xdr:from>
    <xdr:to>
      <xdr:col>15</xdr:col>
      <xdr:colOff>485775</xdr:colOff>
      <xdr:row>50</xdr:row>
      <xdr:rowOff>104775</xdr:rowOff>
    </xdr:to>
    <xdr:graphicFrame macro="">
      <xdr:nvGraphicFramePr>
        <xdr:cNvPr id="1183" name="Chart 1">
          <a:extLst>
            <a:ext uri="{FF2B5EF4-FFF2-40B4-BE49-F238E27FC236}">
              <a16:creationId xmlns:a16="http://schemas.microsoft.com/office/drawing/2014/main" id="{52377DE8-7138-58EC-AB73-AD2721DEAD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47625</xdr:colOff>
      <xdr:row>10</xdr:row>
      <xdr:rowOff>133350</xdr:rowOff>
    </xdr:from>
    <xdr:to>
      <xdr:col>3</xdr:col>
      <xdr:colOff>457200</xdr:colOff>
      <xdr:row>13</xdr:row>
      <xdr:rowOff>57150</xdr:rowOff>
    </xdr:to>
    <xdr:sp macro="[0]!solve1" textlink="">
      <xdr:nvSpPr>
        <xdr:cNvPr id="1184" name="AutoShape 2">
          <a:extLst>
            <a:ext uri="{FF2B5EF4-FFF2-40B4-BE49-F238E27FC236}">
              <a16:creationId xmlns:a16="http://schemas.microsoft.com/office/drawing/2014/main" id="{4F9D24AB-99ED-D2E0-7B4F-B85949CCBF1F}"/>
            </a:ext>
          </a:extLst>
        </xdr:cNvPr>
        <xdr:cNvSpPr>
          <a:spLocks noChangeArrowheads="1"/>
        </xdr:cNvSpPr>
      </xdr:nvSpPr>
      <xdr:spPr bwMode="auto">
        <a:xfrm>
          <a:off x="2543175" y="1838325"/>
          <a:ext cx="409575" cy="419100"/>
        </a:xfrm>
        <a:prstGeom prst="smileyFace">
          <a:avLst>
            <a:gd name="adj" fmla="val 4653"/>
          </a:avLst>
        </a:prstGeom>
        <a:solidFill>
          <a:srgbClr val="FFFF99"/>
        </a:solid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61315-7F96-429F-A80B-508C07D43C09}">
  <dimension ref="A1"/>
  <sheetViews>
    <sheetView workbookViewId="0">
      <selection activeCell="A3" sqref="A3"/>
    </sheetView>
  </sheetViews>
  <sheetFormatPr baseColWidth="10" defaultColWidth="9.140625"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dimension ref="A1:K16"/>
  <sheetViews>
    <sheetView workbookViewId="0">
      <selection activeCell="E35" sqref="E35"/>
    </sheetView>
  </sheetViews>
  <sheetFormatPr baseColWidth="10" defaultColWidth="9.140625" defaultRowHeight="12.75" x14ac:dyDescent="0.2"/>
  <cols>
    <col min="1" max="1" width="13.42578125" customWidth="1"/>
    <col min="2" max="2" width="12.140625" bestFit="1" customWidth="1"/>
    <col min="3" max="256" width="11.42578125" customWidth="1"/>
  </cols>
  <sheetData>
    <row r="1" spans="1:11" ht="13.5" thickBot="1" x14ac:dyDescent="0.25"/>
    <row r="2" spans="1:11" x14ac:dyDescent="0.2">
      <c r="A2" t="s">
        <v>13</v>
      </c>
      <c r="B2" s="57">
        <v>850</v>
      </c>
      <c r="C2" t="s">
        <v>64</v>
      </c>
      <c r="F2" s="69" t="s">
        <v>83</v>
      </c>
      <c r="G2" s="70"/>
      <c r="H2" s="70"/>
      <c r="I2" s="70"/>
      <c r="J2" s="70"/>
      <c r="K2" s="71"/>
    </row>
    <row r="3" spans="1:11" ht="13.5" thickBot="1" x14ac:dyDescent="0.25">
      <c r="A3" t="s">
        <v>13</v>
      </c>
      <c r="B3" s="56">
        <f>B2+273</f>
        <v>1123</v>
      </c>
      <c r="C3" t="s">
        <v>65</v>
      </c>
      <c r="F3" s="72" t="s">
        <v>82</v>
      </c>
      <c r="G3" s="73"/>
      <c r="H3" s="73"/>
      <c r="I3" s="73"/>
      <c r="J3" s="73"/>
      <c r="K3" s="74"/>
    </row>
    <row r="4" spans="1:11" ht="13.5" thickBot="1" x14ac:dyDescent="0.25">
      <c r="A4" t="s">
        <v>62</v>
      </c>
      <c r="B4" s="58">
        <v>202000000</v>
      </c>
      <c r="C4" t="s">
        <v>49</v>
      </c>
    </row>
    <row r="5" spans="1:11" ht="13.5" thickBot="1" x14ac:dyDescent="0.25">
      <c r="A5" t="s">
        <v>62</v>
      </c>
      <c r="B5" s="56">
        <v>3000</v>
      </c>
      <c r="C5" t="s">
        <v>69</v>
      </c>
      <c r="F5" s="75" t="s">
        <v>84</v>
      </c>
      <c r="G5" s="76"/>
      <c r="H5" s="76"/>
      <c r="I5" s="76"/>
      <c r="J5" s="77"/>
    </row>
    <row r="6" spans="1:11" x14ac:dyDescent="0.2">
      <c r="A6" t="s">
        <v>63</v>
      </c>
      <c r="B6" s="59">
        <v>1</v>
      </c>
      <c r="C6" t="s">
        <v>66</v>
      </c>
    </row>
    <row r="7" spans="1:11" x14ac:dyDescent="0.2">
      <c r="A7" t="s">
        <v>70</v>
      </c>
      <c r="B7" s="56">
        <f>10^(C11+B6)</f>
        <v>1.4472190919399409E-12</v>
      </c>
      <c r="C7" t="s">
        <v>48</v>
      </c>
    </row>
    <row r="8" spans="1:11" ht="13.5" thickBot="1" x14ac:dyDescent="0.25">
      <c r="A8" t="s">
        <v>68</v>
      </c>
      <c r="B8" s="60">
        <v>0.1</v>
      </c>
      <c r="C8" t="s">
        <v>71</v>
      </c>
    </row>
    <row r="10" spans="1:11" ht="13.5" thickBot="1" x14ac:dyDescent="0.25">
      <c r="A10" t="s">
        <v>67</v>
      </c>
    </row>
    <row r="11" spans="1:11" ht="13.5" thickBot="1" x14ac:dyDescent="0.25">
      <c r="B11" t="s">
        <v>54</v>
      </c>
      <c r="C11" s="43">
        <f>9.36-(24930/B3)</f>
        <v>-12.83946571682992</v>
      </c>
      <c r="D11" t="s">
        <v>48</v>
      </c>
    </row>
    <row r="12" spans="1:11" ht="13.5" thickBot="1" x14ac:dyDescent="0.25">
      <c r="C12" s="44">
        <f>10^(C11)</f>
        <v>1.4472190919399444E-13</v>
      </c>
      <c r="D12" t="s">
        <v>48</v>
      </c>
      <c r="E12" s="47">
        <f>C12*101000</f>
        <v>1.4616912828593438E-8</v>
      </c>
      <c r="F12" t="s">
        <v>49</v>
      </c>
    </row>
    <row r="14" spans="1:11" ht="13.5" thickBot="1" x14ac:dyDescent="0.25"/>
    <row r="15" spans="1:11" ht="13.5" thickBot="1" x14ac:dyDescent="0.25">
      <c r="A15" t="s">
        <v>50</v>
      </c>
      <c r="B15" t="s">
        <v>51</v>
      </c>
      <c r="C15" s="43">
        <f>8.95+(-25287/B3)+(0.11*((B5-1))/B3)</f>
        <v>-13.273606411398042</v>
      </c>
    </row>
    <row r="16" spans="1:11" ht="13.5" thickBot="1" x14ac:dyDescent="0.25">
      <c r="C16" s="44">
        <f>10^C15</f>
        <v>5.325907122664193E-14</v>
      </c>
      <c r="D16" t="s">
        <v>48</v>
      </c>
      <c r="E16" s="47">
        <f>C16*101000</f>
        <v>5.379166193890835E-9</v>
      </c>
      <c r="F16"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5:F261"/>
  <sheetViews>
    <sheetView topLeftCell="A10" workbookViewId="0">
      <selection activeCell="H19" sqref="H19"/>
    </sheetView>
  </sheetViews>
  <sheetFormatPr baseColWidth="10" defaultColWidth="9.140625" defaultRowHeight="12.75" x14ac:dyDescent="0.2"/>
  <cols>
    <col min="1" max="2" width="11.42578125" style="64" customWidth="1"/>
    <col min="3" max="3" width="28" style="64" bestFit="1" customWidth="1"/>
    <col min="4" max="4" width="11" style="64" bestFit="1" customWidth="1"/>
    <col min="5" max="5" width="21" style="64" bestFit="1" customWidth="1"/>
    <col min="6" max="223" width="11.42578125" style="64" customWidth="1"/>
    <col min="224" max="16384" width="9.140625" style="64"/>
  </cols>
  <sheetData>
    <row r="15" spans="3:6" x14ac:dyDescent="0.2">
      <c r="C15" s="64" t="s">
        <v>32</v>
      </c>
      <c r="F15" s="64" t="s">
        <v>75</v>
      </c>
    </row>
    <row r="16" spans="3:6" x14ac:dyDescent="0.2">
      <c r="C16" s="80" t="s">
        <v>37</v>
      </c>
    </row>
    <row r="17" spans="1:6" x14ac:dyDescent="0.2">
      <c r="A17" s="64" t="s">
        <v>31</v>
      </c>
      <c r="C17" s="64" t="s">
        <v>38</v>
      </c>
      <c r="E17" s="64" t="s">
        <v>76</v>
      </c>
      <c r="F17" s="64">
        <v>1</v>
      </c>
    </row>
    <row r="18" spans="1:6" x14ac:dyDescent="0.2">
      <c r="C18" s="81">
        <v>0</v>
      </c>
      <c r="D18" s="64" t="s">
        <v>33</v>
      </c>
      <c r="E18" s="64" t="s">
        <v>77</v>
      </c>
      <c r="F18" s="64">
        <v>0</v>
      </c>
    </row>
    <row r="19" spans="1:6" x14ac:dyDescent="0.2">
      <c r="C19" s="82">
        <f>(C18/360)*2*PI()</f>
        <v>0</v>
      </c>
      <c r="D19" s="64" t="s">
        <v>34</v>
      </c>
    </row>
    <row r="20" spans="1:6" x14ac:dyDescent="0.2">
      <c r="A20" s="64" t="s">
        <v>78</v>
      </c>
      <c r="C20" s="82">
        <f>COS(C19)</f>
        <v>1</v>
      </c>
      <c r="E20" s="64" t="s">
        <v>74</v>
      </c>
    </row>
    <row r="21" spans="1:6" x14ac:dyDescent="0.2">
      <c r="A21" s="88" t="s">
        <v>25</v>
      </c>
      <c r="B21" s="88" t="s">
        <v>86</v>
      </c>
      <c r="C21" s="88" t="s">
        <v>35</v>
      </c>
      <c r="D21" s="88" t="s">
        <v>73</v>
      </c>
      <c r="E21" s="88" t="s">
        <v>36</v>
      </c>
      <c r="F21" s="88" t="s">
        <v>73</v>
      </c>
    </row>
    <row r="22" spans="1:6" x14ac:dyDescent="0.2">
      <c r="A22" s="83">
        <v>0</v>
      </c>
      <c r="B22" s="87">
        <v>1.9322568355128689E-2</v>
      </c>
      <c r="C22" s="84">
        <f t="shared" ref="C22:C53" si="0">E22*C$20*0.000001</f>
        <v>0</v>
      </c>
      <c r="D22" s="85">
        <f>F22</f>
        <v>1.9322568355128689E-2</v>
      </c>
      <c r="E22" s="86">
        <f t="shared" ref="E22:E53" si="1">A22</f>
        <v>0</v>
      </c>
      <c r="F22" s="86">
        <f t="shared" ref="F22:F53" si="2">(B22-F$18)*F$17</f>
        <v>1.9322568355128689E-2</v>
      </c>
    </row>
    <row r="23" spans="1:6" x14ac:dyDescent="0.2">
      <c r="A23" s="83">
        <v>2.2599999999999998</v>
      </c>
      <c r="B23" s="87">
        <v>0.16446690568554032</v>
      </c>
      <c r="C23" s="84">
        <f t="shared" si="0"/>
        <v>2.2599999999999995E-6</v>
      </c>
      <c r="D23" s="85">
        <f t="shared" ref="D23:D38" si="3">F23</f>
        <v>0.16446690568554032</v>
      </c>
      <c r="E23" s="86">
        <f t="shared" si="1"/>
        <v>2.2599999999999998</v>
      </c>
      <c r="F23" s="86">
        <f t="shared" si="2"/>
        <v>0.16446690568554032</v>
      </c>
    </row>
    <row r="24" spans="1:6" x14ac:dyDescent="0.2">
      <c r="A24" s="83">
        <v>4.17</v>
      </c>
      <c r="B24" s="87">
        <v>0.19397182875369617</v>
      </c>
      <c r="C24" s="84">
        <f t="shared" si="0"/>
        <v>4.1699999999999999E-6</v>
      </c>
      <c r="D24" s="85">
        <f t="shared" si="3"/>
        <v>0.19397182875369617</v>
      </c>
      <c r="E24" s="86">
        <f t="shared" si="1"/>
        <v>4.17</v>
      </c>
      <c r="F24" s="86">
        <f t="shared" si="2"/>
        <v>0.19397182875369617</v>
      </c>
    </row>
    <row r="25" spans="1:6" x14ac:dyDescent="0.2">
      <c r="A25" s="83">
        <v>6.16</v>
      </c>
      <c r="B25" s="87">
        <v>0.19837332151017081</v>
      </c>
      <c r="C25" s="84">
        <f t="shared" si="0"/>
        <v>6.1599999999999995E-6</v>
      </c>
      <c r="D25" s="85">
        <f t="shared" si="3"/>
        <v>0.19837332151017081</v>
      </c>
      <c r="E25" s="86">
        <f t="shared" si="1"/>
        <v>6.16</v>
      </c>
      <c r="F25" s="86">
        <f t="shared" si="2"/>
        <v>0.19837332151017081</v>
      </c>
    </row>
    <row r="26" spans="1:6" x14ac:dyDescent="0.2">
      <c r="A26" s="83">
        <v>8.16</v>
      </c>
      <c r="B26" s="87">
        <v>0.19943557616794635</v>
      </c>
      <c r="C26" s="84">
        <f t="shared" si="0"/>
        <v>8.1599999999999998E-6</v>
      </c>
      <c r="D26" s="85">
        <f t="shared" si="3"/>
        <v>0.19943557616794635</v>
      </c>
      <c r="E26" s="86">
        <f t="shared" si="1"/>
        <v>8.16</v>
      </c>
      <c r="F26" s="86">
        <f t="shared" si="2"/>
        <v>0.19943557616794635</v>
      </c>
    </row>
    <row r="27" spans="1:6" x14ac:dyDescent="0.2">
      <c r="A27" s="83">
        <v>10.17</v>
      </c>
      <c r="B27" s="87">
        <v>0.195178424317934</v>
      </c>
      <c r="C27" s="84">
        <f t="shared" si="0"/>
        <v>1.0169999999999999E-5</v>
      </c>
      <c r="D27" s="85">
        <f t="shared" si="3"/>
        <v>0.195178424317934</v>
      </c>
      <c r="E27" s="86">
        <f t="shared" si="1"/>
        <v>10.17</v>
      </c>
      <c r="F27" s="86">
        <f t="shared" si="2"/>
        <v>0.195178424317934</v>
      </c>
    </row>
    <row r="28" spans="1:6" x14ac:dyDescent="0.2">
      <c r="A28" s="83">
        <v>12.19</v>
      </c>
      <c r="B28" s="87">
        <v>0.19416913802980437</v>
      </c>
      <c r="C28" s="84">
        <f t="shared" si="0"/>
        <v>1.2189999999999998E-5</v>
      </c>
      <c r="D28" s="85">
        <f t="shared" si="3"/>
        <v>0.19416913802980437</v>
      </c>
      <c r="E28" s="86">
        <f t="shared" si="1"/>
        <v>12.19</v>
      </c>
      <c r="F28" s="86">
        <f t="shared" si="2"/>
        <v>0.19416913802980437</v>
      </c>
    </row>
    <row r="29" spans="1:6" x14ac:dyDescent="0.2">
      <c r="A29" s="83">
        <v>14.21</v>
      </c>
      <c r="B29" s="87">
        <v>0.19148070845756426</v>
      </c>
      <c r="C29" s="84">
        <f t="shared" si="0"/>
        <v>1.4209999999999999E-5</v>
      </c>
      <c r="D29" s="85">
        <f t="shared" si="3"/>
        <v>0.19148070845756426</v>
      </c>
      <c r="E29" s="86">
        <f t="shared" si="1"/>
        <v>14.21</v>
      </c>
      <c r="F29" s="86">
        <f t="shared" si="2"/>
        <v>0.19148070845756426</v>
      </c>
    </row>
    <row r="30" spans="1:6" x14ac:dyDescent="0.2">
      <c r="A30" s="83">
        <v>16.23</v>
      </c>
      <c r="B30" s="87">
        <v>0.189873677131358</v>
      </c>
      <c r="C30" s="84">
        <f t="shared" si="0"/>
        <v>1.6229999999999999E-5</v>
      </c>
      <c r="D30" s="85">
        <f t="shared" si="3"/>
        <v>0.189873677131358</v>
      </c>
      <c r="E30" s="86">
        <f t="shared" si="1"/>
        <v>16.23</v>
      </c>
      <c r="F30" s="86">
        <f t="shared" si="2"/>
        <v>0.189873677131358</v>
      </c>
    </row>
    <row r="31" spans="1:6" x14ac:dyDescent="0.2">
      <c r="A31" s="83">
        <v>18.25</v>
      </c>
      <c r="B31" s="87">
        <v>0.19003589648649233</v>
      </c>
      <c r="C31" s="84">
        <f t="shared" si="0"/>
        <v>1.825E-5</v>
      </c>
      <c r="D31" s="85">
        <f t="shared" si="3"/>
        <v>0.19003589648649233</v>
      </c>
      <c r="E31" s="86">
        <f t="shared" si="1"/>
        <v>18.25</v>
      </c>
      <c r="F31" s="86">
        <f t="shared" si="2"/>
        <v>0.19003589648649233</v>
      </c>
    </row>
    <row r="32" spans="1:6" x14ac:dyDescent="0.2">
      <c r="A32" s="83">
        <v>20.28</v>
      </c>
      <c r="B32" s="87">
        <v>0.18849001818887265</v>
      </c>
      <c r="C32" s="84">
        <f t="shared" si="0"/>
        <v>2.0279999999999999E-5</v>
      </c>
      <c r="D32" s="85">
        <f t="shared" si="3"/>
        <v>0.18849001818887265</v>
      </c>
      <c r="E32" s="86">
        <f t="shared" si="1"/>
        <v>20.28</v>
      </c>
      <c r="F32" s="86">
        <f t="shared" si="2"/>
        <v>0.18849001818887265</v>
      </c>
    </row>
    <row r="33" spans="1:6" x14ac:dyDescent="0.2">
      <c r="A33" s="83">
        <v>22.3</v>
      </c>
      <c r="B33" s="87">
        <v>0.18355001783943042</v>
      </c>
      <c r="C33" s="84">
        <f t="shared" si="0"/>
        <v>2.23E-5</v>
      </c>
      <c r="D33" s="85">
        <f t="shared" si="3"/>
        <v>0.18355001783943042</v>
      </c>
      <c r="E33" s="86">
        <f t="shared" si="1"/>
        <v>22.3</v>
      </c>
      <c r="F33" s="86">
        <f t="shared" si="2"/>
        <v>0.18355001783943042</v>
      </c>
    </row>
    <row r="34" spans="1:6" x14ac:dyDescent="0.2">
      <c r="A34" s="83">
        <v>24.32</v>
      </c>
      <c r="B34" s="87">
        <v>0.18367219319561878</v>
      </c>
      <c r="C34" s="84">
        <f t="shared" si="0"/>
        <v>2.4319999999999998E-5</v>
      </c>
      <c r="D34" s="85">
        <f t="shared" si="3"/>
        <v>0.18367219319561878</v>
      </c>
      <c r="E34" s="86">
        <f t="shared" si="1"/>
        <v>24.32</v>
      </c>
      <c r="F34" s="86">
        <f t="shared" si="2"/>
        <v>0.18367219319561878</v>
      </c>
    </row>
    <row r="35" spans="1:6" x14ac:dyDescent="0.2">
      <c r="A35" s="83">
        <v>26.35</v>
      </c>
      <c r="B35" s="87">
        <v>0.18052733241688099</v>
      </c>
      <c r="C35" s="84">
        <f t="shared" si="0"/>
        <v>2.635E-5</v>
      </c>
      <c r="D35" s="85">
        <f t="shared" si="3"/>
        <v>0.18052733241688099</v>
      </c>
      <c r="E35" s="86">
        <f t="shared" si="1"/>
        <v>26.35</v>
      </c>
      <c r="F35" s="86">
        <f t="shared" si="2"/>
        <v>0.18052733241688099</v>
      </c>
    </row>
    <row r="36" spans="1:6" x14ac:dyDescent="0.2">
      <c r="A36" s="83">
        <v>28.37</v>
      </c>
      <c r="B36" s="87">
        <v>0.18027853087506598</v>
      </c>
      <c r="C36" s="84">
        <f t="shared" si="0"/>
        <v>2.8370000000000001E-5</v>
      </c>
      <c r="D36" s="85">
        <f t="shared" si="3"/>
        <v>0.18027853087506598</v>
      </c>
      <c r="E36" s="86">
        <f t="shared" si="1"/>
        <v>28.37</v>
      </c>
      <c r="F36" s="86">
        <f t="shared" si="2"/>
        <v>0.18027853087506598</v>
      </c>
    </row>
    <row r="37" spans="1:6" x14ac:dyDescent="0.2">
      <c r="A37" s="83">
        <v>30.39</v>
      </c>
      <c r="B37" s="87">
        <v>0.18163738214691863</v>
      </c>
      <c r="C37" s="84">
        <f t="shared" si="0"/>
        <v>3.0389999999999999E-5</v>
      </c>
      <c r="D37" s="85">
        <f t="shared" si="3"/>
        <v>0.18163738214691863</v>
      </c>
      <c r="E37" s="86">
        <f t="shared" si="1"/>
        <v>30.39</v>
      </c>
      <c r="F37" s="86">
        <f t="shared" si="2"/>
        <v>0.18163738214691863</v>
      </c>
    </row>
    <row r="38" spans="1:6" x14ac:dyDescent="0.2">
      <c r="A38" s="83">
        <v>32.42</v>
      </c>
      <c r="B38" s="87">
        <v>0.1786261338437605</v>
      </c>
      <c r="C38" s="84">
        <f t="shared" si="0"/>
        <v>3.2419999999999998E-5</v>
      </c>
      <c r="D38" s="85">
        <f t="shared" si="3"/>
        <v>0.1786261338437605</v>
      </c>
      <c r="E38" s="86">
        <f t="shared" si="1"/>
        <v>32.42</v>
      </c>
      <c r="F38" s="86">
        <f t="shared" si="2"/>
        <v>0.1786261338437605</v>
      </c>
    </row>
    <row r="39" spans="1:6" x14ac:dyDescent="0.2">
      <c r="A39" s="83">
        <v>34.49</v>
      </c>
      <c r="B39" s="87">
        <v>0.1785147654461712</v>
      </c>
      <c r="C39" s="84">
        <f t="shared" si="0"/>
        <v>3.4490000000000004E-5</v>
      </c>
      <c r="D39" s="85">
        <f t="shared" ref="D39:D79" si="4">F39</f>
        <v>0.1785147654461712</v>
      </c>
      <c r="E39" s="86">
        <f t="shared" si="1"/>
        <v>34.49</v>
      </c>
      <c r="F39" s="86">
        <f t="shared" si="2"/>
        <v>0.1785147654461712</v>
      </c>
    </row>
    <row r="40" spans="1:6" x14ac:dyDescent="0.2">
      <c r="A40" s="83">
        <v>36.51</v>
      </c>
      <c r="B40" s="87">
        <v>0.17308478744037434</v>
      </c>
      <c r="C40" s="84">
        <f t="shared" si="0"/>
        <v>3.6509999999999994E-5</v>
      </c>
      <c r="D40" s="85">
        <f t="shared" si="4"/>
        <v>0.17308478744037434</v>
      </c>
      <c r="E40" s="86">
        <f t="shared" si="1"/>
        <v>36.51</v>
      </c>
      <c r="F40" s="86">
        <f t="shared" si="2"/>
        <v>0.17308478744037434</v>
      </c>
    </row>
    <row r="41" spans="1:6" x14ac:dyDescent="0.2">
      <c r="A41" s="83">
        <v>38.53</v>
      </c>
      <c r="B41" s="87">
        <v>0.1740292309414318</v>
      </c>
      <c r="C41" s="84">
        <f t="shared" si="0"/>
        <v>3.8529999999999999E-5</v>
      </c>
      <c r="D41" s="85">
        <f t="shared" si="4"/>
        <v>0.1740292309414318</v>
      </c>
      <c r="E41" s="86">
        <f t="shared" si="1"/>
        <v>38.53</v>
      </c>
      <c r="F41" s="86">
        <f t="shared" si="2"/>
        <v>0.1740292309414318</v>
      </c>
    </row>
    <row r="42" spans="1:6" x14ac:dyDescent="0.2">
      <c r="A42" s="83">
        <v>40.549999999999997</v>
      </c>
      <c r="B42" s="87">
        <v>0.17201017557660153</v>
      </c>
      <c r="C42" s="84">
        <f t="shared" si="0"/>
        <v>4.0549999999999996E-5</v>
      </c>
      <c r="D42" s="85">
        <f t="shared" si="4"/>
        <v>0.17201017557660153</v>
      </c>
      <c r="E42" s="86">
        <f t="shared" si="1"/>
        <v>40.549999999999997</v>
      </c>
      <c r="F42" s="86">
        <f t="shared" si="2"/>
        <v>0.17201017557660153</v>
      </c>
    </row>
    <row r="43" spans="1:6" x14ac:dyDescent="0.2">
      <c r="A43" s="83">
        <v>42.57</v>
      </c>
      <c r="B43" s="87">
        <v>0.16992861314246652</v>
      </c>
      <c r="C43" s="84">
        <f t="shared" si="0"/>
        <v>4.2570000000000001E-5</v>
      </c>
      <c r="D43" s="85">
        <f t="shared" si="4"/>
        <v>0.16992861314246652</v>
      </c>
      <c r="E43" s="86">
        <f t="shared" si="1"/>
        <v>42.57</v>
      </c>
      <c r="F43" s="86">
        <f t="shared" si="2"/>
        <v>0.16992861314246652</v>
      </c>
    </row>
    <row r="44" spans="1:6" x14ac:dyDescent="0.2">
      <c r="A44" s="83">
        <v>44.6</v>
      </c>
      <c r="B44" s="87">
        <v>0.17198424623861913</v>
      </c>
      <c r="C44" s="84">
        <f t="shared" si="0"/>
        <v>4.46E-5</v>
      </c>
      <c r="D44" s="85">
        <f t="shared" si="4"/>
        <v>0.17198424623861913</v>
      </c>
      <c r="E44" s="86">
        <f t="shared" si="1"/>
        <v>44.6</v>
      </c>
      <c r="F44" s="86">
        <f t="shared" si="2"/>
        <v>0.17198424623861913</v>
      </c>
    </row>
    <row r="45" spans="1:6" x14ac:dyDescent="0.2">
      <c r="A45" s="83">
        <v>46.62</v>
      </c>
      <c r="B45" s="87">
        <v>0.16952578294003806</v>
      </c>
      <c r="C45" s="84">
        <f t="shared" si="0"/>
        <v>4.6619999999999997E-5</v>
      </c>
      <c r="D45" s="85">
        <f t="shared" si="4"/>
        <v>0.16952578294003806</v>
      </c>
      <c r="E45" s="86">
        <f t="shared" si="1"/>
        <v>46.62</v>
      </c>
      <c r="F45" s="86">
        <f t="shared" si="2"/>
        <v>0.16952578294003806</v>
      </c>
    </row>
    <row r="46" spans="1:6" x14ac:dyDescent="0.2">
      <c r="A46" s="83">
        <v>48.64</v>
      </c>
      <c r="B46" s="87">
        <v>0.17047558384242689</v>
      </c>
      <c r="C46" s="84">
        <f t="shared" si="0"/>
        <v>4.8639999999999995E-5</v>
      </c>
      <c r="D46" s="85">
        <f t="shared" si="4"/>
        <v>0.17047558384242689</v>
      </c>
      <c r="E46" s="86">
        <f t="shared" si="1"/>
        <v>48.64</v>
      </c>
      <c r="F46" s="86">
        <f t="shared" si="2"/>
        <v>0.17047558384242689</v>
      </c>
    </row>
    <row r="47" spans="1:6" x14ac:dyDescent="0.2">
      <c r="A47" s="83">
        <v>50.67</v>
      </c>
      <c r="B47" s="87">
        <v>0.16453240644633749</v>
      </c>
      <c r="C47" s="84">
        <f t="shared" si="0"/>
        <v>5.0670000000000001E-5</v>
      </c>
      <c r="D47" s="85">
        <f t="shared" si="4"/>
        <v>0.16453240644633749</v>
      </c>
      <c r="E47" s="86">
        <f t="shared" si="1"/>
        <v>50.67</v>
      </c>
      <c r="F47" s="86">
        <f t="shared" si="2"/>
        <v>0.16453240644633749</v>
      </c>
    </row>
    <row r="48" spans="1:6" x14ac:dyDescent="0.2">
      <c r="A48" s="83">
        <v>52.69</v>
      </c>
      <c r="B48" s="87">
        <v>0.16632997128385829</v>
      </c>
      <c r="C48" s="84">
        <f t="shared" si="0"/>
        <v>5.2689999999999999E-5</v>
      </c>
      <c r="D48" s="85">
        <f t="shared" si="4"/>
        <v>0.16632997128385829</v>
      </c>
      <c r="E48" s="86">
        <f t="shared" si="1"/>
        <v>52.69</v>
      </c>
      <c r="F48" s="86">
        <f t="shared" si="2"/>
        <v>0.16632997128385829</v>
      </c>
    </row>
    <row r="49" spans="1:6" x14ac:dyDescent="0.2">
      <c r="A49" s="83">
        <v>54.72</v>
      </c>
      <c r="B49" s="87">
        <v>0.16476266607705822</v>
      </c>
      <c r="C49" s="84">
        <f t="shared" si="0"/>
        <v>5.4719999999999998E-5</v>
      </c>
      <c r="D49" s="85">
        <f t="shared" si="4"/>
        <v>0.16476266607705822</v>
      </c>
      <c r="E49" s="86">
        <f t="shared" si="1"/>
        <v>54.72</v>
      </c>
      <c r="F49" s="86">
        <f t="shared" si="2"/>
        <v>0.16476266607705822</v>
      </c>
    </row>
    <row r="50" spans="1:6" x14ac:dyDescent="0.2">
      <c r="A50" s="83">
        <v>56.74</v>
      </c>
      <c r="B50" s="87">
        <v>0.16423233978872209</v>
      </c>
      <c r="C50" s="84">
        <f t="shared" si="0"/>
        <v>5.6740000000000002E-5</v>
      </c>
      <c r="D50" s="85">
        <f t="shared" si="4"/>
        <v>0.16423233978872209</v>
      </c>
      <c r="E50" s="86">
        <f t="shared" si="1"/>
        <v>56.74</v>
      </c>
      <c r="F50" s="86">
        <f t="shared" si="2"/>
        <v>0.16423233978872209</v>
      </c>
    </row>
    <row r="51" spans="1:6" x14ac:dyDescent="0.2">
      <c r="A51" s="83">
        <v>58.76</v>
      </c>
      <c r="B51" s="87">
        <v>0.16170562545390371</v>
      </c>
      <c r="C51" s="84">
        <f t="shared" si="0"/>
        <v>5.8759999999999993E-5</v>
      </c>
      <c r="D51" s="85">
        <f t="shared" si="4"/>
        <v>0.16170562545390371</v>
      </c>
      <c r="E51" s="86">
        <f t="shared" si="1"/>
        <v>58.76</v>
      </c>
      <c r="F51" s="86">
        <f t="shared" si="2"/>
        <v>0.16170562545390371</v>
      </c>
    </row>
    <row r="52" spans="1:6" x14ac:dyDescent="0.2">
      <c r="A52" s="83">
        <v>60.79</v>
      </c>
      <c r="B52" s="87">
        <v>0.16234084322357958</v>
      </c>
      <c r="C52" s="84">
        <f t="shared" si="0"/>
        <v>6.0789999999999999E-5</v>
      </c>
      <c r="D52" s="85">
        <f t="shared" si="4"/>
        <v>0.16234084322357958</v>
      </c>
      <c r="E52" s="86">
        <f t="shared" si="1"/>
        <v>60.79</v>
      </c>
      <c r="F52" s="86">
        <f t="shared" si="2"/>
        <v>0.16234084322357958</v>
      </c>
    </row>
    <row r="53" spans="1:6" x14ac:dyDescent="0.2">
      <c r="A53" s="83">
        <v>62.81</v>
      </c>
      <c r="B53" s="87">
        <v>0.16089105590337646</v>
      </c>
      <c r="C53" s="84">
        <f t="shared" si="0"/>
        <v>6.2810000000000003E-5</v>
      </c>
      <c r="D53" s="85">
        <f t="shared" si="4"/>
        <v>0.16089105590337646</v>
      </c>
      <c r="E53" s="86">
        <f t="shared" si="1"/>
        <v>62.81</v>
      </c>
      <c r="F53" s="86">
        <f t="shared" si="2"/>
        <v>0.16089105590337646</v>
      </c>
    </row>
    <row r="54" spans="1:6" x14ac:dyDescent="0.2">
      <c r="A54" s="83">
        <v>64.84</v>
      </c>
      <c r="B54" s="87">
        <v>0.16105756765521631</v>
      </c>
      <c r="C54" s="84">
        <f t="shared" ref="C54:C79" si="5">E54*C$20*0.000001</f>
        <v>6.4839999999999996E-5</v>
      </c>
      <c r="D54" s="85">
        <f t="shared" si="4"/>
        <v>0.16105756765521631</v>
      </c>
      <c r="E54" s="86">
        <f t="shared" ref="E54:E79" si="6">A54</f>
        <v>64.84</v>
      </c>
      <c r="F54" s="86">
        <f t="shared" ref="F54:F79" si="7">(B54-F$18)*F$17</f>
        <v>0.16105756765521631</v>
      </c>
    </row>
    <row r="55" spans="1:6" x14ac:dyDescent="0.2">
      <c r="A55" s="83">
        <v>66.900000000000006</v>
      </c>
      <c r="B55" s="87">
        <v>0.15818262337044259</v>
      </c>
      <c r="C55" s="84">
        <f t="shared" si="5"/>
        <v>6.69E-5</v>
      </c>
      <c r="D55" s="85">
        <f t="shared" si="4"/>
        <v>0.15818262337044259</v>
      </c>
      <c r="E55" s="86">
        <f t="shared" si="6"/>
        <v>66.900000000000006</v>
      </c>
      <c r="F55" s="86">
        <f t="shared" si="7"/>
        <v>0.15818262337044259</v>
      </c>
    </row>
    <row r="56" spans="1:6" x14ac:dyDescent="0.2">
      <c r="A56" s="83">
        <v>68.92</v>
      </c>
      <c r="B56" s="87">
        <v>0.15717092006046524</v>
      </c>
      <c r="C56" s="84">
        <f t="shared" si="5"/>
        <v>6.8919999999999997E-5</v>
      </c>
      <c r="D56" s="85">
        <f t="shared" si="4"/>
        <v>0.15717092006046524</v>
      </c>
      <c r="E56" s="86">
        <f t="shared" si="6"/>
        <v>68.92</v>
      </c>
      <c r="F56" s="86">
        <f t="shared" si="7"/>
        <v>0.15717092006046524</v>
      </c>
    </row>
    <row r="57" spans="1:6" x14ac:dyDescent="0.2">
      <c r="A57" s="83">
        <v>70.94</v>
      </c>
      <c r="B57" s="87">
        <v>0.16009145798654267</v>
      </c>
      <c r="C57" s="84">
        <f t="shared" si="5"/>
        <v>7.0939999999999995E-5</v>
      </c>
      <c r="D57" s="85">
        <f t="shared" si="4"/>
        <v>0.16009145798654267</v>
      </c>
      <c r="E57" s="86">
        <f t="shared" si="6"/>
        <v>70.94</v>
      </c>
      <c r="F57" s="86">
        <f t="shared" si="7"/>
        <v>0.16009145798654267</v>
      </c>
    </row>
    <row r="58" spans="1:6" x14ac:dyDescent="0.2">
      <c r="A58" s="83">
        <v>72.97</v>
      </c>
      <c r="B58" s="87">
        <v>0.15380542325961208</v>
      </c>
      <c r="C58" s="84">
        <f t="shared" si="5"/>
        <v>7.2970000000000001E-5</v>
      </c>
      <c r="D58" s="85">
        <f t="shared" si="4"/>
        <v>0.15380542325961208</v>
      </c>
      <c r="E58" s="86">
        <f t="shared" si="6"/>
        <v>72.97</v>
      </c>
      <c r="F58" s="86">
        <f t="shared" si="7"/>
        <v>0.15380542325961208</v>
      </c>
    </row>
    <row r="59" spans="1:6" x14ac:dyDescent="0.2">
      <c r="A59" s="83">
        <v>74.989999999999995</v>
      </c>
      <c r="B59" s="87">
        <v>0.15909174787064612</v>
      </c>
      <c r="C59" s="84">
        <f t="shared" si="5"/>
        <v>7.4989999999999985E-5</v>
      </c>
      <c r="D59" s="85">
        <f t="shared" si="4"/>
        <v>0.15909174787064612</v>
      </c>
      <c r="E59" s="86">
        <f t="shared" si="6"/>
        <v>74.989999999999995</v>
      </c>
      <c r="F59" s="86">
        <f t="shared" si="7"/>
        <v>0.15909174787064612</v>
      </c>
    </row>
    <row r="60" spans="1:6" x14ac:dyDescent="0.2">
      <c r="A60" s="83">
        <v>77.010000000000005</v>
      </c>
      <c r="B60" s="87">
        <v>0.15358415352252705</v>
      </c>
      <c r="C60" s="84">
        <f t="shared" si="5"/>
        <v>7.7009999999999996E-5</v>
      </c>
      <c r="D60" s="85">
        <f t="shared" si="4"/>
        <v>0.15358415352252705</v>
      </c>
      <c r="E60" s="86">
        <f t="shared" si="6"/>
        <v>77.010000000000005</v>
      </c>
      <c r="F60" s="86">
        <f t="shared" si="7"/>
        <v>0.15358415352252705</v>
      </c>
    </row>
    <row r="61" spans="1:6" x14ac:dyDescent="0.2">
      <c r="A61" s="83">
        <v>79.040000000000006</v>
      </c>
      <c r="B61" s="87">
        <v>0.15474850952730582</v>
      </c>
      <c r="C61" s="84">
        <f t="shared" si="5"/>
        <v>7.9040000000000002E-5</v>
      </c>
      <c r="D61" s="85">
        <f t="shared" si="4"/>
        <v>0.15474850952730582</v>
      </c>
      <c r="E61" s="86">
        <f t="shared" si="6"/>
        <v>79.040000000000006</v>
      </c>
      <c r="F61" s="86">
        <f t="shared" si="7"/>
        <v>0.15474850952730582</v>
      </c>
    </row>
    <row r="62" spans="1:6" x14ac:dyDescent="0.2">
      <c r="A62" s="83">
        <v>81.06</v>
      </c>
      <c r="B62" s="87">
        <v>0.15278848612174187</v>
      </c>
      <c r="C62" s="84">
        <f t="shared" si="5"/>
        <v>8.106E-5</v>
      </c>
      <c r="D62" s="85">
        <f t="shared" si="4"/>
        <v>0.15278848612174187</v>
      </c>
      <c r="E62" s="86">
        <f t="shared" si="6"/>
        <v>81.06</v>
      </c>
      <c r="F62" s="86">
        <f t="shared" si="7"/>
        <v>0.15278848612174187</v>
      </c>
    </row>
    <row r="63" spans="1:6" x14ac:dyDescent="0.2">
      <c r="A63" s="83">
        <v>83.08</v>
      </c>
      <c r="B63" s="87">
        <v>0.15442261404150673</v>
      </c>
      <c r="C63" s="84">
        <f t="shared" si="5"/>
        <v>8.3079999999999997E-5</v>
      </c>
      <c r="D63" s="85">
        <f t="shared" si="4"/>
        <v>0.15442261404150673</v>
      </c>
      <c r="E63" s="86">
        <f t="shared" si="6"/>
        <v>83.08</v>
      </c>
      <c r="F63" s="86">
        <f t="shared" si="7"/>
        <v>0.15442261404150673</v>
      </c>
    </row>
    <row r="64" spans="1:6" x14ac:dyDescent="0.2">
      <c r="A64" s="83">
        <v>85.11</v>
      </c>
      <c r="B64" s="87">
        <v>0.15134204213801847</v>
      </c>
      <c r="C64" s="84">
        <f t="shared" si="5"/>
        <v>8.510999999999999E-5</v>
      </c>
      <c r="D64" s="85">
        <f t="shared" si="4"/>
        <v>0.15134204213801847</v>
      </c>
      <c r="E64" s="86">
        <f t="shared" si="6"/>
        <v>85.11</v>
      </c>
      <c r="F64" s="86">
        <f t="shared" si="7"/>
        <v>0.15134204213801847</v>
      </c>
    </row>
    <row r="65" spans="1:6" x14ac:dyDescent="0.2">
      <c r="A65" s="83">
        <v>87.13</v>
      </c>
      <c r="B65" s="87">
        <v>0.14973480729688851</v>
      </c>
      <c r="C65" s="84">
        <f t="shared" si="5"/>
        <v>8.7129999999999987E-5</v>
      </c>
      <c r="D65" s="85">
        <f t="shared" si="4"/>
        <v>0.14973480729688851</v>
      </c>
      <c r="E65" s="86">
        <f t="shared" si="6"/>
        <v>87.13</v>
      </c>
      <c r="F65" s="86">
        <f t="shared" si="7"/>
        <v>0.14973480729688851</v>
      </c>
    </row>
    <row r="66" spans="1:6" x14ac:dyDescent="0.2">
      <c r="A66" s="83">
        <v>89.16</v>
      </c>
      <c r="B66" s="87">
        <v>0.15172374745094802</v>
      </c>
      <c r="C66" s="84">
        <f t="shared" si="5"/>
        <v>8.9159999999999993E-5</v>
      </c>
      <c r="D66" s="85">
        <f t="shared" si="4"/>
        <v>0.15172374745094802</v>
      </c>
      <c r="E66" s="86">
        <f t="shared" si="6"/>
        <v>89.16</v>
      </c>
      <c r="F66" s="86">
        <f t="shared" si="7"/>
        <v>0.15172374745094802</v>
      </c>
    </row>
    <row r="67" spans="1:6" x14ac:dyDescent="0.2">
      <c r="A67" s="83">
        <v>91.18</v>
      </c>
      <c r="B67" s="87">
        <v>0.15073428300630018</v>
      </c>
      <c r="C67" s="84">
        <f t="shared" si="5"/>
        <v>9.1180000000000005E-5</v>
      </c>
      <c r="D67" s="85">
        <f t="shared" si="4"/>
        <v>0.15073428300630018</v>
      </c>
      <c r="E67" s="86">
        <f t="shared" si="6"/>
        <v>91.18</v>
      </c>
      <c r="F67" s="86">
        <f t="shared" si="7"/>
        <v>0.15073428300630018</v>
      </c>
    </row>
    <row r="68" spans="1:6" x14ac:dyDescent="0.2">
      <c r="A68" s="83">
        <v>93.2</v>
      </c>
      <c r="B68" s="87">
        <v>0.14784719477545233</v>
      </c>
      <c r="C68" s="84">
        <f t="shared" si="5"/>
        <v>9.3200000000000002E-5</v>
      </c>
      <c r="D68" s="85">
        <f t="shared" si="4"/>
        <v>0.14784719477545233</v>
      </c>
      <c r="E68" s="86">
        <f t="shared" si="6"/>
        <v>93.2</v>
      </c>
      <c r="F68" s="86">
        <f t="shared" si="7"/>
        <v>0.14784719477545233</v>
      </c>
    </row>
    <row r="69" spans="1:6" x14ac:dyDescent="0.2">
      <c r="A69" s="83">
        <v>95.23</v>
      </c>
      <c r="B69" s="87">
        <v>0.14711403684516289</v>
      </c>
      <c r="C69" s="84">
        <f t="shared" si="5"/>
        <v>9.5229999999999995E-5</v>
      </c>
      <c r="D69" s="85">
        <f t="shared" si="4"/>
        <v>0.14711403684516289</v>
      </c>
      <c r="E69" s="86">
        <f t="shared" si="6"/>
        <v>95.23</v>
      </c>
      <c r="F69" s="86">
        <f t="shared" si="7"/>
        <v>0.14711403684516289</v>
      </c>
    </row>
    <row r="70" spans="1:6" x14ac:dyDescent="0.2">
      <c r="A70" s="83">
        <v>97.25</v>
      </c>
      <c r="B70" s="87">
        <v>0.14787821653890182</v>
      </c>
      <c r="C70" s="84">
        <f t="shared" si="5"/>
        <v>9.7249999999999992E-5</v>
      </c>
      <c r="D70" s="85">
        <f t="shared" si="4"/>
        <v>0.14787821653890182</v>
      </c>
      <c r="E70" s="86">
        <f t="shared" si="6"/>
        <v>97.25</v>
      </c>
      <c r="F70" s="86">
        <f t="shared" si="7"/>
        <v>0.14787821653890182</v>
      </c>
    </row>
    <row r="71" spans="1:6" x14ac:dyDescent="0.2">
      <c r="A71" s="83">
        <v>99.31</v>
      </c>
      <c r="B71" s="87">
        <v>0.14664363335231007</v>
      </c>
      <c r="C71" s="84">
        <f t="shared" si="5"/>
        <v>9.9309999999999996E-5</v>
      </c>
      <c r="D71" s="85">
        <f t="shared" si="4"/>
        <v>0.14664363335231007</v>
      </c>
      <c r="E71" s="86">
        <f t="shared" si="6"/>
        <v>99.31</v>
      </c>
      <c r="F71" s="86">
        <f t="shared" si="7"/>
        <v>0.14664363335231007</v>
      </c>
    </row>
    <row r="72" spans="1:6" x14ac:dyDescent="0.2">
      <c r="A72" s="83">
        <v>101.34</v>
      </c>
      <c r="B72" s="87">
        <v>0.14670999808412954</v>
      </c>
      <c r="C72" s="84">
        <f t="shared" si="5"/>
        <v>1.0134E-4</v>
      </c>
      <c r="D72" s="85">
        <f t="shared" si="4"/>
        <v>0.14670999808412954</v>
      </c>
      <c r="E72" s="86">
        <f t="shared" si="6"/>
        <v>101.34</v>
      </c>
      <c r="F72" s="86">
        <f t="shared" si="7"/>
        <v>0.14670999808412954</v>
      </c>
    </row>
    <row r="73" spans="1:6" x14ac:dyDescent="0.2">
      <c r="A73" s="83">
        <v>103.36</v>
      </c>
      <c r="B73" s="87">
        <v>0.1483214907143979</v>
      </c>
      <c r="C73" s="84">
        <f t="shared" si="5"/>
        <v>1.0336E-4</v>
      </c>
      <c r="D73" s="85">
        <f t="shared" si="4"/>
        <v>0.1483214907143979</v>
      </c>
      <c r="E73" s="86">
        <f t="shared" si="6"/>
        <v>103.36</v>
      </c>
      <c r="F73" s="86">
        <f t="shared" si="7"/>
        <v>0.1483214907143979</v>
      </c>
    </row>
    <row r="74" spans="1:6" x14ac:dyDescent="0.2">
      <c r="A74" s="83">
        <v>105.38</v>
      </c>
      <c r="B74" s="87">
        <v>0.14812800895538464</v>
      </c>
      <c r="C74" s="84">
        <f t="shared" si="5"/>
        <v>1.0538E-4</v>
      </c>
      <c r="D74" s="85">
        <f t="shared" si="4"/>
        <v>0.14812800895538464</v>
      </c>
      <c r="E74" s="86">
        <f t="shared" si="6"/>
        <v>105.38</v>
      </c>
      <c r="F74" s="86">
        <f t="shared" si="7"/>
        <v>0.14812800895538464</v>
      </c>
    </row>
    <row r="75" spans="1:6" x14ac:dyDescent="0.2">
      <c r="A75" s="83">
        <v>107.41</v>
      </c>
      <c r="B75" s="87">
        <v>0.1469917189424346</v>
      </c>
      <c r="C75" s="84">
        <f t="shared" si="5"/>
        <v>1.0740999999999999E-4</v>
      </c>
      <c r="D75" s="85">
        <f t="shared" si="4"/>
        <v>0.1469917189424346</v>
      </c>
      <c r="E75" s="86">
        <f t="shared" si="6"/>
        <v>107.41</v>
      </c>
      <c r="F75" s="86">
        <f t="shared" si="7"/>
        <v>0.1469917189424346</v>
      </c>
    </row>
    <row r="76" spans="1:6" x14ac:dyDescent="0.2">
      <c r="A76" s="83">
        <v>109.43</v>
      </c>
      <c r="B76" s="87">
        <v>0.14582548388899932</v>
      </c>
      <c r="C76" s="84">
        <f t="shared" si="5"/>
        <v>1.0943E-4</v>
      </c>
      <c r="D76" s="85">
        <f t="shared" si="4"/>
        <v>0.14582548388899932</v>
      </c>
      <c r="E76" s="86">
        <f t="shared" si="6"/>
        <v>109.43</v>
      </c>
      <c r="F76" s="86">
        <f t="shared" si="7"/>
        <v>0.14582548388899932</v>
      </c>
    </row>
    <row r="77" spans="1:6" x14ac:dyDescent="0.2">
      <c r="A77" s="83">
        <v>111.45</v>
      </c>
      <c r="B77" s="87">
        <v>0.14374393050473408</v>
      </c>
      <c r="C77" s="84">
        <f t="shared" si="5"/>
        <v>1.1145E-4</v>
      </c>
      <c r="D77" s="85">
        <f t="shared" si="4"/>
        <v>0.14374393050473408</v>
      </c>
      <c r="E77" s="86">
        <f t="shared" si="6"/>
        <v>111.45</v>
      </c>
      <c r="F77" s="86">
        <f t="shared" si="7"/>
        <v>0.14374393050473408</v>
      </c>
    </row>
    <row r="78" spans="1:6" x14ac:dyDescent="0.2">
      <c r="A78" s="83">
        <v>113.48</v>
      </c>
      <c r="B78" s="87">
        <v>0.14704787597078081</v>
      </c>
      <c r="C78" s="84">
        <f t="shared" si="5"/>
        <v>1.1348E-4</v>
      </c>
      <c r="D78" s="85">
        <f t="shared" si="4"/>
        <v>0.14704787597078081</v>
      </c>
      <c r="E78" s="86">
        <f t="shared" si="6"/>
        <v>113.48</v>
      </c>
      <c r="F78" s="86">
        <f t="shared" si="7"/>
        <v>0.14704787597078081</v>
      </c>
    </row>
    <row r="79" spans="1:6" x14ac:dyDescent="0.2">
      <c r="A79" s="83">
        <v>115.5</v>
      </c>
      <c r="B79" s="87">
        <v>0.14655703715204896</v>
      </c>
      <c r="C79" s="84">
        <f t="shared" si="5"/>
        <v>1.1549999999999999E-4</v>
      </c>
      <c r="D79" s="85">
        <f t="shared" si="4"/>
        <v>0.14655703715204896</v>
      </c>
      <c r="E79" s="86">
        <f t="shared" si="6"/>
        <v>115.5</v>
      </c>
      <c r="F79" s="86">
        <f t="shared" si="7"/>
        <v>0.14655703715204896</v>
      </c>
    </row>
    <row r="80" spans="1:6" x14ac:dyDescent="0.2">
      <c r="A80" s="83">
        <v>117.53</v>
      </c>
      <c r="B80" s="87">
        <v>0.14311898004356952</v>
      </c>
      <c r="C80" s="84">
        <f t="shared" ref="C80:C134" si="8">E80*C$20*0.000001</f>
        <v>1.1752999999999999E-4</v>
      </c>
      <c r="D80" s="85">
        <f t="shared" ref="D80:D134" si="9">F80</f>
        <v>0.14311898004356952</v>
      </c>
      <c r="E80" s="86">
        <f t="shared" ref="E80:E134" si="10">A80</f>
        <v>117.53</v>
      </c>
      <c r="F80" s="86">
        <f t="shared" ref="F80:F134" si="11">(B80-F$18)*F$17</f>
        <v>0.14311898004356952</v>
      </c>
    </row>
    <row r="81" spans="1:6" x14ac:dyDescent="0.2">
      <c r="A81" s="83">
        <v>119.55</v>
      </c>
      <c r="B81" s="87">
        <v>0.14441059831278436</v>
      </c>
      <c r="C81" s="84">
        <f t="shared" si="8"/>
        <v>1.1954999999999999E-4</v>
      </c>
      <c r="D81" s="85">
        <f t="shared" si="9"/>
        <v>0.14441059831278436</v>
      </c>
      <c r="E81" s="86">
        <f t="shared" si="10"/>
        <v>119.55</v>
      </c>
      <c r="F81" s="86">
        <f t="shared" si="11"/>
        <v>0.14441059831278436</v>
      </c>
    </row>
    <row r="82" spans="1:6" x14ac:dyDescent="0.2">
      <c r="A82" s="83">
        <v>121.57</v>
      </c>
      <c r="B82" s="87">
        <v>0.14430675438799023</v>
      </c>
      <c r="C82" s="84">
        <f t="shared" si="8"/>
        <v>1.2156999999999999E-4</v>
      </c>
      <c r="D82" s="85">
        <f t="shared" si="9"/>
        <v>0.14430675438799023</v>
      </c>
      <c r="E82" s="86">
        <f t="shared" si="10"/>
        <v>121.57</v>
      </c>
      <c r="F82" s="86">
        <f t="shared" si="11"/>
        <v>0.14430675438799023</v>
      </c>
    </row>
    <row r="83" spans="1:6" x14ac:dyDescent="0.2">
      <c r="A83" s="83">
        <v>123.6</v>
      </c>
      <c r="B83" s="87">
        <v>0.14364172841411116</v>
      </c>
      <c r="C83" s="84">
        <f t="shared" si="8"/>
        <v>1.236E-4</v>
      </c>
      <c r="D83" s="85">
        <f t="shared" si="9"/>
        <v>0.14364172841411116</v>
      </c>
      <c r="E83" s="86">
        <f t="shared" si="10"/>
        <v>123.6</v>
      </c>
      <c r="F83" s="86">
        <f t="shared" si="11"/>
        <v>0.14364172841411116</v>
      </c>
    </row>
    <row r="84" spans="1:6" x14ac:dyDescent="0.2">
      <c r="A84" s="83">
        <v>125.62</v>
      </c>
      <c r="B84" s="87">
        <v>0.14348008275942506</v>
      </c>
      <c r="C84" s="84">
        <f t="shared" si="8"/>
        <v>1.2562000000000001E-4</v>
      </c>
      <c r="D84" s="85">
        <f t="shared" si="9"/>
        <v>0.14348008275942506</v>
      </c>
      <c r="E84" s="86">
        <f t="shared" si="10"/>
        <v>125.62</v>
      </c>
      <c r="F84" s="86">
        <f t="shared" si="11"/>
        <v>0.14348008275942506</v>
      </c>
    </row>
    <row r="85" spans="1:6" x14ac:dyDescent="0.2">
      <c r="A85" s="83">
        <v>127.65</v>
      </c>
      <c r="B85" s="87">
        <v>0.1438311615425607</v>
      </c>
      <c r="C85" s="84">
        <f t="shared" si="8"/>
        <v>1.2765000000000001E-4</v>
      </c>
      <c r="D85" s="85">
        <f t="shared" si="9"/>
        <v>0.1438311615425607</v>
      </c>
      <c r="E85" s="86">
        <f t="shared" si="10"/>
        <v>127.65</v>
      </c>
      <c r="F85" s="86">
        <f t="shared" si="11"/>
        <v>0.1438311615425607</v>
      </c>
    </row>
    <row r="86" spans="1:6" x14ac:dyDescent="0.2">
      <c r="A86" s="83">
        <v>129.66999999999999</v>
      </c>
      <c r="B86" s="87">
        <v>0.14432754048213783</v>
      </c>
      <c r="C86" s="84">
        <f t="shared" si="8"/>
        <v>1.2966999999999997E-4</v>
      </c>
      <c r="D86" s="85">
        <f t="shared" si="9"/>
        <v>0.14432754048213783</v>
      </c>
      <c r="E86" s="86">
        <f t="shared" si="10"/>
        <v>129.66999999999999</v>
      </c>
      <c r="F86" s="86">
        <f t="shared" si="11"/>
        <v>0.14432754048213783</v>
      </c>
    </row>
    <row r="87" spans="1:6" x14ac:dyDescent="0.2">
      <c r="A87" s="83">
        <v>131.72999999999999</v>
      </c>
      <c r="B87" s="87">
        <v>0.14370178049436647</v>
      </c>
      <c r="C87" s="84">
        <f t="shared" si="8"/>
        <v>1.3172999999999999E-4</v>
      </c>
      <c r="D87" s="85">
        <f t="shared" si="9"/>
        <v>0.14370178049436647</v>
      </c>
      <c r="E87" s="86">
        <f t="shared" si="10"/>
        <v>131.72999999999999</v>
      </c>
      <c r="F87" s="86">
        <f t="shared" si="11"/>
        <v>0.14370178049436647</v>
      </c>
    </row>
    <row r="88" spans="1:6" x14ac:dyDescent="0.2">
      <c r="A88" s="83">
        <v>133.75</v>
      </c>
      <c r="B88" s="87">
        <v>0.14379250125269807</v>
      </c>
      <c r="C88" s="84">
        <f t="shared" si="8"/>
        <v>1.3375E-4</v>
      </c>
      <c r="D88" s="85">
        <f t="shared" si="9"/>
        <v>0.14379250125269807</v>
      </c>
      <c r="E88" s="86">
        <f t="shared" si="10"/>
        <v>133.75</v>
      </c>
      <c r="F88" s="86">
        <f t="shared" si="11"/>
        <v>0.14379250125269807</v>
      </c>
    </row>
    <row r="89" spans="1:6" x14ac:dyDescent="0.2">
      <c r="A89" s="83">
        <v>135.78</v>
      </c>
      <c r="B89" s="87">
        <v>0.14687299023728778</v>
      </c>
      <c r="C89" s="84">
        <f t="shared" si="8"/>
        <v>1.3578E-4</v>
      </c>
      <c r="D89" s="85">
        <f t="shared" si="9"/>
        <v>0.14687299023728778</v>
      </c>
      <c r="E89" s="86">
        <f t="shared" si="10"/>
        <v>135.78</v>
      </c>
      <c r="F89" s="86">
        <f t="shared" si="11"/>
        <v>0.14687299023728778</v>
      </c>
    </row>
    <row r="90" spans="1:6" x14ac:dyDescent="0.2">
      <c r="A90" s="83">
        <v>137.80000000000001</v>
      </c>
      <c r="B90" s="87">
        <v>0.14324165190313864</v>
      </c>
      <c r="C90" s="84">
        <f t="shared" si="8"/>
        <v>1.3780000000000002E-4</v>
      </c>
      <c r="D90" s="85">
        <f t="shared" si="9"/>
        <v>0.14324165190313864</v>
      </c>
      <c r="E90" s="86">
        <f t="shared" si="10"/>
        <v>137.80000000000001</v>
      </c>
      <c r="F90" s="86">
        <f t="shared" si="11"/>
        <v>0.14324165190313864</v>
      </c>
    </row>
    <row r="91" spans="1:6" x14ac:dyDescent="0.2">
      <c r="A91" s="83">
        <v>139.82</v>
      </c>
      <c r="B91" s="87">
        <v>0.14322899098132275</v>
      </c>
      <c r="C91" s="84">
        <f t="shared" si="8"/>
        <v>1.3982E-4</v>
      </c>
      <c r="D91" s="85">
        <f t="shared" si="9"/>
        <v>0.14322899098132275</v>
      </c>
      <c r="E91" s="86">
        <f t="shared" si="10"/>
        <v>139.82</v>
      </c>
      <c r="F91" s="86">
        <f t="shared" si="11"/>
        <v>0.14322899098132275</v>
      </c>
    </row>
    <row r="92" spans="1:6" x14ac:dyDescent="0.2">
      <c r="A92" s="83">
        <v>141.85</v>
      </c>
      <c r="B92" s="87">
        <v>0.14369975921889783</v>
      </c>
      <c r="C92" s="84">
        <f t="shared" si="8"/>
        <v>1.4184999999999998E-4</v>
      </c>
      <c r="D92" s="85">
        <f t="shared" si="9"/>
        <v>0.14369975921889783</v>
      </c>
      <c r="E92" s="86">
        <f t="shared" si="10"/>
        <v>141.85</v>
      </c>
      <c r="F92" s="86">
        <f t="shared" si="11"/>
        <v>0.14369975921889783</v>
      </c>
    </row>
    <row r="93" spans="1:6" x14ac:dyDescent="0.2">
      <c r="A93" s="83">
        <v>143.87</v>
      </c>
      <c r="B93" s="87">
        <v>0.14458725428151073</v>
      </c>
      <c r="C93" s="84">
        <f t="shared" si="8"/>
        <v>1.4386999999999999E-4</v>
      </c>
      <c r="D93" s="85">
        <f t="shared" si="9"/>
        <v>0.14458725428151073</v>
      </c>
      <c r="E93" s="86">
        <f t="shared" si="10"/>
        <v>143.87</v>
      </c>
      <c r="F93" s="86">
        <f t="shared" si="11"/>
        <v>0.14458725428151073</v>
      </c>
    </row>
    <row r="94" spans="1:6" x14ac:dyDescent="0.2">
      <c r="A94" s="83">
        <v>145.9</v>
      </c>
      <c r="B94" s="87">
        <v>0.14200666023196085</v>
      </c>
      <c r="C94" s="84">
        <f t="shared" si="8"/>
        <v>1.459E-4</v>
      </c>
      <c r="D94" s="85">
        <f t="shared" si="9"/>
        <v>0.14200666023196085</v>
      </c>
      <c r="E94" s="86">
        <f t="shared" si="10"/>
        <v>145.9</v>
      </c>
      <c r="F94" s="86">
        <f t="shared" si="11"/>
        <v>0.14200666023196085</v>
      </c>
    </row>
    <row r="95" spans="1:6" x14ac:dyDescent="0.2">
      <c r="A95" s="83">
        <v>147.91999999999999</v>
      </c>
      <c r="B95" s="87">
        <v>0.14288361064799726</v>
      </c>
      <c r="C95" s="84">
        <f t="shared" si="8"/>
        <v>1.4791999999999998E-4</v>
      </c>
      <c r="D95" s="85">
        <f t="shared" si="9"/>
        <v>0.14288361064799726</v>
      </c>
      <c r="E95" s="86">
        <f t="shared" si="10"/>
        <v>147.91999999999999</v>
      </c>
      <c r="F95" s="86">
        <f t="shared" si="11"/>
        <v>0.14288361064799726</v>
      </c>
    </row>
    <row r="96" spans="1:6" x14ac:dyDescent="0.2">
      <c r="A96" s="83">
        <v>149.94</v>
      </c>
      <c r="B96" s="87">
        <v>0.14222424619189153</v>
      </c>
      <c r="C96" s="84">
        <f t="shared" si="8"/>
        <v>1.4993999999999999E-4</v>
      </c>
      <c r="D96" s="85">
        <f t="shared" si="9"/>
        <v>0.14222424619189153</v>
      </c>
      <c r="E96" s="86">
        <f t="shared" si="10"/>
        <v>149.94</v>
      </c>
      <c r="F96" s="86">
        <f t="shared" si="11"/>
        <v>0.14222424619189153</v>
      </c>
    </row>
    <row r="97" spans="1:6" x14ac:dyDescent="0.2">
      <c r="A97" s="83">
        <v>151.97</v>
      </c>
      <c r="B97" s="87">
        <v>0.14443294349829605</v>
      </c>
      <c r="C97" s="84">
        <f t="shared" si="8"/>
        <v>1.5197E-4</v>
      </c>
      <c r="D97" s="85">
        <f t="shared" si="9"/>
        <v>0.14443294349829605</v>
      </c>
      <c r="E97" s="86">
        <f t="shared" si="10"/>
        <v>151.97</v>
      </c>
      <c r="F97" s="86">
        <f t="shared" si="11"/>
        <v>0.14443294349829605</v>
      </c>
    </row>
    <row r="98" spans="1:6" x14ac:dyDescent="0.2">
      <c r="A98" s="83">
        <v>153.99</v>
      </c>
      <c r="B98" s="87">
        <v>0.13994867002956365</v>
      </c>
      <c r="C98" s="84">
        <f t="shared" si="8"/>
        <v>1.5399000000000001E-4</v>
      </c>
      <c r="D98" s="85">
        <f t="shared" si="9"/>
        <v>0.13994867002956365</v>
      </c>
      <c r="E98" s="86">
        <f t="shared" si="10"/>
        <v>153.99</v>
      </c>
      <c r="F98" s="86">
        <f t="shared" si="11"/>
        <v>0.13994867002956365</v>
      </c>
    </row>
    <row r="99" spans="1:6" x14ac:dyDescent="0.2">
      <c r="A99" s="83">
        <v>156.02000000000001</v>
      </c>
      <c r="B99" s="87">
        <v>0.14217427524981469</v>
      </c>
      <c r="C99" s="84">
        <f t="shared" si="8"/>
        <v>1.5602000000000001E-4</v>
      </c>
      <c r="D99" s="85">
        <f t="shared" si="9"/>
        <v>0.14217427524981469</v>
      </c>
      <c r="E99" s="86">
        <f t="shared" si="10"/>
        <v>156.02000000000001</v>
      </c>
      <c r="F99" s="86">
        <f t="shared" si="11"/>
        <v>0.14217427524981469</v>
      </c>
    </row>
    <row r="100" spans="1:6" x14ac:dyDescent="0.2">
      <c r="A100" s="83">
        <v>158.04</v>
      </c>
      <c r="B100" s="87">
        <v>0.14223874225555602</v>
      </c>
      <c r="C100" s="84">
        <f t="shared" si="8"/>
        <v>1.5804E-4</v>
      </c>
      <c r="D100" s="85">
        <f t="shared" si="9"/>
        <v>0.14223874225555602</v>
      </c>
      <c r="E100" s="86">
        <f t="shared" si="10"/>
        <v>158.04</v>
      </c>
      <c r="F100" s="86">
        <f t="shared" si="11"/>
        <v>0.14223874225555602</v>
      </c>
    </row>
    <row r="101" spans="1:6" x14ac:dyDescent="0.2">
      <c r="A101" s="83">
        <v>160.06</v>
      </c>
      <c r="B101" s="87">
        <v>0.14394038712350393</v>
      </c>
      <c r="C101" s="84">
        <f t="shared" si="8"/>
        <v>1.6005999999999998E-4</v>
      </c>
      <c r="D101" s="85">
        <f t="shared" si="9"/>
        <v>0.14394038712350393</v>
      </c>
      <c r="E101" s="86">
        <f t="shared" si="10"/>
        <v>160.06</v>
      </c>
      <c r="F101" s="86">
        <f t="shared" si="11"/>
        <v>0.14394038712350393</v>
      </c>
    </row>
    <row r="102" spans="1:6" x14ac:dyDescent="0.2">
      <c r="A102" s="83">
        <v>162.09</v>
      </c>
      <c r="B102" s="87">
        <v>0.14110952208480268</v>
      </c>
      <c r="C102" s="84">
        <f t="shared" si="8"/>
        <v>1.6208999999999999E-4</v>
      </c>
      <c r="D102" s="85">
        <f t="shared" si="9"/>
        <v>0.14110952208480268</v>
      </c>
      <c r="E102" s="86">
        <f t="shared" si="10"/>
        <v>162.09</v>
      </c>
      <c r="F102" s="86">
        <f t="shared" si="11"/>
        <v>0.14110952208480268</v>
      </c>
    </row>
    <row r="103" spans="1:6" x14ac:dyDescent="0.2">
      <c r="A103" s="83">
        <v>164.15</v>
      </c>
      <c r="B103" s="87">
        <v>0.14545058705604375</v>
      </c>
      <c r="C103" s="84">
        <f t="shared" si="8"/>
        <v>1.6415000000000001E-4</v>
      </c>
      <c r="D103" s="85">
        <f t="shared" si="9"/>
        <v>0.14545058705604375</v>
      </c>
      <c r="E103" s="86">
        <f t="shared" si="10"/>
        <v>164.15</v>
      </c>
      <c r="F103" s="86">
        <f t="shared" si="11"/>
        <v>0.14545058705604375</v>
      </c>
    </row>
    <row r="104" spans="1:6" x14ac:dyDescent="0.2">
      <c r="A104" s="83">
        <v>166.17</v>
      </c>
      <c r="B104" s="87">
        <v>0.14275010764806209</v>
      </c>
      <c r="C104" s="84">
        <f t="shared" si="8"/>
        <v>1.6616999999999999E-4</v>
      </c>
      <c r="D104" s="85">
        <f t="shared" si="9"/>
        <v>0.14275010764806209</v>
      </c>
      <c r="E104" s="86">
        <f t="shared" si="10"/>
        <v>166.17</v>
      </c>
      <c r="F104" s="86">
        <f t="shared" si="11"/>
        <v>0.14275010764806209</v>
      </c>
    </row>
    <row r="105" spans="1:6" x14ac:dyDescent="0.2">
      <c r="A105" s="83">
        <v>168.19</v>
      </c>
      <c r="B105" s="87">
        <v>0.14119246994426465</v>
      </c>
      <c r="C105" s="84">
        <f t="shared" si="8"/>
        <v>1.6819E-4</v>
      </c>
      <c r="D105" s="85">
        <f t="shared" si="9"/>
        <v>0.14119246994426465</v>
      </c>
      <c r="E105" s="86">
        <f t="shared" si="10"/>
        <v>168.19</v>
      </c>
      <c r="F105" s="86">
        <f t="shared" si="11"/>
        <v>0.14119246994426465</v>
      </c>
    </row>
    <row r="106" spans="1:6" x14ac:dyDescent="0.2">
      <c r="A106" s="83">
        <v>170.22</v>
      </c>
      <c r="B106" s="87">
        <v>0.14255737939718835</v>
      </c>
      <c r="C106" s="84">
        <f t="shared" si="8"/>
        <v>1.7021999999999998E-4</v>
      </c>
      <c r="D106" s="85">
        <f t="shared" si="9"/>
        <v>0.14255737939718835</v>
      </c>
      <c r="E106" s="86">
        <f t="shared" si="10"/>
        <v>170.22</v>
      </c>
      <c r="F106" s="86">
        <f t="shared" si="11"/>
        <v>0.14255737939718835</v>
      </c>
    </row>
    <row r="107" spans="1:6" x14ac:dyDescent="0.2">
      <c r="A107" s="83">
        <v>172.24</v>
      </c>
      <c r="B107" s="87">
        <v>0.14110646224100962</v>
      </c>
      <c r="C107" s="84">
        <f t="shared" si="8"/>
        <v>1.7223999999999999E-4</v>
      </c>
      <c r="D107" s="85">
        <f t="shared" si="9"/>
        <v>0.14110646224100962</v>
      </c>
      <c r="E107" s="86">
        <f t="shared" si="10"/>
        <v>172.24</v>
      </c>
      <c r="F107" s="86">
        <f t="shared" si="11"/>
        <v>0.14110646224100962</v>
      </c>
    </row>
    <row r="108" spans="1:6" x14ac:dyDescent="0.2">
      <c r="A108" s="83">
        <v>174.26</v>
      </c>
      <c r="B108" s="87">
        <v>0.14327103077549919</v>
      </c>
      <c r="C108" s="84">
        <f t="shared" si="8"/>
        <v>1.7425999999999997E-4</v>
      </c>
      <c r="D108" s="85">
        <f t="shared" si="9"/>
        <v>0.14327103077549919</v>
      </c>
      <c r="E108" s="86">
        <f t="shared" si="10"/>
        <v>174.26</v>
      </c>
      <c r="F108" s="86">
        <f t="shared" si="11"/>
        <v>0.14327103077549919</v>
      </c>
    </row>
    <row r="109" spans="1:6" x14ac:dyDescent="0.2">
      <c r="A109" s="83">
        <v>176.29</v>
      </c>
      <c r="B109" s="87">
        <v>0.14034091193378906</v>
      </c>
      <c r="C109" s="84">
        <f t="shared" si="8"/>
        <v>1.7628999999999998E-4</v>
      </c>
      <c r="D109" s="85">
        <f t="shared" si="9"/>
        <v>0.14034091193378906</v>
      </c>
      <c r="E109" s="86">
        <f t="shared" si="10"/>
        <v>176.29</v>
      </c>
      <c r="F109" s="86">
        <f t="shared" si="11"/>
        <v>0.14034091193378906</v>
      </c>
    </row>
    <row r="110" spans="1:6" x14ac:dyDescent="0.2">
      <c r="A110" s="83">
        <v>178.31</v>
      </c>
      <c r="B110" s="87">
        <v>0.14227336633913376</v>
      </c>
      <c r="C110" s="84">
        <f t="shared" si="8"/>
        <v>1.7830999999999999E-4</v>
      </c>
      <c r="D110" s="85">
        <f t="shared" si="9"/>
        <v>0.14227336633913376</v>
      </c>
      <c r="E110" s="86">
        <f t="shared" si="10"/>
        <v>178.31</v>
      </c>
      <c r="F110" s="86">
        <f t="shared" si="11"/>
        <v>0.14227336633913376</v>
      </c>
    </row>
    <row r="111" spans="1:6" x14ac:dyDescent="0.2">
      <c r="A111" s="83">
        <v>180.34</v>
      </c>
      <c r="B111" s="87">
        <v>0.14267992208077365</v>
      </c>
      <c r="C111" s="84">
        <f t="shared" si="8"/>
        <v>1.8034E-4</v>
      </c>
      <c r="D111" s="85">
        <f t="shared" si="9"/>
        <v>0.14267992208077365</v>
      </c>
      <c r="E111" s="86">
        <f t="shared" si="10"/>
        <v>180.34</v>
      </c>
      <c r="F111" s="86">
        <f t="shared" si="11"/>
        <v>0.14267992208077365</v>
      </c>
    </row>
    <row r="112" spans="1:6" x14ac:dyDescent="0.2">
      <c r="A112" s="83">
        <v>182.36</v>
      </c>
      <c r="B112" s="87">
        <v>0.1420231821620021</v>
      </c>
      <c r="C112" s="84">
        <f t="shared" si="8"/>
        <v>1.8236000000000001E-4</v>
      </c>
      <c r="D112" s="85">
        <f t="shared" si="9"/>
        <v>0.1420231821620021</v>
      </c>
      <c r="E112" s="86">
        <f t="shared" si="10"/>
        <v>182.36</v>
      </c>
      <c r="F112" s="86">
        <f t="shared" si="11"/>
        <v>0.1420231821620021</v>
      </c>
    </row>
    <row r="113" spans="1:6" x14ac:dyDescent="0.2">
      <c r="A113" s="83">
        <v>184.38</v>
      </c>
      <c r="B113" s="87">
        <v>0.14162495350538865</v>
      </c>
      <c r="C113" s="84">
        <f t="shared" si="8"/>
        <v>1.8437999999999999E-4</v>
      </c>
      <c r="D113" s="85">
        <f t="shared" si="9"/>
        <v>0.14162495350538865</v>
      </c>
      <c r="E113" s="86">
        <f t="shared" si="10"/>
        <v>184.38</v>
      </c>
      <c r="F113" s="86">
        <f t="shared" si="11"/>
        <v>0.14162495350538865</v>
      </c>
    </row>
    <row r="114" spans="1:6" x14ac:dyDescent="0.2">
      <c r="A114" s="83">
        <v>186.41</v>
      </c>
      <c r="B114" s="87">
        <v>0.13973095887566994</v>
      </c>
      <c r="C114" s="84">
        <f t="shared" si="8"/>
        <v>1.8641E-4</v>
      </c>
      <c r="D114" s="85">
        <f t="shared" si="9"/>
        <v>0.13973095887566994</v>
      </c>
      <c r="E114" s="86">
        <f t="shared" si="10"/>
        <v>186.41</v>
      </c>
      <c r="F114" s="86">
        <f t="shared" si="11"/>
        <v>0.13973095887566994</v>
      </c>
    </row>
    <row r="115" spans="1:6" x14ac:dyDescent="0.2">
      <c r="A115" s="83">
        <v>188.43</v>
      </c>
      <c r="B115" s="87">
        <v>0.14310372054368303</v>
      </c>
      <c r="C115" s="84">
        <f t="shared" si="8"/>
        <v>1.8843000000000001E-4</v>
      </c>
      <c r="D115" s="85">
        <f t="shared" si="9"/>
        <v>0.14310372054368303</v>
      </c>
      <c r="E115" s="86">
        <f t="shared" si="10"/>
        <v>188.43</v>
      </c>
      <c r="F115" s="86">
        <f t="shared" si="11"/>
        <v>0.14310372054368303</v>
      </c>
    </row>
    <row r="116" spans="1:6" x14ac:dyDescent="0.2">
      <c r="A116" s="83">
        <v>190.46</v>
      </c>
      <c r="B116" s="87">
        <v>0.14033994323601059</v>
      </c>
      <c r="C116" s="84">
        <f t="shared" si="8"/>
        <v>1.9045999999999999E-4</v>
      </c>
      <c r="D116" s="85">
        <f t="shared" si="9"/>
        <v>0.14033994323601059</v>
      </c>
      <c r="E116" s="86">
        <f t="shared" si="10"/>
        <v>190.46</v>
      </c>
      <c r="F116" s="86">
        <f t="shared" si="11"/>
        <v>0.14033994323601059</v>
      </c>
    </row>
    <row r="117" spans="1:6" x14ac:dyDescent="0.2">
      <c r="A117" s="83">
        <v>192.48</v>
      </c>
      <c r="B117" s="87">
        <v>0.14216027165399328</v>
      </c>
      <c r="C117" s="84">
        <f t="shared" si="8"/>
        <v>1.9247999999999997E-4</v>
      </c>
      <c r="D117" s="85">
        <f t="shared" si="9"/>
        <v>0.14216027165399328</v>
      </c>
      <c r="E117" s="86">
        <f t="shared" si="10"/>
        <v>192.48</v>
      </c>
      <c r="F117" s="86">
        <f t="shared" si="11"/>
        <v>0.14216027165399328</v>
      </c>
    </row>
    <row r="118" spans="1:6" x14ac:dyDescent="0.2">
      <c r="A118" s="83">
        <v>194.51</v>
      </c>
      <c r="B118" s="87">
        <v>0.13970688994786198</v>
      </c>
      <c r="C118" s="84">
        <f t="shared" si="8"/>
        <v>1.9450999999999998E-4</v>
      </c>
      <c r="D118" s="85">
        <f t="shared" si="9"/>
        <v>0.13970688994786198</v>
      </c>
      <c r="E118" s="86">
        <f t="shared" si="10"/>
        <v>194.51</v>
      </c>
      <c r="F118" s="86">
        <f t="shared" si="11"/>
        <v>0.13970688994786198</v>
      </c>
    </row>
    <row r="119" spans="1:6" x14ac:dyDescent="0.2">
      <c r="A119" s="83">
        <v>196.56</v>
      </c>
      <c r="B119" s="87">
        <v>0.14177945645503176</v>
      </c>
      <c r="C119" s="84">
        <f t="shared" si="8"/>
        <v>1.9656E-4</v>
      </c>
      <c r="D119" s="85">
        <f t="shared" si="9"/>
        <v>0.14177945645503176</v>
      </c>
      <c r="E119" s="86">
        <f t="shared" si="10"/>
        <v>196.56</v>
      </c>
      <c r="F119" s="86">
        <f t="shared" si="11"/>
        <v>0.14177945645503176</v>
      </c>
    </row>
    <row r="120" spans="1:6" x14ac:dyDescent="0.2">
      <c r="A120" s="83">
        <v>198.59</v>
      </c>
      <c r="B120" s="87">
        <v>0.14261814398877495</v>
      </c>
      <c r="C120" s="84">
        <f t="shared" si="8"/>
        <v>1.9859000000000001E-4</v>
      </c>
      <c r="D120" s="85">
        <f t="shared" si="9"/>
        <v>0.14261814398877495</v>
      </c>
      <c r="E120" s="86">
        <f t="shared" si="10"/>
        <v>198.59</v>
      </c>
      <c r="F120" s="86">
        <f t="shared" si="11"/>
        <v>0.14261814398877495</v>
      </c>
    </row>
    <row r="121" spans="1:6" x14ac:dyDescent="0.2">
      <c r="A121" s="83">
        <v>200.61</v>
      </c>
      <c r="B121" s="87">
        <v>0.1430171900698444</v>
      </c>
      <c r="C121" s="84">
        <f t="shared" si="8"/>
        <v>2.0060999999999999E-4</v>
      </c>
      <c r="D121" s="85">
        <f t="shared" si="9"/>
        <v>0.1430171900698444</v>
      </c>
      <c r="E121" s="86">
        <f t="shared" si="10"/>
        <v>200.61</v>
      </c>
      <c r="F121" s="86">
        <f t="shared" si="11"/>
        <v>0.1430171900698444</v>
      </c>
    </row>
    <row r="122" spans="1:6" x14ac:dyDescent="0.2">
      <c r="A122" s="83">
        <v>202.63</v>
      </c>
      <c r="B122" s="87">
        <v>0.14195207985510266</v>
      </c>
      <c r="C122" s="84">
        <f t="shared" si="8"/>
        <v>2.0262999999999998E-4</v>
      </c>
      <c r="D122" s="85">
        <f t="shared" si="9"/>
        <v>0.14195207985510266</v>
      </c>
      <c r="E122" s="86">
        <f t="shared" si="10"/>
        <v>202.63</v>
      </c>
      <c r="F122" s="86">
        <f t="shared" si="11"/>
        <v>0.14195207985510266</v>
      </c>
    </row>
    <row r="123" spans="1:6" x14ac:dyDescent="0.2">
      <c r="A123" s="83">
        <v>204.66</v>
      </c>
      <c r="B123" s="87">
        <v>0.14193729284707912</v>
      </c>
      <c r="C123" s="84">
        <f t="shared" si="8"/>
        <v>2.0465999999999998E-4</v>
      </c>
      <c r="D123" s="85">
        <f t="shared" si="9"/>
        <v>0.14193729284707912</v>
      </c>
      <c r="E123" s="86">
        <f t="shared" si="10"/>
        <v>204.66</v>
      </c>
      <c r="F123" s="86">
        <f t="shared" si="11"/>
        <v>0.14193729284707912</v>
      </c>
    </row>
    <row r="124" spans="1:6" x14ac:dyDescent="0.2">
      <c r="A124" s="83">
        <v>206.68</v>
      </c>
      <c r="B124" s="87">
        <v>0.14319976912867227</v>
      </c>
      <c r="C124" s="84">
        <f t="shared" si="8"/>
        <v>2.0667999999999999E-4</v>
      </c>
      <c r="D124" s="85">
        <f t="shared" si="9"/>
        <v>0.14319976912867227</v>
      </c>
      <c r="E124" s="86">
        <f t="shared" si="10"/>
        <v>206.68</v>
      </c>
      <c r="F124" s="86">
        <f t="shared" si="11"/>
        <v>0.14319976912867227</v>
      </c>
    </row>
    <row r="125" spans="1:6" x14ac:dyDescent="0.2">
      <c r="A125" s="83">
        <v>208.71</v>
      </c>
      <c r="B125" s="87">
        <v>0.14229614685146202</v>
      </c>
      <c r="C125" s="84">
        <f t="shared" si="8"/>
        <v>2.0871E-4</v>
      </c>
      <c r="D125" s="85">
        <f t="shared" si="9"/>
        <v>0.14229614685146202</v>
      </c>
      <c r="E125" s="86">
        <f t="shared" si="10"/>
        <v>208.71</v>
      </c>
      <c r="F125" s="86">
        <f t="shared" si="11"/>
        <v>0.14229614685146202</v>
      </c>
    </row>
    <row r="126" spans="1:6" x14ac:dyDescent="0.2">
      <c r="A126" s="83">
        <v>210.73</v>
      </c>
      <c r="B126" s="87">
        <v>0.14385128140518688</v>
      </c>
      <c r="C126" s="84">
        <f t="shared" si="8"/>
        <v>2.1072999999999998E-4</v>
      </c>
      <c r="D126" s="85">
        <f t="shared" si="9"/>
        <v>0.14385128140518688</v>
      </c>
      <c r="E126" s="86">
        <f t="shared" si="10"/>
        <v>210.73</v>
      </c>
      <c r="F126" s="86">
        <f t="shared" si="11"/>
        <v>0.14385128140518688</v>
      </c>
    </row>
    <row r="127" spans="1:6" x14ac:dyDescent="0.2">
      <c r="A127" s="83">
        <v>212.75</v>
      </c>
      <c r="B127" s="87">
        <v>0.14147208119402568</v>
      </c>
      <c r="C127" s="84">
        <f t="shared" si="8"/>
        <v>2.1274999999999999E-4</v>
      </c>
      <c r="D127" s="85">
        <f t="shared" si="9"/>
        <v>0.14147208119402568</v>
      </c>
      <c r="E127" s="86">
        <f t="shared" si="10"/>
        <v>212.75</v>
      </c>
      <c r="F127" s="86">
        <f t="shared" si="11"/>
        <v>0.14147208119402568</v>
      </c>
    </row>
    <row r="128" spans="1:6" x14ac:dyDescent="0.2">
      <c r="A128" s="83">
        <v>214.78</v>
      </c>
      <c r="B128" s="87">
        <v>0.14280726064812974</v>
      </c>
      <c r="C128" s="84">
        <f t="shared" si="8"/>
        <v>2.1478E-4</v>
      </c>
      <c r="D128" s="85">
        <f t="shared" si="9"/>
        <v>0.14280726064812974</v>
      </c>
      <c r="E128" s="86">
        <f t="shared" si="10"/>
        <v>214.78</v>
      </c>
      <c r="F128" s="86">
        <f t="shared" si="11"/>
        <v>0.14280726064812974</v>
      </c>
    </row>
    <row r="129" spans="1:6" x14ac:dyDescent="0.2">
      <c r="A129" s="83">
        <v>216.8</v>
      </c>
      <c r="B129" s="87">
        <v>0.14144615444760025</v>
      </c>
      <c r="C129" s="84">
        <f t="shared" si="8"/>
        <v>2.1680000000000001E-4</v>
      </c>
      <c r="D129" s="85">
        <f t="shared" si="9"/>
        <v>0.14144615444760025</v>
      </c>
      <c r="E129" s="86">
        <f t="shared" si="10"/>
        <v>216.8</v>
      </c>
      <c r="F129" s="86">
        <f t="shared" si="11"/>
        <v>0.14144615444760025</v>
      </c>
    </row>
    <row r="130" spans="1:6" x14ac:dyDescent="0.2">
      <c r="A130" s="83">
        <v>218.83</v>
      </c>
      <c r="B130" s="87">
        <v>0.14327465777648676</v>
      </c>
      <c r="C130" s="84">
        <f t="shared" si="8"/>
        <v>2.1882999999999999E-4</v>
      </c>
      <c r="D130" s="85">
        <f t="shared" si="9"/>
        <v>0.14327465777648676</v>
      </c>
      <c r="E130" s="86">
        <f t="shared" si="10"/>
        <v>218.83</v>
      </c>
      <c r="F130" s="86">
        <f t="shared" si="11"/>
        <v>0.14327465777648676</v>
      </c>
    </row>
    <row r="131" spans="1:6" x14ac:dyDescent="0.2">
      <c r="A131" s="83">
        <v>220.85</v>
      </c>
      <c r="B131" s="87">
        <v>0.14462628611826076</v>
      </c>
      <c r="C131" s="84">
        <f t="shared" si="8"/>
        <v>2.2084999999999997E-4</v>
      </c>
      <c r="D131" s="85">
        <f t="shared" si="9"/>
        <v>0.14462628611826076</v>
      </c>
      <c r="E131" s="86">
        <f t="shared" si="10"/>
        <v>220.85</v>
      </c>
      <c r="F131" s="86">
        <f t="shared" si="11"/>
        <v>0.14462628611826076</v>
      </c>
    </row>
    <row r="132" spans="1:6" x14ac:dyDescent="0.2">
      <c r="A132" s="83">
        <v>222.87</v>
      </c>
      <c r="B132" s="87">
        <v>0.14220376301304138</v>
      </c>
      <c r="C132" s="84">
        <f t="shared" si="8"/>
        <v>2.2286999999999999E-4</v>
      </c>
      <c r="D132" s="85">
        <f t="shared" si="9"/>
        <v>0.14220376301304138</v>
      </c>
      <c r="E132" s="86">
        <f t="shared" si="10"/>
        <v>222.87</v>
      </c>
      <c r="F132" s="86">
        <f t="shared" si="11"/>
        <v>0.14220376301304138</v>
      </c>
    </row>
    <row r="133" spans="1:6" x14ac:dyDescent="0.2">
      <c r="A133" s="83">
        <v>224.9</v>
      </c>
      <c r="B133" s="87">
        <v>0.14196063945571197</v>
      </c>
      <c r="C133" s="84">
        <f t="shared" si="8"/>
        <v>2.2489999999999999E-4</v>
      </c>
      <c r="D133" s="85">
        <f t="shared" si="9"/>
        <v>0.14196063945571197</v>
      </c>
      <c r="E133" s="86">
        <f t="shared" si="10"/>
        <v>224.9</v>
      </c>
      <c r="F133" s="86">
        <f t="shared" si="11"/>
        <v>0.14196063945571197</v>
      </c>
    </row>
    <row r="134" spans="1:6" x14ac:dyDescent="0.2">
      <c r="A134" s="83">
        <v>226.92</v>
      </c>
      <c r="B134" s="87">
        <v>0.14105994003268046</v>
      </c>
      <c r="C134" s="84">
        <f t="shared" si="8"/>
        <v>2.2691999999999998E-4</v>
      </c>
      <c r="D134" s="85">
        <f t="shared" si="9"/>
        <v>0.14105994003268046</v>
      </c>
      <c r="E134" s="86">
        <f t="shared" si="10"/>
        <v>226.92</v>
      </c>
      <c r="F134" s="86">
        <f t="shared" si="11"/>
        <v>0.14105994003268046</v>
      </c>
    </row>
    <row r="135" spans="1:6" x14ac:dyDescent="0.2">
      <c r="A135" s="83"/>
      <c r="B135" s="87"/>
      <c r="C135" s="84"/>
      <c r="D135" s="85"/>
      <c r="E135" s="86"/>
      <c r="F135" s="86"/>
    </row>
    <row r="136" spans="1:6" x14ac:dyDescent="0.2">
      <c r="A136" s="83"/>
      <c r="B136" s="87"/>
      <c r="C136" s="84"/>
      <c r="D136" s="85"/>
      <c r="E136" s="86"/>
      <c r="F136" s="86"/>
    </row>
    <row r="137" spans="1:6" x14ac:dyDescent="0.2">
      <c r="A137" s="83"/>
      <c r="B137" s="87"/>
      <c r="C137" s="84"/>
      <c r="D137" s="85"/>
      <c r="E137" s="86"/>
      <c r="F137" s="86"/>
    </row>
    <row r="138" spans="1:6" x14ac:dyDescent="0.2">
      <c r="A138" s="83"/>
      <c r="B138" s="87"/>
      <c r="C138" s="84"/>
      <c r="D138" s="85"/>
      <c r="E138" s="86"/>
      <c r="F138" s="86"/>
    </row>
    <row r="139" spans="1:6" x14ac:dyDescent="0.2">
      <c r="A139" s="83"/>
      <c r="B139" s="87"/>
      <c r="C139" s="84"/>
      <c r="D139" s="85"/>
      <c r="E139" s="86"/>
      <c r="F139" s="86"/>
    </row>
    <row r="140" spans="1:6" x14ac:dyDescent="0.2">
      <c r="A140" s="83"/>
      <c r="B140" s="87"/>
      <c r="C140" s="84"/>
      <c r="D140" s="85"/>
      <c r="E140" s="86"/>
      <c r="F140" s="86"/>
    </row>
    <row r="141" spans="1:6" x14ac:dyDescent="0.2">
      <c r="A141" s="83"/>
      <c r="B141" s="87"/>
      <c r="C141" s="84"/>
      <c r="D141" s="85"/>
      <c r="E141" s="86"/>
      <c r="F141" s="86"/>
    </row>
    <row r="142" spans="1:6" x14ac:dyDescent="0.2">
      <c r="A142" s="83"/>
      <c r="B142" s="87"/>
      <c r="C142" s="84"/>
      <c r="D142" s="85"/>
      <c r="E142" s="86"/>
      <c r="F142" s="86"/>
    </row>
    <row r="143" spans="1:6" x14ac:dyDescent="0.2">
      <c r="A143" s="83"/>
      <c r="B143" s="87"/>
      <c r="C143" s="84"/>
      <c r="D143" s="85"/>
      <c r="E143" s="86"/>
      <c r="F143" s="86"/>
    </row>
    <row r="144" spans="1:6" x14ac:dyDescent="0.2">
      <c r="A144" s="83"/>
      <c r="B144" s="87"/>
      <c r="C144" s="84"/>
      <c r="D144" s="85"/>
      <c r="E144" s="86"/>
      <c r="F144" s="86"/>
    </row>
    <row r="145" spans="1:6" x14ac:dyDescent="0.2">
      <c r="A145" s="83"/>
      <c r="B145" s="87"/>
      <c r="C145" s="84"/>
      <c r="D145" s="85"/>
      <c r="E145" s="86"/>
      <c r="F145" s="86"/>
    </row>
    <row r="146" spans="1:6" x14ac:dyDescent="0.2">
      <c r="A146" s="83"/>
      <c r="B146" s="87"/>
      <c r="C146" s="84"/>
      <c r="D146" s="85"/>
      <c r="E146" s="86"/>
      <c r="F146" s="86"/>
    </row>
    <row r="147" spans="1:6" x14ac:dyDescent="0.2">
      <c r="A147" s="83"/>
      <c r="B147" s="87"/>
      <c r="C147" s="84"/>
      <c r="D147" s="85"/>
      <c r="E147" s="86"/>
      <c r="F147" s="86"/>
    </row>
    <row r="148" spans="1:6" x14ac:dyDescent="0.2">
      <c r="A148" s="83"/>
      <c r="B148" s="87"/>
      <c r="C148" s="84"/>
      <c r="D148" s="85"/>
      <c r="E148" s="86"/>
      <c r="F148" s="86"/>
    </row>
    <row r="149" spans="1:6" x14ac:dyDescent="0.2">
      <c r="A149" s="83"/>
      <c r="B149" s="87"/>
      <c r="C149" s="84"/>
      <c r="D149" s="85"/>
      <c r="E149" s="86"/>
      <c r="F149" s="86"/>
    </row>
    <row r="150" spans="1:6" x14ac:dyDescent="0.2">
      <c r="A150" s="83"/>
      <c r="B150" s="87"/>
      <c r="C150" s="84"/>
      <c r="D150" s="85"/>
      <c r="E150" s="86"/>
      <c r="F150" s="86"/>
    </row>
    <row r="151" spans="1:6" x14ac:dyDescent="0.2">
      <c r="A151" s="83"/>
      <c r="B151" s="87"/>
      <c r="C151" s="84"/>
      <c r="D151" s="85"/>
      <c r="E151" s="86"/>
      <c r="F151" s="86"/>
    </row>
    <row r="152" spans="1:6" x14ac:dyDescent="0.2">
      <c r="A152" s="83"/>
      <c r="B152" s="87"/>
      <c r="C152" s="84"/>
      <c r="D152" s="85"/>
      <c r="E152" s="86"/>
      <c r="F152" s="86"/>
    </row>
    <row r="153" spans="1:6" x14ac:dyDescent="0.2">
      <c r="A153" s="83"/>
      <c r="B153" s="87"/>
      <c r="C153" s="84"/>
      <c r="D153" s="85"/>
      <c r="E153" s="86"/>
      <c r="F153" s="86"/>
    </row>
    <row r="154" spans="1:6" x14ac:dyDescent="0.2">
      <c r="A154" s="83"/>
      <c r="B154" s="87"/>
      <c r="C154" s="84"/>
      <c r="D154" s="85"/>
      <c r="E154" s="86"/>
      <c r="F154" s="86"/>
    </row>
    <row r="155" spans="1:6" x14ac:dyDescent="0.2">
      <c r="A155" s="83"/>
      <c r="B155" s="87"/>
      <c r="C155" s="84"/>
      <c r="D155" s="85"/>
      <c r="E155" s="86"/>
      <c r="F155" s="86"/>
    </row>
    <row r="156" spans="1:6" x14ac:dyDescent="0.2">
      <c r="A156" s="83"/>
      <c r="B156" s="87"/>
      <c r="C156" s="84"/>
      <c r="D156" s="85"/>
      <c r="E156" s="86"/>
      <c r="F156" s="86"/>
    </row>
    <row r="157" spans="1:6" x14ac:dyDescent="0.2">
      <c r="A157" s="83"/>
      <c r="B157" s="87"/>
      <c r="C157" s="84"/>
      <c r="D157" s="85"/>
      <c r="E157" s="86"/>
      <c r="F157" s="86"/>
    </row>
    <row r="158" spans="1:6" x14ac:dyDescent="0.2">
      <c r="A158" s="83"/>
      <c r="B158" s="87"/>
      <c r="C158" s="84"/>
      <c r="D158" s="85"/>
      <c r="E158" s="86"/>
      <c r="F158" s="86"/>
    </row>
    <row r="159" spans="1:6" x14ac:dyDescent="0.2">
      <c r="A159" s="83"/>
      <c r="B159" s="87"/>
      <c r="C159" s="84"/>
      <c r="D159" s="85"/>
      <c r="E159" s="86"/>
      <c r="F159" s="86"/>
    </row>
    <row r="160" spans="1:6" x14ac:dyDescent="0.2">
      <c r="A160" s="83"/>
      <c r="B160" s="87"/>
      <c r="C160" s="84"/>
      <c r="D160" s="85"/>
      <c r="E160" s="86"/>
      <c r="F160" s="86"/>
    </row>
    <row r="161" spans="1:6" x14ac:dyDescent="0.2">
      <c r="A161" s="83"/>
      <c r="B161" s="87"/>
      <c r="C161" s="84"/>
      <c r="D161" s="85"/>
      <c r="E161" s="86"/>
      <c r="F161" s="86"/>
    </row>
    <row r="162" spans="1:6" x14ac:dyDescent="0.2">
      <c r="A162" s="83"/>
      <c r="B162" s="87"/>
      <c r="C162" s="84"/>
      <c r="D162" s="85"/>
      <c r="E162" s="86"/>
      <c r="F162" s="86"/>
    </row>
    <row r="163" spans="1:6" x14ac:dyDescent="0.2">
      <c r="A163" s="83"/>
      <c r="B163" s="87"/>
      <c r="C163" s="84"/>
      <c r="D163" s="85"/>
      <c r="E163" s="86"/>
      <c r="F163" s="86"/>
    </row>
    <row r="164" spans="1:6" x14ac:dyDescent="0.2">
      <c r="A164" s="83"/>
      <c r="B164" s="87"/>
      <c r="C164" s="84"/>
      <c r="D164" s="85"/>
      <c r="E164" s="86"/>
      <c r="F164" s="86"/>
    </row>
    <row r="165" spans="1:6" x14ac:dyDescent="0.2">
      <c r="A165" s="83"/>
      <c r="B165" s="87"/>
      <c r="C165" s="84"/>
      <c r="D165" s="85"/>
      <c r="E165" s="86"/>
      <c r="F165" s="86"/>
    </row>
    <row r="166" spans="1:6" x14ac:dyDescent="0.2">
      <c r="A166" s="83"/>
      <c r="B166" s="87"/>
      <c r="C166" s="84"/>
      <c r="D166" s="85"/>
      <c r="E166" s="86"/>
      <c r="F166" s="86"/>
    </row>
    <row r="167" spans="1:6" x14ac:dyDescent="0.2">
      <c r="A167" s="83"/>
      <c r="B167" s="87"/>
      <c r="C167" s="84"/>
      <c r="D167" s="85"/>
      <c r="E167" s="86"/>
      <c r="F167" s="86"/>
    </row>
    <row r="168" spans="1:6" x14ac:dyDescent="0.2">
      <c r="A168" s="83"/>
      <c r="B168" s="87"/>
      <c r="C168" s="84"/>
      <c r="D168" s="85"/>
      <c r="E168" s="86"/>
      <c r="F168" s="86"/>
    </row>
    <row r="169" spans="1:6" x14ac:dyDescent="0.2">
      <c r="A169" s="83"/>
      <c r="B169" s="87"/>
      <c r="C169" s="84"/>
      <c r="D169" s="85"/>
      <c r="E169" s="86"/>
      <c r="F169" s="86"/>
    </row>
    <row r="170" spans="1:6" x14ac:dyDescent="0.2">
      <c r="A170" s="83"/>
      <c r="B170" s="87"/>
      <c r="C170" s="84"/>
      <c r="D170" s="85"/>
      <c r="E170" s="86"/>
      <c r="F170" s="86"/>
    </row>
    <row r="171" spans="1:6" x14ac:dyDescent="0.2">
      <c r="A171" s="83"/>
      <c r="B171" s="87"/>
      <c r="C171" s="84"/>
      <c r="D171" s="85"/>
      <c r="E171" s="86"/>
      <c r="F171" s="86"/>
    </row>
    <row r="172" spans="1:6" x14ac:dyDescent="0.2">
      <c r="A172" s="83"/>
      <c r="B172" s="87"/>
      <c r="C172" s="84"/>
      <c r="D172" s="85"/>
      <c r="E172" s="86"/>
      <c r="F172" s="86"/>
    </row>
    <row r="173" spans="1:6" x14ac:dyDescent="0.2">
      <c r="A173" s="83"/>
      <c r="B173" s="87"/>
      <c r="C173" s="84"/>
      <c r="D173" s="85"/>
      <c r="E173" s="86"/>
      <c r="F173" s="86"/>
    </row>
    <row r="174" spans="1:6" x14ac:dyDescent="0.2">
      <c r="A174" s="83"/>
      <c r="B174" s="87"/>
      <c r="C174" s="84"/>
      <c r="D174" s="85"/>
      <c r="E174" s="86"/>
      <c r="F174" s="86"/>
    </row>
    <row r="175" spans="1:6" x14ac:dyDescent="0.2">
      <c r="A175" s="83"/>
      <c r="B175" s="87"/>
      <c r="C175" s="84"/>
      <c r="D175" s="85"/>
      <c r="E175" s="86"/>
      <c r="F175" s="86"/>
    </row>
    <row r="176" spans="1:6" x14ac:dyDescent="0.2">
      <c r="A176" s="83"/>
      <c r="B176" s="87"/>
      <c r="C176" s="84"/>
      <c r="D176" s="85"/>
      <c r="E176" s="86"/>
      <c r="F176" s="86"/>
    </row>
    <row r="177" spans="1:6" x14ac:dyDescent="0.2">
      <c r="A177" s="83"/>
      <c r="B177" s="87"/>
      <c r="C177" s="84"/>
      <c r="D177" s="85"/>
      <c r="E177" s="86"/>
      <c r="F177" s="86"/>
    </row>
    <row r="178" spans="1:6" x14ac:dyDescent="0.2">
      <c r="A178" s="83"/>
      <c r="B178" s="87"/>
      <c r="C178" s="84"/>
      <c r="D178" s="85"/>
      <c r="E178" s="86"/>
      <c r="F178" s="86"/>
    </row>
    <row r="179" spans="1:6" x14ac:dyDescent="0.2">
      <c r="A179" s="83"/>
      <c r="B179" s="87"/>
      <c r="C179" s="84"/>
      <c r="D179" s="85"/>
      <c r="E179" s="86"/>
      <c r="F179" s="86"/>
    </row>
    <row r="180" spans="1:6" x14ac:dyDescent="0.2">
      <c r="A180" s="83"/>
      <c r="B180" s="87"/>
      <c r="C180" s="84"/>
      <c r="D180" s="85"/>
      <c r="E180" s="86"/>
      <c r="F180" s="86"/>
    </row>
    <row r="181" spans="1:6" x14ac:dyDescent="0.2">
      <c r="A181" s="83"/>
      <c r="B181" s="87"/>
      <c r="C181" s="84"/>
      <c r="D181" s="85"/>
      <c r="E181" s="86"/>
      <c r="F181" s="86"/>
    </row>
    <row r="182" spans="1:6" x14ac:dyDescent="0.2">
      <c r="A182" s="83"/>
      <c r="B182" s="87"/>
      <c r="C182" s="84"/>
      <c r="D182" s="85"/>
      <c r="E182" s="86"/>
      <c r="F182" s="86"/>
    </row>
    <row r="183" spans="1:6" x14ac:dyDescent="0.2">
      <c r="A183" s="83"/>
      <c r="B183" s="87"/>
      <c r="C183" s="84"/>
      <c r="D183" s="85"/>
      <c r="E183" s="86"/>
      <c r="F183" s="86"/>
    </row>
    <row r="184" spans="1:6" x14ac:dyDescent="0.2">
      <c r="A184" s="83"/>
      <c r="B184" s="87"/>
      <c r="C184" s="84"/>
      <c r="D184" s="85"/>
      <c r="E184" s="86"/>
      <c r="F184" s="86"/>
    </row>
    <row r="185" spans="1:6" x14ac:dyDescent="0.2">
      <c r="A185" s="83"/>
      <c r="B185" s="87"/>
      <c r="C185" s="84"/>
      <c r="D185" s="85"/>
      <c r="E185" s="86"/>
      <c r="F185" s="86"/>
    </row>
    <row r="186" spans="1:6" x14ac:dyDescent="0.2">
      <c r="A186" s="83"/>
      <c r="B186" s="87"/>
      <c r="C186" s="84"/>
      <c r="D186" s="85"/>
      <c r="E186" s="86"/>
      <c r="F186" s="86"/>
    </row>
    <row r="187" spans="1:6" x14ac:dyDescent="0.2">
      <c r="A187" s="83"/>
      <c r="B187" s="87"/>
      <c r="C187" s="84"/>
      <c r="D187" s="85"/>
      <c r="E187" s="86"/>
      <c r="F187" s="86"/>
    </row>
    <row r="188" spans="1:6" x14ac:dyDescent="0.2">
      <c r="A188" s="83"/>
      <c r="B188" s="87"/>
      <c r="C188" s="84"/>
      <c r="D188" s="85"/>
      <c r="E188" s="86"/>
      <c r="F188" s="86"/>
    </row>
    <row r="189" spans="1:6" x14ac:dyDescent="0.2">
      <c r="A189" s="83"/>
      <c r="B189" s="87"/>
      <c r="C189" s="84"/>
      <c r="D189" s="85"/>
      <c r="E189" s="86"/>
      <c r="F189" s="86"/>
    </row>
    <row r="190" spans="1:6" x14ac:dyDescent="0.2">
      <c r="A190" s="83"/>
      <c r="B190" s="87"/>
      <c r="C190" s="84"/>
      <c r="D190" s="85"/>
      <c r="E190" s="86"/>
      <c r="F190" s="86"/>
    </row>
    <row r="191" spans="1:6" x14ac:dyDescent="0.2">
      <c r="A191" s="83"/>
      <c r="B191" s="87"/>
      <c r="C191" s="84"/>
      <c r="D191" s="85"/>
      <c r="E191" s="86"/>
      <c r="F191" s="86"/>
    </row>
    <row r="192" spans="1:6" x14ac:dyDescent="0.2">
      <c r="A192" s="83"/>
      <c r="B192" s="87"/>
      <c r="C192" s="84"/>
      <c r="D192" s="85"/>
      <c r="E192" s="86"/>
      <c r="F192" s="86"/>
    </row>
    <row r="193" spans="1:6" x14ac:dyDescent="0.2">
      <c r="A193" s="83"/>
      <c r="B193" s="87"/>
      <c r="C193" s="84"/>
      <c r="D193" s="85"/>
      <c r="E193" s="86"/>
      <c r="F193" s="86"/>
    </row>
    <row r="194" spans="1:6" x14ac:dyDescent="0.2">
      <c r="A194" s="83"/>
      <c r="B194" s="87"/>
      <c r="C194" s="84"/>
      <c r="D194" s="85"/>
      <c r="E194" s="86"/>
      <c r="F194" s="86"/>
    </row>
    <row r="195" spans="1:6" x14ac:dyDescent="0.2">
      <c r="A195" s="83"/>
      <c r="B195" s="87"/>
      <c r="C195" s="84"/>
      <c r="D195" s="85"/>
      <c r="E195" s="86"/>
      <c r="F195" s="86"/>
    </row>
    <row r="196" spans="1:6" x14ac:dyDescent="0.2">
      <c r="A196" s="83"/>
      <c r="B196" s="87"/>
      <c r="C196" s="84"/>
      <c r="D196" s="85"/>
      <c r="E196" s="86"/>
      <c r="F196" s="86"/>
    </row>
    <row r="197" spans="1:6" x14ac:dyDescent="0.2">
      <c r="A197" s="83"/>
      <c r="B197" s="87"/>
      <c r="C197" s="84"/>
      <c r="D197" s="85"/>
      <c r="E197" s="86"/>
      <c r="F197" s="86"/>
    </row>
    <row r="198" spans="1:6" x14ac:dyDescent="0.2">
      <c r="A198" s="83"/>
      <c r="B198" s="87"/>
      <c r="C198" s="84"/>
      <c r="D198" s="85"/>
      <c r="E198" s="86"/>
      <c r="F198" s="86"/>
    </row>
    <row r="199" spans="1:6" x14ac:dyDescent="0.2">
      <c r="A199" s="83"/>
      <c r="B199" s="87"/>
      <c r="C199" s="84"/>
      <c r="D199" s="85"/>
      <c r="E199" s="86"/>
      <c r="F199" s="86"/>
    </row>
    <row r="200" spans="1:6" x14ac:dyDescent="0.2">
      <c r="A200" s="83"/>
      <c r="B200" s="87"/>
      <c r="C200" s="84"/>
      <c r="D200" s="85"/>
      <c r="E200" s="86"/>
      <c r="F200" s="86"/>
    </row>
    <row r="201" spans="1:6" x14ac:dyDescent="0.2">
      <c r="A201" s="83"/>
      <c r="B201" s="87"/>
      <c r="C201" s="84"/>
      <c r="D201" s="85"/>
      <c r="E201" s="86"/>
      <c r="F201" s="86"/>
    </row>
    <row r="202" spans="1:6" x14ac:dyDescent="0.2">
      <c r="A202" s="83"/>
      <c r="B202" s="87"/>
      <c r="C202" s="84"/>
      <c r="D202" s="85"/>
      <c r="E202" s="86"/>
      <c r="F202" s="86"/>
    </row>
    <row r="203" spans="1:6" x14ac:dyDescent="0.2">
      <c r="A203" s="83"/>
      <c r="B203" s="87"/>
      <c r="C203" s="84"/>
      <c r="D203" s="85"/>
      <c r="E203" s="86"/>
      <c r="F203" s="86"/>
    </row>
    <row r="204" spans="1:6" x14ac:dyDescent="0.2">
      <c r="A204" s="83"/>
      <c r="B204" s="87"/>
      <c r="C204" s="84"/>
      <c r="D204" s="85"/>
      <c r="E204" s="86"/>
      <c r="F204" s="86"/>
    </row>
    <row r="205" spans="1:6" x14ac:dyDescent="0.2">
      <c r="A205" s="83"/>
      <c r="B205" s="87"/>
      <c r="C205" s="84"/>
      <c r="D205" s="85"/>
      <c r="E205" s="86"/>
      <c r="F205" s="86"/>
    </row>
    <row r="206" spans="1:6" x14ac:dyDescent="0.2">
      <c r="A206" s="83"/>
      <c r="B206" s="87"/>
      <c r="C206" s="84"/>
      <c r="D206" s="85"/>
      <c r="E206" s="86"/>
      <c r="F206" s="86"/>
    </row>
    <row r="207" spans="1:6" x14ac:dyDescent="0.2">
      <c r="A207" s="83"/>
      <c r="B207" s="87"/>
      <c r="C207" s="84"/>
      <c r="D207" s="85"/>
      <c r="E207" s="86"/>
      <c r="F207" s="86"/>
    </row>
    <row r="208" spans="1:6" x14ac:dyDescent="0.2">
      <c r="A208" s="83"/>
      <c r="B208" s="87"/>
      <c r="C208" s="84"/>
      <c r="D208" s="85"/>
      <c r="E208" s="86"/>
      <c r="F208" s="86"/>
    </row>
    <row r="209" spans="1:6" x14ac:dyDescent="0.2">
      <c r="A209" s="83"/>
      <c r="B209" s="87"/>
      <c r="C209" s="84"/>
      <c r="D209" s="85"/>
      <c r="E209" s="86"/>
      <c r="F209" s="86"/>
    </row>
    <row r="210" spans="1:6" x14ac:dyDescent="0.2">
      <c r="A210" s="83"/>
      <c r="B210" s="87"/>
      <c r="C210" s="84"/>
      <c r="D210" s="85"/>
      <c r="E210" s="86"/>
      <c r="F210" s="86"/>
    </row>
    <row r="211" spans="1:6" x14ac:dyDescent="0.2">
      <c r="A211" s="83"/>
      <c r="B211" s="87"/>
      <c r="C211" s="84"/>
      <c r="D211" s="85"/>
      <c r="E211" s="86"/>
      <c r="F211" s="86"/>
    </row>
    <row r="212" spans="1:6" x14ac:dyDescent="0.2">
      <c r="A212" s="83"/>
      <c r="B212" s="87"/>
      <c r="C212" s="84"/>
      <c r="D212" s="85"/>
      <c r="E212" s="86"/>
      <c r="F212" s="86"/>
    </row>
    <row r="213" spans="1:6" x14ac:dyDescent="0.2">
      <c r="A213" s="83"/>
      <c r="B213" s="87"/>
      <c r="C213" s="84"/>
      <c r="D213" s="85"/>
      <c r="E213" s="86"/>
      <c r="F213" s="86"/>
    </row>
    <row r="214" spans="1:6" x14ac:dyDescent="0.2">
      <c r="A214" s="83"/>
      <c r="B214" s="87"/>
      <c r="C214" s="84"/>
      <c r="D214" s="85"/>
      <c r="E214" s="86"/>
      <c r="F214" s="86"/>
    </row>
    <row r="215" spans="1:6" x14ac:dyDescent="0.2">
      <c r="A215" s="83"/>
      <c r="B215" s="87"/>
      <c r="C215" s="84"/>
      <c r="D215" s="85"/>
      <c r="E215" s="86"/>
      <c r="F215" s="86"/>
    </row>
    <row r="216" spans="1:6" x14ac:dyDescent="0.2">
      <c r="A216" s="83"/>
      <c r="B216" s="87"/>
      <c r="C216" s="84"/>
      <c r="D216" s="85"/>
      <c r="E216" s="86"/>
      <c r="F216" s="86"/>
    </row>
    <row r="217" spans="1:6" x14ac:dyDescent="0.2">
      <c r="A217" s="83"/>
      <c r="B217" s="87"/>
      <c r="C217" s="84"/>
      <c r="D217" s="85"/>
      <c r="E217" s="86"/>
      <c r="F217" s="86"/>
    </row>
    <row r="218" spans="1:6" x14ac:dyDescent="0.2">
      <c r="A218" s="83"/>
      <c r="B218" s="87"/>
      <c r="C218" s="84"/>
      <c r="D218" s="85"/>
      <c r="E218" s="86"/>
      <c r="F218" s="86"/>
    </row>
    <row r="219" spans="1:6" x14ac:dyDescent="0.2">
      <c r="A219" s="83"/>
      <c r="B219" s="87"/>
      <c r="C219" s="84"/>
      <c r="D219" s="85"/>
      <c r="E219" s="86"/>
      <c r="F219" s="86"/>
    </row>
    <row r="220" spans="1:6" x14ac:dyDescent="0.2">
      <c r="A220" s="83"/>
      <c r="B220" s="87"/>
      <c r="C220" s="84"/>
      <c r="D220" s="85"/>
      <c r="E220" s="86"/>
      <c r="F220" s="86"/>
    </row>
    <row r="221" spans="1:6" x14ac:dyDescent="0.2">
      <c r="A221" s="83"/>
      <c r="B221" s="87"/>
      <c r="C221" s="84"/>
      <c r="D221" s="85"/>
      <c r="E221" s="86"/>
      <c r="F221" s="86"/>
    </row>
    <row r="222" spans="1:6" x14ac:dyDescent="0.2">
      <c r="A222" s="83"/>
      <c r="B222" s="87"/>
      <c r="C222" s="84"/>
      <c r="D222" s="85"/>
      <c r="E222" s="86"/>
      <c r="F222" s="86"/>
    </row>
    <row r="223" spans="1:6" x14ac:dyDescent="0.2">
      <c r="A223" s="83"/>
      <c r="B223" s="87"/>
      <c r="C223" s="84"/>
      <c r="D223" s="85"/>
      <c r="E223" s="86"/>
      <c r="F223" s="86"/>
    </row>
    <row r="224" spans="1:6" x14ac:dyDescent="0.2">
      <c r="A224" s="83"/>
      <c r="B224" s="87"/>
      <c r="C224" s="84"/>
      <c r="D224" s="85"/>
      <c r="E224" s="86"/>
      <c r="F224" s="86"/>
    </row>
    <row r="225" spans="1:6" x14ac:dyDescent="0.2">
      <c r="A225" s="83"/>
      <c r="B225" s="87"/>
      <c r="C225" s="84"/>
      <c r="D225" s="85"/>
      <c r="E225" s="86"/>
      <c r="F225" s="86"/>
    </row>
    <row r="226" spans="1:6" x14ac:dyDescent="0.2">
      <c r="A226" s="83"/>
      <c r="B226" s="87"/>
      <c r="C226" s="84"/>
      <c r="D226" s="85"/>
      <c r="E226" s="86"/>
      <c r="F226" s="86"/>
    </row>
    <row r="227" spans="1:6" x14ac:dyDescent="0.2">
      <c r="A227" s="83"/>
      <c r="B227" s="87"/>
      <c r="C227" s="84"/>
      <c r="D227" s="85"/>
      <c r="E227" s="86"/>
      <c r="F227" s="86"/>
    </row>
    <row r="228" spans="1:6" x14ac:dyDescent="0.2">
      <c r="A228" s="83"/>
      <c r="B228" s="87"/>
      <c r="C228" s="84"/>
      <c r="D228" s="85"/>
      <c r="E228" s="86"/>
      <c r="F228" s="86"/>
    </row>
    <row r="229" spans="1:6" x14ac:dyDescent="0.2">
      <c r="A229" s="83"/>
      <c r="B229" s="87"/>
      <c r="C229" s="84"/>
      <c r="D229" s="85"/>
      <c r="E229" s="86"/>
      <c r="F229" s="86"/>
    </row>
    <row r="230" spans="1:6" x14ac:dyDescent="0.2">
      <c r="A230" s="83"/>
      <c r="B230" s="87"/>
      <c r="C230" s="84"/>
      <c r="D230" s="85"/>
      <c r="E230" s="86"/>
      <c r="F230" s="86"/>
    </row>
    <row r="231" spans="1:6" x14ac:dyDescent="0.2">
      <c r="A231" s="83"/>
      <c r="B231" s="87"/>
      <c r="C231" s="84"/>
      <c r="D231" s="85"/>
      <c r="E231" s="86"/>
      <c r="F231" s="86"/>
    </row>
    <row r="232" spans="1:6" x14ac:dyDescent="0.2">
      <c r="A232" s="83"/>
      <c r="B232" s="87"/>
      <c r="C232" s="84"/>
      <c r="D232" s="85"/>
      <c r="E232" s="86"/>
      <c r="F232" s="86"/>
    </row>
    <row r="233" spans="1:6" x14ac:dyDescent="0.2">
      <c r="A233" s="83"/>
      <c r="B233" s="87"/>
      <c r="C233" s="84"/>
      <c r="D233" s="85"/>
      <c r="E233" s="86"/>
      <c r="F233" s="86"/>
    </row>
    <row r="234" spans="1:6" x14ac:dyDescent="0.2">
      <c r="A234" s="83"/>
      <c r="B234" s="87"/>
      <c r="C234" s="84"/>
      <c r="D234" s="85"/>
      <c r="E234" s="86"/>
      <c r="F234" s="86"/>
    </row>
    <row r="235" spans="1:6" x14ac:dyDescent="0.2">
      <c r="A235" s="83"/>
      <c r="B235" s="87"/>
      <c r="C235" s="84"/>
      <c r="D235" s="85"/>
      <c r="E235" s="86"/>
      <c r="F235" s="86"/>
    </row>
    <row r="236" spans="1:6" x14ac:dyDescent="0.2">
      <c r="A236" s="83"/>
      <c r="B236" s="87"/>
      <c r="C236" s="84"/>
      <c r="D236" s="85"/>
      <c r="E236" s="86"/>
      <c r="F236" s="86"/>
    </row>
    <row r="237" spans="1:6" x14ac:dyDescent="0.2">
      <c r="A237" s="83"/>
      <c r="B237" s="87"/>
      <c r="C237" s="84"/>
      <c r="D237" s="85"/>
      <c r="E237" s="86"/>
      <c r="F237" s="86"/>
    </row>
    <row r="238" spans="1:6" x14ac:dyDescent="0.2">
      <c r="A238" s="83"/>
      <c r="B238" s="87"/>
      <c r="C238" s="84"/>
      <c r="D238" s="85"/>
      <c r="E238" s="86"/>
      <c r="F238" s="86"/>
    </row>
    <row r="239" spans="1:6" x14ac:dyDescent="0.2">
      <c r="A239" s="83"/>
      <c r="B239" s="87"/>
      <c r="C239" s="84"/>
      <c r="D239" s="85"/>
      <c r="E239" s="86"/>
      <c r="F239" s="86"/>
    </row>
    <row r="240" spans="1:6" x14ac:dyDescent="0.2">
      <c r="A240" s="83"/>
      <c r="B240" s="87"/>
      <c r="C240" s="84"/>
      <c r="D240" s="85"/>
      <c r="E240" s="86"/>
      <c r="F240" s="86"/>
    </row>
    <row r="241" spans="1:6" x14ac:dyDescent="0.2">
      <c r="A241" s="83"/>
      <c r="B241" s="87"/>
      <c r="C241" s="84"/>
      <c r="D241" s="85"/>
      <c r="E241" s="86"/>
      <c r="F241" s="86"/>
    </row>
    <row r="242" spans="1:6" x14ac:dyDescent="0.2">
      <c r="A242" s="83"/>
      <c r="B242" s="87"/>
      <c r="C242" s="84"/>
      <c r="D242" s="85"/>
      <c r="E242" s="86"/>
      <c r="F242" s="86"/>
    </row>
    <row r="243" spans="1:6" x14ac:dyDescent="0.2">
      <c r="A243" s="83"/>
      <c r="B243" s="87"/>
      <c r="C243" s="84"/>
      <c r="D243" s="85"/>
      <c r="E243" s="86"/>
      <c r="F243" s="86"/>
    </row>
    <row r="244" spans="1:6" x14ac:dyDescent="0.2">
      <c r="A244" s="83"/>
      <c r="B244" s="87"/>
      <c r="C244" s="84"/>
      <c r="D244" s="85"/>
      <c r="E244" s="86"/>
      <c r="F244" s="86"/>
    </row>
    <row r="245" spans="1:6" x14ac:dyDescent="0.2">
      <c r="A245" s="83"/>
      <c r="B245" s="87"/>
      <c r="C245" s="84"/>
      <c r="D245" s="85"/>
      <c r="E245" s="86"/>
      <c r="F245" s="86"/>
    </row>
    <row r="246" spans="1:6" x14ac:dyDescent="0.2">
      <c r="A246" s="83"/>
      <c r="B246" s="87"/>
      <c r="C246" s="84"/>
      <c r="D246" s="85"/>
      <c r="E246" s="86"/>
      <c r="F246" s="86"/>
    </row>
    <row r="247" spans="1:6" x14ac:dyDescent="0.2">
      <c r="A247" s="83"/>
      <c r="B247" s="87"/>
      <c r="C247" s="84"/>
      <c r="D247" s="85"/>
      <c r="E247" s="86"/>
      <c r="F247" s="86"/>
    </row>
    <row r="248" spans="1:6" x14ac:dyDescent="0.2">
      <c r="A248" s="83"/>
      <c r="B248" s="87"/>
      <c r="C248" s="84"/>
      <c r="D248" s="85"/>
      <c r="E248" s="86"/>
      <c r="F248" s="86"/>
    </row>
    <row r="249" spans="1:6" x14ac:dyDescent="0.2">
      <c r="A249" s="83"/>
      <c r="B249" s="87"/>
      <c r="C249" s="84"/>
      <c r="D249" s="85"/>
      <c r="E249" s="86"/>
      <c r="F249" s="86"/>
    </row>
    <row r="250" spans="1:6" x14ac:dyDescent="0.2">
      <c r="A250" s="83"/>
      <c r="B250" s="87"/>
      <c r="C250" s="84"/>
      <c r="D250" s="85"/>
      <c r="E250" s="86"/>
      <c r="F250" s="86"/>
    </row>
    <row r="251" spans="1:6" x14ac:dyDescent="0.2">
      <c r="A251" s="83"/>
      <c r="B251" s="87"/>
      <c r="C251" s="84"/>
      <c r="D251" s="85"/>
      <c r="E251" s="86"/>
      <c r="F251" s="86"/>
    </row>
    <row r="252" spans="1:6" x14ac:dyDescent="0.2">
      <c r="A252" s="83"/>
      <c r="B252" s="87"/>
      <c r="C252" s="84"/>
      <c r="D252" s="85"/>
      <c r="E252" s="86"/>
      <c r="F252" s="86"/>
    </row>
    <row r="253" spans="1:6" x14ac:dyDescent="0.2">
      <c r="A253" s="83"/>
      <c r="B253" s="87"/>
      <c r="C253" s="84"/>
      <c r="D253" s="85"/>
      <c r="E253" s="86"/>
      <c r="F253" s="86"/>
    </row>
    <row r="254" spans="1:6" x14ac:dyDescent="0.2">
      <c r="A254" s="83"/>
      <c r="B254" s="87"/>
      <c r="C254" s="84"/>
      <c r="D254" s="85"/>
      <c r="E254" s="86"/>
      <c r="F254" s="86"/>
    </row>
    <row r="255" spans="1:6" x14ac:dyDescent="0.2">
      <c r="A255" s="83"/>
      <c r="B255" s="87"/>
      <c r="C255" s="84"/>
      <c r="D255" s="85"/>
      <c r="E255" s="86"/>
      <c r="F255" s="86"/>
    </row>
    <row r="256" spans="1:6" x14ac:dyDescent="0.2">
      <c r="A256" s="83"/>
      <c r="B256" s="87"/>
      <c r="C256" s="84"/>
      <c r="D256" s="85"/>
      <c r="E256" s="86"/>
      <c r="F256" s="86"/>
    </row>
    <row r="257" spans="1:6" x14ac:dyDescent="0.2">
      <c r="A257" s="83"/>
      <c r="B257" s="87"/>
      <c r="C257" s="84"/>
      <c r="D257" s="85"/>
      <c r="E257" s="86"/>
      <c r="F257" s="86"/>
    </row>
    <row r="258" spans="1:6" x14ac:dyDescent="0.2">
      <c r="A258" s="83"/>
      <c r="B258" s="87"/>
      <c r="C258" s="84">
        <f>E258*C$20*0.000001</f>
        <v>0</v>
      </c>
      <c r="D258" s="85">
        <f>F258</f>
        <v>0</v>
      </c>
      <c r="E258" s="86">
        <f>A258</f>
        <v>0</v>
      </c>
      <c r="F258" s="86">
        <f>(B258-F$18)*F$17</f>
        <v>0</v>
      </c>
    </row>
    <row r="259" spans="1:6" x14ac:dyDescent="0.2">
      <c r="A259" s="83"/>
      <c r="B259" s="87"/>
      <c r="C259" s="84">
        <f>E259*C$20*0.000001</f>
        <v>0</v>
      </c>
      <c r="D259" s="85">
        <f>F259</f>
        <v>0</v>
      </c>
      <c r="E259" s="86">
        <f>A259</f>
        <v>0</v>
      </c>
      <c r="F259" s="86">
        <f>(B259-F$18)*F$17</f>
        <v>0</v>
      </c>
    </row>
    <row r="260" spans="1:6" x14ac:dyDescent="0.2">
      <c r="A260" s="83"/>
      <c r="B260" s="87"/>
      <c r="C260" s="84">
        <f>E260*C$20*0.000001</f>
        <v>0</v>
      </c>
      <c r="D260" s="85">
        <f>F260</f>
        <v>0</v>
      </c>
      <c r="E260" s="86">
        <f>A260</f>
        <v>0</v>
      </c>
      <c r="F260" s="86">
        <f>(B260-F$18)*F$17</f>
        <v>0</v>
      </c>
    </row>
    <row r="261" spans="1:6" x14ac:dyDescent="0.2">
      <c r="A261" s="83"/>
      <c r="B261" s="87"/>
      <c r="C261" s="84">
        <f>E261*C$20*0.000001</f>
        <v>0</v>
      </c>
      <c r="D261" s="85">
        <f>F261</f>
        <v>0</v>
      </c>
      <c r="E261" s="86">
        <f>A261</f>
        <v>0</v>
      </c>
      <c r="F261" s="86">
        <f>(B261-F$18)*F$17</f>
        <v>0</v>
      </c>
    </row>
  </sheetData>
  <phoneticPr fontId="1"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1:R225"/>
  <sheetViews>
    <sheetView tabSelected="1" topLeftCell="A17" zoomScaleNormal="100" workbookViewId="0">
      <selection activeCell="C4" sqref="C4"/>
    </sheetView>
  </sheetViews>
  <sheetFormatPr baseColWidth="10" defaultColWidth="9.140625" defaultRowHeight="12.75" x14ac:dyDescent="0.2"/>
  <cols>
    <col min="1" max="1" width="14.42578125" customWidth="1"/>
    <col min="2" max="2" width="13.42578125" bestFit="1" customWidth="1"/>
    <col min="3" max="3" width="12.5703125" bestFit="1" customWidth="1"/>
    <col min="4" max="4" width="11.28515625" bestFit="1" customWidth="1"/>
    <col min="5" max="5" width="13" customWidth="1"/>
    <col min="6" max="6" width="15.7109375" customWidth="1"/>
    <col min="7" max="7" width="12.42578125" bestFit="1" customWidth="1"/>
    <col min="8" max="8" width="11.42578125" customWidth="1"/>
    <col min="9" max="9" width="17.5703125" customWidth="1"/>
    <col min="10" max="10" width="11.42578125" customWidth="1"/>
    <col min="11" max="11" width="13.140625" bestFit="1" customWidth="1"/>
    <col min="12" max="16" width="11.42578125" customWidth="1"/>
    <col min="17" max="17" width="11.5703125" customWidth="1"/>
    <col min="18" max="18" width="11.28515625" bestFit="1" customWidth="1"/>
    <col min="19" max="256" width="11.42578125" customWidth="1"/>
  </cols>
  <sheetData>
    <row r="1" spans="1:18" ht="13.5" thickBot="1" x14ac:dyDescent="0.25">
      <c r="A1" t="s">
        <v>79</v>
      </c>
      <c r="F1" t="s">
        <v>45</v>
      </c>
    </row>
    <row r="2" spans="1:18" ht="13.5" thickBot="1" x14ac:dyDescent="0.25">
      <c r="A2" s="1" t="s">
        <v>72</v>
      </c>
      <c r="B2" s="34">
        <f>G5</f>
        <v>6.8297364929168082E-17</v>
      </c>
      <c r="E2" t="s">
        <v>85</v>
      </c>
      <c r="F2" t="s">
        <v>44</v>
      </c>
      <c r="G2" s="46">
        <f>-22.71+(15.09*G4)-(19630/B11)</f>
        <v>-38.680964381121996</v>
      </c>
      <c r="I2" t="s">
        <v>46</v>
      </c>
      <c r="J2" t="s">
        <v>54</v>
      </c>
      <c r="K2" s="43">
        <f>9.36-(24930/B11)</f>
        <v>-12.83946571682992</v>
      </c>
      <c r="L2" t="s">
        <v>48</v>
      </c>
    </row>
    <row r="3" spans="1:18" ht="13.5" thickBot="1" x14ac:dyDescent="0.25">
      <c r="A3" s="1" t="s">
        <v>2</v>
      </c>
      <c r="B3" s="20">
        <v>23944007.711068429</v>
      </c>
      <c r="F3" t="s">
        <v>56</v>
      </c>
      <c r="G3" s="47">
        <f>G2+J16</f>
        <v>-37.22266048889243</v>
      </c>
      <c r="K3" s="44">
        <f>10^(K2)</f>
        <v>1.4472190919399444E-13</v>
      </c>
      <c r="L3" t="s">
        <v>48</v>
      </c>
      <c r="M3" s="47">
        <f>K3*101000</f>
        <v>1.4616912828593438E-8</v>
      </c>
      <c r="N3" t="s">
        <v>49</v>
      </c>
    </row>
    <row r="4" spans="1:18" x14ac:dyDescent="0.2">
      <c r="A4" s="1" t="s">
        <v>3</v>
      </c>
      <c r="B4" s="11">
        <v>2.0000000000000001E-4</v>
      </c>
      <c r="F4" s="42" t="s">
        <v>43</v>
      </c>
      <c r="G4" s="61">
        <f>'Master parameter entry'!B8</f>
        <v>0.1</v>
      </c>
      <c r="H4" s="42"/>
    </row>
    <row r="5" spans="1:18" ht="13.5" thickBot="1" x14ac:dyDescent="0.25">
      <c r="A5" s="1" t="s">
        <v>4</v>
      </c>
      <c r="B5" s="2">
        <f>B4/50</f>
        <v>3.9999999999999998E-6</v>
      </c>
      <c r="F5" s="42" t="s">
        <v>1</v>
      </c>
      <c r="G5" s="45">
        <f>EXP(G3)</f>
        <v>6.8297364929168082E-17</v>
      </c>
      <c r="H5" s="42"/>
    </row>
    <row r="6" spans="1:18" ht="13.5" thickBot="1" x14ac:dyDescent="0.25">
      <c r="A6" s="18" t="s">
        <v>87</v>
      </c>
      <c r="B6" s="32">
        <v>0.14199999999999999</v>
      </c>
      <c r="F6" s="12" t="s">
        <v>52</v>
      </c>
      <c r="G6" s="62">
        <f>'Master parameter entry'!B4</f>
        <v>202000000</v>
      </c>
      <c r="H6" s="42"/>
      <c r="I6" t="s">
        <v>50</v>
      </c>
      <c r="J6" t="s">
        <v>51</v>
      </c>
      <c r="K6" s="43">
        <f>8.95+(-25287/B11)+(0.11*((G7-1))/B11)</f>
        <v>-13.371558325912734</v>
      </c>
    </row>
    <row r="7" spans="1:18" ht="13.5" thickBot="1" x14ac:dyDescent="0.25">
      <c r="A7" s="18" t="s">
        <v>88</v>
      </c>
      <c r="B7" s="32">
        <v>0.2</v>
      </c>
      <c r="F7" s="12" t="s">
        <v>53</v>
      </c>
      <c r="G7" s="20">
        <f>G6/101000</f>
        <v>2000</v>
      </c>
      <c r="H7" s="42"/>
      <c r="K7" s="44">
        <f>10^K6</f>
        <v>4.2505161837852639E-14</v>
      </c>
      <c r="L7" t="s">
        <v>48</v>
      </c>
      <c r="M7" s="47">
        <f>K7*101000</f>
        <v>4.2930213456231162E-9</v>
      </c>
      <c r="N7" t="s">
        <v>49</v>
      </c>
    </row>
    <row r="8" spans="1:18" ht="13.5" thickBot="1" x14ac:dyDescent="0.25">
      <c r="A8" s="19" t="s">
        <v>11</v>
      </c>
      <c r="B8" s="20"/>
      <c r="C8" t="s">
        <v>10</v>
      </c>
      <c r="F8" s="12" t="s">
        <v>47</v>
      </c>
      <c r="G8" s="2">
        <f>K7</f>
        <v>4.2505161837852639E-14</v>
      </c>
      <c r="H8" t="s">
        <v>48</v>
      </c>
    </row>
    <row r="9" spans="1:18" ht="13.5" thickBot="1" x14ac:dyDescent="0.25">
      <c r="A9" s="19" t="s">
        <v>24</v>
      </c>
      <c r="B9" s="20"/>
      <c r="C9" t="s">
        <v>15</v>
      </c>
      <c r="F9" s="39" t="s">
        <v>40</v>
      </c>
      <c r="G9" s="50">
        <f>60*60*24</f>
        <v>86400</v>
      </c>
      <c r="I9" t="s">
        <v>55</v>
      </c>
      <c r="J9" s="52">
        <f>4.75</f>
        <v>4.75</v>
      </c>
      <c r="K9" s="53">
        <v>7.5</v>
      </c>
      <c r="L9" s="47">
        <f>J9/K9</f>
        <v>0.6333333333333333</v>
      </c>
      <c r="M9" s="51">
        <f>L9*0.3</f>
        <v>0.18999999999999997</v>
      </c>
    </row>
    <row r="10" spans="1:18" ht="13.5" thickBot="1" x14ac:dyDescent="0.25">
      <c r="A10" s="19" t="s">
        <v>12</v>
      </c>
      <c r="B10" s="34">
        <v>8.3140000000000001</v>
      </c>
      <c r="F10" s="49" t="s">
        <v>42</v>
      </c>
      <c r="G10" s="89">
        <f>B12/G9</f>
        <v>277.12971887810681</v>
      </c>
      <c r="I10" s="67" t="s">
        <v>81</v>
      </c>
      <c r="J10" s="68"/>
      <c r="M10" s="2">
        <f>M9*(LN(2)/LOG(2))</f>
        <v>0.43749116766886859</v>
      </c>
    </row>
    <row r="11" spans="1:18" ht="13.5" thickBot="1" x14ac:dyDescent="0.25">
      <c r="A11" s="19" t="s">
        <v>13</v>
      </c>
      <c r="B11" s="63">
        <f>'Master parameter entry'!B3</f>
        <v>1123</v>
      </c>
      <c r="C11" t="s">
        <v>14</v>
      </c>
      <c r="F11" s="54" t="s">
        <v>59</v>
      </c>
      <c r="G11" s="89">
        <f>G10*24</f>
        <v>6651.1132530745635</v>
      </c>
    </row>
    <row r="12" spans="1:18" x14ac:dyDescent="0.2">
      <c r="A12" s="19" t="s">
        <v>16</v>
      </c>
      <c r="B12" s="20">
        <v>23944007.711068429</v>
      </c>
      <c r="C12" s="38" t="s">
        <v>41</v>
      </c>
      <c r="E12" t="s">
        <v>23</v>
      </c>
      <c r="G12">
        <f>10000/120</f>
        <v>83.333333333333329</v>
      </c>
      <c r="H12" s="38">
        <f>B2*G12</f>
        <v>5.6914470774306733E-15</v>
      </c>
      <c r="I12" t="s">
        <v>57</v>
      </c>
      <c r="J12" s="55">
        <f>'Master parameter entry'!B6</f>
        <v>1</v>
      </c>
      <c r="K12" t="s">
        <v>60</v>
      </c>
    </row>
    <row r="13" spans="1:18" x14ac:dyDescent="0.2">
      <c r="A13" s="19" t="s">
        <v>17</v>
      </c>
      <c r="B13" s="33">
        <v>0.156</v>
      </c>
      <c r="E13" t="s">
        <v>22</v>
      </c>
      <c r="J13" s="56">
        <f>K6+J12</f>
        <v>-12.371558325912734</v>
      </c>
      <c r="K13" t="s">
        <v>61</v>
      </c>
    </row>
    <row r="14" spans="1:18" ht="13.5" thickBot="1" x14ac:dyDescent="0.25">
      <c r="A14" s="19" t="s">
        <v>18</v>
      </c>
      <c r="B14" s="11">
        <v>6.7000000000000002E-5</v>
      </c>
      <c r="I14" t="s">
        <v>58</v>
      </c>
      <c r="J14" s="48">
        <f>J13-K6</f>
        <v>1</v>
      </c>
    </row>
    <row r="15" spans="1:18" ht="13.5" thickBot="1" x14ac:dyDescent="0.25">
      <c r="A15" s="12"/>
      <c r="B15" s="22"/>
      <c r="E15" s="78" t="s">
        <v>80</v>
      </c>
      <c r="F15" s="65"/>
      <c r="G15" s="65"/>
      <c r="H15" s="66"/>
      <c r="J15" s="48">
        <f>J14*L9</f>
        <v>0.6333333333333333</v>
      </c>
      <c r="Q15" s="27" t="s">
        <v>28</v>
      </c>
      <c r="R15" s="27" t="s">
        <v>29</v>
      </c>
    </row>
    <row r="16" spans="1:18" ht="13.5" thickBot="1" x14ac:dyDescent="0.25">
      <c r="A16" s="12" t="s">
        <v>19</v>
      </c>
      <c r="B16" s="22"/>
      <c r="J16" s="44">
        <f>J15*(LN(2)/LOG(2))</f>
        <v>1.4583038922295621</v>
      </c>
      <c r="Q16" s="11">
        <v>-6.0000000000000002E-6</v>
      </c>
      <c r="R16" s="27">
        <v>0</v>
      </c>
    </row>
    <row r="17" spans="1:18" ht="13.5" thickBot="1" x14ac:dyDescent="0.25">
      <c r="A17" s="23" t="s">
        <v>0</v>
      </c>
      <c r="B17" s="25" t="s">
        <v>5</v>
      </c>
      <c r="C17" s="24" t="s">
        <v>6</v>
      </c>
      <c r="D17" s="4" t="s">
        <v>7</v>
      </c>
      <c r="E17" s="5" t="s">
        <v>8</v>
      </c>
      <c r="F17" s="13" t="s">
        <v>9</v>
      </c>
      <c r="G17" s="35" t="s">
        <v>21</v>
      </c>
      <c r="H17" s="37" t="s">
        <v>39</v>
      </c>
    </row>
    <row r="18" spans="1:18" ht="13.5" thickBot="1" x14ac:dyDescent="0.25">
      <c r="A18" s="21">
        <f>B14</f>
        <v>6.7000000000000002E-5</v>
      </c>
      <c r="B18" s="79">
        <f>A18/(2*(SQRT(($B$2*$B$12))))</f>
        <v>0.82840824220131903</v>
      </c>
      <c r="C18" s="31">
        <f>IF(B18&gt;=0,IF(B18&gt;4,1,ERF(B18)),IF(B18&lt;-4,-1,-ERF(-1*B18)))</f>
        <v>0.75862068965517204</v>
      </c>
      <c r="D18" s="31">
        <f>1-C18</f>
        <v>0.24137931034482796</v>
      </c>
      <c r="E18" s="14">
        <f>D18/2</f>
        <v>0.12068965517241398</v>
      </c>
      <c r="F18" s="17">
        <f>$B$6+(($B$7-$B$6)*E18*2)</f>
        <v>0.15600000000000003</v>
      </c>
      <c r="G18" s="36">
        <f>1000000000000*(F18-B13)</f>
        <v>2.7755575615628914E-5</v>
      </c>
      <c r="H18" s="40">
        <f>B3*B2</f>
        <v>1.635312632509655E-9</v>
      </c>
      <c r="Q18" s="29" t="s">
        <v>30</v>
      </c>
      <c r="R18" s="30"/>
    </row>
    <row r="20" spans="1:18" ht="13.5" thickBot="1" x14ac:dyDescent="0.25">
      <c r="A20" t="s">
        <v>20</v>
      </c>
      <c r="Q20" s="1" t="s">
        <v>27</v>
      </c>
      <c r="R20" s="1"/>
    </row>
    <row r="21" spans="1:18" ht="13.5" thickBot="1" x14ac:dyDescent="0.25">
      <c r="A21" s="3" t="s">
        <v>0</v>
      </c>
      <c r="B21" s="4" t="s">
        <v>5</v>
      </c>
      <c r="C21" s="4" t="s">
        <v>6</v>
      </c>
      <c r="D21" s="4" t="s">
        <v>7</v>
      </c>
      <c r="E21" s="5" t="s">
        <v>8</v>
      </c>
      <c r="F21" s="13" t="s">
        <v>9</v>
      </c>
      <c r="Q21" s="1" t="s">
        <v>25</v>
      </c>
      <c r="R21" s="1" t="s">
        <v>26</v>
      </c>
    </row>
    <row r="22" spans="1:18" x14ac:dyDescent="0.2">
      <c r="A22" s="6">
        <f>-B4</f>
        <v>-2.0000000000000001E-4</v>
      </c>
      <c r="B22" s="7">
        <f>A22/(2*(SQRT(($B$2*$B$3))))</f>
        <v>-2.4728604244815493</v>
      </c>
      <c r="C22" s="7">
        <f t="shared" ref="C22:C53" si="0">IF(B22&gt;=0,IF(B22&gt;4,1,ERF(B22)),IF(B22&lt;-4,-1,-ERF(-1*B22)))</f>
        <v>-0.99952974751348322</v>
      </c>
      <c r="D22" s="7">
        <f>1-C22</f>
        <v>1.9995297475134832</v>
      </c>
      <c r="E22" s="14">
        <f>D22/2</f>
        <v>0.99976487375674161</v>
      </c>
      <c r="F22" s="26">
        <f>IF(A22&lt;0,$B$7,$B$6+(E22*2*($B$7-$B$6)))</f>
        <v>0.2</v>
      </c>
      <c r="Q22" s="41">
        <f>('Data Paste'!C22)+$Q$16</f>
        <v>-6.0000000000000002E-6</v>
      </c>
      <c r="R22" s="28">
        <f>'Data Paste'!D22+$R$16</f>
        <v>1.9322568355128689E-2</v>
      </c>
    </row>
    <row r="23" spans="1:18" x14ac:dyDescent="0.2">
      <c r="A23" s="8">
        <f>A22+$B$5</f>
        <v>-1.9600000000000002E-4</v>
      </c>
      <c r="B23" s="2">
        <f t="shared" ref="B23:B86" si="1">A23/(2*(SQRT(($B$2*$B$3))))</f>
        <v>-2.4234032159919185</v>
      </c>
      <c r="C23" s="2">
        <f t="shared" si="0"/>
        <v>-0.99939018204160079</v>
      </c>
      <c r="D23" s="2">
        <f t="shared" ref="D23:D86" si="2">1-C23</f>
        <v>1.9993901820416009</v>
      </c>
      <c r="E23" s="15">
        <f t="shared" ref="E23:E86" si="3">D23/2</f>
        <v>0.99969509102080045</v>
      </c>
      <c r="F23" s="26">
        <f t="shared" ref="F23:F86" si="4">IF(A23&lt;0,$B$7,$B$6+(E23*2*($B$7-$B$6)))</f>
        <v>0.2</v>
      </c>
      <c r="Q23" s="41">
        <f>('Data Paste'!C23)+$Q$16</f>
        <v>-3.7400000000000006E-6</v>
      </c>
      <c r="R23" s="28">
        <f>'Data Paste'!D23+$R$16</f>
        <v>0.16446690568554032</v>
      </c>
    </row>
    <row r="24" spans="1:18" x14ac:dyDescent="0.2">
      <c r="A24" s="8">
        <f t="shared" ref="A24:A87" si="5">A23+$B$5</f>
        <v>-1.9200000000000003E-4</v>
      </c>
      <c r="B24" s="2">
        <f t="shared" si="1"/>
        <v>-2.3739460075022878</v>
      </c>
      <c r="C24" s="2">
        <f t="shared" si="0"/>
        <v>-0.99921282839776449</v>
      </c>
      <c r="D24" s="2">
        <f t="shared" si="2"/>
        <v>1.9992128283977646</v>
      </c>
      <c r="E24" s="15">
        <f t="shared" si="3"/>
        <v>0.9996064141988823</v>
      </c>
      <c r="F24" s="26">
        <f t="shared" si="4"/>
        <v>0.2</v>
      </c>
      <c r="Q24" s="41">
        <f>('Data Paste'!C24)+$Q$16</f>
        <v>-1.8300000000000003E-6</v>
      </c>
      <c r="R24" s="28">
        <f>'Data Paste'!D24+$R$16</f>
        <v>0.19397182875369617</v>
      </c>
    </row>
    <row r="25" spans="1:18" x14ac:dyDescent="0.2">
      <c r="A25" s="8">
        <f t="shared" si="5"/>
        <v>-1.8800000000000004E-4</v>
      </c>
      <c r="B25" s="2">
        <f t="shared" si="1"/>
        <v>-2.324488799012657</v>
      </c>
      <c r="C25" s="2">
        <f t="shared" si="0"/>
        <v>-0.99898855460650893</v>
      </c>
      <c r="D25" s="2">
        <f t="shared" si="2"/>
        <v>1.9989885546065089</v>
      </c>
      <c r="E25" s="15">
        <f t="shared" si="3"/>
        <v>0.99949427730325446</v>
      </c>
      <c r="F25" s="26">
        <f t="shared" si="4"/>
        <v>0.2</v>
      </c>
      <c r="Q25" s="41">
        <f>('Data Paste'!C25)+$Q$16</f>
        <v>1.5999999999999932E-7</v>
      </c>
      <c r="R25" s="28">
        <f>'Data Paste'!D25+$R$16</f>
        <v>0.19837332151017081</v>
      </c>
    </row>
    <row r="26" spans="1:18" x14ac:dyDescent="0.2">
      <c r="A26" s="8">
        <f t="shared" si="5"/>
        <v>-1.8400000000000005E-4</v>
      </c>
      <c r="B26" s="2">
        <f t="shared" si="1"/>
        <v>-2.2750315905230258</v>
      </c>
      <c r="C26" s="2">
        <f t="shared" si="0"/>
        <v>-0.99870633107936646</v>
      </c>
      <c r="D26" s="2">
        <f t="shared" si="2"/>
        <v>1.9987063310793665</v>
      </c>
      <c r="E26" s="15">
        <f t="shared" si="3"/>
        <v>0.99935316553968323</v>
      </c>
      <c r="F26" s="26">
        <f t="shared" si="4"/>
        <v>0.2</v>
      </c>
      <c r="Q26" s="41">
        <f>('Data Paste'!C26)+$Q$16</f>
        <v>2.1599999999999996E-6</v>
      </c>
      <c r="R26" s="28">
        <f>'Data Paste'!D26+$R$16</f>
        <v>0.19943557616794635</v>
      </c>
    </row>
    <row r="27" spans="1:18" x14ac:dyDescent="0.2">
      <c r="A27" s="8">
        <f t="shared" si="5"/>
        <v>-1.8000000000000007E-4</v>
      </c>
      <c r="B27" s="2">
        <f t="shared" si="1"/>
        <v>-2.2255743820333951</v>
      </c>
      <c r="C27" s="2">
        <f t="shared" si="0"/>
        <v>-0.9983529167229207</v>
      </c>
      <c r="D27" s="2">
        <f t="shared" si="2"/>
        <v>1.9983529167229208</v>
      </c>
      <c r="E27" s="15">
        <f t="shared" si="3"/>
        <v>0.99917645836146041</v>
      </c>
      <c r="F27" s="26">
        <f t="shared" si="4"/>
        <v>0.2</v>
      </c>
      <c r="Q27" s="41">
        <f>('Data Paste'!C27)+$Q$16</f>
        <v>4.169999999999999E-6</v>
      </c>
      <c r="R27" s="28">
        <f>'Data Paste'!D27+$R$16</f>
        <v>0.195178424317934</v>
      </c>
    </row>
    <row r="28" spans="1:18" x14ac:dyDescent="0.2">
      <c r="A28" s="8">
        <f t="shared" si="5"/>
        <v>-1.7600000000000008E-4</v>
      </c>
      <c r="B28" s="2">
        <f t="shared" si="1"/>
        <v>-2.1761171735437643</v>
      </c>
      <c r="C28" s="2">
        <f t="shared" si="0"/>
        <v>-0.99791251253356172</v>
      </c>
      <c r="D28" s="2">
        <f t="shared" si="2"/>
        <v>1.9979125125335617</v>
      </c>
      <c r="E28" s="15">
        <f t="shared" si="3"/>
        <v>0.99895625626678086</v>
      </c>
      <c r="F28" s="26">
        <f t="shared" si="4"/>
        <v>0.2</v>
      </c>
      <c r="Q28" s="41">
        <f>('Data Paste'!C28)+$Q$16</f>
        <v>6.1899999999999983E-6</v>
      </c>
      <c r="R28" s="28">
        <f>'Data Paste'!D28+$R$16</f>
        <v>0.19416913802980437</v>
      </c>
    </row>
    <row r="29" spans="1:18" x14ac:dyDescent="0.2">
      <c r="A29" s="8">
        <f t="shared" si="5"/>
        <v>-1.7200000000000009E-4</v>
      </c>
      <c r="B29" s="2">
        <f t="shared" si="1"/>
        <v>-2.1266599650541336</v>
      </c>
      <c r="C29" s="2">
        <f t="shared" si="0"/>
        <v>-0.99736638386190635</v>
      </c>
      <c r="D29" s="2">
        <f t="shared" si="2"/>
        <v>1.9973663838619062</v>
      </c>
      <c r="E29" s="15">
        <f t="shared" si="3"/>
        <v>0.99868319193095312</v>
      </c>
      <c r="F29" s="26">
        <f t="shared" si="4"/>
        <v>0.2</v>
      </c>
      <c r="Q29" s="41">
        <f>('Data Paste'!C29)+$Q$16</f>
        <v>8.2099999999999993E-6</v>
      </c>
      <c r="R29" s="28">
        <f>'Data Paste'!D29+$R$16</f>
        <v>0.19148070845756426</v>
      </c>
    </row>
    <row r="30" spans="1:18" x14ac:dyDescent="0.2">
      <c r="A30" s="8">
        <f t="shared" si="5"/>
        <v>-1.680000000000001E-4</v>
      </c>
      <c r="B30" s="2">
        <f t="shared" si="1"/>
        <v>-2.0772027565645028</v>
      </c>
      <c r="C30" s="2">
        <f t="shared" si="0"/>
        <v>-0.99669245385254901</v>
      </c>
      <c r="D30" s="2">
        <f t="shared" si="2"/>
        <v>1.996692453852549</v>
      </c>
      <c r="E30" s="15">
        <f t="shared" si="3"/>
        <v>0.9983462269262745</v>
      </c>
      <c r="F30" s="26">
        <f t="shared" si="4"/>
        <v>0.2</v>
      </c>
      <c r="Q30" s="41">
        <f>('Data Paste'!C30)+$Q$16</f>
        <v>1.0229999999999999E-5</v>
      </c>
      <c r="R30" s="28">
        <f>'Data Paste'!D30+$R$16</f>
        <v>0.189873677131358</v>
      </c>
    </row>
    <row r="31" spans="1:18" x14ac:dyDescent="0.2">
      <c r="A31" s="8">
        <f t="shared" si="5"/>
        <v>-1.6400000000000011E-4</v>
      </c>
      <c r="B31" s="2">
        <f t="shared" si="1"/>
        <v>-2.0277455480748716</v>
      </c>
      <c r="C31" s="2">
        <f t="shared" si="0"/>
        <v>-0.99586487212061625</v>
      </c>
      <c r="D31" s="2">
        <f t="shared" si="2"/>
        <v>1.9958648721206163</v>
      </c>
      <c r="E31" s="15">
        <f t="shared" si="3"/>
        <v>0.99793243606030813</v>
      </c>
      <c r="F31" s="26">
        <f t="shared" si="4"/>
        <v>0.2</v>
      </c>
      <c r="Q31" s="41">
        <f>('Data Paste'!C31)+$Q$16</f>
        <v>1.225E-5</v>
      </c>
      <c r="R31" s="28">
        <f>'Data Paste'!D31+$R$16</f>
        <v>0.19003589648649233</v>
      </c>
    </row>
    <row r="32" spans="1:18" x14ac:dyDescent="0.2">
      <c r="A32" s="8">
        <f t="shared" si="5"/>
        <v>-1.6000000000000012E-4</v>
      </c>
      <c r="B32" s="2">
        <f t="shared" si="1"/>
        <v>-1.9782883395852409</v>
      </c>
      <c r="C32" s="2">
        <f t="shared" si="0"/>
        <v>-0.99485356450511664</v>
      </c>
      <c r="D32" s="2">
        <f t="shared" si="2"/>
        <v>1.9948535645051166</v>
      </c>
      <c r="E32" s="15">
        <f t="shared" si="3"/>
        <v>0.99742678225255832</v>
      </c>
      <c r="F32" s="26">
        <f t="shared" si="4"/>
        <v>0.2</v>
      </c>
      <c r="Q32" s="41">
        <f>('Data Paste'!C32)+$Q$16</f>
        <v>1.4279999999999999E-5</v>
      </c>
      <c r="R32" s="28">
        <f>'Data Paste'!D32+$R$16</f>
        <v>0.18849001818887265</v>
      </c>
    </row>
    <row r="33" spans="1:18" x14ac:dyDescent="0.2">
      <c r="A33" s="8">
        <f t="shared" si="5"/>
        <v>-1.5600000000000013E-4</v>
      </c>
      <c r="B33" s="2">
        <f t="shared" si="1"/>
        <v>-1.9288311310956101</v>
      </c>
      <c r="C33" s="2">
        <f t="shared" si="0"/>
        <v>-0.99362377171648697</v>
      </c>
      <c r="D33" s="2">
        <f t="shared" si="2"/>
        <v>1.9936237717164871</v>
      </c>
      <c r="E33" s="15">
        <f t="shared" si="3"/>
        <v>0.99681188585824354</v>
      </c>
      <c r="F33" s="26">
        <f t="shared" si="4"/>
        <v>0.2</v>
      </c>
      <c r="Q33" s="41">
        <f>('Data Paste'!C33)+$Q$16</f>
        <v>1.63E-5</v>
      </c>
      <c r="R33" s="28">
        <f>'Data Paste'!D33+$R$16</f>
        <v>0.18355001783943042</v>
      </c>
    </row>
    <row r="34" spans="1:18" x14ac:dyDescent="0.2">
      <c r="A34" s="8">
        <f t="shared" si="5"/>
        <v>-1.5200000000000014E-4</v>
      </c>
      <c r="B34" s="2">
        <f t="shared" si="1"/>
        <v>-1.8793739226059794</v>
      </c>
      <c r="C34" s="2">
        <f t="shared" si="0"/>
        <v>-0.99213558683296754</v>
      </c>
      <c r="D34" s="2">
        <f t="shared" si="2"/>
        <v>1.9921355868329675</v>
      </c>
      <c r="E34" s="15">
        <f t="shared" si="3"/>
        <v>0.99606779341648377</v>
      </c>
      <c r="F34" s="26">
        <f t="shared" si="4"/>
        <v>0.2</v>
      </c>
      <c r="Q34" s="41">
        <f>('Data Paste'!C34)+$Q$16</f>
        <v>1.8319999999999997E-5</v>
      </c>
      <c r="R34" s="28">
        <f>'Data Paste'!D34+$R$16</f>
        <v>0.18367219319561878</v>
      </c>
    </row>
    <row r="35" spans="1:18" x14ac:dyDescent="0.2">
      <c r="A35" s="8">
        <f t="shared" si="5"/>
        <v>-1.4800000000000016E-4</v>
      </c>
      <c r="B35" s="2">
        <f t="shared" si="1"/>
        <v>-1.8299167141163484</v>
      </c>
      <c r="C35" s="2">
        <f t="shared" si="0"/>
        <v>-0.99034350384163738</v>
      </c>
      <c r="D35" s="2">
        <f t="shared" si="2"/>
        <v>1.9903435038416375</v>
      </c>
      <c r="E35" s="15">
        <f t="shared" si="3"/>
        <v>0.99517175192081875</v>
      </c>
      <c r="F35" s="26">
        <f t="shared" si="4"/>
        <v>0.2</v>
      </c>
      <c r="Q35" s="41">
        <f>('Data Paste'!C35)+$Q$16</f>
        <v>2.035E-5</v>
      </c>
      <c r="R35" s="28">
        <f>'Data Paste'!D35+$R$16</f>
        <v>0.18052733241688099</v>
      </c>
    </row>
    <row r="36" spans="1:18" x14ac:dyDescent="0.2">
      <c r="A36" s="8">
        <f t="shared" si="5"/>
        <v>-1.4400000000000017E-4</v>
      </c>
      <c r="B36" s="2">
        <f t="shared" si="1"/>
        <v>-1.7804595056267176</v>
      </c>
      <c r="C36" s="2">
        <f t="shared" si="0"/>
        <v>-0.988195991691737</v>
      </c>
      <c r="D36" s="2">
        <f t="shared" si="2"/>
        <v>1.9881959916917369</v>
      </c>
      <c r="E36" s="15">
        <f t="shared" si="3"/>
        <v>0.99409799584586844</v>
      </c>
      <c r="F36" s="26">
        <f t="shared" si="4"/>
        <v>0.2</v>
      </c>
      <c r="Q36" s="41">
        <f>('Data Paste'!C36)+$Q$16</f>
        <v>2.2370000000000001E-5</v>
      </c>
      <c r="R36" s="28">
        <f>'Data Paste'!D36+$R$16</f>
        <v>0.18027853087506598</v>
      </c>
    </row>
    <row r="37" spans="1:18" x14ac:dyDescent="0.2">
      <c r="A37" s="8">
        <f t="shared" si="5"/>
        <v>-1.4000000000000018E-4</v>
      </c>
      <c r="B37" s="2">
        <f t="shared" si="1"/>
        <v>-1.7310022971370866</v>
      </c>
      <c r="C37" s="2">
        <f t="shared" si="0"/>
        <v>-0.98563511053941921</v>
      </c>
      <c r="D37" s="2">
        <f t="shared" si="2"/>
        <v>1.9856351105394192</v>
      </c>
      <c r="E37" s="15">
        <f t="shared" si="3"/>
        <v>0.99281755526970961</v>
      </c>
      <c r="F37" s="26">
        <f t="shared" si="4"/>
        <v>0.2</v>
      </c>
      <c r="Q37" s="41">
        <f>('Data Paste'!C37)+$Q$16</f>
        <v>2.4389999999999999E-5</v>
      </c>
      <c r="R37" s="28">
        <f>'Data Paste'!D37+$R$16</f>
        <v>0.18163738214691863</v>
      </c>
    </row>
    <row r="38" spans="1:18" x14ac:dyDescent="0.2">
      <c r="A38" s="8">
        <f t="shared" si="5"/>
        <v>-1.3600000000000019E-4</v>
      </c>
      <c r="B38" s="2">
        <f t="shared" si="1"/>
        <v>-1.6815450886474559</v>
      </c>
      <c r="C38" s="2">
        <f t="shared" si="0"/>
        <v>-0.98259618890706535</v>
      </c>
      <c r="D38" s="2">
        <f t="shared" si="2"/>
        <v>1.9825961889070653</v>
      </c>
      <c r="E38" s="15">
        <f t="shared" si="3"/>
        <v>0.99129809445353267</v>
      </c>
      <c r="F38" s="26">
        <f t="shared" si="4"/>
        <v>0.2</v>
      </c>
      <c r="Q38" s="41">
        <f>('Data Paste'!C38)+$Q$16</f>
        <v>2.6419999999999998E-5</v>
      </c>
      <c r="R38" s="28">
        <f>'Data Paste'!D38+$R$16</f>
        <v>0.1786261338437605</v>
      </c>
    </row>
    <row r="39" spans="1:18" x14ac:dyDescent="0.2">
      <c r="A39" s="8">
        <f t="shared" si="5"/>
        <v>-1.320000000000002E-4</v>
      </c>
      <c r="B39" s="2">
        <f t="shared" si="1"/>
        <v>-1.6320878801578251</v>
      </c>
      <c r="C39" s="2">
        <f t="shared" si="0"/>
        <v>-0.97900758223544193</v>
      </c>
      <c r="D39" s="2">
        <f t="shared" si="2"/>
        <v>1.9790075822354418</v>
      </c>
      <c r="E39" s="15">
        <f t="shared" si="3"/>
        <v>0.98950379111772091</v>
      </c>
      <c r="F39" s="26">
        <f t="shared" si="4"/>
        <v>0.2</v>
      </c>
      <c r="Q39" s="41">
        <f>('Data Paste'!C39)+$Q$16</f>
        <v>2.8490000000000003E-5</v>
      </c>
      <c r="R39" s="28">
        <f>'Data Paste'!D39+$R$16</f>
        <v>0.1785147654461712</v>
      </c>
    </row>
    <row r="40" spans="1:18" x14ac:dyDescent="0.2">
      <c r="A40" s="8">
        <f t="shared" si="5"/>
        <v>-1.2800000000000021E-4</v>
      </c>
      <c r="B40" s="2">
        <f t="shared" si="1"/>
        <v>-1.5826306716681942</v>
      </c>
      <c r="C40" s="2">
        <f t="shared" si="0"/>
        <v>-0.97479053464145315</v>
      </c>
      <c r="D40" s="2">
        <f t="shared" si="2"/>
        <v>1.9747905346414532</v>
      </c>
      <c r="E40" s="15">
        <f t="shared" si="3"/>
        <v>0.98739526732072658</v>
      </c>
      <c r="F40" s="26">
        <f t="shared" si="4"/>
        <v>0.2</v>
      </c>
      <c r="Q40" s="41">
        <f>('Data Paste'!C40)+$Q$16</f>
        <v>3.0509999999999994E-5</v>
      </c>
      <c r="R40" s="28">
        <f>'Data Paste'!D40+$R$16</f>
        <v>0.17308478744037434</v>
      </c>
    </row>
    <row r="41" spans="1:18" x14ac:dyDescent="0.2">
      <c r="A41" s="8">
        <f t="shared" si="5"/>
        <v>-1.2400000000000022E-4</v>
      </c>
      <c r="B41" s="2">
        <f t="shared" si="1"/>
        <v>-1.5331734631785634</v>
      </c>
      <c r="C41" s="2">
        <f t="shared" si="0"/>
        <v>-0.96985916647070269</v>
      </c>
      <c r="D41" s="2">
        <f t="shared" si="2"/>
        <v>1.9698591664707026</v>
      </c>
      <c r="E41" s="15">
        <f t="shared" si="3"/>
        <v>0.98492958323535129</v>
      </c>
      <c r="F41" s="26">
        <f t="shared" si="4"/>
        <v>0.2</v>
      </c>
      <c r="Q41" s="41">
        <f>('Data Paste'!C41)+$Q$16</f>
        <v>3.2530000000000002E-5</v>
      </c>
      <c r="R41" s="28">
        <f>'Data Paste'!D41+$R$16</f>
        <v>0.1740292309414318</v>
      </c>
    </row>
    <row r="42" spans="1:18" x14ac:dyDescent="0.2">
      <c r="A42" s="8">
        <f t="shared" si="5"/>
        <v>-1.2000000000000022E-4</v>
      </c>
      <c r="B42" s="2">
        <f t="shared" si="1"/>
        <v>-1.4837162546889324</v>
      </c>
      <c r="C42" s="2">
        <f t="shared" si="0"/>
        <v>-0.96412061031582807</v>
      </c>
      <c r="D42" s="2">
        <f t="shared" si="2"/>
        <v>1.964120610315828</v>
      </c>
      <c r="E42" s="15">
        <f t="shared" si="3"/>
        <v>0.98206030515791398</v>
      </c>
      <c r="F42" s="26">
        <f t="shared" si="4"/>
        <v>0.2</v>
      </c>
      <c r="Q42" s="41">
        <f>('Data Paste'!C42)+$Q$16</f>
        <v>3.455E-5</v>
      </c>
      <c r="R42" s="28">
        <f>'Data Paste'!D42+$R$16</f>
        <v>0.17201017557660153</v>
      </c>
    </row>
    <row r="43" spans="1:18" x14ac:dyDescent="0.2">
      <c r="A43" s="8">
        <f t="shared" si="5"/>
        <v>-1.1600000000000022E-4</v>
      </c>
      <c r="B43" s="2">
        <f t="shared" si="1"/>
        <v>-1.4342590461993012</v>
      </c>
      <c r="C43" s="2">
        <f t="shared" si="0"/>
        <v>-0.95747531742994407</v>
      </c>
      <c r="D43" s="2">
        <f t="shared" si="2"/>
        <v>1.9574753174299442</v>
      </c>
      <c r="E43" s="15">
        <f t="shared" si="3"/>
        <v>0.97873765871497209</v>
      </c>
      <c r="F43" s="26">
        <f t="shared" si="4"/>
        <v>0.2</v>
      </c>
      <c r="Q43" s="41">
        <f>('Data Paste'!C43)+$Q$16</f>
        <v>3.6569999999999997E-5</v>
      </c>
      <c r="R43" s="28">
        <f>'Data Paste'!D43+$R$16</f>
        <v>0.16992861314246652</v>
      </c>
    </row>
    <row r="44" spans="1:18" x14ac:dyDescent="0.2">
      <c r="A44" s="8">
        <f t="shared" si="5"/>
        <v>-1.1200000000000022E-4</v>
      </c>
      <c r="B44" s="2">
        <f t="shared" si="1"/>
        <v>-1.3848018377096702</v>
      </c>
      <c r="C44" s="2">
        <f t="shared" si="0"/>
        <v>-0.94981755478709939</v>
      </c>
      <c r="D44" s="2">
        <f t="shared" si="2"/>
        <v>1.9498175547870993</v>
      </c>
      <c r="E44" s="15">
        <f t="shared" si="3"/>
        <v>0.97490877739354964</v>
      </c>
      <c r="F44" s="26">
        <f t="shared" si="4"/>
        <v>0.2</v>
      </c>
      <c r="Q44" s="41">
        <f>('Data Paste'!C44)+$Q$16</f>
        <v>3.8600000000000003E-5</v>
      </c>
      <c r="R44" s="28">
        <f>'Data Paste'!D44+$R$16</f>
        <v>0.17198424623861913</v>
      </c>
    </row>
    <row r="45" spans="1:18" x14ac:dyDescent="0.2">
      <c r="A45" s="8">
        <f t="shared" si="5"/>
        <v>-1.0800000000000021E-4</v>
      </c>
      <c r="B45" s="2">
        <f t="shared" si="1"/>
        <v>-1.3353446292200393</v>
      </c>
      <c r="C45" s="2">
        <f t="shared" si="0"/>
        <v>-0.94103611034098456</v>
      </c>
      <c r="D45" s="2">
        <f t="shared" si="2"/>
        <v>1.9410361103409846</v>
      </c>
      <c r="E45" s="15">
        <f t="shared" si="3"/>
        <v>0.97051805517049228</v>
      </c>
      <c r="F45" s="26">
        <f t="shared" si="4"/>
        <v>0.2</v>
      </c>
      <c r="Q45" s="41">
        <f>('Data Paste'!C45)+$Q$16</f>
        <v>4.0620000000000001E-5</v>
      </c>
      <c r="R45" s="28">
        <f>'Data Paste'!D45+$R$16</f>
        <v>0.16952578294003806</v>
      </c>
    </row>
    <row r="46" spans="1:18" x14ac:dyDescent="0.2">
      <c r="A46" s="8">
        <f t="shared" si="5"/>
        <v>-1.0400000000000021E-4</v>
      </c>
      <c r="B46" s="2">
        <f t="shared" si="1"/>
        <v>-1.2858874207304083</v>
      </c>
      <c r="C46" s="2">
        <f t="shared" si="0"/>
        <v>-0.93101522025560024</v>
      </c>
      <c r="D46" s="2">
        <f t="shared" si="2"/>
        <v>1.9310152202556004</v>
      </c>
      <c r="E46" s="15">
        <f t="shared" si="3"/>
        <v>0.96550761012780018</v>
      </c>
      <c r="F46" s="26">
        <f t="shared" si="4"/>
        <v>0.2</v>
      </c>
      <c r="Q46" s="41">
        <f>('Data Paste'!C46)+$Q$16</f>
        <v>4.2639999999999998E-5</v>
      </c>
      <c r="R46" s="28">
        <f>'Data Paste'!D46+$R$16</f>
        <v>0.17047558384242689</v>
      </c>
    </row>
    <row r="47" spans="1:18" x14ac:dyDescent="0.2">
      <c r="A47" s="8">
        <f t="shared" si="5"/>
        <v>-1.0000000000000021E-4</v>
      </c>
      <c r="B47" s="2">
        <f t="shared" si="1"/>
        <v>-1.2364302122407773</v>
      </c>
      <c r="C47" s="2">
        <f t="shared" si="0"/>
        <v>-0.9196357270156621</v>
      </c>
      <c r="D47" s="2">
        <f t="shared" si="2"/>
        <v>1.9196357270156621</v>
      </c>
      <c r="E47" s="15">
        <f t="shared" si="3"/>
        <v>0.95981786350783105</v>
      </c>
      <c r="F47" s="26">
        <f t="shared" si="4"/>
        <v>0.2</v>
      </c>
      <c r="Q47" s="41">
        <f>('Data Paste'!C47)+$Q$16</f>
        <v>4.4670000000000004E-5</v>
      </c>
      <c r="R47" s="28">
        <f>'Data Paste'!D47+$R$16</f>
        <v>0.16453240644633749</v>
      </c>
    </row>
    <row r="48" spans="1:18" x14ac:dyDescent="0.2">
      <c r="A48" s="8">
        <f t="shared" si="5"/>
        <v>-9.6000000000000206E-5</v>
      </c>
      <c r="B48" s="2">
        <f t="shared" si="1"/>
        <v>-1.1869730037511461</v>
      </c>
      <c r="C48" s="2">
        <f t="shared" si="0"/>
        <v>-0.90677647140801121</v>
      </c>
      <c r="D48" s="2">
        <f t="shared" si="2"/>
        <v>1.9067764714080111</v>
      </c>
      <c r="E48" s="15">
        <f t="shared" si="3"/>
        <v>0.95338823570400555</v>
      </c>
      <c r="F48" s="26">
        <f t="shared" si="4"/>
        <v>0.2</v>
      </c>
      <c r="Q48" s="41">
        <f>('Data Paste'!C48)+$Q$16</f>
        <v>4.6690000000000002E-5</v>
      </c>
      <c r="R48" s="28">
        <f>'Data Paste'!D48+$R$16</f>
        <v>0.16632997128385829</v>
      </c>
    </row>
    <row r="49" spans="1:18" x14ac:dyDescent="0.2">
      <c r="A49" s="8">
        <f t="shared" si="5"/>
        <v>-9.2000000000000203E-5</v>
      </c>
      <c r="B49" s="2">
        <f t="shared" si="1"/>
        <v>-1.1375157952615151</v>
      </c>
      <c r="C49" s="2">
        <f t="shared" si="0"/>
        <v>-0.89231591449086423</v>
      </c>
      <c r="D49" s="2">
        <f t="shared" si="2"/>
        <v>1.8923159144908643</v>
      </c>
      <c r="E49" s="15">
        <f t="shared" si="3"/>
        <v>0.94615795724543217</v>
      </c>
      <c r="F49" s="26">
        <f t="shared" si="4"/>
        <v>0.2</v>
      </c>
      <c r="Q49" s="41">
        <f>('Data Paste'!C49)+$Q$16</f>
        <v>4.8719999999999994E-5</v>
      </c>
      <c r="R49" s="28">
        <f>'Data Paste'!D49+$R$16</f>
        <v>0.16476266607705822</v>
      </c>
    </row>
    <row r="50" spans="1:18" x14ac:dyDescent="0.2">
      <c r="A50" s="8">
        <f t="shared" si="5"/>
        <v>-8.8000000000000201E-5</v>
      </c>
      <c r="B50" s="2">
        <f t="shared" si="1"/>
        <v>-1.0880585867718842</v>
      </c>
      <c r="C50" s="2">
        <f t="shared" si="0"/>
        <v>-0.87613397798609283</v>
      </c>
      <c r="D50" s="2">
        <f t="shared" si="2"/>
        <v>1.8761339779860928</v>
      </c>
      <c r="E50" s="15">
        <f t="shared" si="3"/>
        <v>0.93806698899304641</v>
      </c>
      <c r="F50" s="26">
        <f t="shared" si="4"/>
        <v>0.2</v>
      </c>
      <c r="Q50" s="41">
        <f>('Data Paste'!C50)+$Q$16</f>
        <v>5.0740000000000005E-5</v>
      </c>
      <c r="R50" s="28">
        <f>'Data Paste'!D50+$R$16</f>
        <v>0.16423233978872209</v>
      </c>
    </row>
    <row r="51" spans="1:18" x14ac:dyDescent="0.2">
      <c r="A51" s="8">
        <f t="shared" si="5"/>
        <v>-8.4000000000000199E-5</v>
      </c>
      <c r="B51" s="2">
        <f t="shared" si="1"/>
        <v>-1.0386013782822532</v>
      </c>
      <c r="C51" s="2">
        <f t="shared" si="0"/>
        <v>-0.85811408324998761</v>
      </c>
      <c r="D51" s="2">
        <f t="shared" si="2"/>
        <v>1.8581140832499876</v>
      </c>
      <c r="E51" s="15">
        <f t="shared" si="3"/>
        <v>0.92905704162499381</v>
      </c>
      <c r="F51" s="26">
        <f t="shared" si="4"/>
        <v>0.2</v>
      </c>
      <c r="Q51" s="41">
        <f>('Data Paste'!C51)+$Q$16</f>
        <v>5.275999999999999E-5</v>
      </c>
      <c r="R51" s="28">
        <f>'Data Paste'!D51+$R$16</f>
        <v>0.16170562545390371</v>
      </c>
    </row>
    <row r="52" spans="1:18" x14ac:dyDescent="0.2">
      <c r="A52" s="8">
        <f t="shared" si="5"/>
        <v>-8.0000000000000196E-5</v>
      </c>
      <c r="B52" s="2">
        <f t="shared" si="1"/>
        <v>-0.98914416979262221</v>
      </c>
      <c r="C52" s="2">
        <f t="shared" si="0"/>
        <v>-0.83814536036470944</v>
      </c>
      <c r="D52" s="2">
        <f t="shared" si="2"/>
        <v>1.8381453603647095</v>
      </c>
      <c r="E52" s="15">
        <f t="shared" si="3"/>
        <v>0.91907268018235477</v>
      </c>
      <c r="F52" s="26">
        <f t="shared" si="4"/>
        <v>0.2</v>
      </c>
      <c r="Q52" s="41">
        <f>('Data Paste'!C52)+$Q$16</f>
        <v>5.4789999999999995E-5</v>
      </c>
      <c r="R52" s="28">
        <f>'Data Paste'!D52+$R$16</f>
        <v>0.16234084322357958</v>
      </c>
    </row>
    <row r="53" spans="1:18" x14ac:dyDescent="0.2">
      <c r="A53" s="8">
        <f t="shared" si="5"/>
        <v>-7.6000000000000194E-5</v>
      </c>
      <c r="B53" s="2">
        <f t="shared" si="1"/>
        <v>-0.93968696130299112</v>
      </c>
      <c r="C53" s="2">
        <f t="shared" si="0"/>
        <v>-0.81612499025948027</v>
      </c>
      <c r="D53" s="2">
        <f t="shared" si="2"/>
        <v>1.8161249902594803</v>
      </c>
      <c r="E53" s="15">
        <f t="shared" si="3"/>
        <v>0.90806249512974013</v>
      </c>
      <c r="F53" s="26">
        <f t="shared" si="4"/>
        <v>0.2</v>
      </c>
      <c r="Q53" s="41">
        <f>('Data Paste'!C53)+$Q$16</f>
        <v>5.6810000000000007E-5</v>
      </c>
      <c r="R53" s="28">
        <f>'Data Paste'!D53+$R$16</f>
        <v>0.16089105590337646</v>
      </c>
    </row>
    <row r="54" spans="1:18" x14ac:dyDescent="0.2">
      <c r="A54" s="8">
        <f t="shared" si="5"/>
        <v>-7.2000000000000192E-5</v>
      </c>
      <c r="B54" s="2">
        <f t="shared" si="1"/>
        <v>-0.89022975281336014</v>
      </c>
      <c r="C54" s="2">
        <f t="shared" ref="C54:C85" si="6">IF(B54&gt;=0,IF(B54&gt;4,1,ERF(B54)),IF(B54&lt;-4,-1,-ERF(-1*B54)))</f>
        <v>-0.7919606344700747</v>
      </c>
      <c r="D54" s="2">
        <f t="shared" si="2"/>
        <v>1.7919606344700747</v>
      </c>
      <c r="E54" s="15">
        <f t="shared" si="3"/>
        <v>0.89598031723503735</v>
      </c>
      <c r="F54" s="26">
        <f t="shared" si="4"/>
        <v>0.2</v>
      </c>
      <c r="Q54" s="41">
        <f>('Data Paste'!C54)+$Q$16</f>
        <v>5.8839999999999999E-5</v>
      </c>
      <c r="R54" s="28">
        <f>'Data Paste'!D54+$R$16</f>
        <v>0.16105756765521631</v>
      </c>
    </row>
    <row r="55" spans="1:18" x14ac:dyDescent="0.2">
      <c r="A55" s="8">
        <f t="shared" si="5"/>
        <v>-6.8000000000000189E-5</v>
      </c>
      <c r="B55" s="2">
        <f t="shared" si="1"/>
        <v>-0.84077254432372905</v>
      </c>
      <c r="C55" s="2">
        <f t="shared" si="6"/>
        <v>-0.7655728995553972</v>
      </c>
      <c r="D55" s="2">
        <f t="shared" si="2"/>
        <v>1.7655728995553972</v>
      </c>
      <c r="E55" s="15">
        <f t="shared" si="3"/>
        <v>0.8827864497776986</v>
      </c>
      <c r="F55" s="26">
        <f t="shared" si="4"/>
        <v>0.2</v>
      </c>
      <c r="Q55" s="41">
        <f>('Data Paste'!C55)+$Q$16</f>
        <v>6.0900000000000003E-5</v>
      </c>
      <c r="R55" s="28">
        <f>'Data Paste'!D55+$R$16</f>
        <v>0.15818262337044259</v>
      </c>
    </row>
    <row r="56" spans="1:18" x14ac:dyDescent="0.2">
      <c r="A56" s="8">
        <f t="shared" si="5"/>
        <v>-6.4000000000000187E-5</v>
      </c>
      <c r="B56" s="2">
        <f t="shared" si="1"/>
        <v>-0.79131533583409808</v>
      </c>
      <c r="C56" s="2">
        <f t="shared" si="6"/>
        <v>-0.7368977766979703</v>
      </c>
      <c r="D56" s="2">
        <f t="shared" si="2"/>
        <v>1.7368977766979703</v>
      </c>
      <c r="E56" s="15">
        <f t="shared" si="3"/>
        <v>0.86844888834898515</v>
      </c>
      <c r="F56" s="26">
        <f t="shared" si="4"/>
        <v>0.2</v>
      </c>
      <c r="Q56" s="41">
        <f>('Data Paste'!C56)+$Q$16</f>
        <v>6.2920000000000001E-5</v>
      </c>
      <c r="R56" s="28">
        <f>'Data Paste'!D56+$R$16</f>
        <v>0.15717092006046524</v>
      </c>
    </row>
    <row r="57" spans="1:18" x14ac:dyDescent="0.2">
      <c r="A57" s="8">
        <f t="shared" si="5"/>
        <v>-6.0000000000000184E-5</v>
      </c>
      <c r="B57" s="2">
        <f t="shared" si="1"/>
        <v>-0.7418581273444671</v>
      </c>
      <c r="C57" s="2">
        <f t="shared" si="6"/>
        <v>-0.70588899199832555</v>
      </c>
      <c r="D57" s="2">
        <f t="shared" si="2"/>
        <v>1.7058889919983256</v>
      </c>
      <c r="E57" s="15">
        <f t="shared" si="3"/>
        <v>0.85294449599916278</v>
      </c>
      <c r="F57" s="26">
        <f t="shared" si="4"/>
        <v>0.2</v>
      </c>
      <c r="Q57" s="41">
        <f>('Data Paste'!C57)+$Q$16</f>
        <v>6.4939999999999998E-5</v>
      </c>
      <c r="R57" s="28">
        <f>'Data Paste'!D57+$R$16</f>
        <v>0.16009145798654267</v>
      </c>
    </row>
    <row r="58" spans="1:18" x14ac:dyDescent="0.2">
      <c r="A58" s="8">
        <f t="shared" si="5"/>
        <v>-5.6000000000000182E-5</v>
      </c>
      <c r="B58" s="2">
        <f t="shared" si="1"/>
        <v>-0.69240091885483601</v>
      </c>
      <c r="C58" s="2">
        <f t="shared" si="6"/>
        <v>-0.67252019977895383</v>
      </c>
      <c r="D58" s="2">
        <f t="shared" si="2"/>
        <v>1.6725201997789538</v>
      </c>
      <c r="E58" s="15">
        <f t="shared" si="3"/>
        <v>0.83626009988947692</v>
      </c>
      <c r="F58" s="26">
        <f t="shared" si="4"/>
        <v>0.2</v>
      </c>
      <c r="Q58" s="41">
        <f>('Data Paste'!C58)+$Q$16</f>
        <v>6.6970000000000004E-5</v>
      </c>
      <c r="R58" s="28">
        <f>'Data Paste'!D58+$R$16</f>
        <v>0.15380542325961208</v>
      </c>
    </row>
    <row r="59" spans="1:18" x14ac:dyDescent="0.2">
      <c r="A59" s="8">
        <f t="shared" si="5"/>
        <v>-5.200000000000018E-5</v>
      </c>
      <c r="B59" s="2">
        <f t="shared" si="1"/>
        <v>-0.64294371036520503</v>
      </c>
      <c r="C59" s="2">
        <f t="shared" si="6"/>
        <v>-0.636786950138444</v>
      </c>
      <c r="D59" s="2">
        <f t="shared" si="2"/>
        <v>1.636786950138444</v>
      </c>
      <c r="E59" s="15">
        <f t="shared" si="3"/>
        <v>0.818393475069222</v>
      </c>
      <c r="F59" s="26">
        <f t="shared" si="4"/>
        <v>0.2</v>
      </c>
      <c r="Q59" s="41">
        <f>('Data Paste'!C59)+$Q$16</f>
        <v>6.8989999999999988E-5</v>
      </c>
      <c r="R59" s="28">
        <f>'Data Paste'!D59+$R$16</f>
        <v>0.15909174787064612</v>
      </c>
    </row>
    <row r="60" spans="1:18" x14ac:dyDescent="0.2">
      <c r="A60" s="8">
        <f t="shared" si="5"/>
        <v>-4.8000000000000177E-5</v>
      </c>
      <c r="B60" s="2">
        <f t="shared" si="1"/>
        <v>-0.59348650187557406</v>
      </c>
      <c r="C60" s="2">
        <f t="shared" si="6"/>
        <v>-0.5987083632673651</v>
      </c>
      <c r="D60" s="2">
        <f t="shared" si="2"/>
        <v>1.5987083632673651</v>
      </c>
      <c r="E60" s="15">
        <f t="shared" si="3"/>
        <v>0.79935418163368255</v>
      </c>
      <c r="F60" s="26">
        <f t="shared" si="4"/>
        <v>0.2</v>
      </c>
      <c r="Q60" s="41">
        <f>('Data Paste'!C60)+$Q$16</f>
        <v>7.1009999999999999E-5</v>
      </c>
      <c r="R60" s="28">
        <f>'Data Paste'!D60+$R$16</f>
        <v>0.15358415352252705</v>
      </c>
    </row>
    <row r="61" spans="1:18" x14ac:dyDescent="0.2">
      <c r="A61" s="8">
        <f t="shared" si="5"/>
        <v>-4.4000000000000175E-5</v>
      </c>
      <c r="B61" s="2">
        <f t="shared" si="1"/>
        <v>-0.54402929338594297</v>
      </c>
      <c r="C61" s="2">
        <f t="shared" si="6"/>
        <v>-0.55832844679323679</v>
      </c>
      <c r="D61" s="2">
        <f t="shared" si="2"/>
        <v>1.5583284467932368</v>
      </c>
      <c r="E61" s="15">
        <f t="shared" si="3"/>
        <v>0.77916422339661839</v>
      </c>
      <c r="F61" s="26">
        <f t="shared" si="4"/>
        <v>0.2</v>
      </c>
      <c r="Q61" s="41">
        <f>('Data Paste'!C61)+$Q$16</f>
        <v>7.3040000000000005E-5</v>
      </c>
      <c r="R61" s="28">
        <f>'Data Paste'!D61+$R$16</f>
        <v>0.15474850952730582</v>
      </c>
    </row>
    <row r="62" spans="1:18" x14ac:dyDescent="0.2">
      <c r="A62" s="8">
        <f t="shared" si="5"/>
        <v>-4.0000000000000173E-5</v>
      </c>
      <c r="B62" s="2">
        <f t="shared" si="1"/>
        <v>-0.49457208489631199</v>
      </c>
      <c r="C62" s="2">
        <f t="shared" si="6"/>
        <v>-0.51571699869970089</v>
      </c>
      <c r="D62" s="2">
        <f t="shared" si="2"/>
        <v>1.515716998699701</v>
      </c>
      <c r="E62" s="15">
        <f t="shared" si="3"/>
        <v>0.7578584993498505</v>
      </c>
      <c r="F62" s="26">
        <f t="shared" si="4"/>
        <v>0.2</v>
      </c>
      <c r="Q62" s="41">
        <f>('Data Paste'!C62)+$Q$16</f>
        <v>7.5060000000000003E-5</v>
      </c>
      <c r="R62" s="28">
        <f>'Data Paste'!D62+$R$16</f>
        <v>0.15278848612174187</v>
      </c>
    </row>
    <row r="63" spans="1:18" x14ac:dyDescent="0.2">
      <c r="A63" s="8">
        <f t="shared" si="5"/>
        <v>-3.600000000000017E-5</v>
      </c>
      <c r="B63" s="2">
        <f t="shared" si="1"/>
        <v>-0.44511487640668096</v>
      </c>
      <c r="C63" s="2">
        <f t="shared" si="6"/>
        <v>-0.47097004709041068</v>
      </c>
      <c r="D63" s="2">
        <f t="shared" si="2"/>
        <v>1.4709700470904106</v>
      </c>
      <c r="E63" s="15">
        <f t="shared" si="3"/>
        <v>0.73548502354520529</v>
      </c>
      <c r="F63" s="26">
        <f t="shared" si="4"/>
        <v>0.2</v>
      </c>
      <c r="Q63" s="41">
        <f>('Data Paste'!C63)+$Q$16</f>
        <v>7.7080000000000001E-5</v>
      </c>
      <c r="R63" s="28">
        <f>'Data Paste'!D63+$R$16</f>
        <v>0.15442261404150673</v>
      </c>
    </row>
    <row r="64" spans="1:18" x14ac:dyDescent="0.2">
      <c r="A64" s="8">
        <f t="shared" si="5"/>
        <v>-3.2000000000000168E-5</v>
      </c>
      <c r="B64" s="2">
        <f t="shared" si="1"/>
        <v>-0.39565766791704998</v>
      </c>
      <c r="C64" s="2">
        <f t="shared" si="6"/>
        <v>-0.42420978905139439</v>
      </c>
      <c r="D64" s="2">
        <f t="shared" si="2"/>
        <v>1.4242097890513943</v>
      </c>
      <c r="E64" s="15">
        <f t="shared" si="3"/>
        <v>0.71210489452569714</v>
      </c>
      <c r="F64" s="26">
        <f t="shared" si="4"/>
        <v>0.2</v>
      </c>
      <c r="Q64" s="41">
        <f>('Data Paste'!C64)+$Q$16</f>
        <v>7.9109999999999993E-5</v>
      </c>
      <c r="R64" s="28">
        <f>'Data Paste'!D64+$R$16</f>
        <v>0.15134204213801847</v>
      </c>
    </row>
    <row r="65" spans="1:18" x14ac:dyDescent="0.2">
      <c r="A65" s="8">
        <f t="shared" si="5"/>
        <v>-2.8000000000000169E-5</v>
      </c>
      <c r="B65" s="2">
        <f t="shared" si="1"/>
        <v>-0.34620045942741901</v>
      </c>
      <c r="C65" s="2">
        <f t="shared" si="6"/>
        <v>-0.37558400380324158</v>
      </c>
      <c r="D65" s="2">
        <f t="shared" si="2"/>
        <v>1.3755840038032416</v>
      </c>
      <c r="E65" s="15">
        <f t="shared" si="3"/>
        <v>0.68779200190162082</v>
      </c>
      <c r="F65" s="26">
        <f t="shared" si="4"/>
        <v>0.2</v>
      </c>
      <c r="Q65" s="41">
        <f>('Data Paste'!C65)+$Q$16</f>
        <v>8.1129999999999991E-5</v>
      </c>
      <c r="R65" s="28">
        <f>'Data Paste'!D65+$R$16</f>
        <v>0.14973480729688851</v>
      </c>
    </row>
    <row r="66" spans="1:18" x14ac:dyDescent="0.2">
      <c r="A66" s="8">
        <f t="shared" si="5"/>
        <v>-2.400000000000017E-5</v>
      </c>
      <c r="B66" s="2">
        <f t="shared" si="1"/>
        <v>-0.29674325093778803</v>
      </c>
      <c r="C66" s="2">
        <f t="shared" si="6"/>
        <v>-0.32526492981772842</v>
      </c>
      <c r="D66" s="2">
        <f t="shared" si="2"/>
        <v>1.3252649298177284</v>
      </c>
      <c r="E66" s="15">
        <f t="shared" si="3"/>
        <v>0.66263246490886418</v>
      </c>
      <c r="F66" s="26">
        <f t="shared" si="4"/>
        <v>0.2</v>
      </c>
      <c r="Q66" s="41">
        <f>('Data Paste'!C66)+$Q$16</f>
        <v>8.3159999999999997E-5</v>
      </c>
      <c r="R66" s="28">
        <f>'Data Paste'!D66+$R$16</f>
        <v>0.15172374745094802</v>
      </c>
    </row>
    <row r="67" spans="1:18" x14ac:dyDescent="0.2">
      <c r="A67" s="8">
        <f t="shared" si="5"/>
        <v>-2.0000000000000171E-5</v>
      </c>
      <c r="B67" s="2">
        <f t="shared" si="1"/>
        <v>-0.24728604244815705</v>
      </c>
      <c r="C67" s="2">
        <f t="shared" si="6"/>
        <v>-0.27344761110300586</v>
      </c>
      <c r="D67" s="2">
        <f t="shared" si="2"/>
        <v>1.273447611103006</v>
      </c>
      <c r="E67" s="15">
        <f t="shared" si="3"/>
        <v>0.63672380555150299</v>
      </c>
      <c r="F67" s="26">
        <f t="shared" si="4"/>
        <v>0.2</v>
      </c>
      <c r="Q67" s="41">
        <f>('Data Paste'!C67)+$Q$16</f>
        <v>8.5180000000000008E-5</v>
      </c>
      <c r="R67" s="28">
        <f>'Data Paste'!D67+$R$16</f>
        <v>0.15073428300630018</v>
      </c>
    </row>
    <row r="68" spans="1:18" x14ac:dyDescent="0.2">
      <c r="A68" s="8">
        <f t="shared" si="5"/>
        <v>-1.6000000000000172E-5</v>
      </c>
      <c r="B68" s="2">
        <f t="shared" si="1"/>
        <v>-0.19782883395852607</v>
      </c>
      <c r="C68" s="2">
        <f t="shared" si="6"/>
        <v>-0.2203477338673844</v>
      </c>
      <c r="D68" s="2">
        <f t="shared" si="2"/>
        <v>1.2203477338673845</v>
      </c>
      <c r="E68" s="15">
        <f t="shared" si="3"/>
        <v>0.61017386693369224</v>
      </c>
      <c r="F68" s="26">
        <f t="shared" si="4"/>
        <v>0.2</v>
      </c>
      <c r="Q68" s="41">
        <f>('Data Paste'!C68)+$Q$16</f>
        <v>8.7200000000000005E-5</v>
      </c>
      <c r="R68" s="28">
        <f>'Data Paste'!D68+$R$16</f>
        <v>0.14784719477545233</v>
      </c>
    </row>
    <row r="69" spans="1:18" x14ac:dyDescent="0.2">
      <c r="A69" s="8">
        <f t="shared" si="5"/>
        <v>-1.2000000000000173E-5</v>
      </c>
      <c r="B69" s="2">
        <f t="shared" si="1"/>
        <v>-0.1483716254688951</v>
      </c>
      <c r="C69" s="2">
        <f t="shared" si="6"/>
        <v>-0.16619899063887233</v>
      </c>
      <c r="D69" s="2">
        <f t="shared" si="2"/>
        <v>1.1661989906388723</v>
      </c>
      <c r="E69" s="15">
        <f t="shared" si="3"/>
        <v>0.58309949531943617</v>
      </c>
      <c r="F69" s="26">
        <f t="shared" si="4"/>
        <v>0.2</v>
      </c>
      <c r="Q69" s="41">
        <f>('Data Paste'!C69)+$Q$16</f>
        <v>8.9229999999999998E-5</v>
      </c>
      <c r="R69" s="28">
        <f>'Data Paste'!D69+$R$16</f>
        <v>0.14711403684516289</v>
      </c>
    </row>
    <row r="70" spans="1:18" x14ac:dyDescent="0.2">
      <c r="A70" s="8">
        <f t="shared" si="5"/>
        <v>-8.0000000000001741E-6</v>
      </c>
      <c r="B70" s="2">
        <f t="shared" si="1"/>
        <v>-9.8914416979264119E-2</v>
      </c>
      <c r="C70" s="2">
        <f t="shared" si="6"/>
        <v>-0.11125002401406978</v>
      </c>
      <c r="D70" s="2">
        <f t="shared" si="2"/>
        <v>1.1112500240140697</v>
      </c>
      <c r="E70" s="15">
        <f t="shared" si="3"/>
        <v>0.55562501200703485</v>
      </c>
      <c r="F70" s="26">
        <f t="shared" si="4"/>
        <v>0.2</v>
      </c>
      <c r="Q70" s="41">
        <f>('Data Paste'!C70)+$Q$16</f>
        <v>9.1249999999999995E-5</v>
      </c>
      <c r="R70" s="28">
        <f>'Data Paste'!D70+$R$16</f>
        <v>0.14787821653890182</v>
      </c>
    </row>
    <row r="71" spans="1:18" x14ac:dyDescent="0.2">
      <c r="A71" s="8">
        <f t="shared" si="5"/>
        <v>-4.0000000000001743E-6</v>
      </c>
      <c r="B71" s="2">
        <f t="shared" si="1"/>
        <v>-4.9457208489633142E-2</v>
      </c>
      <c r="C71" s="2">
        <f t="shared" si="6"/>
        <v>-5.5761015917738251E-2</v>
      </c>
      <c r="D71" s="2">
        <f t="shared" si="2"/>
        <v>1.0557610159177382</v>
      </c>
      <c r="E71" s="15">
        <f t="shared" si="3"/>
        <v>0.52788050795886909</v>
      </c>
      <c r="F71" s="26">
        <f t="shared" si="4"/>
        <v>0.2</v>
      </c>
      <c r="Q71" s="41">
        <f>('Data Paste'!C71)+$Q$16</f>
        <v>9.3309999999999999E-5</v>
      </c>
      <c r="R71" s="28">
        <f>'Data Paste'!D71+$R$16</f>
        <v>0.14664363335231007</v>
      </c>
    </row>
    <row r="72" spans="1:18" x14ac:dyDescent="0.2">
      <c r="A72" s="8">
        <f t="shared" si="5"/>
        <v>-1.7448878713438587E-19</v>
      </c>
      <c r="B72" s="2">
        <f t="shared" si="1"/>
        <v>-2.1574320811020407E-15</v>
      </c>
      <c r="C72" s="2">
        <f t="shared" si="6"/>
        <v>-2.4344014147390594E-15</v>
      </c>
      <c r="D72" s="2">
        <f t="shared" si="2"/>
        <v>1.0000000000000024</v>
      </c>
      <c r="E72" s="15">
        <f t="shared" si="3"/>
        <v>0.50000000000000122</v>
      </c>
      <c r="F72" s="26">
        <f t="shared" si="4"/>
        <v>0.2</v>
      </c>
      <c r="Q72" s="41">
        <f>('Data Paste'!C72)+$Q$16</f>
        <v>9.5340000000000005E-5</v>
      </c>
      <c r="R72" s="28">
        <f>'Data Paste'!D72+$R$16</f>
        <v>0.14670999808412954</v>
      </c>
    </row>
    <row r="73" spans="1:18" x14ac:dyDescent="0.2">
      <c r="A73" s="8">
        <f t="shared" si="5"/>
        <v>3.9999999999998253E-6</v>
      </c>
      <c r="B73" s="2">
        <f t="shared" si="1"/>
        <v>4.9457208489628826E-2</v>
      </c>
      <c r="C73" s="2">
        <f t="shared" si="6"/>
        <v>5.5761015917733393E-2</v>
      </c>
      <c r="D73" s="2">
        <f t="shared" si="2"/>
        <v>0.94423898408226659</v>
      </c>
      <c r="E73" s="15">
        <f t="shared" si="3"/>
        <v>0.47211949204113329</v>
      </c>
      <c r="F73" s="26">
        <f t="shared" si="4"/>
        <v>0.19676586107677146</v>
      </c>
      <c r="Q73" s="41">
        <f>('Data Paste'!C73)+$Q$16</f>
        <v>9.7360000000000003E-5</v>
      </c>
      <c r="R73" s="28">
        <f>'Data Paste'!D73+$R$16</f>
        <v>0.1483214907143979</v>
      </c>
    </row>
    <row r="74" spans="1:18" x14ac:dyDescent="0.2">
      <c r="A74" s="8">
        <f t="shared" si="5"/>
        <v>7.9999999999998251E-6</v>
      </c>
      <c r="B74" s="2">
        <f t="shared" si="1"/>
        <v>9.8914416979259817E-2</v>
      </c>
      <c r="C74" s="2">
        <f t="shared" si="6"/>
        <v>0.11125002401406497</v>
      </c>
      <c r="D74" s="2">
        <f t="shared" si="2"/>
        <v>0.88874997598593497</v>
      </c>
      <c r="E74" s="15">
        <f t="shared" si="3"/>
        <v>0.44437498799296749</v>
      </c>
      <c r="F74" s="26">
        <f t="shared" si="4"/>
        <v>0.19354749860718423</v>
      </c>
      <c r="Q74" s="41">
        <f>('Data Paste'!C74)+$Q$16</f>
        <v>9.9380000000000001E-5</v>
      </c>
      <c r="R74" s="28">
        <f>'Data Paste'!D74+$R$16</f>
        <v>0.14812800895538464</v>
      </c>
    </row>
    <row r="75" spans="1:18" x14ac:dyDescent="0.2">
      <c r="A75" s="8">
        <f t="shared" si="5"/>
        <v>1.1999999999999824E-5</v>
      </c>
      <c r="B75" s="2">
        <f t="shared" si="1"/>
        <v>0.14837162546889079</v>
      </c>
      <c r="C75" s="2">
        <f t="shared" si="6"/>
        <v>0.16619899063886759</v>
      </c>
      <c r="D75" s="2">
        <f t="shared" si="2"/>
        <v>0.83380100936113244</v>
      </c>
      <c r="E75" s="15">
        <f t="shared" si="3"/>
        <v>0.41690050468056622</v>
      </c>
      <c r="F75" s="26">
        <f t="shared" si="4"/>
        <v>0.1903604585429457</v>
      </c>
      <c r="Q75" s="41">
        <f>('Data Paste'!C75)+$Q$16</f>
        <v>1.0140999999999999E-4</v>
      </c>
      <c r="R75" s="28">
        <f>'Data Paste'!D75+$R$16</f>
        <v>0.1469917189424346</v>
      </c>
    </row>
    <row r="76" spans="1:18" x14ac:dyDescent="0.2">
      <c r="A76" s="8">
        <f t="shared" si="5"/>
        <v>1.5999999999999823E-5</v>
      </c>
      <c r="B76" s="2">
        <f t="shared" si="1"/>
        <v>0.19782883395852177</v>
      </c>
      <c r="C76" s="2">
        <f t="shared" si="6"/>
        <v>0.22034773386737974</v>
      </c>
      <c r="D76" s="2">
        <f t="shared" si="2"/>
        <v>0.77965226613262029</v>
      </c>
      <c r="E76" s="15">
        <f t="shared" si="3"/>
        <v>0.38982613306631014</v>
      </c>
      <c r="F76" s="26">
        <f t="shared" si="4"/>
        <v>0.18721983143569199</v>
      </c>
      <c r="Q76" s="41">
        <f>('Data Paste'!C76)+$Q$16</f>
        <v>1.0343E-4</v>
      </c>
      <c r="R76" s="28">
        <f>'Data Paste'!D76+$R$16</f>
        <v>0.14582548388899932</v>
      </c>
    </row>
    <row r="77" spans="1:18" x14ac:dyDescent="0.2">
      <c r="A77" s="8">
        <f t="shared" si="5"/>
        <v>1.9999999999999822E-5</v>
      </c>
      <c r="B77" s="2">
        <f t="shared" si="1"/>
        <v>0.24728604244815272</v>
      </c>
      <c r="C77" s="2">
        <f t="shared" si="6"/>
        <v>0.2734476111030012</v>
      </c>
      <c r="D77" s="2">
        <f t="shared" si="2"/>
        <v>0.7265523888969988</v>
      </c>
      <c r="E77" s="15">
        <f t="shared" si="3"/>
        <v>0.3632761944484994</v>
      </c>
      <c r="F77" s="26">
        <f t="shared" si="4"/>
        <v>0.18414003855602593</v>
      </c>
      <c r="Q77" s="41">
        <f>('Data Paste'!C77)+$Q$16</f>
        <v>1.0545E-4</v>
      </c>
      <c r="R77" s="28">
        <f>'Data Paste'!D77+$R$16</f>
        <v>0.14374393050473408</v>
      </c>
    </row>
    <row r="78" spans="1:18" x14ac:dyDescent="0.2">
      <c r="A78" s="8">
        <f t="shared" si="5"/>
        <v>2.3999999999999821E-5</v>
      </c>
      <c r="B78" s="2">
        <f t="shared" si="1"/>
        <v>0.2967432509377837</v>
      </c>
      <c r="C78" s="2">
        <f t="shared" si="6"/>
        <v>0.32526492981772392</v>
      </c>
      <c r="D78" s="2">
        <f t="shared" si="2"/>
        <v>0.67473507018227608</v>
      </c>
      <c r="E78" s="15">
        <f t="shared" si="3"/>
        <v>0.33736753509113804</v>
      </c>
      <c r="F78" s="26">
        <f t="shared" si="4"/>
        <v>0.18113463407057201</v>
      </c>
      <c r="Q78" s="41">
        <f>('Data Paste'!C78)+$Q$16</f>
        <v>1.0748000000000001E-4</v>
      </c>
      <c r="R78" s="28">
        <f>'Data Paste'!D78+$R$16</f>
        <v>0.14704787597078081</v>
      </c>
    </row>
    <row r="79" spans="1:18" x14ac:dyDescent="0.2">
      <c r="A79" s="8">
        <f t="shared" si="5"/>
        <v>2.799999999999982E-5</v>
      </c>
      <c r="B79" s="2">
        <f t="shared" si="1"/>
        <v>0.34620045942741468</v>
      </c>
      <c r="C79" s="2">
        <f t="shared" si="6"/>
        <v>0.37558400380323725</v>
      </c>
      <c r="D79" s="2">
        <f t="shared" si="2"/>
        <v>0.6244159961967628</v>
      </c>
      <c r="E79" s="15">
        <f t="shared" si="3"/>
        <v>0.3122079980983814</v>
      </c>
      <c r="F79" s="26">
        <f t="shared" si="4"/>
        <v>0.17821612777941226</v>
      </c>
      <c r="Q79" s="41">
        <f>('Data Paste'!C79)+$Q$16</f>
        <v>1.0949999999999999E-4</v>
      </c>
      <c r="R79" s="28">
        <f>'Data Paste'!D79+$R$16</f>
        <v>0.14655703715204896</v>
      </c>
    </row>
    <row r="80" spans="1:18" x14ac:dyDescent="0.2">
      <c r="A80" s="8">
        <f t="shared" si="5"/>
        <v>3.1999999999999822E-5</v>
      </c>
      <c r="B80" s="2">
        <f t="shared" si="1"/>
        <v>0.39565766791704571</v>
      </c>
      <c r="C80" s="2">
        <f t="shared" si="6"/>
        <v>0.42420978905139023</v>
      </c>
      <c r="D80" s="2">
        <f t="shared" si="2"/>
        <v>0.57579021094860972</v>
      </c>
      <c r="E80" s="15">
        <f t="shared" si="3"/>
        <v>0.28789510547430486</v>
      </c>
      <c r="F80" s="26">
        <f t="shared" si="4"/>
        <v>0.17539583223501937</v>
      </c>
      <c r="Q80" s="41">
        <f>('Data Paste'!C80)+$Q$16</f>
        <v>1.1153E-4</v>
      </c>
      <c r="R80" s="28">
        <f>'Data Paste'!D80+$R$16</f>
        <v>0.14311898004356952</v>
      </c>
    </row>
    <row r="81" spans="1:18" x14ac:dyDescent="0.2">
      <c r="A81" s="8">
        <f t="shared" si="5"/>
        <v>3.5999999999999825E-5</v>
      </c>
      <c r="B81" s="2">
        <f t="shared" si="1"/>
        <v>0.44511487640667668</v>
      </c>
      <c r="C81" s="2">
        <f t="shared" si="6"/>
        <v>0.47097004709040663</v>
      </c>
      <c r="D81" s="2">
        <f t="shared" si="2"/>
        <v>0.52902995290959343</v>
      </c>
      <c r="E81" s="15">
        <f t="shared" si="3"/>
        <v>0.26451497645479671</v>
      </c>
      <c r="F81" s="26">
        <f t="shared" si="4"/>
        <v>0.17268373726875641</v>
      </c>
      <c r="Q81" s="41">
        <f>('Data Paste'!C81)+$Q$16</f>
        <v>1.1355E-4</v>
      </c>
      <c r="R81" s="28">
        <f>'Data Paste'!D81+$R$16</f>
        <v>0.14441059831278436</v>
      </c>
    </row>
    <row r="82" spans="1:18" x14ac:dyDescent="0.2">
      <c r="A82" s="8">
        <f t="shared" si="5"/>
        <v>3.9999999999999827E-5</v>
      </c>
      <c r="B82" s="2">
        <f t="shared" si="1"/>
        <v>0.49457208489630772</v>
      </c>
      <c r="C82" s="2">
        <f t="shared" si="6"/>
        <v>0.515716998699697</v>
      </c>
      <c r="D82" s="2">
        <f t="shared" si="2"/>
        <v>0.484283001300303</v>
      </c>
      <c r="E82" s="15">
        <f t="shared" si="3"/>
        <v>0.2421415006501515</v>
      </c>
      <c r="F82" s="26">
        <f t="shared" si="4"/>
        <v>0.17008841407541758</v>
      </c>
      <c r="Q82" s="41">
        <f>('Data Paste'!C82)+$Q$16</f>
        <v>1.1556999999999999E-4</v>
      </c>
      <c r="R82" s="28">
        <f>'Data Paste'!D82+$R$16</f>
        <v>0.14430675438799023</v>
      </c>
    </row>
    <row r="83" spans="1:18" x14ac:dyDescent="0.2">
      <c r="A83" s="8">
        <f t="shared" si="5"/>
        <v>4.3999999999999829E-5</v>
      </c>
      <c r="B83" s="2">
        <f t="shared" si="1"/>
        <v>0.54402929338593875</v>
      </c>
      <c r="C83" s="2">
        <f t="shared" si="6"/>
        <v>0.55832844679323324</v>
      </c>
      <c r="D83" s="2">
        <f t="shared" si="2"/>
        <v>0.44167155320676676</v>
      </c>
      <c r="E83" s="15">
        <f t="shared" si="3"/>
        <v>0.22083577660338338</v>
      </c>
      <c r="F83" s="26">
        <f t="shared" si="4"/>
        <v>0.16761695008599248</v>
      </c>
      <c r="Q83" s="41">
        <f>('Data Paste'!C83)+$Q$16</f>
        <v>1.176E-4</v>
      </c>
      <c r="R83" s="28">
        <f>'Data Paste'!D83+$R$16</f>
        <v>0.14364172841411116</v>
      </c>
    </row>
    <row r="84" spans="1:18" x14ac:dyDescent="0.2">
      <c r="A84" s="8">
        <f t="shared" si="5"/>
        <v>4.7999999999999832E-5</v>
      </c>
      <c r="B84" s="2">
        <f t="shared" si="1"/>
        <v>0.59348650187556973</v>
      </c>
      <c r="C84" s="2">
        <f t="shared" si="6"/>
        <v>0.59870836326736165</v>
      </c>
      <c r="D84" s="2">
        <f t="shared" si="2"/>
        <v>0.40129163673263835</v>
      </c>
      <c r="E84" s="15">
        <f t="shared" si="3"/>
        <v>0.20064581836631917</v>
      </c>
      <c r="F84" s="26">
        <f t="shared" si="4"/>
        <v>0.16527491493049301</v>
      </c>
      <c r="Q84" s="41">
        <f>('Data Paste'!C84)+$Q$16</f>
        <v>1.1962000000000001E-4</v>
      </c>
      <c r="R84" s="28">
        <f>'Data Paste'!D84+$R$16</f>
        <v>0.14348008275942506</v>
      </c>
    </row>
    <row r="85" spans="1:18" x14ac:dyDescent="0.2">
      <c r="A85" s="8">
        <f t="shared" si="5"/>
        <v>5.1999999999999834E-5</v>
      </c>
      <c r="B85" s="2">
        <f t="shared" si="1"/>
        <v>0.64294371036520082</v>
      </c>
      <c r="C85" s="2">
        <f t="shared" si="6"/>
        <v>0.63678695013844089</v>
      </c>
      <c r="D85" s="2">
        <f t="shared" si="2"/>
        <v>0.36321304986155911</v>
      </c>
      <c r="E85" s="15">
        <f t="shared" si="3"/>
        <v>0.18160652493077956</v>
      </c>
      <c r="F85" s="26">
        <f t="shared" si="4"/>
        <v>0.16306635689197041</v>
      </c>
      <c r="Q85" s="41">
        <f>('Data Paste'!C85)+$Q$16</f>
        <v>1.2165000000000002E-4</v>
      </c>
      <c r="R85" s="28">
        <f>'Data Paste'!D85+$R$16</f>
        <v>0.1438311615425607</v>
      </c>
    </row>
    <row r="86" spans="1:18" x14ac:dyDescent="0.2">
      <c r="A86" s="8">
        <f t="shared" si="5"/>
        <v>5.5999999999999837E-5</v>
      </c>
      <c r="B86" s="2">
        <f t="shared" si="1"/>
        <v>0.69240091885483179</v>
      </c>
      <c r="C86" s="2">
        <f t="shared" ref="C86:C117" si="7">IF(B86&gt;=0,IF(B86&gt;4,1,ERF(B86)),IF(B86&lt;-4,-1,-ERF(-1*B86)))</f>
        <v>0.67252019977895094</v>
      </c>
      <c r="D86" s="2">
        <f t="shared" si="2"/>
        <v>0.32747980022104906</v>
      </c>
      <c r="E86" s="15">
        <f t="shared" si="3"/>
        <v>0.16373990011052453</v>
      </c>
      <c r="F86" s="26">
        <f t="shared" si="4"/>
        <v>0.16099382841282084</v>
      </c>
      <c r="Q86" s="41">
        <f>('Data Paste'!C86)+$Q$16</f>
        <v>1.2366999999999996E-4</v>
      </c>
      <c r="R86" s="28">
        <f>'Data Paste'!D86+$R$16</f>
        <v>0.14432754048213783</v>
      </c>
    </row>
    <row r="87" spans="1:18" x14ac:dyDescent="0.2">
      <c r="A87" s="8">
        <f t="shared" si="5"/>
        <v>5.9999999999999839E-5</v>
      </c>
      <c r="B87" s="2">
        <f t="shared" ref="B87:B122" si="8">A87/(2*(SQRT(($B$2*$B$3))))</f>
        <v>0.74185812734446277</v>
      </c>
      <c r="C87" s="2">
        <f t="shared" si="7"/>
        <v>0.70588899199832289</v>
      </c>
      <c r="D87" s="2">
        <f t="shared" ref="D87:D122" si="9">1-C87</f>
        <v>0.29411100800167711</v>
      </c>
      <c r="E87" s="15">
        <f t="shared" ref="E87:E122" si="10">D87/2</f>
        <v>0.14705550400083856</v>
      </c>
      <c r="F87" s="26">
        <f t="shared" ref="F87:F122" si="11">IF(A87&lt;0,$B$7,$B$6+(E87*2*($B$7-$B$6)))</f>
        <v>0.15905843846409726</v>
      </c>
      <c r="Q87" s="41">
        <f>('Data Paste'!C87)+$Q$16</f>
        <v>1.2572999999999998E-4</v>
      </c>
      <c r="R87" s="28">
        <f>'Data Paste'!D87+$R$16</f>
        <v>0.14370178049436647</v>
      </c>
    </row>
    <row r="88" spans="1:18" x14ac:dyDescent="0.2">
      <c r="A88" s="8">
        <f t="shared" ref="A88:A122" si="12">A87+$B$5</f>
        <v>6.3999999999999834E-5</v>
      </c>
      <c r="B88" s="2">
        <f t="shared" si="8"/>
        <v>0.79131533583409375</v>
      </c>
      <c r="C88" s="2">
        <f t="shared" si="7"/>
        <v>0.73689777669796785</v>
      </c>
      <c r="D88" s="2">
        <f t="shared" si="9"/>
        <v>0.26310222330203215</v>
      </c>
      <c r="E88" s="15">
        <f t="shared" si="10"/>
        <v>0.13155111165101607</v>
      </c>
      <c r="F88" s="26">
        <f t="shared" si="11"/>
        <v>0.15725992895151786</v>
      </c>
      <c r="Q88" s="41">
        <f>('Data Paste'!C88)+$Q$16</f>
        <v>1.2774999999999999E-4</v>
      </c>
      <c r="R88" s="28">
        <f>'Data Paste'!D88+$R$16</f>
        <v>0.14379250125269807</v>
      </c>
    </row>
    <row r="89" spans="1:18" x14ac:dyDescent="0.2">
      <c r="A89" s="8">
        <f t="shared" si="12"/>
        <v>6.7999999999999837E-5</v>
      </c>
      <c r="B89" s="2">
        <f t="shared" si="8"/>
        <v>0.84077254432372472</v>
      </c>
      <c r="C89" s="2">
        <f t="shared" si="7"/>
        <v>0.76557289955539487</v>
      </c>
      <c r="D89" s="2">
        <f t="shared" si="9"/>
        <v>0.23442710044460513</v>
      </c>
      <c r="E89" s="15">
        <f t="shared" si="10"/>
        <v>0.11721355022230256</v>
      </c>
      <c r="F89" s="26">
        <f t="shared" si="11"/>
        <v>0.1555967718257871</v>
      </c>
      <c r="Q89" s="41">
        <f>('Data Paste'!C89)+$Q$16</f>
        <v>1.2977999999999999E-4</v>
      </c>
      <c r="R89" s="28">
        <f>'Data Paste'!D89+$R$16</f>
        <v>0.14687299023728778</v>
      </c>
    </row>
    <row r="90" spans="1:18" x14ac:dyDescent="0.2">
      <c r="A90" s="8">
        <f t="shared" si="12"/>
        <v>7.1999999999999839E-5</v>
      </c>
      <c r="B90" s="2">
        <f t="shared" si="8"/>
        <v>0.89022975281335581</v>
      </c>
      <c r="C90" s="2">
        <f t="shared" si="7"/>
        <v>0.79196063447007237</v>
      </c>
      <c r="D90" s="2">
        <f t="shared" si="9"/>
        <v>0.20803936552992763</v>
      </c>
      <c r="E90" s="15">
        <f t="shared" si="10"/>
        <v>0.10401968276496382</v>
      </c>
      <c r="F90" s="26">
        <f t="shared" si="11"/>
        <v>0.15406628320073579</v>
      </c>
      <c r="Q90" s="41">
        <f>('Data Paste'!C90)+$Q$16</f>
        <v>1.3180000000000001E-4</v>
      </c>
      <c r="R90" s="28">
        <f>'Data Paste'!D90+$R$16</f>
        <v>0.14324165190313864</v>
      </c>
    </row>
    <row r="91" spans="1:18" x14ac:dyDescent="0.2">
      <c r="A91" s="8">
        <f t="shared" si="12"/>
        <v>7.5999999999999842E-5</v>
      </c>
      <c r="B91" s="2">
        <f t="shared" si="8"/>
        <v>0.93968696130298679</v>
      </c>
      <c r="C91" s="2">
        <f t="shared" si="7"/>
        <v>0.81612499025947827</v>
      </c>
      <c r="D91" s="2">
        <f t="shared" si="9"/>
        <v>0.18387500974052173</v>
      </c>
      <c r="E91" s="15">
        <f t="shared" si="10"/>
        <v>9.1937504870260867E-2</v>
      </c>
      <c r="F91" s="26">
        <f t="shared" si="11"/>
        <v>0.15266475056495024</v>
      </c>
      <c r="Q91" s="41">
        <f>('Data Paste'!C91)+$Q$16</f>
        <v>1.3381999999999999E-4</v>
      </c>
      <c r="R91" s="28">
        <f>'Data Paste'!D91+$R$16</f>
        <v>0.14322899098132275</v>
      </c>
    </row>
    <row r="92" spans="1:18" x14ac:dyDescent="0.2">
      <c r="A92" s="8">
        <f t="shared" si="12"/>
        <v>7.9999999999999844E-5</v>
      </c>
      <c r="B92" s="2">
        <f t="shared" si="8"/>
        <v>0.98914416979261777</v>
      </c>
      <c r="C92" s="2">
        <f t="shared" si="7"/>
        <v>0.83814536036470755</v>
      </c>
      <c r="D92" s="2">
        <f t="shared" si="9"/>
        <v>0.16185463963529245</v>
      </c>
      <c r="E92" s="15">
        <f t="shared" si="10"/>
        <v>8.0927319817646226E-2</v>
      </c>
      <c r="F92" s="26">
        <f t="shared" si="11"/>
        <v>0.15138756909884696</v>
      </c>
      <c r="Q92" s="41">
        <f>('Data Paste'!C92)+$Q$16</f>
        <v>1.3584999999999997E-4</v>
      </c>
      <c r="R92" s="28">
        <f>'Data Paste'!D92+$R$16</f>
        <v>0.14369975921889783</v>
      </c>
    </row>
    <row r="93" spans="1:18" x14ac:dyDescent="0.2">
      <c r="A93" s="8">
        <f t="shared" si="12"/>
        <v>8.3999999999999846E-5</v>
      </c>
      <c r="B93" s="2">
        <f t="shared" si="8"/>
        <v>1.0386013782822487</v>
      </c>
      <c r="C93" s="2">
        <f t="shared" si="7"/>
        <v>0.85811408324998595</v>
      </c>
      <c r="D93" s="2">
        <f t="shared" si="9"/>
        <v>0.14188591675001405</v>
      </c>
      <c r="E93" s="15">
        <f t="shared" si="10"/>
        <v>7.0942958375007026E-2</v>
      </c>
      <c r="F93" s="26">
        <f t="shared" si="11"/>
        <v>0.15022938317150081</v>
      </c>
      <c r="Q93" s="41">
        <f>('Data Paste'!C93)+$Q$16</f>
        <v>1.3786999999999998E-4</v>
      </c>
      <c r="R93" s="28">
        <f>'Data Paste'!D93+$R$16</f>
        <v>0.14458725428151073</v>
      </c>
    </row>
    <row r="94" spans="1:18" x14ac:dyDescent="0.2">
      <c r="A94" s="8">
        <f t="shared" si="12"/>
        <v>8.7999999999999849E-5</v>
      </c>
      <c r="B94" s="2">
        <f t="shared" si="8"/>
        <v>1.0880585867718797</v>
      </c>
      <c r="C94" s="2">
        <f t="shared" si="7"/>
        <v>0.87613397798609127</v>
      </c>
      <c r="D94" s="2">
        <f t="shared" si="9"/>
        <v>0.12386602201390873</v>
      </c>
      <c r="E94" s="15">
        <f t="shared" si="10"/>
        <v>6.1933011006954364E-2</v>
      </c>
      <c r="F94" s="26">
        <f t="shared" si="11"/>
        <v>0.14918422927680669</v>
      </c>
      <c r="Q94" s="41">
        <f>('Data Paste'!C94)+$Q$16</f>
        <v>1.3989999999999999E-4</v>
      </c>
      <c r="R94" s="28">
        <f>'Data Paste'!D94+$R$16</f>
        <v>0.14200666023196085</v>
      </c>
    </row>
    <row r="95" spans="1:18" x14ac:dyDescent="0.2">
      <c r="A95" s="8">
        <f t="shared" si="12"/>
        <v>9.1999999999999851E-5</v>
      </c>
      <c r="B95" s="2">
        <f t="shared" si="8"/>
        <v>1.1375157952615109</v>
      </c>
      <c r="C95" s="2">
        <f t="shared" si="7"/>
        <v>0.89231591449086289</v>
      </c>
      <c r="D95" s="2">
        <f t="shared" si="9"/>
        <v>0.10768408550913711</v>
      </c>
      <c r="E95" s="15">
        <f t="shared" si="10"/>
        <v>5.3842042754568553E-2</v>
      </c>
      <c r="F95" s="26">
        <f t="shared" si="11"/>
        <v>0.14824567695952995</v>
      </c>
      <c r="Q95" s="41">
        <f>('Data Paste'!C95)+$Q$16</f>
        <v>1.4191999999999997E-4</v>
      </c>
      <c r="R95" s="28">
        <f>'Data Paste'!D95+$R$16</f>
        <v>0.14288361064799726</v>
      </c>
    </row>
    <row r="96" spans="1:18" x14ac:dyDescent="0.2">
      <c r="A96" s="8">
        <f t="shared" si="12"/>
        <v>9.5999999999999853E-5</v>
      </c>
      <c r="B96" s="2">
        <f t="shared" si="8"/>
        <v>1.1869730037511419</v>
      </c>
      <c r="C96" s="2">
        <f t="shared" si="7"/>
        <v>0.9067764714080101</v>
      </c>
      <c r="D96" s="2">
        <f t="shared" si="9"/>
        <v>9.3223528591989901E-2</v>
      </c>
      <c r="E96" s="15">
        <f t="shared" si="10"/>
        <v>4.6611764295994951E-2</v>
      </c>
      <c r="F96" s="26">
        <f t="shared" si="11"/>
        <v>0.14740696465833542</v>
      </c>
      <c r="Q96" s="41">
        <f>('Data Paste'!C96)+$Q$16</f>
        <v>1.4393999999999998E-4</v>
      </c>
      <c r="R96" s="28">
        <f>'Data Paste'!D96+$R$16</f>
        <v>0.14222424619189153</v>
      </c>
    </row>
    <row r="97" spans="1:18" x14ac:dyDescent="0.2">
      <c r="A97" s="8">
        <f t="shared" si="12"/>
        <v>9.9999999999999856E-5</v>
      </c>
      <c r="B97" s="2">
        <f t="shared" si="8"/>
        <v>1.2364302122407729</v>
      </c>
      <c r="C97" s="2">
        <f t="shared" si="7"/>
        <v>0.91963572701566099</v>
      </c>
      <c r="D97" s="2">
        <f t="shared" si="9"/>
        <v>8.0364272984339014E-2</v>
      </c>
      <c r="E97" s="15">
        <f t="shared" si="10"/>
        <v>4.0182136492169507E-2</v>
      </c>
      <c r="F97" s="26">
        <f t="shared" si="11"/>
        <v>0.14666112783309165</v>
      </c>
      <c r="Q97" s="41">
        <f>('Data Paste'!C97)+$Q$16</f>
        <v>1.4596999999999999E-4</v>
      </c>
      <c r="R97" s="28">
        <f>'Data Paste'!D97+$R$16</f>
        <v>0.14443294349829605</v>
      </c>
    </row>
    <row r="98" spans="1:18" x14ac:dyDescent="0.2">
      <c r="A98" s="8">
        <f t="shared" si="12"/>
        <v>1.0399999999999986E-4</v>
      </c>
      <c r="B98" s="2">
        <f t="shared" si="8"/>
        <v>1.2858874207304039</v>
      </c>
      <c r="C98" s="2">
        <f t="shared" si="7"/>
        <v>0.93101522025559935</v>
      </c>
      <c r="D98" s="2">
        <f t="shared" si="9"/>
        <v>6.8984779744400648E-2</v>
      </c>
      <c r="E98" s="15">
        <f t="shared" si="10"/>
        <v>3.4492389872200324E-2</v>
      </c>
      <c r="F98" s="26">
        <f t="shared" si="11"/>
        <v>0.14600111722517523</v>
      </c>
      <c r="Q98" s="41">
        <f>('Data Paste'!C98)+$Q$16</f>
        <v>1.4799E-4</v>
      </c>
      <c r="R98" s="28">
        <f>'Data Paste'!D98+$R$16</f>
        <v>0.13994867002956365</v>
      </c>
    </row>
    <row r="99" spans="1:18" x14ac:dyDescent="0.2">
      <c r="A99" s="8">
        <f t="shared" si="12"/>
        <v>1.0799999999999986E-4</v>
      </c>
      <c r="B99" s="2">
        <f t="shared" si="8"/>
        <v>1.3353446292200348</v>
      </c>
      <c r="C99" s="2">
        <f t="shared" si="7"/>
        <v>0.94103611034098378</v>
      </c>
      <c r="D99" s="2">
        <f t="shared" si="9"/>
        <v>5.8963889659016222E-2</v>
      </c>
      <c r="E99" s="15">
        <f t="shared" si="10"/>
        <v>2.9481944829508111E-2</v>
      </c>
      <c r="F99" s="26">
        <f t="shared" si="11"/>
        <v>0.14541990560022294</v>
      </c>
      <c r="Q99" s="41">
        <f>('Data Paste'!C99)+$Q$16</f>
        <v>1.5002E-4</v>
      </c>
      <c r="R99" s="28">
        <f>'Data Paste'!D99+$R$16</f>
        <v>0.14217427524981469</v>
      </c>
    </row>
    <row r="100" spans="1:18" x14ac:dyDescent="0.2">
      <c r="A100" s="8">
        <f t="shared" si="12"/>
        <v>1.1199999999999986E-4</v>
      </c>
      <c r="B100" s="2">
        <f t="shared" si="8"/>
        <v>1.384801837709666</v>
      </c>
      <c r="C100" s="2">
        <f t="shared" si="7"/>
        <v>0.94981755478709873</v>
      </c>
      <c r="D100" s="2">
        <f t="shared" si="9"/>
        <v>5.0182445212901272E-2</v>
      </c>
      <c r="E100" s="15">
        <f t="shared" si="10"/>
        <v>2.5091222606450636E-2</v>
      </c>
      <c r="F100" s="26">
        <f t="shared" si="11"/>
        <v>0.14491058182234826</v>
      </c>
      <c r="Q100" s="41">
        <f>('Data Paste'!C100)+$Q$16</f>
        <v>1.5203999999999999E-4</v>
      </c>
      <c r="R100" s="28">
        <f>'Data Paste'!D100+$R$16</f>
        <v>0.14223874225555602</v>
      </c>
    </row>
    <row r="101" spans="1:18" x14ac:dyDescent="0.2">
      <c r="A101" s="8">
        <f t="shared" si="12"/>
        <v>1.1599999999999987E-4</v>
      </c>
      <c r="B101" s="2">
        <f t="shared" si="8"/>
        <v>1.434259046199297</v>
      </c>
      <c r="C101" s="2">
        <f t="shared" si="7"/>
        <v>0.95747531742994352</v>
      </c>
      <c r="D101" s="2">
        <f t="shared" si="9"/>
        <v>4.2524682570056482E-2</v>
      </c>
      <c r="E101" s="15">
        <f t="shared" si="10"/>
        <v>2.1262341285028241E-2</v>
      </c>
      <c r="F101" s="26">
        <f t="shared" si="11"/>
        <v>0.14446643158906328</v>
      </c>
      <c r="Q101" s="41">
        <f>('Data Paste'!C101)+$Q$16</f>
        <v>1.5405999999999997E-4</v>
      </c>
      <c r="R101" s="28">
        <f>'Data Paste'!D101+$R$16</f>
        <v>0.14394038712350393</v>
      </c>
    </row>
    <row r="102" spans="1:18" x14ac:dyDescent="0.2">
      <c r="A102" s="8">
        <f t="shared" si="12"/>
        <v>1.1999999999999987E-4</v>
      </c>
      <c r="B102" s="2">
        <f t="shared" si="8"/>
        <v>1.483716254688928</v>
      </c>
      <c r="C102" s="2">
        <f t="shared" si="7"/>
        <v>0.96412061031582752</v>
      </c>
      <c r="D102" s="2">
        <f t="shared" si="9"/>
        <v>3.587938968417248E-2</v>
      </c>
      <c r="E102" s="15">
        <f t="shared" si="10"/>
        <v>1.793969484208624E-2</v>
      </c>
      <c r="F102" s="26">
        <f t="shared" si="11"/>
        <v>0.14408100460168199</v>
      </c>
      <c r="Q102" s="41">
        <f>('Data Paste'!C102)+$Q$16</f>
        <v>1.5608999999999998E-4</v>
      </c>
      <c r="R102" s="28">
        <f>'Data Paste'!D102+$R$16</f>
        <v>0.14110952208480268</v>
      </c>
    </row>
    <row r="103" spans="1:18" x14ac:dyDescent="0.2">
      <c r="A103" s="8">
        <f t="shared" si="12"/>
        <v>1.2399999999999987E-4</v>
      </c>
      <c r="B103" s="2">
        <f t="shared" si="8"/>
        <v>1.533173463178559</v>
      </c>
      <c r="C103" s="2">
        <f t="shared" si="7"/>
        <v>0.96985916647070225</v>
      </c>
      <c r="D103" s="2">
        <f t="shared" si="9"/>
        <v>3.014083352929775E-2</v>
      </c>
      <c r="E103" s="15">
        <f t="shared" si="10"/>
        <v>1.5070416764648875E-2</v>
      </c>
      <c r="F103" s="26">
        <f t="shared" si="11"/>
        <v>0.14374816834469925</v>
      </c>
      <c r="Q103" s="41">
        <f>('Data Paste'!C103)+$Q$16</f>
        <v>1.5815E-4</v>
      </c>
      <c r="R103" s="28">
        <f>'Data Paste'!D103+$R$16</f>
        <v>0.14545058705604375</v>
      </c>
    </row>
    <row r="104" spans="1:18" x14ac:dyDescent="0.2">
      <c r="A104" s="8">
        <f t="shared" si="12"/>
        <v>1.2799999999999986E-4</v>
      </c>
      <c r="B104" s="2">
        <f t="shared" si="8"/>
        <v>1.5826306716681897</v>
      </c>
      <c r="C104" s="2">
        <f t="shared" si="7"/>
        <v>0.97479053464145271</v>
      </c>
      <c r="D104" s="2">
        <f t="shared" si="9"/>
        <v>2.5209465358547289E-2</v>
      </c>
      <c r="E104" s="15">
        <f t="shared" si="10"/>
        <v>1.2604732679273645E-2</v>
      </c>
      <c r="F104" s="26">
        <f t="shared" si="11"/>
        <v>0.14346214899079573</v>
      </c>
      <c r="Q104" s="41">
        <f>('Data Paste'!C104)+$Q$16</f>
        <v>1.6016999999999998E-4</v>
      </c>
      <c r="R104" s="28">
        <f>'Data Paste'!D104+$R$16</f>
        <v>0.14275010764806209</v>
      </c>
    </row>
    <row r="105" spans="1:18" x14ac:dyDescent="0.2">
      <c r="A105" s="8">
        <f t="shared" si="12"/>
        <v>1.3199999999999985E-4</v>
      </c>
      <c r="B105" s="2">
        <f t="shared" si="8"/>
        <v>1.6320878801578207</v>
      </c>
      <c r="C105" s="2">
        <f t="shared" si="7"/>
        <v>0.9790075822354416</v>
      </c>
      <c r="D105" s="2">
        <f t="shared" si="9"/>
        <v>2.0992417764558402E-2</v>
      </c>
      <c r="E105" s="15">
        <f t="shared" si="10"/>
        <v>1.0496208882279201E-2</v>
      </c>
      <c r="F105" s="26">
        <f t="shared" si="11"/>
        <v>0.14321756023034438</v>
      </c>
      <c r="Q105" s="41">
        <f>('Data Paste'!C105)+$Q$16</f>
        <v>1.6218999999999999E-4</v>
      </c>
      <c r="R105" s="28">
        <f>'Data Paste'!D105+$R$16</f>
        <v>0.14119246994426465</v>
      </c>
    </row>
    <row r="106" spans="1:18" x14ac:dyDescent="0.2">
      <c r="A106" s="8">
        <f t="shared" si="12"/>
        <v>1.3599999999999984E-4</v>
      </c>
      <c r="B106" s="2">
        <f t="shared" si="8"/>
        <v>1.6815450886474514</v>
      </c>
      <c r="C106" s="2">
        <f t="shared" si="7"/>
        <v>0.98259618890706513</v>
      </c>
      <c r="D106" s="2">
        <f t="shared" si="9"/>
        <v>1.7403811092934873E-2</v>
      </c>
      <c r="E106" s="15">
        <f t="shared" si="10"/>
        <v>8.7019055464674366E-3</v>
      </c>
      <c r="F106" s="26">
        <f t="shared" si="11"/>
        <v>0.14300942104339021</v>
      </c>
      <c r="Q106" s="41">
        <f>('Data Paste'!C106)+$Q$16</f>
        <v>1.6421999999999997E-4</v>
      </c>
      <c r="R106" s="28">
        <f>'Data Paste'!D106+$R$16</f>
        <v>0.14255737939718835</v>
      </c>
    </row>
    <row r="107" spans="1:18" x14ac:dyDescent="0.2">
      <c r="A107" s="8">
        <f t="shared" si="12"/>
        <v>1.3999999999999983E-4</v>
      </c>
      <c r="B107" s="2">
        <f t="shared" si="8"/>
        <v>1.7310022971370824</v>
      </c>
      <c r="C107" s="2">
        <f t="shared" si="7"/>
        <v>0.98563511053941899</v>
      </c>
      <c r="D107" s="2">
        <f t="shared" si="9"/>
        <v>1.436488946058101E-2</v>
      </c>
      <c r="E107" s="15">
        <f t="shared" si="10"/>
        <v>7.1824447302905048E-3</v>
      </c>
      <c r="F107" s="26">
        <f t="shared" si="11"/>
        <v>0.14283316358871367</v>
      </c>
      <c r="Q107" s="41">
        <f>('Data Paste'!C107)+$Q$16</f>
        <v>1.6623999999999998E-4</v>
      </c>
      <c r="R107" s="28">
        <f>'Data Paste'!D107+$R$16</f>
        <v>0.14110646224100962</v>
      </c>
    </row>
    <row r="108" spans="1:18" x14ac:dyDescent="0.2">
      <c r="A108" s="8">
        <f t="shared" si="12"/>
        <v>1.4399999999999981E-4</v>
      </c>
      <c r="B108" s="2">
        <f t="shared" si="8"/>
        <v>1.7804595056267132</v>
      </c>
      <c r="C108" s="2">
        <f t="shared" si="7"/>
        <v>0.98819599169173677</v>
      </c>
      <c r="D108" s="2">
        <f t="shared" si="9"/>
        <v>1.1804008308263225E-2</v>
      </c>
      <c r="E108" s="15">
        <f t="shared" si="10"/>
        <v>5.9020041541316126E-3</v>
      </c>
      <c r="F108" s="26">
        <f t="shared" si="11"/>
        <v>0.14268463248187926</v>
      </c>
      <c r="Q108" s="41">
        <f>('Data Paste'!C108)+$Q$16</f>
        <v>1.6825999999999996E-4</v>
      </c>
      <c r="R108" s="28">
        <f>'Data Paste'!D108+$R$16</f>
        <v>0.14327103077549919</v>
      </c>
    </row>
    <row r="109" spans="1:18" x14ac:dyDescent="0.2">
      <c r="A109" s="8">
        <f t="shared" si="12"/>
        <v>1.479999999999998E-4</v>
      </c>
      <c r="B109" s="2">
        <f t="shared" si="8"/>
        <v>1.8299167141163442</v>
      </c>
      <c r="C109" s="2">
        <f t="shared" si="7"/>
        <v>0.99034350384163727</v>
      </c>
      <c r="D109" s="2">
        <f t="shared" si="9"/>
        <v>9.6564961583627262E-3</v>
      </c>
      <c r="E109" s="15">
        <f t="shared" si="10"/>
        <v>4.8282480791813631E-3</v>
      </c>
      <c r="F109" s="26">
        <f t="shared" si="11"/>
        <v>0.14256007677718502</v>
      </c>
      <c r="Q109" s="41">
        <f>('Data Paste'!C109)+$Q$16</f>
        <v>1.7028999999999997E-4</v>
      </c>
      <c r="R109" s="28">
        <f>'Data Paste'!D109+$R$16</f>
        <v>0.14034091193378906</v>
      </c>
    </row>
    <row r="110" spans="1:18" x14ac:dyDescent="0.2">
      <c r="A110" s="8">
        <f t="shared" si="12"/>
        <v>1.5199999999999979E-4</v>
      </c>
      <c r="B110" s="2">
        <f t="shared" si="8"/>
        <v>1.8793739226059749</v>
      </c>
      <c r="C110" s="2">
        <f t="shared" si="7"/>
        <v>0.99213558683296743</v>
      </c>
      <c r="D110" s="2">
        <f t="shared" si="9"/>
        <v>7.864413167032569E-3</v>
      </c>
      <c r="E110" s="15">
        <f t="shared" si="10"/>
        <v>3.9322065835162845E-3</v>
      </c>
      <c r="F110" s="26">
        <f t="shared" si="11"/>
        <v>0.14245613596368786</v>
      </c>
      <c r="Q110" s="41">
        <f>('Data Paste'!C110)+$Q$16</f>
        <v>1.7230999999999998E-4</v>
      </c>
      <c r="R110" s="28">
        <f>'Data Paste'!D110+$R$16</f>
        <v>0.14227336633913376</v>
      </c>
    </row>
    <row r="111" spans="1:18" x14ac:dyDescent="0.2">
      <c r="A111" s="8">
        <f t="shared" si="12"/>
        <v>1.5599999999999978E-4</v>
      </c>
      <c r="B111" s="2">
        <f t="shared" si="8"/>
        <v>1.9288311310956057</v>
      </c>
      <c r="C111" s="2">
        <f t="shared" si="7"/>
        <v>0.99362377171648686</v>
      </c>
      <c r="D111" s="2">
        <f t="shared" si="9"/>
        <v>6.3762282835131412E-3</v>
      </c>
      <c r="E111" s="15">
        <f t="shared" si="10"/>
        <v>3.1881141417565706E-3</v>
      </c>
      <c r="F111" s="26">
        <f t="shared" si="11"/>
        <v>0.14236982124044376</v>
      </c>
      <c r="Q111" s="41">
        <f>('Data Paste'!C111)+$Q$16</f>
        <v>1.7433999999999999E-4</v>
      </c>
      <c r="R111" s="28">
        <f>'Data Paste'!D111+$R$16</f>
        <v>0.14267992208077365</v>
      </c>
    </row>
    <row r="112" spans="1:18" x14ac:dyDescent="0.2">
      <c r="A112" s="8">
        <f t="shared" si="12"/>
        <v>1.5999999999999977E-4</v>
      </c>
      <c r="B112" s="2">
        <f t="shared" si="8"/>
        <v>1.9782883395852366</v>
      </c>
      <c r="C112" s="2">
        <f t="shared" si="7"/>
        <v>0.99485356450511653</v>
      </c>
      <c r="D112" s="2">
        <f t="shared" si="9"/>
        <v>5.1464354948834723E-3</v>
      </c>
      <c r="E112" s="15">
        <f t="shared" si="10"/>
        <v>2.5732177474417361E-3</v>
      </c>
      <c r="F112" s="26">
        <f t="shared" si="11"/>
        <v>0.14229849325870322</v>
      </c>
      <c r="Q112" s="41">
        <f>('Data Paste'!C112)+$Q$16</f>
        <v>1.7636E-4</v>
      </c>
      <c r="R112" s="28">
        <f>'Data Paste'!D112+$R$16</f>
        <v>0.1420231821620021</v>
      </c>
    </row>
    <row r="113" spans="1:18" x14ac:dyDescent="0.2">
      <c r="A113" s="8">
        <f t="shared" si="12"/>
        <v>1.6399999999999976E-4</v>
      </c>
      <c r="B113" s="2">
        <f t="shared" si="8"/>
        <v>2.0277455480748676</v>
      </c>
      <c r="C113" s="2">
        <f t="shared" si="7"/>
        <v>0.99586487212061614</v>
      </c>
      <c r="D113" s="2">
        <f t="shared" si="9"/>
        <v>4.1351278793838597E-3</v>
      </c>
      <c r="E113" s="15">
        <f t="shared" si="10"/>
        <v>2.0675639396919299E-3</v>
      </c>
      <c r="F113" s="26">
        <f t="shared" si="11"/>
        <v>0.14223983741700424</v>
      </c>
      <c r="Q113" s="41">
        <f>('Data Paste'!C113)+$Q$16</f>
        <v>1.7837999999999998E-4</v>
      </c>
      <c r="R113" s="28">
        <f>'Data Paste'!D113+$R$16</f>
        <v>0.14162495350538865</v>
      </c>
    </row>
    <row r="114" spans="1:18" x14ac:dyDescent="0.2">
      <c r="A114" s="8">
        <f t="shared" si="12"/>
        <v>1.6799999999999975E-4</v>
      </c>
      <c r="B114" s="2">
        <f t="shared" si="8"/>
        <v>2.0772027565644984</v>
      </c>
      <c r="C114" s="2">
        <f t="shared" si="7"/>
        <v>0.99669245385254901</v>
      </c>
      <c r="D114" s="2">
        <f t="shared" si="9"/>
        <v>3.3075461474509904E-3</v>
      </c>
      <c r="E114" s="15">
        <f t="shared" si="10"/>
        <v>1.6537730737254952E-3</v>
      </c>
      <c r="F114" s="26">
        <f t="shared" si="11"/>
        <v>0.14219183767655214</v>
      </c>
      <c r="Q114" s="41">
        <f>('Data Paste'!C114)+$Q$16</f>
        <v>1.8040999999999999E-4</v>
      </c>
      <c r="R114" s="28">
        <f>'Data Paste'!D114+$R$16</f>
        <v>0.13973095887566994</v>
      </c>
    </row>
    <row r="115" spans="1:18" x14ac:dyDescent="0.2">
      <c r="A115" s="8">
        <f t="shared" si="12"/>
        <v>1.7199999999999974E-4</v>
      </c>
      <c r="B115" s="2">
        <f t="shared" si="8"/>
        <v>2.1266599650541291</v>
      </c>
      <c r="C115" s="2">
        <f t="shared" si="7"/>
        <v>0.99736638386190635</v>
      </c>
      <c r="D115" s="2">
        <f t="shared" si="9"/>
        <v>2.6336161380936529E-3</v>
      </c>
      <c r="E115" s="15">
        <f t="shared" si="10"/>
        <v>1.3168080690468265E-3</v>
      </c>
      <c r="F115" s="26">
        <f t="shared" si="11"/>
        <v>0.14215274973600941</v>
      </c>
      <c r="Q115" s="41">
        <f>('Data Paste'!C115)+$Q$16</f>
        <v>1.8243E-4</v>
      </c>
      <c r="R115" s="28">
        <f>'Data Paste'!D115+$R$16</f>
        <v>0.14310372054368303</v>
      </c>
    </row>
    <row r="116" spans="1:18" x14ac:dyDescent="0.2">
      <c r="A116" s="8">
        <f t="shared" si="12"/>
        <v>1.7599999999999972E-4</v>
      </c>
      <c r="B116" s="2">
        <f t="shared" si="8"/>
        <v>2.1761171735437599</v>
      </c>
      <c r="C116" s="2">
        <f t="shared" si="7"/>
        <v>0.99791251253356161</v>
      </c>
      <c r="D116" s="2">
        <f t="shared" si="9"/>
        <v>2.0874874664383869E-3</v>
      </c>
      <c r="E116" s="15">
        <f t="shared" si="10"/>
        <v>1.0437437332191934E-3</v>
      </c>
      <c r="F116" s="26">
        <f t="shared" si="11"/>
        <v>0.14212107427305343</v>
      </c>
      <c r="Q116" s="41">
        <f>('Data Paste'!C116)+$Q$16</f>
        <v>1.8445999999999998E-4</v>
      </c>
      <c r="R116" s="28">
        <f>'Data Paste'!D116+$R$16</f>
        <v>0.14033994323601059</v>
      </c>
    </row>
    <row r="117" spans="1:18" x14ac:dyDescent="0.2">
      <c r="A117" s="8">
        <f t="shared" si="12"/>
        <v>1.7999999999999971E-4</v>
      </c>
      <c r="B117" s="2">
        <f t="shared" si="8"/>
        <v>2.2255743820333906</v>
      </c>
      <c r="C117" s="2">
        <f t="shared" si="7"/>
        <v>0.99835291672292059</v>
      </c>
      <c r="D117" s="2">
        <f t="shared" si="9"/>
        <v>1.6470832770794086E-3</v>
      </c>
      <c r="E117" s="15">
        <f t="shared" si="10"/>
        <v>8.235416385397043E-4</v>
      </c>
      <c r="F117" s="26">
        <f t="shared" si="11"/>
        <v>0.14209553083007059</v>
      </c>
      <c r="Q117" s="41">
        <f>('Data Paste'!C117)+$Q$16</f>
        <v>1.8647999999999996E-4</v>
      </c>
      <c r="R117" s="28">
        <f>'Data Paste'!D117+$R$16</f>
        <v>0.14216027165399328</v>
      </c>
    </row>
    <row r="118" spans="1:18" x14ac:dyDescent="0.2">
      <c r="A118" s="8">
        <f t="shared" si="12"/>
        <v>1.839999999999997E-4</v>
      </c>
      <c r="B118" s="2">
        <f t="shared" si="8"/>
        <v>2.2750315905230218</v>
      </c>
      <c r="C118" s="2">
        <f>IF(B118&gt;=0,IF(B118&gt;4,1,ERF(B118)),IF(B118&lt;-4,-1,-ERF(-1*B118)))</f>
        <v>0.99870633107936635</v>
      </c>
      <c r="D118" s="2">
        <f t="shared" si="9"/>
        <v>1.2936689206336505E-3</v>
      </c>
      <c r="E118" s="15">
        <f t="shared" si="10"/>
        <v>6.4683446031682523E-4</v>
      </c>
      <c r="F118" s="26">
        <f t="shared" si="11"/>
        <v>0.14207503279739675</v>
      </c>
      <c r="Q118" s="41">
        <f>('Data Paste'!C118)+$Q$16</f>
        <v>1.8850999999999997E-4</v>
      </c>
      <c r="R118" s="28">
        <f>'Data Paste'!D118+$R$16</f>
        <v>0.13970688994786198</v>
      </c>
    </row>
    <row r="119" spans="1:18" x14ac:dyDescent="0.2">
      <c r="A119" s="8">
        <f t="shared" si="12"/>
        <v>1.8799999999999969E-4</v>
      </c>
      <c r="B119" s="2">
        <f t="shared" si="8"/>
        <v>2.3244887990126526</v>
      </c>
      <c r="C119" s="2">
        <f>IF(B119&gt;=0,IF(B119&gt;4,1,ERF(B119)),IF(B119&lt;-4,-1,-ERF(-1*B119)))</f>
        <v>0.99898855460650893</v>
      </c>
      <c r="D119" s="2">
        <f t="shared" si="9"/>
        <v>1.0114453934910728E-3</v>
      </c>
      <c r="E119" s="15">
        <f t="shared" si="10"/>
        <v>5.0572269674553638E-4</v>
      </c>
      <c r="F119" s="26">
        <f t="shared" si="11"/>
        <v>0.14205866383282248</v>
      </c>
      <c r="Q119" s="41">
        <f>('Data Paste'!C119)+$Q$16</f>
        <v>1.9055999999999999E-4</v>
      </c>
      <c r="R119" s="28">
        <f>'Data Paste'!D119+$R$16</f>
        <v>0.14177945645503176</v>
      </c>
    </row>
    <row r="120" spans="1:18" x14ac:dyDescent="0.2">
      <c r="A120" s="8">
        <f t="shared" si="12"/>
        <v>1.9199999999999968E-4</v>
      </c>
      <c r="B120" s="2">
        <f t="shared" si="8"/>
        <v>2.3739460075022834</v>
      </c>
      <c r="C120" s="2">
        <f>IF(B120&gt;=0,IF(B120&gt;4,1,ERF(B120)),IF(B120&lt;-4,-1,-ERF(-1*B120)))</f>
        <v>0.99921282839776449</v>
      </c>
      <c r="D120" s="2">
        <f t="shared" si="9"/>
        <v>7.8717160223551463E-4</v>
      </c>
      <c r="E120" s="15">
        <f t="shared" si="10"/>
        <v>3.9358580111775732E-4</v>
      </c>
      <c r="F120" s="26">
        <f t="shared" si="11"/>
        <v>0.14204565595292964</v>
      </c>
      <c r="Q120" s="41">
        <f>('Data Paste'!C120)+$Q$16</f>
        <v>1.9259E-4</v>
      </c>
      <c r="R120" s="28">
        <f>'Data Paste'!D120+$R$16</f>
        <v>0.14261814398877495</v>
      </c>
    </row>
    <row r="121" spans="1:18" x14ac:dyDescent="0.2">
      <c r="A121" s="8">
        <f t="shared" si="12"/>
        <v>1.9599999999999967E-4</v>
      </c>
      <c r="B121" s="2">
        <f t="shared" si="8"/>
        <v>2.4234032159919141</v>
      </c>
      <c r="C121" s="2">
        <f>IF(B121&gt;=0,IF(B121&gt;4,1,ERF(B121)),IF(B121&lt;-4,-1,-ERF(-1*B121)))</f>
        <v>0.99939018204160079</v>
      </c>
      <c r="D121" s="2">
        <f t="shared" si="9"/>
        <v>6.0981795839920583E-4</v>
      </c>
      <c r="E121" s="15">
        <f t="shared" si="10"/>
        <v>3.0490897919960291E-4</v>
      </c>
      <c r="F121" s="26">
        <f t="shared" si="11"/>
        <v>0.14203536944158715</v>
      </c>
      <c r="Q121" s="41">
        <f>('Data Paste'!C121)+$Q$16</f>
        <v>1.9460999999999998E-4</v>
      </c>
      <c r="R121" s="28">
        <f>'Data Paste'!D121+$R$16</f>
        <v>0.1430171900698444</v>
      </c>
    </row>
    <row r="122" spans="1:18" ht="13.5" thickBot="1" x14ac:dyDescent="0.25">
      <c r="A122" s="9">
        <f t="shared" si="12"/>
        <v>1.9999999999999966E-4</v>
      </c>
      <c r="B122" s="10">
        <f t="shared" si="8"/>
        <v>2.4728604244815453</v>
      </c>
      <c r="C122" s="10">
        <f>IF(B122&gt;=0,IF(B122&gt;4,1,ERF(B122)),IF(B122&lt;-4,-1,-ERF(-1*B122)))</f>
        <v>0.99952974751348311</v>
      </c>
      <c r="D122" s="10">
        <f t="shared" si="9"/>
        <v>4.7025248651688667E-4</v>
      </c>
      <c r="E122" s="16">
        <f t="shared" si="10"/>
        <v>2.3512624325844333E-4</v>
      </c>
      <c r="F122" s="26">
        <f t="shared" si="11"/>
        <v>0.14202727464421797</v>
      </c>
      <c r="Q122" s="41">
        <f>('Data Paste'!C122)+$Q$16</f>
        <v>1.9662999999999997E-4</v>
      </c>
      <c r="R122" s="28">
        <f>'Data Paste'!D122+$R$16</f>
        <v>0.14195207985510266</v>
      </c>
    </row>
    <row r="123" spans="1:18" x14ac:dyDescent="0.2">
      <c r="Q123" s="41">
        <f>('Data Paste'!C123)+$Q$16</f>
        <v>1.9865999999999997E-4</v>
      </c>
      <c r="R123" s="28">
        <f>'Data Paste'!D123+$R$16</f>
        <v>0.14193729284707912</v>
      </c>
    </row>
    <row r="124" spans="1:18" x14ac:dyDescent="0.2">
      <c r="Q124" s="41">
        <f>('Data Paste'!C124)+$Q$16</f>
        <v>2.0067999999999998E-4</v>
      </c>
      <c r="R124" s="28">
        <f>'Data Paste'!D124+$R$16</f>
        <v>0.14319976912867227</v>
      </c>
    </row>
    <row r="125" spans="1:18" x14ac:dyDescent="0.2">
      <c r="Q125" s="41">
        <f>('Data Paste'!C125)+$Q$16</f>
        <v>2.0270999999999999E-4</v>
      </c>
      <c r="R125" s="28">
        <f>'Data Paste'!D125+$R$16</f>
        <v>0.14229614685146202</v>
      </c>
    </row>
    <row r="126" spans="1:18" x14ac:dyDescent="0.2">
      <c r="Q126" s="41">
        <f>('Data Paste'!C126)+$Q$16</f>
        <v>2.0472999999999997E-4</v>
      </c>
      <c r="R126" s="28">
        <f>'Data Paste'!D126+$R$16</f>
        <v>0.14385128140518688</v>
      </c>
    </row>
    <row r="127" spans="1:18" x14ac:dyDescent="0.2">
      <c r="Q127" s="41">
        <f>('Data Paste'!C127)+$Q$16</f>
        <v>2.0674999999999998E-4</v>
      </c>
      <c r="R127" s="28">
        <f>'Data Paste'!D127+$R$16</f>
        <v>0.14147208119402568</v>
      </c>
    </row>
    <row r="128" spans="1:18" x14ac:dyDescent="0.2">
      <c r="Q128" s="41">
        <f>('Data Paste'!C128)+$Q$16</f>
        <v>2.0877999999999999E-4</v>
      </c>
      <c r="R128" s="28">
        <f>'Data Paste'!D128+$R$16</f>
        <v>0.14280726064812974</v>
      </c>
    </row>
    <row r="129" spans="17:18" x14ac:dyDescent="0.2">
      <c r="Q129" s="41">
        <f>('Data Paste'!C129)+$Q$16</f>
        <v>2.108E-4</v>
      </c>
      <c r="R129" s="28">
        <f>'Data Paste'!D129+$R$16</f>
        <v>0.14144615444760025</v>
      </c>
    </row>
    <row r="130" spans="17:18" x14ac:dyDescent="0.2">
      <c r="Q130" s="41">
        <f>('Data Paste'!C130)+$Q$16</f>
        <v>2.1282999999999998E-4</v>
      </c>
      <c r="R130" s="28">
        <f>'Data Paste'!D130+$R$16</f>
        <v>0.14327465777648676</v>
      </c>
    </row>
    <row r="131" spans="17:18" x14ac:dyDescent="0.2">
      <c r="Q131" s="41">
        <f>('Data Paste'!C131)+$Q$16</f>
        <v>2.1484999999999996E-4</v>
      </c>
      <c r="R131" s="28">
        <f>'Data Paste'!D131+$R$16</f>
        <v>0.14462628611826076</v>
      </c>
    </row>
    <row r="132" spans="17:18" x14ac:dyDescent="0.2">
      <c r="Q132" s="41">
        <f>('Data Paste'!C132)+$Q$16</f>
        <v>2.1686999999999998E-4</v>
      </c>
      <c r="R132" s="28">
        <f>'Data Paste'!D132+$R$16</f>
        <v>0.14220376301304138</v>
      </c>
    </row>
    <row r="133" spans="17:18" x14ac:dyDescent="0.2">
      <c r="Q133" s="41">
        <f>('Data Paste'!C133)+$Q$16</f>
        <v>2.1889999999999998E-4</v>
      </c>
      <c r="R133" s="28">
        <f>'Data Paste'!D133+$R$16</f>
        <v>0.14196063945571197</v>
      </c>
    </row>
    <row r="134" spans="17:18" x14ac:dyDescent="0.2">
      <c r="Q134" s="41">
        <f>('Data Paste'!C134)+$Q$16</f>
        <v>2.2091999999999997E-4</v>
      </c>
      <c r="R134" s="28">
        <f>'Data Paste'!D134+$R$16</f>
        <v>0.14105994003268046</v>
      </c>
    </row>
    <row r="135" spans="17:18" x14ac:dyDescent="0.2">
      <c r="Q135" s="41">
        <f>('Data Paste'!C135)+$Q$16</f>
        <v>-6.0000000000000002E-6</v>
      </c>
      <c r="R135" s="28">
        <f>'Data Paste'!D135+$R$16</f>
        <v>0</v>
      </c>
    </row>
    <row r="136" spans="17:18" x14ac:dyDescent="0.2">
      <c r="Q136" s="41">
        <f>('Data Paste'!C136)+$Q$16</f>
        <v>-6.0000000000000002E-6</v>
      </c>
      <c r="R136" s="28">
        <f>'Data Paste'!D136+$R$16</f>
        <v>0</v>
      </c>
    </row>
    <row r="137" spans="17:18" x14ac:dyDescent="0.2">
      <c r="Q137" s="41">
        <f>('Data Paste'!C137)+$Q$16</f>
        <v>-6.0000000000000002E-6</v>
      </c>
      <c r="R137" s="28">
        <f>'Data Paste'!D137+$R$16</f>
        <v>0</v>
      </c>
    </row>
    <row r="138" spans="17:18" x14ac:dyDescent="0.2">
      <c r="Q138" s="41">
        <f>('Data Paste'!C138)+$Q$16</f>
        <v>-6.0000000000000002E-6</v>
      </c>
      <c r="R138" s="28">
        <f>'Data Paste'!D138+$R$16</f>
        <v>0</v>
      </c>
    </row>
    <row r="139" spans="17:18" x14ac:dyDescent="0.2">
      <c r="Q139" s="41">
        <f>('Data Paste'!C139)+$Q$16</f>
        <v>-6.0000000000000002E-6</v>
      </c>
      <c r="R139" s="28">
        <f>'Data Paste'!D139+$R$16</f>
        <v>0</v>
      </c>
    </row>
    <row r="140" spans="17:18" x14ac:dyDescent="0.2">
      <c r="Q140" s="41">
        <f>('Data Paste'!C140)+$Q$16</f>
        <v>-6.0000000000000002E-6</v>
      </c>
      <c r="R140" s="28">
        <f>'Data Paste'!D140+$R$16</f>
        <v>0</v>
      </c>
    </row>
    <row r="141" spans="17:18" x14ac:dyDescent="0.2">
      <c r="Q141" s="41">
        <f>('Data Paste'!C141)+$Q$16</f>
        <v>-6.0000000000000002E-6</v>
      </c>
      <c r="R141" s="28">
        <f>'Data Paste'!D141+$R$16</f>
        <v>0</v>
      </c>
    </row>
    <row r="142" spans="17:18" x14ac:dyDescent="0.2">
      <c r="Q142" s="41">
        <f>('Data Paste'!C142)+$Q$16</f>
        <v>-6.0000000000000002E-6</v>
      </c>
      <c r="R142" s="28">
        <f>'Data Paste'!D142+$R$16</f>
        <v>0</v>
      </c>
    </row>
    <row r="143" spans="17:18" x14ac:dyDescent="0.2">
      <c r="Q143" s="41">
        <f>('Data Paste'!C143)+$Q$16</f>
        <v>-6.0000000000000002E-6</v>
      </c>
      <c r="R143" s="28">
        <f>'Data Paste'!D143+$R$16</f>
        <v>0</v>
      </c>
    </row>
    <row r="144" spans="17:18" x14ac:dyDescent="0.2">
      <c r="Q144" s="41">
        <f>('Data Paste'!C144)+$Q$16</f>
        <v>-6.0000000000000002E-6</v>
      </c>
      <c r="R144" s="28">
        <f>'Data Paste'!D144+$R$16</f>
        <v>0</v>
      </c>
    </row>
    <row r="145" spans="17:18" x14ac:dyDescent="0.2">
      <c r="Q145" s="41">
        <f>('Data Paste'!C145)+$Q$16</f>
        <v>-6.0000000000000002E-6</v>
      </c>
      <c r="R145" s="28">
        <f>'Data Paste'!D145+$R$16</f>
        <v>0</v>
      </c>
    </row>
    <row r="146" spans="17:18" x14ac:dyDescent="0.2">
      <c r="Q146" s="41">
        <f>('Data Paste'!C146)+$Q$16</f>
        <v>-6.0000000000000002E-6</v>
      </c>
      <c r="R146" s="28">
        <f>'Data Paste'!D146+$R$16</f>
        <v>0</v>
      </c>
    </row>
    <row r="147" spans="17:18" x14ac:dyDescent="0.2">
      <c r="Q147" s="41">
        <f>('Data Paste'!C147)+$Q$16</f>
        <v>-6.0000000000000002E-6</v>
      </c>
      <c r="R147" s="28">
        <f>'Data Paste'!D147+$R$16</f>
        <v>0</v>
      </c>
    </row>
    <row r="148" spans="17:18" x14ac:dyDescent="0.2">
      <c r="Q148" s="41">
        <f>('Data Paste'!C148)+$Q$16</f>
        <v>-6.0000000000000002E-6</v>
      </c>
      <c r="R148" s="28">
        <f>'Data Paste'!D148+$R$16</f>
        <v>0</v>
      </c>
    </row>
    <row r="149" spans="17:18" x14ac:dyDescent="0.2">
      <c r="Q149" s="41">
        <f>('Data Paste'!C149)+$Q$16</f>
        <v>-6.0000000000000002E-6</v>
      </c>
      <c r="R149" s="28">
        <f>'Data Paste'!D149+$R$16</f>
        <v>0</v>
      </c>
    </row>
    <row r="150" spans="17:18" x14ac:dyDescent="0.2">
      <c r="Q150" s="41">
        <f>('Data Paste'!C150)+$Q$16</f>
        <v>-6.0000000000000002E-6</v>
      </c>
      <c r="R150" s="28">
        <f>'Data Paste'!D150+$R$16</f>
        <v>0</v>
      </c>
    </row>
    <row r="151" spans="17:18" x14ac:dyDescent="0.2">
      <c r="Q151" s="41">
        <f>('Data Paste'!C151)+$Q$16</f>
        <v>-6.0000000000000002E-6</v>
      </c>
      <c r="R151" s="28">
        <f>'Data Paste'!D151+$R$16</f>
        <v>0</v>
      </c>
    </row>
    <row r="152" spans="17:18" x14ac:dyDescent="0.2">
      <c r="Q152" s="41">
        <f>('Data Paste'!C152)+$Q$16</f>
        <v>-6.0000000000000002E-6</v>
      </c>
      <c r="R152" s="28">
        <f>'Data Paste'!D152+$R$16</f>
        <v>0</v>
      </c>
    </row>
    <row r="153" spans="17:18" x14ac:dyDescent="0.2">
      <c r="Q153" s="41">
        <f>('Data Paste'!C153)+$Q$16</f>
        <v>-6.0000000000000002E-6</v>
      </c>
      <c r="R153" s="28">
        <f>'Data Paste'!D153+$R$16</f>
        <v>0</v>
      </c>
    </row>
    <row r="154" spans="17:18" x14ac:dyDescent="0.2">
      <c r="Q154" s="41">
        <f>('Data Paste'!C154)+$Q$16</f>
        <v>-6.0000000000000002E-6</v>
      </c>
      <c r="R154" s="28">
        <f>'Data Paste'!D154+$R$16</f>
        <v>0</v>
      </c>
    </row>
    <row r="155" spans="17:18" x14ac:dyDescent="0.2">
      <c r="Q155" s="41">
        <f>('Data Paste'!C155)+$Q$16</f>
        <v>-6.0000000000000002E-6</v>
      </c>
      <c r="R155" s="28">
        <f>'Data Paste'!D155+$R$16</f>
        <v>0</v>
      </c>
    </row>
    <row r="156" spans="17:18" x14ac:dyDescent="0.2">
      <c r="Q156" s="41">
        <f>('Data Paste'!C156)+$Q$16</f>
        <v>-6.0000000000000002E-6</v>
      </c>
      <c r="R156" s="28">
        <f>'Data Paste'!D156+$R$16</f>
        <v>0</v>
      </c>
    </row>
    <row r="157" spans="17:18" x14ac:dyDescent="0.2">
      <c r="Q157" s="41">
        <f>('Data Paste'!C157)+$Q$16</f>
        <v>-6.0000000000000002E-6</v>
      </c>
      <c r="R157" s="28">
        <f>'Data Paste'!D157+$R$16</f>
        <v>0</v>
      </c>
    </row>
    <row r="158" spans="17:18" x14ac:dyDescent="0.2">
      <c r="Q158" s="41">
        <f>('Data Paste'!C158)+$Q$16</f>
        <v>-6.0000000000000002E-6</v>
      </c>
      <c r="R158" s="28">
        <f>'Data Paste'!D158+$R$16</f>
        <v>0</v>
      </c>
    </row>
    <row r="159" spans="17:18" x14ac:dyDescent="0.2">
      <c r="Q159" s="41">
        <f>('Data Paste'!C159)+$Q$16</f>
        <v>-6.0000000000000002E-6</v>
      </c>
      <c r="R159" s="28">
        <f>'Data Paste'!D159+$R$16</f>
        <v>0</v>
      </c>
    </row>
    <row r="160" spans="17:18" x14ac:dyDescent="0.2">
      <c r="Q160" s="41">
        <f>('Data Paste'!C160)+$Q$16</f>
        <v>-6.0000000000000002E-6</v>
      </c>
      <c r="R160" s="28">
        <f>'Data Paste'!D160+$R$16</f>
        <v>0</v>
      </c>
    </row>
    <row r="161" spans="17:18" x14ac:dyDescent="0.2">
      <c r="Q161" s="41">
        <f>('Data Paste'!C161)+$Q$16</f>
        <v>-6.0000000000000002E-6</v>
      </c>
      <c r="R161" s="28">
        <f>'Data Paste'!D161+$R$16</f>
        <v>0</v>
      </c>
    </row>
    <row r="162" spans="17:18" x14ac:dyDescent="0.2">
      <c r="Q162" s="41">
        <f>('Data Paste'!C162)+$Q$16</f>
        <v>-6.0000000000000002E-6</v>
      </c>
      <c r="R162" s="28">
        <f>'Data Paste'!D162+$R$16</f>
        <v>0</v>
      </c>
    </row>
    <row r="163" spans="17:18" x14ac:dyDescent="0.2">
      <c r="Q163" s="41">
        <f>('Data Paste'!C163)+$Q$16</f>
        <v>-6.0000000000000002E-6</v>
      </c>
      <c r="R163" s="28">
        <f>'Data Paste'!D163+$R$16</f>
        <v>0</v>
      </c>
    </row>
    <row r="164" spans="17:18" x14ac:dyDescent="0.2">
      <c r="Q164" s="41">
        <f>('Data Paste'!C164)+$Q$16</f>
        <v>-6.0000000000000002E-6</v>
      </c>
      <c r="R164" s="28">
        <f>'Data Paste'!D164+$R$16</f>
        <v>0</v>
      </c>
    </row>
    <row r="165" spans="17:18" x14ac:dyDescent="0.2">
      <c r="Q165" s="41">
        <f>('Data Paste'!C165)+$Q$16</f>
        <v>-6.0000000000000002E-6</v>
      </c>
      <c r="R165" s="28">
        <f>'Data Paste'!D165+$R$16</f>
        <v>0</v>
      </c>
    </row>
    <row r="166" spans="17:18" x14ac:dyDescent="0.2">
      <c r="Q166" s="41">
        <f>('Data Paste'!C166)+$Q$16</f>
        <v>-6.0000000000000002E-6</v>
      </c>
      <c r="R166" s="28">
        <f>'Data Paste'!D166+$R$16</f>
        <v>0</v>
      </c>
    </row>
    <row r="167" spans="17:18" x14ac:dyDescent="0.2">
      <c r="Q167" s="41">
        <f>('Data Paste'!C167)+$Q$16</f>
        <v>-6.0000000000000002E-6</v>
      </c>
      <c r="R167" s="28">
        <f>'Data Paste'!D167+$R$16</f>
        <v>0</v>
      </c>
    </row>
    <row r="168" spans="17:18" x14ac:dyDescent="0.2">
      <c r="Q168" s="41">
        <f>('Data Paste'!C168)+$Q$16</f>
        <v>-6.0000000000000002E-6</v>
      </c>
      <c r="R168" s="28">
        <f>'Data Paste'!D168+$R$16</f>
        <v>0</v>
      </c>
    </row>
    <row r="169" spans="17:18" x14ac:dyDescent="0.2">
      <c r="Q169" s="41">
        <f>('Data Paste'!C169)+$Q$16</f>
        <v>-6.0000000000000002E-6</v>
      </c>
      <c r="R169" s="28">
        <f>'Data Paste'!D169+$R$16</f>
        <v>0</v>
      </c>
    </row>
    <row r="170" spans="17:18" x14ac:dyDescent="0.2">
      <c r="Q170" s="41">
        <f>('Data Paste'!C170)+$Q$16</f>
        <v>-6.0000000000000002E-6</v>
      </c>
      <c r="R170" s="28">
        <f>'Data Paste'!D170+$R$16</f>
        <v>0</v>
      </c>
    </row>
    <row r="171" spans="17:18" x14ac:dyDescent="0.2">
      <c r="Q171" s="41">
        <f>('Data Paste'!C171)+$Q$16</f>
        <v>-6.0000000000000002E-6</v>
      </c>
      <c r="R171" s="28">
        <f>'Data Paste'!D171+$R$16</f>
        <v>0</v>
      </c>
    </row>
    <row r="172" spans="17:18" x14ac:dyDescent="0.2">
      <c r="Q172" s="41">
        <f>('Data Paste'!C172)+$Q$16</f>
        <v>-6.0000000000000002E-6</v>
      </c>
      <c r="R172" s="28">
        <f>'Data Paste'!D172+$R$16</f>
        <v>0</v>
      </c>
    </row>
    <row r="173" spans="17:18" x14ac:dyDescent="0.2">
      <c r="Q173" s="41">
        <f>('Data Paste'!C173)+$Q$16</f>
        <v>-6.0000000000000002E-6</v>
      </c>
      <c r="R173" s="28">
        <f>'Data Paste'!D173+$R$16</f>
        <v>0</v>
      </c>
    </row>
    <row r="174" spans="17:18" x14ac:dyDescent="0.2">
      <c r="Q174" s="41">
        <f>('Data Paste'!C174)+$Q$16</f>
        <v>-6.0000000000000002E-6</v>
      </c>
      <c r="R174" s="28">
        <f>'Data Paste'!D174+$R$16</f>
        <v>0</v>
      </c>
    </row>
    <row r="175" spans="17:18" x14ac:dyDescent="0.2">
      <c r="Q175" s="41">
        <f>('Data Paste'!C175)+$Q$16</f>
        <v>-6.0000000000000002E-6</v>
      </c>
      <c r="R175" s="28">
        <f>'Data Paste'!D175+$R$16</f>
        <v>0</v>
      </c>
    </row>
    <row r="176" spans="17:18" x14ac:dyDescent="0.2">
      <c r="Q176" s="41">
        <f>('Data Paste'!C176)+$Q$16</f>
        <v>-6.0000000000000002E-6</v>
      </c>
      <c r="R176" s="28">
        <f>'Data Paste'!D176+$R$16</f>
        <v>0</v>
      </c>
    </row>
    <row r="177" spans="17:18" x14ac:dyDescent="0.2">
      <c r="Q177" s="41">
        <f>('Data Paste'!C177)+$Q$16</f>
        <v>-6.0000000000000002E-6</v>
      </c>
      <c r="R177" s="28">
        <f>'Data Paste'!D177+$R$16</f>
        <v>0</v>
      </c>
    </row>
    <row r="178" spans="17:18" x14ac:dyDescent="0.2">
      <c r="Q178" s="41">
        <f>('Data Paste'!C178)+$Q$16</f>
        <v>-6.0000000000000002E-6</v>
      </c>
      <c r="R178" s="28">
        <f>'Data Paste'!D178+$R$16</f>
        <v>0</v>
      </c>
    </row>
    <row r="179" spans="17:18" x14ac:dyDescent="0.2">
      <c r="Q179" s="41">
        <f>('Data Paste'!C179)+$Q$16</f>
        <v>-6.0000000000000002E-6</v>
      </c>
      <c r="R179" s="28">
        <f>'Data Paste'!D179+$R$16</f>
        <v>0</v>
      </c>
    </row>
    <row r="180" spans="17:18" x14ac:dyDescent="0.2">
      <c r="Q180" s="41">
        <f>('Data Paste'!C180)+$Q$16</f>
        <v>-6.0000000000000002E-6</v>
      </c>
      <c r="R180" s="28">
        <f>'Data Paste'!D180+$R$16</f>
        <v>0</v>
      </c>
    </row>
    <row r="181" spans="17:18" x14ac:dyDescent="0.2">
      <c r="Q181" s="41">
        <f>('Data Paste'!C181)+$Q$16</f>
        <v>-6.0000000000000002E-6</v>
      </c>
      <c r="R181" s="28">
        <f>'Data Paste'!D181+$R$16</f>
        <v>0</v>
      </c>
    </row>
    <row r="182" spans="17:18" x14ac:dyDescent="0.2">
      <c r="Q182" s="41">
        <f>('Data Paste'!C182)+$Q$16</f>
        <v>-6.0000000000000002E-6</v>
      </c>
      <c r="R182" s="28">
        <f>'Data Paste'!D182+$R$16</f>
        <v>0</v>
      </c>
    </row>
    <row r="183" spans="17:18" x14ac:dyDescent="0.2">
      <c r="Q183" s="41">
        <f>('Data Paste'!C183)+$Q$16</f>
        <v>-6.0000000000000002E-6</v>
      </c>
      <c r="R183" s="28">
        <f>'Data Paste'!D183+$R$16</f>
        <v>0</v>
      </c>
    </row>
    <row r="184" spans="17:18" x14ac:dyDescent="0.2">
      <c r="Q184" s="41">
        <f>('Data Paste'!C184)+$Q$16</f>
        <v>-6.0000000000000002E-6</v>
      </c>
      <c r="R184" s="28">
        <f>'Data Paste'!D184+$R$16</f>
        <v>0</v>
      </c>
    </row>
    <row r="185" spans="17:18" x14ac:dyDescent="0.2">
      <c r="Q185" s="41">
        <f>('Data Paste'!C185)+$Q$16</f>
        <v>-6.0000000000000002E-6</v>
      </c>
      <c r="R185" s="28">
        <f>'Data Paste'!D185+$R$16</f>
        <v>0</v>
      </c>
    </row>
    <row r="186" spans="17:18" x14ac:dyDescent="0.2">
      <c r="Q186" s="41">
        <f>('Data Paste'!C186)+$Q$16</f>
        <v>-6.0000000000000002E-6</v>
      </c>
      <c r="R186" s="28">
        <f>'Data Paste'!D186+$R$16</f>
        <v>0</v>
      </c>
    </row>
    <row r="187" spans="17:18" x14ac:dyDescent="0.2">
      <c r="Q187" s="41">
        <f>('Data Paste'!C187)+$Q$16</f>
        <v>-6.0000000000000002E-6</v>
      </c>
      <c r="R187" s="28">
        <f>'Data Paste'!D187+$R$16</f>
        <v>0</v>
      </c>
    </row>
    <row r="188" spans="17:18" x14ac:dyDescent="0.2">
      <c r="Q188" s="41">
        <f>('Data Paste'!C188)+$Q$16</f>
        <v>-6.0000000000000002E-6</v>
      </c>
      <c r="R188" s="28">
        <f>'Data Paste'!D188+$R$16</f>
        <v>0</v>
      </c>
    </row>
    <row r="189" spans="17:18" x14ac:dyDescent="0.2">
      <c r="Q189" s="41">
        <f>('Data Paste'!C189)+$Q$16</f>
        <v>-6.0000000000000002E-6</v>
      </c>
      <c r="R189" s="28">
        <f>'Data Paste'!D189+$R$16</f>
        <v>0</v>
      </c>
    </row>
    <row r="190" spans="17:18" x14ac:dyDescent="0.2">
      <c r="Q190" s="41">
        <f>('Data Paste'!C190)+$Q$16</f>
        <v>-6.0000000000000002E-6</v>
      </c>
      <c r="R190" s="28">
        <f>'Data Paste'!D190+$R$16</f>
        <v>0</v>
      </c>
    </row>
    <row r="191" spans="17:18" x14ac:dyDescent="0.2">
      <c r="Q191" s="41">
        <f>('Data Paste'!C191)+$Q$16</f>
        <v>-6.0000000000000002E-6</v>
      </c>
      <c r="R191" s="28">
        <f>'Data Paste'!D191+$R$16</f>
        <v>0</v>
      </c>
    </row>
    <row r="192" spans="17:18" x14ac:dyDescent="0.2">
      <c r="Q192" s="41">
        <f>('Data Paste'!C192)+$Q$16</f>
        <v>-6.0000000000000002E-6</v>
      </c>
      <c r="R192" s="28">
        <f>'Data Paste'!D192+$R$16</f>
        <v>0</v>
      </c>
    </row>
    <row r="193" spans="17:18" x14ac:dyDescent="0.2">
      <c r="Q193" s="41">
        <f>('Data Paste'!C193)+$Q$16</f>
        <v>-6.0000000000000002E-6</v>
      </c>
      <c r="R193" s="28">
        <f>'Data Paste'!D193+$R$16</f>
        <v>0</v>
      </c>
    </row>
    <row r="194" spans="17:18" x14ac:dyDescent="0.2">
      <c r="Q194" s="41">
        <f>('Data Paste'!C194)+$Q$16</f>
        <v>-6.0000000000000002E-6</v>
      </c>
      <c r="R194" s="28">
        <f>'Data Paste'!D194+$R$16</f>
        <v>0</v>
      </c>
    </row>
    <row r="195" spans="17:18" x14ac:dyDescent="0.2">
      <c r="Q195" s="41">
        <f>('Data Paste'!C195)+$Q$16</f>
        <v>-6.0000000000000002E-6</v>
      </c>
      <c r="R195" s="28">
        <f>'Data Paste'!D195+$R$16</f>
        <v>0</v>
      </c>
    </row>
    <row r="196" spans="17:18" x14ac:dyDescent="0.2">
      <c r="Q196" s="41">
        <f>('Data Paste'!C196)+$Q$16</f>
        <v>-6.0000000000000002E-6</v>
      </c>
      <c r="R196" s="28">
        <f>'Data Paste'!D196+$R$16</f>
        <v>0</v>
      </c>
    </row>
    <row r="197" spans="17:18" x14ac:dyDescent="0.2">
      <c r="Q197" s="41">
        <f>('Data Paste'!C197)+$Q$16</f>
        <v>-6.0000000000000002E-6</v>
      </c>
      <c r="R197" s="28">
        <f>'Data Paste'!D197+$R$16</f>
        <v>0</v>
      </c>
    </row>
    <row r="198" spans="17:18" x14ac:dyDescent="0.2">
      <c r="Q198" s="41">
        <f>('Data Paste'!C198)+$Q$16</f>
        <v>-6.0000000000000002E-6</v>
      </c>
      <c r="R198" s="28">
        <f>'Data Paste'!D198+$R$16</f>
        <v>0</v>
      </c>
    </row>
    <row r="199" spans="17:18" x14ac:dyDescent="0.2">
      <c r="Q199" s="41">
        <f>('Data Paste'!C199)+$Q$16</f>
        <v>-6.0000000000000002E-6</v>
      </c>
      <c r="R199" s="28">
        <f>'Data Paste'!D199+$R$16</f>
        <v>0</v>
      </c>
    </row>
    <row r="200" spans="17:18" x14ac:dyDescent="0.2">
      <c r="Q200" s="41">
        <f>('Data Paste'!C200)+$Q$16</f>
        <v>-6.0000000000000002E-6</v>
      </c>
      <c r="R200" s="28">
        <f>'Data Paste'!D200+$R$16</f>
        <v>0</v>
      </c>
    </row>
    <row r="201" spans="17:18" x14ac:dyDescent="0.2">
      <c r="Q201" s="41">
        <f>('Data Paste'!C201)+$Q$16</f>
        <v>-6.0000000000000002E-6</v>
      </c>
      <c r="R201" s="28">
        <f>'Data Paste'!D201+$R$16</f>
        <v>0</v>
      </c>
    </row>
    <row r="202" spans="17:18" x14ac:dyDescent="0.2">
      <c r="Q202" s="41">
        <f>('Data Paste'!C202)+$Q$16</f>
        <v>-6.0000000000000002E-6</v>
      </c>
      <c r="R202" s="28">
        <f>'Data Paste'!D202+$R$16</f>
        <v>0</v>
      </c>
    </row>
    <row r="203" spans="17:18" x14ac:dyDescent="0.2">
      <c r="Q203" s="41">
        <f>('Data Paste'!C203)+$Q$16</f>
        <v>-6.0000000000000002E-6</v>
      </c>
      <c r="R203" s="28">
        <f>'Data Paste'!D203+$R$16</f>
        <v>0</v>
      </c>
    </row>
    <row r="204" spans="17:18" x14ac:dyDescent="0.2">
      <c r="Q204" s="41">
        <f>('Data Paste'!C204)+$Q$16</f>
        <v>-6.0000000000000002E-6</v>
      </c>
      <c r="R204" s="28">
        <f>'Data Paste'!D204+$R$16</f>
        <v>0</v>
      </c>
    </row>
    <row r="205" spans="17:18" x14ac:dyDescent="0.2">
      <c r="Q205" s="41">
        <f>('Data Paste'!C205)+$Q$16</f>
        <v>-6.0000000000000002E-6</v>
      </c>
      <c r="R205" s="28">
        <f>'Data Paste'!D205+$R$16</f>
        <v>0</v>
      </c>
    </row>
    <row r="206" spans="17:18" x14ac:dyDescent="0.2">
      <c r="Q206" s="41">
        <f>('Data Paste'!C206)+$Q$16</f>
        <v>-6.0000000000000002E-6</v>
      </c>
      <c r="R206" s="28">
        <f>'Data Paste'!D206+$R$16</f>
        <v>0</v>
      </c>
    </row>
    <row r="207" spans="17:18" x14ac:dyDescent="0.2">
      <c r="Q207" s="41">
        <f>('Data Paste'!C207)+$Q$16</f>
        <v>-6.0000000000000002E-6</v>
      </c>
      <c r="R207" s="28">
        <f>'Data Paste'!D207+$R$16</f>
        <v>0</v>
      </c>
    </row>
    <row r="208" spans="17:18" x14ac:dyDescent="0.2">
      <c r="Q208" s="41">
        <f>('Data Paste'!C208)+$Q$16</f>
        <v>-6.0000000000000002E-6</v>
      </c>
      <c r="R208" s="28">
        <f>'Data Paste'!D208+$R$16</f>
        <v>0</v>
      </c>
    </row>
    <row r="209" spans="17:18" x14ac:dyDescent="0.2">
      <c r="Q209" s="41">
        <f>('Data Paste'!C209)+$Q$16</f>
        <v>-6.0000000000000002E-6</v>
      </c>
      <c r="R209" s="28">
        <f>'Data Paste'!D209+$R$16</f>
        <v>0</v>
      </c>
    </row>
    <row r="210" spans="17:18" x14ac:dyDescent="0.2">
      <c r="Q210" s="41">
        <f>('Data Paste'!C210)+$Q$16</f>
        <v>-6.0000000000000002E-6</v>
      </c>
      <c r="R210" s="28">
        <f>'Data Paste'!D210+$R$16</f>
        <v>0</v>
      </c>
    </row>
    <row r="211" spans="17:18" x14ac:dyDescent="0.2">
      <c r="Q211" s="41">
        <f>('Data Paste'!C211)+$Q$16</f>
        <v>-6.0000000000000002E-6</v>
      </c>
      <c r="R211" s="28">
        <f>'Data Paste'!D211+$R$16</f>
        <v>0</v>
      </c>
    </row>
    <row r="212" spans="17:18" x14ac:dyDescent="0.2">
      <c r="Q212" s="41">
        <f>('Data Paste'!C212)+$Q$16</f>
        <v>-6.0000000000000002E-6</v>
      </c>
      <c r="R212" s="28">
        <f>'Data Paste'!D212+$R$16</f>
        <v>0</v>
      </c>
    </row>
    <row r="213" spans="17:18" x14ac:dyDescent="0.2">
      <c r="Q213" s="41">
        <f>('Data Paste'!C213)+$Q$16</f>
        <v>-6.0000000000000002E-6</v>
      </c>
      <c r="R213" s="28">
        <f>'Data Paste'!D213+$R$16</f>
        <v>0</v>
      </c>
    </row>
    <row r="214" spans="17:18" x14ac:dyDescent="0.2">
      <c r="Q214" s="41">
        <f>('Data Paste'!C214)+$Q$16</f>
        <v>-6.0000000000000002E-6</v>
      </c>
      <c r="R214" s="28">
        <f>'Data Paste'!D214+$R$16</f>
        <v>0</v>
      </c>
    </row>
    <row r="215" spans="17:18" x14ac:dyDescent="0.2">
      <c r="Q215" s="41">
        <f>('Data Paste'!C215)+$Q$16</f>
        <v>-6.0000000000000002E-6</v>
      </c>
      <c r="R215" s="28">
        <f>'Data Paste'!D215+$R$16</f>
        <v>0</v>
      </c>
    </row>
    <row r="216" spans="17:18" x14ac:dyDescent="0.2">
      <c r="Q216" s="41">
        <f>('Data Paste'!C216)+$Q$16</f>
        <v>-6.0000000000000002E-6</v>
      </c>
      <c r="R216" s="28">
        <f>'Data Paste'!D216+$R$16</f>
        <v>0</v>
      </c>
    </row>
    <row r="217" spans="17:18" x14ac:dyDescent="0.2">
      <c r="Q217" s="41">
        <f>('Data Paste'!C217)+$Q$16</f>
        <v>-6.0000000000000002E-6</v>
      </c>
      <c r="R217" s="28">
        <f>'Data Paste'!D217+$R$16</f>
        <v>0</v>
      </c>
    </row>
    <row r="218" spans="17:18" x14ac:dyDescent="0.2">
      <c r="Q218" s="41">
        <f>('Data Paste'!C218)+$Q$16</f>
        <v>-6.0000000000000002E-6</v>
      </c>
      <c r="R218" s="28">
        <f>'Data Paste'!D218+$R$16</f>
        <v>0</v>
      </c>
    </row>
    <row r="219" spans="17:18" x14ac:dyDescent="0.2">
      <c r="Q219" s="41">
        <f>('Data Paste'!C219)+$Q$16</f>
        <v>-6.0000000000000002E-6</v>
      </c>
      <c r="R219" s="28">
        <f>'Data Paste'!D219+$R$16</f>
        <v>0</v>
      </c>
    </row>
    <row r="220" spans="17:18" x14ac:dyDescent="0.2">
      <c r="Q220" s="41">
        <f>('Data Paste'!C220)+$Q$16</f>
        <v>-6.0000000000000002E-6</v>
      </c>
      <c r="R220" s="28">
        <f>'Data Paste'!D220+$R$16</f>
        <v>0</v>
      </c>
    </row>
    <row r="221" spans="17:18" x14ac:dyDescent="0.2">
      <c r="Q221" s="41">
        <f>('Data Paste'!C221)+$Q$16</f>
        <v>-6.0000000000000002E-6</v>
      </c>
      <c r="R221" s="28">
        <f>'Data Paste'!D221+$R$16</f>
        <v>0</v>
      </c>
    </row>
    <row r="222" spans="17:18" x14ac:dyDescent="0.2">
      <c r="Q222" s="41">
        <f>('Data Paste'!C222)+$Q$16</f>
        <v>-6.0000000000000002E-6</v>
      </c>
      <c r="R222" s="28">
        <f>'Data Paste'!D222+$R$16</f>
        <v>0</v>
      </c>
    </row>
    <row r="223" spans="17:18" x14ac:dyDescent="0.2">
      <c r="Q223" s="41">
        <f>('Data Paste'!C223)+$Q$16</f>
        <v>-6.0000000000000002E-6</v>
      </c>
      <c r="R223" s="28">
        <f>'Data Paste'!D223+$R$16</f>
        <v>0</v>
      </c>
    </row>
    <row r="224" spans="17:18" x14ac:dyDescent="0.2">
      <c r="Q224" s="41">
        <f>('Data Paste'!C224)+$Q$16</f>
        <v>-6.0000000000000002E-6</v>
      </c>
      <c r="R224" s="28">
        <f>'Data Paste'!D224+$R$16</f>
        <v>0</v>
      </c>
    </row>
    <row r="225" spans="17:18" x14ac:dyDescent="0.2">
      <c r="Q225" s="41">
        <f>('Data Paste'!C225)+$Q$16</f>
        <v>-6.0000000000000002E-6</v>
      </c>
      <c r="R225" s="28">
        <f>'Data Paste'!D225+$R$16</f>
        <v>0</v>
      </c>
    </row>
  </sheetData>
  <dataConsolidate/>
  <phoneticPr fontId="1" type="noConversion"/>
  <pageMargins left="0.75" right="0.75" top="1" bottom="1" header="0.5" footer="0.5"/>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Instructions</vt:lpstr>
      <vt:lpstr>Master parameter entry</vt:lpstr>
      <vt:lpstr>Data Paste</vt:lpstr>
      <vt:lpstr>FeTi in Ti-Mag</vt:lpstr>
      <vt:lpstr>D_FeTi</vt:lpstr>
      <vt:lpstr>DAl</vt:lpstr>
      <vt:lpstr>Dco</vt:lpstr>
      <vt:lpstr>DCr</vt:lpstr>
      <vt:lpstr>DFe</vt:lpstr>
    </vt:vector>
  </TitlesOfParts>
  <Company>Teleron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Morgan</dc:creator>
  <cp:lastModifiedBy>ostorero@ipgp.fr</cp:lastModifiedBy>
  <dcterms:created xsi:type="dcterms:W3CDTF">2007-03-04T16:42:37Z</dcterms:created>
  <dcterms:modified xsi:type="dcterms:W3CDTF">2024-06-24T20:25:25Z</dcterms:modified>
</cp:coreProperties>
</file>