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q.sharepoint.com/sites/HSBSurvivorship/Shared Documents/Supporting Rural Caregivers/4. Intervention study/MEAL project/Manuscript/Submission to SCC - accepted/Revision/Submitted/"/>
    </mc:Choice>
  </mc:AlternateContent>
  <xr:revisionPtr revIDLastSave="2543" documentId="8_{B93E6A3C-FDBB-4DD2-AD60-B9DB6F757EA0}" xr6:coauthVersionLast="47" xr6:coauthVersionMax="47" xr10:uidLastSave="{A305D6AC-A797-4072-9E4E-B96E52A02852}"/>
  <bookViews>
    <workbookView xWindow="38280" yWindow="-120" windowWidth="51840" windowHeight="21240" xr2:uid="{672A7872-A8DC-4626-BDC2-5F693C01E39C}"/>
  </bookViews>
  <sheets>
    <sheet name="ESM_4_Evaluative SROI" sheetId="10" r:id="rId1"/>
    <sheet name="ESM_5_Forecast SROI" sheetId="8" r:id="rId2"/>
    <sheet name="ESM_6_SROI no subsidy" sheetId="11" r:id="rId3"/>
    <sheet name="ESM_7_SROI part subsidy" sheetId="1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2" l="1"/>
  <c r="C12" i="11"/>
  <c r="C13" i="8"/>
  <c r="C13" i="10"/>
  <c r="K7" i="12" l="1"/>
  <c r="P7" i="12" s="1"/>
  <c r="C6" i="12"/>
  <c r="C14" i="12" s="1"/>
  <c r="C11" i="12"/>
  <c r="P9" i="12"/>
  <c r="P8" i="12"/>
  <c r="K6" i="12"/>
  <c r="P6" i="12" s="1"/>
  <c r="K7" i="11"/>
  <c r="P7" i="11" s="1"/>
  <c r="C6" i="11"/>
  <c r="C13" i="11" s="1"/>
  <c r="P9" i="11"/>
  <c r="P8" i="11"/>
  <c r="K6" i="11"/>
  <c r="P6" i="11" s="1"/>
  <c r="C11" i="10"/>
  <c r="C14" i="10" s="1"/>
  <c r="C11" i="8"/>
  <c r="C14" i="8" s="1"/>
  <c r="P9" i="10"/>
  <c r="P8" i="10"/>
  <c r="K7" i="10"/>
  <c r="P7" i="10" s="1"/>
  <c r="K6" i="10"/>
  <c r="P6" i="10" s="1"/>
  <c r="K6" i="8"/>
  <c r="P6" i="8" s="1"/>
  <c r="I9" i="8"/>
  <c r="P9" i="8" s="1"/>
  <c r="P8" i="8"/>
  <c r="K7" i="8"/>
  <c r="P7" i="8" s="1"/>
  <c r="P14" i="8" l="1"/>
  <c r="R14" i="8" s="1"/>
  <c r="P14" i="10"/>
  <c r="R14" i="10" s="1"/>
  <c r="Q7" i="8"/>
  <c r="P14" i="12"/>
  <c r="Q6" i="12" s="1"/>
  <c r="P13" i="11"/>
  <c r="Q9" i="11" s="1"/>
  <c r="Q9" i="8"/>
  <c r="Q6" i="10" l="1"/>
  <c r="Q8" i="8"/>
  <c r="Q6" i="8"/>
  <c r="Q9" i="12"/>
  <c r="R14" i="12"/>
  <c r="Q8" i="12"/>
  <c r="Q7" i="12"/>
  <c r="Q8" i="11"/>
  <c r="R13" i="11"/>
  <c r="Q6" i="11"/>
  <c r="Q7" i="11"/>
  <c r="Q9" i="10"/>
  <c r="Q7" i="10"/>
  <c r="Q8" i="10"/>
  <c r="R6" i="8" l="1"/>
  <c r="R6" i="12"/>
  <c r="R6" i="11"/>
  <c r="R6" i="10"/>
</calcChain>
</file>

<file path=xl/sharedStrings.xml><?xml version="1.0" encoding="utf-8"?>
<sst xmlns="http://schemas.openxmlformats.org/spreadsheetml/2006/main" count="369" uniqueCount="109">
  <si>
    <t>Stage 1</t>
  </si>
  <si>
    <t>Stage 2</t>
  </si>
  <si>
    <t>Stage 3</t>
  </si>
  <si>
    <t>Stage 4</t>
  </si>
  <si>
    <t>Stage 5</t>
  </si>
  <si>
    <t>Stakeholders</t>
  </si>
  <si>
    <t>Inputs</t>
  </si>
  <si>
    <t>Outputs</t>
  </si>
  <si>
    <t>Outcomes</t>
  </si>
  <si>
    <t>Deadweight (%)</t>
  </si>
  <si>
    <t>Displacement (%)</t>
  </si>
  <si>
    <t>Attribution (%)</t>
  </si>
  <si>
    <t>Drop off (%)</t>
  </si>
  <si>
    <t>Impact</t>
  </si>
  <si>
    <t>Calculating Social Return</t>
  </si>
  <si>
    <t>Who experienced change from the program? How many people in each group?</t>
  </si>
  <si>
    <t>What did they invest?</t>
  </si>
  <si>
    <t>Financial value ($)</t>
  </si>
  <si>
    <t>Summary of activity in numbers</t>
  </si>
  <si>
    <t>Description</t>
  </si>
  <si>
    <t>Duration</t>
  </si>
  <si>
    <t>Indicator</t>
  </si>
  <si>
    <t>Source</t>
  </si>
  <si>
    <t>Quantity</t>
  </si>
  <si>
    <t>Financial Proxy</t>
  </si>
  <si>
    <t>Value $</t>
  </si>
  <si>
    <t>What would have happened anyway without the program?</t>
  </si>
  <si>
    <t>What other activities would the program displace?</t>
  </si>
  <si>
    <t>Will the outcome drop off in future years?</t>
  </si>
  <si>
    <t>Calculation: (quantity x financial proxy) - (deadweight + displacement + attribution)</t>
  </si>
  <si>
    <t>Outcome value as a % of value for the stakeholder group</t>
  </si>
  <si>
    <t>Stakeholder value as a % of total value</t>
  </si>
  <si>
    <t>What changed as a result of the program?</t>
  </si>
  <si>
    <t>For how long was the change  measured?</t>
  </si>
  <si>
    <t>How was the change measured?</t>
  </si>
  <si>
    <t>Where did the data come from?</t>
  </si>
  <si>
    <t>What financial proxy was used to value the change?</t>
  </si>
  <si>
    <t>What is the value of the financial proxy?</t>
  </si>
  <si>
    <t>Patients and caregivers staying at the lodge
(n=106)</t>
  </si>
  <si>
    <t>Nil</t>
  </si>
  <si>
    <t>106 guests received a free meal from the vending machine on arrival at the lodge</t>
  </si>
  <si>
    <t xml:space="preserve"> -</t>
  </si>
  <si>
    <t># people who reported saving time was a benefit</t>
  </si>
  <si>
    <t>Meal cost saved for first meal at the lodge</t>
  </si>
  <si>
    <t># people who reported that saving on meal costs was a benefit</t>
  </si>
  <si>
    <t>0.56% 
(1 person received a free meal from another lodge guest)</t>
  </si>
  <si>
    <t xml:space="preserve"> - </t>
  </si>
  <si>
    <t>Healthier or higher protein meal for first meal at the lodge</t>
  </si>
  <si>
    <t># people who reported that having a healthier or higher protein meal than what they would have otherwise eaten was a benefit</t>
  </si>
  <si>
    <t>Typical cost of purchasing a healthier version of a meal (e.g., brown rice sushi or burrito instead of white rice)</t>
  </si>
  <si>
    <t>Cancer Council Queensland</t>
  </si>
  <si>
    <t>Lodge staff time</t>
  </si>
  <si>
    <t>No additional time required from staff</t>
  </si>
  <si>
    <t>106 fresh meals provided to lodge guests for free</t>
  </si>
  <si>
    <t>Vending machine hire and maintenance</t>
  </si>
  <si>
    <t>No cost</t>
  </si>
  <si>
    <t>TOTAL INVESTMENT</t>
  </si>
  <si>
    <t>TOTAL VALUE</t>
  </si>
  <si>
    <t>SROI</t>
  </si>
  <si>
    <t>Patients and caregivers staying at the lodge
(n=178)</t>
  </si>
  <si>
    <t>178 people will receive a free meal from the vending machine on arrival at the lodge</t>
  </si>
  <si>
    <t>178 fresh meals provided to lodge guests for free</t>
  </si>
  <si>
    <t>106 guests purchased a subsidised meal from the vending machine on arrival at the lodge</t>
  </si>
  <si>
    <t>Cancer Council Queensland (CCQ)</t>
  </si>
  <si>
    <t>106 fresh meals provided to lodge guests at a subsidised cost</t>
  </si>
  <si>
    <t>No cost to CCQ</t>
  </si>
  <si>
    <t>106 guests purchased a meal from the vending machine on arrival at the lodge</t>
  </si>
  <si>
    <t>Baseline survey</t>
  </si>
  <si>
    <t>Intervention survey</t>
  </si>
  <si>
    <t># people who anticipated saving time would be a benefit</t>
  </si>
  <si>
    <t># people who anticipated that saving on meal costs would be a benefit</t>
  </si>
  <si>
    <t># people who  anticipated that having a healthier or higher protein meal than what they would have otherwise eaten would be a benefit</t>
  </si>
  <si>
    <t>Median cost of meals reported in the Baseline survey (for people who reported a cost)</t>
  </si>
  <si>
    <t>Footnotes:</t>
  </si>
  <si>
    <t># people who reported that saving on travel or delivery costs was a benefit</t>
  </si>
  <si>
    <t>Who or what else may have contributed to the change that occured?</t>
  </si>
  <si>
    <t>Travel or delivery cost saved for first meal at the lodge</t>
  </si>
  <si>
    <t>Median cost of travel or delivery reported in the Baseline survey (for people who reported a cost)</t>
  </si>
  <si>
    <t>0%
(Survey asks them to write 0 minutes if someone else  prepared or bought their meal)</t>
  </si>
  <si>
    <t>Time saved preparing and/or acquiring first meal at the lodge</t>
  </si>
  <si>
    <t>Minimum hourly wage in Australia as of July 2024 (see Footnote 3) multiplied by median number of hours saved on meal preparation and/or acquisition reported in the Baseline survey</t>
  </si>
  <si>
    <t># people who anticipated that saving on travel or delivery costs would be a benefit</t>
  </si>
  <si>
    <t>Minimum hourly wage in Australia as of July 2024 (see Footnote 2) multiplied by median number of hours saved on meal preparation and/or acquisition reported in the Baseline survey</t>
  </si>
  <si>
    <r>
      <t xml:space="preserve">How many people </t>
    </r>
    <r>
      <rPr>
        <sz val="8"/>
        <rFont val="Calibri"/>
        <family val="2"/>
        <scheme val="minor"/>
      </rPr>
      <t>experienced</t>
    </r>
    <r>
      <rPr>
        <sz val="8"/>
        <color theme="1"/>
        <rFont val="Calibri"/>
        <family val="2"/>
        <scheme val="minor"/>
      </rPr>
      <t xml:space="preserve"> this benefit? [From Intervention survey]</t>
    </r>
  </si>
  <si>
    <r>
      <t xml:space="preserve">How many people anticipated </t>
    </r>
    <r>
      <rPr>
        <sz val="8"/>
        <rFont val="Calibri"/>
        <family val="2"/>
        <scheme val="minor"/>
      </rPr>
      <t xml:space="preserve">experiencing </t>
    </r>
    <r>
      <rPr>
        <sz val="8"/>
        <color theme="1"/>
        <rFont val="Calibri"/>
        <family val="2"/>
        <scheme val="minor"/>
      </rPr>
      <t>this benefit? [From Baseline survey]</t>
    </r>
  </si>
  <si>
    <t>(1) Partial subsidy of meal costs = AU$5.00 per guest</t>
  </si>
  <si>
    <t>(2) Template for the SROI analysis adapted from a template provided in the Social Value &amp; SROI Training hosted by Social Ventures Australia. All costs are reported in 2024 Australian Dollars (AU$).</t>
  </si>
  <si>
    <t>(1) Template for the SROI analysis adapted from a template provided in the Social Value &amp; SROI Training hosted by Social Ventures Australia. All costs are reported in 2024 Australian Dollars (AU$).</t>
  </si>
  <si>
    <t>(1) Full subsidy of meal costs = AU$12.70 per guest.</t>
  </si>
  <si>
    <t>(3) Minimum wage in Australia as of July 2024 (https://www.fairwork.gov.au/pay-and-wages/minimum-wages).</t>
  </si>
  <si>
    <t>(4) Based on information available online for average electricity use by a refrigerated vending machine and average price of electricity in Queensland, Australia.</t>
  </si>
  <si>
    <t>Electricity provided to vending machine over an 8-week period (7kWh per day @ $0.25 per kWh) (see Footnote 4)</t>
  </si>
  <si>
    <t>Electricity provided to vending machine over an 8-week period (7kWh per day @ $0.25 per kWh) (see Footnote 3)</t>
  </si>
  <si>
    <t>(3) Based on information available online for average electricity use by a refrigerated vending machine and average price of electricity in Queensland, Australia.</t>
  </si>
  <si>
    <t>(2) Minimum wage in Australia as of July 2024 (https://www.fairwork.gov.au/pay-and-wages/minimum-wages).</t>
  </si>
  <si>
    <t>Money for meal costs
($12.70 per guest)</t>
  </si>
  <si>
    <t>Money for electricity costs to run the refrigerated vending machine</t>
  </si>
  <si>
    <t>Money for meal costs
($7.70 per guest)</t>
  </si>
  <si>
    <t>Money for meal costs
($5.00 per guest)</t>
  </si>
  <si>
    <t>Authors: Elizabeth A. Johnston, Xanthia E. Bourdaniotis, Susannah K. Ayre, Megan Oster, Deanna Romain, Belinda C. Goodwin</t>
  </si>
  <si>
    <t>Article title: A social return on investment analysis of a free meal program to support rural cancer patients and caregivers travelling for treatment</t>
  </si>
  <si>
    <t>Corresponding author: Elizabeth Johnston, Viertel Cancer Research Centre, Cancer Council Queensland, e23.johnston@qut.edu.au</t>
  </si>
  <si>
    <r>
      <t>Online Resource 7. Evaluative Social Return On Investment (SROI) analysis of the MEAL project with partial subsidy provided for meal costs</t>
    </r>
    <r>
      <rPr>
        <sz val="12"/>
        <color theme="0"/>
        <rFont val="Calibri"/>
        <family val="2"/>
        <scheme val="minor"/>
      </rPr>
      <t xml:space="preserve"> (see Footnotes 1 and 2)</t>
    </r>
  </si>
  <si>
    <r>
      <t xml:space="preserve">Online Resource 6. Evaluative Social Return On Investment (SROI) analysis of the MEAL project with no subsidy provided for meal costs </t>
    </r>
    <r>
      <rPr>
        <sz val="12"/>
        <color theme="0"/>
        <rFont val="Calibri"/>
        <family val="2"/>
        <scheme val="minor"/>
      </rPr>
      <t>(see Footnote 1)</t>
    </r>
  </si>
  <si>
    <r>
      <t>Online Resource 5. Forecast Social Return On Investment (SROI) analysis of the MEAL project with full subsidy for meal costs</t>
    </r>
    <r>
      <rPr>
        <sz val="12"/>
        <color theme="0"/>
        <rFont val="Calibri"/>
        <family val="2"/>
        <scheme val="minor"/>
      </rPr>
      <t xml:space="preserve"> (see Footnotes 1 and 2)</t>
    </r>
  </si>
  <si>
    <r>
      <t xml:space="preserve">Online Resource 4. Evaluative Social Return On Investment (SROI) analysis of the MEAL project with full subsidy for meal costs </t>
    </r>
    <r>
      <rPr>
        <sz val="12"/>
        <color theme="0"/>
        <rFont val="Calibri"/>
        <family val="2"/>
        <scheme val="minor"/>
      </rPr>
      <t>(see Footnotes 1 and 2)</t>
    </r>
  </si>
  <si>
    <t>Journal name: Supportive Care in Cancer</t>
  </si>
  <si>
    <t>The Guide to SROI — Social Value International</t>
  </si>
  <si>
    <t>SROI analysis table developed based on The SROI Guide worked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</si>
</sst>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4"/>
      <name val="Calibri"/>
      <family val="2"/>
      <scheme val="minor"/>
    </font>
    <font>
      <sz val="8"/>
      <name val="Calibri"/>
      <family val="2"/>
      <scheme val="minor"/>
    </font>
    <font>
      <sz val="8"/>
      <color rgb="FFCC3399"/>
      <name val="Calibri"/>
      <family val="2"/>
      <scheme val="minor"/>
    </font>
    <font>
      <sz val="8"/>
      <color theme="5"/>
      <name val="Calibri"/>
      <family val="2"/>
      <scheme val="minor"/>
    </font>
    <font>
      <sz val="8"/>
      <color theme="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7" borderId="0" xfId="0" applyFont="1" applyFill="1" applyAlignment="1">
      <alignment vertical="center"/>
    </xf>
    <xf numFmtId="0" fontId="5" fillId="0" borderId="0" xfId="0" applyFont="1"/>
    <xf numFmtId="44" fontId="5" fillId="0" borderId="0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 wrapText="1"/>
    </xf>
    <xf numFmtId="44" fontId="7" fillId="0" borderId="0" xfId="1" applyFont="1" applyBorder="1" applyAlignment="1">
      <alignment horizontal="center" vertical="center" wrapText="1"/>
    </xf>
    <xf numFmtId="44" fontId="7" fillId="0" borderId="1" xfId="1" applyFont="1" applyBorder="1" applyAlignment="1">
      <alignment horizontal="center" vertical="center" wrapText="1"/>
    </xf>
    <xf numFmtId="44" fontId="9" fillId="0" borderId="0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4" fontId="10" fillId="0" borderId="1" xfId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9" fontId="5" fillId="0" borderId="0" xfId="2" applyFont="1" applyBorder="1" applyAlignment="1">
      <alignment horizontal="center" vertical="center" wrapText="1"/>
    </xf>
    <xf numFmtId="9" fontId="5" fillId="0" borderId="1" xfId="2" applyFont="1" applyBorder="1" applyAlignment="1">
      <alignment horizontal="center" vertical="center" wrapText="1"/>
    </xf>
    <xf numFmtId="44" fontId="10" fillId="0" borderId="0" xfId="0" applyNumberFormat="1" applyFont="1"/>
    <xf numFmtId="0" fontId="11" fillId="0" borderId="0" xfId="0" applyFont="1"/>
    <xf numFmtId="9" fontId="11" fillId="0" borderId="1" xfId="2" applyFont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44" fontId="8" fillId="0" borderId="0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9" fontId="11" fillId="0" borderId="6" xfId="2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4" fontId="9" fillId="0" borderId="0" xfId="1" applyFont="1" applyBorder="1" applyAlignment="1">
      <alignment vertical="center" wrapText="1"/>
    </xf>
    <xf numFmtId="44" fontId="9" fillId="0" borderId="1" xfId="1" applyFont="1" applyBorder="1" applyAlignment="1">
      <alignment vertical="center" wrapText="1"/>
    </xf>
    <xf numFmtId="9" fontId="11" fillId="0" borderId="5" xfId="2" applyFont="1" applyBorder="1" applyAlignment="1">
      <alignment vertical="center" wrapText="1"/>
    </xf>
    <xf numFmtId="9" fontId="11" fillId="0" borderId="4" xfId="2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44" fontId="8" fillId="0" borderId="2" xfId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44" fontId="10" fillId="0" borderId="3" xfId="1" applyFont="1" applyBorder="1" applyAlignment="1">
      <alignment horizontal="center" vertical="center" wrapText="1"/>
    </xf>
    <xf numFmtId="9" fontId="11" fillId="0" borderId="3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8" borderId="3" xfId="0" applyFont="1" applyFill="1" applyBorder="1" applyAlignment="1">
      <alignment horizontal="right" vertical="center" wrapText="1"/>
    </xf>
    <xf numFmtId="44" fontId="2" fillId="8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44" fontId="2" fillId="8" borderId="3" xfId="1" applyFont="1" applyFill="1" applyBorder="1" applyAlignment="1">
      <alignment horizontal="center" vertical="center" wrapText="1"/>
    </xf>
    <xf numFmtId="44" fontId="2" fillId="8" borderId="7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44" fontId="9" fillId="0" borderId="1" xfId="1" applyFont="1" applyBorder="1" applyAlignment="1">
      <alignment horizontal="center" vertical="center" wrapText="1"/>
    </xf>
    <xf numFmtId="44" fontId="9" fillId="0" borderId="2" xfId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right" vertical="center" wrapText="1"/>
    </xf>
    <xf numFmtId="0" fontId="2" fillId="8" borderId="3" xfId="0" applyFont="1" applyFill="1" applyBorder="1" applyAlignment="1">
      <alignment horizontal="right" vertical="center" wrapText="1"/>
    </xf>
    <xf numFmtId="0" fontId="12" fillId="8" borderId="0" xfId="0" applyFont="1" applyFill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2" fillId="6" borderId="5" xfId="0" applyFont="1" applyFill="1" applyBorder="1" applyAlignment="1">
      <alignment horizontal="left"/>
    </xf>
    <xf numFmtId="0" fontId="3" fillId="7" borderId="0" xfId="0" applyFont="1" applyFill="1" applyAlignment="1">
      <alignment vertical="center"/>
    </xf>
    <xf numFmtId="0" fontId="3" fillId="7" borderId="5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5" fillId="0" borderId="0" xfId="3" applyFont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33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cialvalueint.org/guide-to-sroi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ocialvalueint.org/guide-to-sroi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ocialvalueint.org/guide-to-sroi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ocialvalueint.org/guide-to-s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EDC4-04B4-4B0F-91B0-CA4EC840324E}">
  <sheetPr>
    <pageSetUpPr fitToPage="1"/>
  </sheetPr>
  <dimension ref="A1:S114"/>
  <sheetViews>
    <sheetView tabSelected="1" zoomScale="109" zoomScaleNormal="175" workbookViewId="0">
      <selection activeCell="C27" sqref="C27"/>
    </sheetView>
  </sheetViews>
  <sheetFormatPr defaultRowHeight="14.25" x14ac:dyDescent="0.45"/>
  <cols>
    <col min="1" max="1" width="16.86328125" customWidth="1"/>
    <col min="2" max="2" width="14.73046875" customWidth="1"/>
    <col min="3" max="3" width="10.86328125" customWidth="1"/>
    <col min="4" max="4" width="18.59765625" customWidth="1"/>
    <col min="5" max="5" width="12.3984375" customWidth="1"/>
    <col min="6" max="6" width="10.1328125" customWidth="1"/>
    <col min="7" max="7" width="14.1328125" customWidth="1"/>
    <col min="8" max="8" width="10.3984375" customWidth="1"/>
    <col min="9" max="9" width="18.1328125" customWidth="1"/>
    <col min="10" max="10" width="20.59765625" customWidth="1"/>
    <col min="11" max="11" width="10.3984375" customWidth="1"/>
    <col min="12" max="12" width="16.73046875" customWidth="1"/>
    <col min="13" max="13" width="17.1328125" customWidth="1"/>
    <col min="14" max="14" width="17.3984375" customWidth="1"/>
    <col min="15" max="15" width="12.86328125" customWidth="1"/>
    <col min="16" max="16" width="19.3984375" customWidth="1"/>
    <col min="17" max="17" width="14.3984375" customWidth="1"/>
    <col min="18" max="18" width="10.1328125" customWidth="1"/>
  </cols>
  <sheetData>
    <row r="1" spans="1:19" ht="29.25" customHeight="1" x14ac:dyDescent="0.45">
      <c r="A1" s="71" t="s">
        <v>105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9" s="28" customFormat="1" x14ac:dyDescent="0.45">
      <c r="A2" s="27" t="s">
        <v>0</v>
      </c>
      <c r="B2" s="75" t="s">
        <v>1</v>
      </c>
      <c r="C2" s="75"/>
      <c r="D2" s="75"/>
      <c r="E2" s="75"/>
      <c r="F2" s="76" t="s">
        <v>2</v>
      </c>
      <c r="G2" s="76"/>
      <c r="H2" s="76"/>
      <c r="I2" s="76"/>
      <c r="J2" s="76"/>
      <c r="K2" s="76"/>
      <c r="L2" s="77" t="s">
        <v>3</v>
      </c>
      <c r="M2" s="77"/>
      <c r="N2" s="77"/>
      <c r="O2" s="77"/>
      <c r="P2" s="77"/>
      <c r="Q2" s="78" t="s">
        <v>4</v>
      </c>
      <c r="R2" s="79"/>
    </row>
    <row r="3" spans="1:19" s="5" customFormat="1" x14ac:dyDescent="0.45">
      <c r="A3" s="26" t="s">
        <v>5</v>
      </c>
      <c r="B3" s="80" t="s">
        <v>6</v>
      </c>
      <c r="C3" s="80"/>
      <c r="D3" s="10" t="s">
        <v>7</v>
      </c>
      <c r="E3" s="80" t="s">
        <v>8</v>
      </c>
      <c r="F3" s="80"/>
      <c r="G3" s="80"/>
      <c r="H3" s="80"/>
      <c r="I3" s="80"/>
      <c r="J3" s="80"/>
      <c r="K3" s="80"/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80" t="s">
        <v>14</v>
      </c>
      <c r="R3" s="81"/>
    </row>
    <row r="4" spans="1:19" x14ac:dyDescent="0.45">
      <c r="A4" s="73" t="s">
        <v>15</v>
      </c>
      <c r="B4" s="67" t="s">
        <v>16</v>
      </c>
      <c r="C4" s="67" t="s">
        <v>17</v>
      </c>
      <c r="D4" s="67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67" t="s">
        <v>26</v>
      </c>
      <c r="M4" s="67" t="s">
        <v>27</v>
      </c>
      <c r="N4" s="67" t="s">
        <v>75</v>
      </c>
      <c r="O4" s="67" t="s">
        <v>28</v>
      </c>
      <c r="P4" s="67" t="s">
        <v>29</v>
      </c>
      <c r="Q4" s="67" t="s">
        <v>30</v>
      </c>
      <c r="R4" s="82" t="s">
        <v>31</v>
      </c>
    </row>
    <row r="5" spans="1:19" ht="48.75" customHeight="1" x14ac:dyDescent="0.45">
      <c r="A5" s="74"/>
      <c r="B5" s="68"/>
      <c r="C5" s="68"/>
      <c r="D5" s="68"/>
      <c r="E5" s="4" t="s">
        <v>32</v>
      </c>
      <c r="F5" s="4" t="s">
        <v>33</v>
      </c>
      <c r="G5" s="4" t="s">
        <v>34</v>
      </c>
      <c r="H5" s="4" t="s">
        <v>35</v>
      </c>
      <c r="I5" s="4" t="s">
        <v>83</v>
      </c>
      <c r="J5" s="4" t="s">
        <v>36</v>
      </c>
      <c r="K5" s="4" t="s">
        <v>37</v>
      </c>
      <c r="L5" s="68"/>
      <c r="M5" s="68"/>
      <c r="N5" s="68"/>
      <c r="O5" s="68"/>
      <c r="P5" s="68"/>
      <c r="Q5" s="68"/>
      <c r="R5" s="83"/>
    </row>
    <row r="6" spans="1:19" s="11" customFormat="1" ht="91.5" customHeight="1" x14ac:dyDescent="0.35">
      <c r="A6" s="35" t="s">
        <v>38</v>
      </c>
      <c r="B6" s="8" t="s">
        <v>39</v>
      </c>
      <c r="C6" s="46">
        <v>0</v>
      </c>
      <c r="D6" s="18" t="s">
        <v>40</v>
      </c>
      <c r="E6" s="48" t="s">
        <v>79</v>
      </c>
      <c r="F6" s="48" t="s">
        <v>41</v>
      </c>
      <c r="G6" s="49" t="s">
        <v>42</v>
      </c>
      <c r="H6" s="49" t="s">
        <v>68</v>
      </c>
      <c r="I6" s="55">
        <v>94</v>
      </c>
      <c r="J6" s="48" t="s">
        <v>80</v>
      </c>
      <c r="K6" s="50">
        <f>24.1*1</f>
        <v>24.1</v>
      </c>
      <c r="L6" s="51">
        <v>0</v>
      </c>
      <c r="M6" s="51">
        <v>0</v>
      </c>
      <c r="N6" s="54" t="s">
        <v>78</v>
      </c>
      <c r="O6" s="48" t="s">
        <v>41</v>
      </c>
      <c r="P6" s="52">
        <f>I6*K6</f>
        <v>2265.4</v>
      </c>
      <c r="Q6" s="53">
        <f>P6/P14</f>
        <v>0.51182248024465538</v>
      </c>
      <c r="R6" s="36">
        <f>SUM(Q6:Q9)</f>
        <v>1</v>
      </c>
      <c r="S6" s="24"/>
    </row>
    <row r="7" spans="1:19" s="11" customFormat="1" ht="57.75" customHeight="1" x14ac:dyDescent="0.35">
      <c r="A7" s="37"/>
      <c r="B7" s="45"/>
      <c r="C7" s="39"/>
      <c r="D7" s="43"/>
      <c r="E7" s="48" t="s">
        <v>43</v>
      </c>
      <c r="F7" s="48" t="s">
        <v>41</v>
      </c>
      <c r="G7" s="49" t="s">
        <v>44</v>
      </c>
      <c r="H7" s="49" t="s">
        <v>68</v>
      </c>
      <c r="I7" s="55">
        <v>84</v>
      </c>
      <c r="J7" s="48" t="s">
        <v>72</v>
      </c>
      <c r="K7" s="50">
        <f>15</f>
        <v>15</v>
      </c>
      <c r="L7" s="54" t="s">
        <v>45</v>
      </c>
      <c r="M7" s="51">
        <v>0</v>
      </c>
      <c r="N7" s="51">
        <v>0</v>
      </c>
      <c r="O7" s="48" t="s">
        <v>41</v>
      </c>
      <c r="P7" s="52">
        <f>I7*K7*(1-0.0056)</f>
        <v>1252.944</v>
      </c>
      <c r="Q7" s="53">
        <f>P7/P14</f>
        <v>0.28307800198095678</v>
      </c>
      <c r="R7" s="41"/>
      <c r="S7" s="24"/>
    </row>
    <row r="8" spans="1:19" s="11" customFormat="1" ht="56.25" customHeight="1" x14ac:dyDescent="0.35">
      <c r="A8" s="37"/>
      <c r="B8" s="45"/>
      <c r="C8" s="39"/>
      <c r="D8" s="43"/>
      <c r="E8" s="48" t="s">
        <v>76</v>
      </c>
      <c r="F8" s="48" t="s">
        <v>41</v>
      </c>
      <c r="G8" s="49" t="s">
        <v>74</v>
      </c>
      <c r="H8" s="49" t="s">
        <v>68</v>
      </c>
      <c r="I8" s="55">
        <v>87</v>
      </c>
      <c r="J8" s="48" t="s">
        <v>77</v>
      </c>
      <c r="K8" s="50">
        <v>10</v>
      </c>
      <c r="L8" s="51">
        <v>0</v>
      </c>
      <c r="M8" s="51">
        <v>0</v>
      </c>
      <c r="N8" s="51">
        <v>0</v>
      </c>
      <c r="O8" s="48" t="s">
        <v>46</v>
      </c>
      <c r="P8" s="52">
        <f>I8*K8</f>
        <v>870</v>
      </c>
      <c r="Q8" s="53">
        <f>P8/P14</f>
        <v>0.19655935279105244</v>
      </c>
      <c r="R8" s="41"/>
    </row>
    <row r="9" spans="1:19" s="11" customFormat="1" ht="88.5" customHeight="1" x14ac:dyDescent="0.35">
      <c r="A9" s="47"/>
      <c r="B9" s="38"/>
      <c r="C9" s="40"/>
      <c r="D9" s="44"/>
      <c r="E9" s="4" t="s">
        <v>47</v>
      </c>
      <c r="F9" s="4" t="s">
        <v>41</v>
      </c>
      <c r="G9" s="29" t="s">
        <v>48</v>
      </c>
      <c r="H9" s="49" t="s">
        <v>68</v>
      </c>
      <c r="I9" s="13">
        <v>63</v>
      </c>
      <c r="J9" s="29" t="s">
        <v>49</v>
      </c>
      <c r="K9" s="16">
        <v>0.6</v>
      </c>
      <c r="L9" s="20">
        <v>0</v>
      </c>
      <c r="M9" s="20">
        <v>0</v>
      </c>
      <c r="N9" s="20">
        <v>0</v>
      </c>
      <c r="O9" s="4" t="s">
        <v>41</v>
      </c>
      <c r="P9" s="19">
        <f>I9*K9</f>
        <v>37.799999999999997</v>
      </c>
      <c r="Q9" s="25">
        <f>P9/P14</f>
        <v>8.5401649833353813E-3</v>
      </c>
      <c r="R9" s="42"/>
      <c r="S9" s="23"/>
    </row>
    <row r="10" spans="1:19" s="11" customFormat="1" ht="33.75" customHeight="1" x14ac:dyDescent="0.35">
      <c r="A10" s="72" t="s">
        <v>50</v>
      </c>
      <c r="B10" s="3" t="s">
        <v>51</v>
      </c>
      <c r="C10" s="33">
        <v>0</v>
      </c>
      <c r="D10" s="9" t="s">
        <v>52</v>
      </c>
      <c r="F10" s="3"/>
      <c r="G10" s="3"/>
      <c r="H10" s="3"/>
      <c r="I10" s="3"/>
      <c r="J10" s="3"/>
      <c r="K10" s="15"/>
      <c r="L10" s="3"/>
      <c r="M10" s="3"/>
      <c r="N10" s="3"/>
      <c r="O10" s="3"/>
      <c r="P10" s="12"/>
      <c r="Q10" s="21"/>
      <c r="R10" s="84"/>
    </row>
    <row r="11" spans="1:19" s="11" customFormat="1" ht="35.25" customHeight="1" x14ac:dyDescent="0.35">
      <c r="A11" s="73"/>
      <c r="B11" s="33" t="s">
        <v>95</v>
      </c>
      <c r="C11" s="17">
        <f>12.7*106</f>
        <v>1346.1999999999998</v>
      </c>
      <c r="D11" s="9" t="s">
        <v>53</v>
      </c>
      <c r="F11" s="3"/>
      <c r="G11" s="3"/>
      <c r="H11" s="3"/>
      <c r="I11" s="3"/>
      <c r="J11" s="3"/>
      <c r="K11" s="15"/>
      <c r="L11" s="3"/>
      <c r="M11" s="3"/>
      <c r="N11" s="3"/>
      <c r="O11" s="3"/>
      <c r="P11" s="12"/>
      <c r="Q11" s="21"/>
      <c r="R11" s="82"/>
    </row>
    <row r="12" spans="1:19" s="11" customFormat="1" ht="39.75" customHeight="1" x14ac:dyDescent="0.35">
      <c r="A12" s="73"/>
      <c r="B12" s="3" t="s">
        <v>54</v>
      </c>
      <c r="C12" s="12">
        <v>0</v>
      </c>
      <c r="D12" s="3" t="s">
        <v>55</v>
      </c>
      <c r="E12" s="3"/>
      <c r="F12" s="3"/>
      <c r="G12" s="3"/>
      <c r="H12" s="3"/>
      <c r="I12" s="3"/>
      <c r="J12" s="3"/>
      <c r="K12" s="15"/>
      <c r="L12" s="3"/>
      <c r="M12" s="3"/>
      <c r="N12" s="3"/>
      <c r="O12" s="3"/>
      <c r="P12" s="12"/>
      <c r="Q12" s="21"/>
      <c r="R12" s="82"/>
    </row>
    <row r="13" spans="1:19" s="11" customFormat="1" ht="72.75" customHeight="1" x14ac:dyDescent="0.35">
      <c r="A13" s="74"/>
      <c r="B13" s="4" t="s">
        <v>96</v>
      </c>
      <c r="C13" s="65">
        <f>8*7*7*0.25</f>
        <v>98</v>
      </c>
      <c r="D13" s="4" t="s">
        <v>91</v>
      </c>
      <c r="E13" s="4"/>
      <c r="F13" s="4"/>
      <c r="G13" s="4"/>
      <c r="H13" s="4"/>
      <c r="I13" s="4"/>
      <c r="J13" s="4"/>
      <c r="K13" s="16"/>
      <c r="L13" s="4"/>
      <c r="M13" s="4"/>
      <c r="N13" s="4"/>
      <c r="O13" s="4"/>
      <c r="P13" s="14"/>
      <c r="Q13" s="22"/>
      <c r="R13" s="56"/>
    </row>
    <row r="14" spans="1:19" s="1" customFormat="1" ht="31.5" customHeight="1" x14ac:dyDescent="0.45">
      <c r="A14" s="69" t="s">
        <v>56</v>
      </c>
      <c r="B14" s="70"/>
      <c r="C14" s="58">
        <f>SUM(C10:C13)</f>
        <v>1444.1999999999998</v>
      </c>
      <c r="D14" s="59"/>
      <c r="E14" s="59"/>
      <c r="F14" s="59"/>
      <c r="G14" s="59"/>
      <c r="H14" s="59"/>
      <c r="I14" s="59"/>
      <c r="J14" s="59"/>
      <c r="K14" s="58"/>
      <c r="L14" s="59"/>
      <c r="M14" s="59"/>
      <c r="N14" s="59"/>
      <c r="O14" s="57" t="s">
        <v>57</v>
      </c>
      <c r="P14" s="60">
        <f>SUM(P6:P13)</f>
        <v>4426.1440000000002</v>
      </c>
      <c r="Q14" s="57" t="s">
        <v>58</v>
      </c>
      <c r="R14" s="61">
        <f>P14/C14</f>
        <v>3.0647721922171449</v>
      </c>
    </row>
    <row r="15" spans="1:19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9" x14ac:dyDescent="0.45">
      <c r="A16" s="63" t="s">
        <v>73</v>
      </c>
      <c r="B16" s="2"/>
      <c r="C16" s="2"/>
      <c r="D16" s="2"/>
      <c r="E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45">
      <c r="A17" s="34" t="s">
        <v>88</v>
      </c>
      <c r="B17" s="2"/>
      <c r="C17" s="2"/>
      <c r="D17" s="2"/>
      <c r="E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45">
      <c r="A18" s="34" t="s">
        <v>86</v>
      </c>
      <c r="B18" s="30"/>
      <c r="D18" s="30"/>
      <c r="E18" s="3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45">
      <c r="A19" s="34" t="s">
        <v>89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45">
      <c r="A20" s="64" t="s">
        <v>90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45">
      <c r="A21" s="6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45">
      <c r="A22" s="34" t="s">
        <v>100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45">
      <c r="A23" s="34" t="s">
        <v>106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45">
      <c r="A24" s="34" t="s">
        <v>99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4.25" customHeight="1" x14ac:dyDescent="0.45">
      <c r="A25" s="34" t="s">
        <v>101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45">
      <c r="A27" s="87" t="s">
        <v>108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45">
      <c r="A28" s="88" t="s">
        <v>107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4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 x14ac:dyDescent="0.4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x14ac:dyDescent="0.4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x14ac:dyDescent="0.4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x14ac:dyDescent="0.4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x14ac:dyDescent="0.4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 x14ac:dyDescent="0.4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 x14ac:dyDescent="0.4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 x14ac:dyDescent="0.4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 x14ac:dyDescent="0.4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 x14ac:dyDescent="0.4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 x14ac:dyDescent="0.4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 x14ac:dyDescent="0.4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</sheetData>
  <mergeCells count="22">
    <mergeCell ref="A1:R1"/>
    <mergeCell ref="A10:A13"/>
    <mergeCell ref="B2:E2"/>
    <mergeCell ref="F2:K2"/>
    <mergeCell ref="L2:P2"/>
    <mergeCell ref="Q2:R2"/>
    <mergeCell ref="B3:C3"/>
    <mergeCell ref="E3:K3"/>
    <mergeCell ref="Q3:R3"/>
    <mergeCell ref="R4:R5"/>
    <mergeCell ref="R10:R12"/>
    <mergeCell ref="A4:A5"/>
    <mergeCell ref="B4:B5"/>
    <mergeCell ref="C4:C5"/>
    <mergeCell ref="D4:D5"/>
    <mergeCell ref="L4:L5"/>
    <mergeCell ref="Q4:Q5"/>
    <mergeCell ref="M4:M5"/>
    <mergeCell ref="A14:B14"/>
    <mergeCell ref="N4:N5"/>
    <mergeCell ref="O4:O5"/>
    <mergeCell ref="P4:P5"/>
  </mergeCells>
  <hyperlinks>
    <hyperlink ref="A28" r:id="rId1" display="https://www.socialvalueint.org/guide-to-sroi" xr:uid="{742C99DA-20FA-4B66-A42E-E50936759E2F}"/>
  </hyperlinks>
  <pageMargins left="0.7" right="0.7" top="0.75" bottom="0.75" header="0.3" footer="0.3"/>
  <pageSetup paperSize="9" scale="54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FCB34-7A5A-4522-93AA-D7D520ACC172}">
  <sheetPr>
    <pageSetUpPr fitToPage="1"/>
  </sheetPr>
  <dimension ref="A1:S112"/>
  <sheetViews>
    <sheetView topLeftCell="A6" zoomScale="115" zoomScaleNormal="115" workbookViewId="0">
      <selection activeCell="A27" sqref="A27"/>
    </sheetView>
  </sheetViews>
  <sheetFormatPr defaultRowHeight="14.25" x14ac:dyDescent="0.45"/>
  <cols>
    <col min="1" max="1" width="16.86328125" customWidth="1"/>
    <col min="2" max="2" width="12.3984375" customWidth="1"/>
    <col min="3" max="3" width="11" customWidth="1"/>
    <col min="4" max="4" width="14.86328125" customWidth="1"/>
    <col min="5" max="5" width="12.3984375" customWidth="1"/>
    <col min="6" max="6" width="10.1328125" customWidth="1"/>
    <col min="7" max="7" width="14.1328125" customWidth="1"/>
    <col min="8" max="8" width="10.3984375" customWidth="1"/>
    <col min="9" max="9" width="19.1328125" customWidth="1"/>
    <col min="10" max="10" width="21.3984375" bestFit="1" customWidth="1"/>
    <col min="11" max="11" width="10.3984375" customWidth="1"/>
    <col min="12" max="12" width="16.73046875" customWidth="1"/>
    <col min="13" max="13" width="17.1328125" customWidth="1"/>
    <col min="14" max="14" width="17.3984375" customWidth="1"/>
    <col min="15" max="15" width="12.86328125" customWidth="1"/>
    <col min="16" max="16" width="19.3984375" customWidth="1"/>
    <col min="17" max="17" width="14.3984375" customWidth="1"/>
    <col min="18" max="18" width="10.1328125" customWidth="1"/>
  </cols>
  <sheetData>
    <row r="1" spans="1:19" ht="29.25" customHeight="1" x14ac:dyDescent="0.45">
      <c r="A1" s="71" t="s">
        <v>104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9" s="28" customFormat="1" x14ac:dyDescent="0.45">
      <c r="A2" s="27" t="s">
        <v>0</v>
      </c>
      <c r="B2" s="75" t="s">
        <v>1</v>
      </c>
      <c r="C2" s="75"/>
      <c r="D2" s="75"/>
      <c r="E2" s="75"/>
      <c r="F2" s="76" t="s">
        <v>2</v>
      </c>
      <c r="G2" s="76"/>
      <c r="H2" s="76"/>
      <c r="I2" s="76"/>
      <c r="J2" s="76"/>
      <c r="K2" s="76"/>
      <c r="L2" s="77" t="s">
        <v>3</v>
      </c>
      <c r="M2" s="77"/>
      <c r="N2" s="77"/>
      <c r="O2" s="77"/>
      <c r="P2" s="77"/>
      <c r="Q2" s="78" t="s">
        <v>4</v>
      </c>
      <c r="R2" s="79"/>
    </row>
    <row r="3" spans="1:19" s="5" customFormat="1" x14ac:dyDescent="0.45">
      <c r="A3" s="26" t="s">
        <v>5</v>
      </c>
      <c r="B3" s="80" t="s">
        <v>6</v>
      </c>
      <c r="C3" s="80"/>
      <c r="D3" s="10" t="s">
        <v>7</v>
      </c>
      <c r="E3" s="80" t="s">
        <v>8</v>
      </c>
      <c r="F3" s="80"/>
      <c r="G3" s="80"/>
      <c r="H3" s="80"/>
      <c r="I3" s="80"/>
      <c r="J3" s="80"/>
      <c r="K3" s="80"/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80" t="s">
        <v>14</v>
      </c>
      <c r="R3" s="81"/>
    </row>
    <row r="4" spans="1:19" x14ac:dyDescent="0.45">
      <c r="A4" s="73" t="s">
        <v>15</v>
      </c>
      <c r="B4" s="67" t="s">
        <v>16</v>
      </c>
      <c r="C4" s="67" t="s">
        <v>17</v>
      </c>
      <c r="D4" s="67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67" t="s">
        <v>26</v>
      </c>
      <c r="M4" s="67" t="s">
        <v>27</v>
      </c>
      <c r="N4" s="67" t="s">
        <v>75</v>
      </c>
      <c r="O4" s="67" t="s">
        <v>28</v>
      </c>
      <c r="P4" s="67" t="s">
        <v>29</v>
      </c>
      <c r="Q4" s="67" t="s">
        <v>30</v>
      </c>
      <c r="R4" s="82" t="s">
        <v>31</v>
      </c>
    </row>
    <row r="5" spans="1:19" ht="51.75" customHeight="1" x14ac:dyDescent="0.45">
      <c r="A5" s="74"/>
      <c r="B5" s="68"/>
      <c r="C5" s="68"/>
      <c r="D5" s="68"/>
      <c r="E5" s="4" t="s">
        <v>32</v>
      </c>
      <c r="F5" s="4" t="s">
        <v>33</v>
      </c>
      <c r="G5" s="4" t="s">
        <v>34</v>
      </c>
      <c r="H5" s="4" t="s">
        <v>35</v>
      </c>
      <c r="I5" s="4" t="s">
        <v>84</v>
      </c>
      <c r="J5" s="4" t="s">
        <v>36</v>
      </c>
      <c r="K5" s="4" t="s">
        <v>37</v>
      </c>
      <c r="L5" s="68"/>
      <c r="M5" s="68"/>
      <c r="N5" s="68"/>
      <c r="O5" s="68"/>
      <c r="P5" s="68"/>
      <c r="Q5" s="68"/>
      <c r="R5" s="83"/>
    </row>
    <row r="6" spans="1:19" s="11" customFormat="1" ht="81.75" customHeight="1" x14ac:dyDescent="0.35">
      <c r="A6" s="35" t="s">
        <v>59</v>
      </c>
      <c r="B6" s="8" t="s">
        <v>39</v>
      </c>
      <c r="C6" s="46">
        <v>0</v>
      </c>
      <c r="D6" s="18" t="s">
        <v>60</v>
      </c>
      <c r="E6" s="48" t="s">
        <v>79</v>
      </c>
      <c r="F6" s="48" t="s">
        <v>41</v>
      </c>
      <c r="G6" s="49" t="s">
        <v>69</v>
      </c>
      <c r="H6" s="49" t="s">
        <v>67</v>
      </c>
      <c r="I6" s="55">
        <v>148</v>
      </c>
      <c r="J6" s="48" t="s">
        <v>80</v>
      </c>
      <c r="K6" s="50">
        <f>24.1*1</f>
        <v>24.1</v>
      </c>
      <c r="L6" s="51">
        <v>0</v>
      </c>
      <c r="M6" s="51">
        <v>0</v>
      </c>
      <c r="N6" s="54" t="s">
        <v>78</v>
      </c>
      <c r="O6" s="48" t="s">
        <v>41</v>
      </c>
      <c r="P6" s="52">
        <f>I6*K6</f>
        <v>3566.8</v>
      </c>
      <c r="Q6" s="53">
        <f>P6/P14</f>
        <v>0.51387585838072336</v>
      </c>
      <c r="R6" s="36">
        <f>SUM(Q6:Q9)</f>
        <v>0.99999999999999989</v>
      </c>
      <c r="S6" s="24"/>
    </row>
    <row r="7" spans="1:19" s="11" customFormat="1" ht="57.75" customHeight="1" x14ac:dyDescent="0.35">
      <c r="A7" s="37"/>
      <c r="B7" s="45"/>
      <c r="C7" s="39"/>
      <c r="D7" s="43"/>
      <c r="E7" s="48" t="s">
        <v>43</v>
      </c>
      <c r="F7" s="48" t="s">
        <v>41</v>
      </c>
      <c r="G7" s="49" t="s">
        <v>70</v>
      </c>
      <c r="H7" s="49" t="s">
        <v>67</v>
      </c>
      <c r="I7" s="55">
        <v>136</v>
      </c>
      <c r="J7" s="48" t="s">
        <v>72</v>
      </c>
      <c r="K7" s="50">
        <f>15</f>
        <v>15</v>
      </c>
      <c r="L7" s="54" t="s">
        <v>45</v>
      </c>
      <c r="M7" s="51">
        <v>0</v>
      </c>
      <c r="N7" s="51">
        <v>0</v>
      </c>
      <c r="O7" s="48" t="s">
        <v>41</v>
      </c>
      <c r="P7" s="52">
        <f>I7*K7*(1-0.0056)</f>
        <v>2028.5759999999998</v>
      </c>
      <c r="Q7" s="53">
        <f>P7/P14</f>
        <v>0.29226091546779581</v>
      </c>
      <c r="R7" s="41"/>
      <c r="S7" s="24"/>
    </row>
    <row r="8" spans="1:19" s="11" customFormat="1" ht="70.5" customHeight="1" x14ac:dyDescent="0.35">
      <c r="A8" s="37"/>
      <c r="B8" s="45"/>
      <c r="C8" s="39"/>
      <c r="D8" s="43"/>
      <c r="E8" s="48" t="s">
        <v>76</v>
      </c>
      <c r="F8" s="48" t="s">
        <v>41</v>
      </c>
      <c r="G8" s="49" t="s">
        <v>81</v>
      </c>
      <c r="H8" s="49" t="s">
        <v>67</v>
      </c>
      <c r="I8" s="55">
        <v>127</v>
      </c>
      <c r="J8" s="48" t="s">
        <v>77</v>
      </c>
      <c r="K8" s="50">
        <v>10</v>
      </c>
      <c r="L8" s="51">
        <v>0</v>
      </c>
      <c r="M8" s="51">
        <v>0</v>
      </c>
      <c r="N8" s="51">
        <v>0</v>
      </c>
      <c r="O8" s="48" t="s">
        <v>46</v>
      </c>
      <c r="P8" s="52">
        <f>I8*K8</f>
        <v>1270</v>
      </c>
      <c r="Q8" s="53">
        <f>P8/P14</f>
        <v>0.18297138615664424</v>
      </c>
      <c r="R8" s="41"/>
    </row>
    <row r="9" spans="1:19" s="11" customFormat="1" ht="106.5" customHeight="1" x14ac:dyDescent="0.35">
      <c r="A9" s="47"/>
      <c r="B9" s="38"/>
      <c r="C9" s="40"/>
      <c r="D9" s="44"/>
      <c r="E9" s="4" t="s">
        <v>47</v>
      </c>
      <c r="F9" s="4" t="s">
        <v>41</v>
      </c>
      <c r="G9" s="29" t="s">
        <v>71</v>
      </c>
      <c r="H9" s="49" t="s">
        <v>67</v>
      </c>
      <c r="I9" s="13">
        <f>178-52</f>
        <v>126</v>
      </c>
      <c r="J9" s="29" t="s">
        <v>49</v>
      </c>
      <c r="K9" s="16">
        <v>0.6</v>
      </c>
      <c r="L9" s="20">
        <v>0</v>
      </c>
      <c r="M9" s="20">
        <v>0</v>
      </c>
      <c r="N9" s="20">
        <v>0</v>
      </c>
      <c r="O9" s="4" t="s">
        <v>41</v>
      </c>
      <c r="P9" s="19">
        <f>I9*K9</f>
        <v>75.599999999999994</v>
      </c>
      <c r="Q9" s="25">
        <f>P9/P14</f>
        <v>1.089183999483646E-2</v>
      </c>
      <c r="R9" s="42"/>
      <c r="S9" s="23"/>
    </row>
    <row r="10" spans="1:19" s="11" customFormat="1" ht="33.75" customHeight="1" x14ac:dyDescent="0.35">
      <c r="A10" s="72" t="s">
        <v>50</v>
      </c>
      <c r="B10" s="3" t="s">
        <v>51</v>
      </c>
      <c r="C10" s="33">
        <v>0</v>
      </c>
      <c r="D10" s="9" t="s">
        <v>52</v>
      </c>
      <c r="F10" s="3"/>
      <c r="G10" s="3"/>
      <c r="H10" s="3"/>
      <c r="I10" s="3"/>
      <c r="J10" s="3"/>
      <c r="K10" s="15"/>
      <c r="L10" s="3"/>
      <c r="M10" s="3"/>
      <c r="N10" s="3"/>
      <c r="O10" s="3"/>
      <c r="P10" s="12"/>
      <c r="Q10" s="21"/>
      <c r="R10" s="82"/>
    </row>
    <row r="11" spans="1:19" s="11" customFormat="1" ht="31.5" x14ac:dyDescent="0.35">
      <c r="A11" s="73"/>
      <c r="B11" s="33" t="s">
        <v>95</v>
      </c>
      <c r="C11" s="17">
        <f>12.7*178</f>
        <v>2260.6</v>
      </c>
      <c r="D11" s="9" t="s">
        <v>61</v>
      </c>
      <c r="F11" s="3"/>
      <c r="G11" s="3"/>
      <c r="H11" s="3"/>
      <c r="I11" s="3"/>
      <c r="J11" s="3"/>
      <c r="K11" s="15"/>
      <c r="L11" s="3"/>
      <c r="M11" s="3"/>
      <c r="N11" s="3"/>
      <c r="O11" s="3"/>
      <c r="P11" s="12"/>
      <c r="Q11" s="21"/>
      <c r="R11" s="82"/>
    </row>
    <row r="12" spans="1:19" s="11" customFormat="1" ht="31.5" x14ac:dyDescent="0.35">
      <c r="A12" s="73"/>
      <c r="B12" s="3" t="s">
        <v>54</v>
      </c>
      <c r="C12" s="12">
        <v>0</v>
      </c>
      <c r="D12" s="3" t="s">
        <v>55</v>
      </c>
      <c r="F12" s="3"/>
      <c r="G12" s="3"/>
      <c r="H12" s="3"/>
      <c r="I12" s="3"/>
      <c r="J12" s="3"/>
      <c r="K12" s="15"/>
      <c r="L12" s="3"/>
      <c r="M12" s="3"/>
      <c r="N12" s="3"/>
      <c r="O12" s="3"/>
      <c r="P12" s="12"/>
      <c r="Q12" s="21"/>
      <c r="R12" s="82"/>
    </row>
    <row r="13" spans="1:19" s="11" customFormat="1" ht="52.5" x14ac:dyDescent="0.35">
      <c r="A13" s="74"/>
      <c r="B13" s="4" t="s">
        <v>96</v>
      </c>
      <c r="C13" s="65">
        <f>8*7*7*0.25</f>
        <v>98</v>
      </c>
      <c r="D13" s="4" t="s">
        <v>91</v>
      </c>
      <c r="E13" s="4"/>
      <c r="F13" s="4"/>
      <c r="G13" s="4"/>
      <c r="H13" s="4"/>
      <c r="I13" s="4"/>
      <c r="J13" s="4"/>
      <c r="K13" s="16"/>
      <c r="L13" s="4"/>
      <c r="M13" s="4"/>
      <c r="N13" s="4"/>
      <c r="O13" s="4"/>
      <c r="P13" s="14"/>
      <c r="Q13" s="22"/>
      <c r="R13" s="83"/>
    </row>
    <row r="14" spans="1:19" s="1" customFormat="1" ht="31.5" customHeight="1" x14ac:dyDescent="0.45">
      <c r="A14" s="69" t="s">
        <v>56</v>
      </c>
      <c r="B14" s="70"/>
      <c r="C14" s="58">
        <f>SUM(C10:C13)</f>
        <v>2358.6</v>
      </c>
      <c r="D14" s="59"/>
      <c r="E14" s="59"/>
      <c r="F14" s="59"/>
      <c r="G14" s="59"/>
      <c r="H14" s="59"/>
      <c r="I14" s="59"/>
      <c r="J14" s="59"/>
      <c r="K14" s="58"/>
      <c r="L14" s="59"/>
      <c r="M14" s="59"/>
      <c r="N14" s="59"/>
      <c r="O14" s="57" t="s">
        <v>57</v>
      </c>
      <c r="P14" s="60">
        <f>SUM(P6:P13)</f>
        <v>6940.9760000000006</v>
      </c>
      <c r="Q14" s="57" t="s">
        <v>58</v>
      </c>
      <c r="R14" s="61">
        <f>P14/C14</f>
        <v>2.9428372763503776</v>
      </c>
    </row>
    <row r="15" spans="1:19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9" x14ac:dyDescent="0.45">
      <c r="A16" s="63" t="s">
        <v>73</v>
      </c>
      <c r="B16" s="2"/>
      <c r="C16" s="2"/>
      <c r="D16" s="2"/>
      <c r="E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" customHeight="1" x14ac:dyDescent="0.45">
      <c r="A17" s="34" t="s">
        <v>88</v>
      </c>
      <c r="B17" s="32"/>
      <c r="C17" s="32"/>
      <c r="D17" s="32"/>
      <c r="E17" s="3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45">
      <c r="A18" s="34" t="s">
        <v>86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45">
      <c r="A19" s="34" t="s">
        <v>89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45">
      <c r="A20" s="64" t="s">
        <v>90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45">
      <c r="A21" s="6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45">
      <c r="A22" s="34" t="s">
        <v>100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45">
      <c r="A23" s="34" t="s">
        <v>106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45">
      <c r="A24" s="34" t="s">
        <v>99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45">
      <c r="A25" s="34" t="s">
        <v>101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45">
      <c r="A27" s="87" t="s">
        <v>108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45">
      <c r="A28" s="88" t="s">
        <v>107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4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 x14ac:dyDescent="0.4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 x14ac:dyDescent="0.4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 x14ac:dyDescent="0.4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x14ac:dyDescent="0.4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x14ac:dyDescent="0.4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x14ac:dyDescent="0.4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x14ac:dyDescent="0.4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 x14ac:dyDescent="0.4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 x14ac:dyDescent="0.4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 x14ac:dyDescent="0.4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 x14ac:dyDescent="0.4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 x14ac:dyDescent="0.4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</sheetData>
  <mergeCells count="22">
    <mergeCell ref="A1:R1"/>
    <mergeCell ref="B2:E2"/>
    <mergeCell ref="F2:K2"/>
    <mergeCell ref="L2:P2"/>
    <mergeCell ref="Q2:R2"/>
    <mergeCell ref="B3:C3"/>
    <mergeCell ref="E3:K3"/>
    <mergeCell ref="Q3:R3"/>
    <mergeCell ref="R4:R5"/>
    <mergeCell ref="A10:A13"/>
    <mergeCell ref="R10:R13"/>
    <mergeCell ref="A4:A5"/>
    <mergeCell ref="B4:B5"/>
    <mergeCell ref="C4:C5"/>
    <mergeCell ref="D4:D5"/>
    <mergeCell ref="L4:L5"/>
    <mergeCell ref="M4:M5"/>
    <mergeCell ref="A14:B14"/>
    <mergeCell ref="N4:N5"/>
    <mergeCell ref="O4:O5"/>
    <mergeCell ref="P4:P5"/>
    <mergeCell ref="Q4:Q5"/>
  </mergeCells>
  <hyperlinks>
    <hyperlink ref="A28" r:id="rId1" display="https://www.socialvalueint.org/guide-to-sroi" xr:uid="{8362E5FB-08A4-4E03-81B8-52C496D50D01}"/>
  </hyperlinks>
  <pageMargins left="0.7" right="0.7" top="0.75" bottom="0.75" header="0.3" footer="0.3"/>
  <pageSetup paperSize="9" scale="54" fitToWidth="0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3CED9-C3DB-4F63-BA54-45C4EE4903AF}">
  <sheetPr>
    <pageSetUpPr fitToPage="1"/>
  </sheetPr>
  <dimension ref="A1:S110"/>
  <sheetViews>
    <sheetView topLeftCell="A5" zoomScale="109" zoomScaleNormal="175" workbookViewId="0">
      <selection activeCell="C31" sqref="C31"/>
    </sheetView>
  </sheetViews>
  <sheetFormatPr defaultRowHeight="14.25" x14ac:dyDescent="0.45"/>
  <cols>
    <col min="1" max="1" width="16.86328125" customWidth="1"/>
    <col min="2" max="2" width="14.1328125" customWidth="1"/>
    <col min="3" max="3" width="11.265625" customWidth="1"/>
    <col min="4" max="4" width="17" customWidth="1"/>
    <col min="5" max="5" width="12.3984375" customWidth="1"/>
    <col min="6" max="6" width="10.1328125" customWidth="1"/>
    <col min="7" max="7" width="14.1328125" customWidth="1"/>
    <col min="8" max="8" width="10.3984375" customWidth="1"/>
    <col min="9" max="9" width="20" customWidth="1"/>
    <col min="10" max="10" width="20.59765625" customWidth="1"/>
    <col min="11" max="11" width="10.3984375" customWidth="1"/>
    <col min="12" max="12" width="16.73046875" customWidth="1"/>
    <col min="13" max="13" width="17.1328125" customWidth="1"/>
    <col min="14" max="14" width="17.3984375" customWidth="1"/>
    <col min="15" max="15" width="12.86328125" customWidth="1"/>
    <col min="16" max="16" width="19.3984375" customWidth="1"/>
    <col min="17" max="17" width="14.3984375" customWidth="1"/>
    <col min="18" max="18" width="10.1328125" customWidth="1"/>
  </cols>
  <sheetData>
    <row r="1" spans="1:19" ht="29.25" customHeight="1" x14ac:dyDescent="0.45">
      <c r="A1" s="85" t="s">
        <v>103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86"/>
    </row>
    <row r="2" spans="1:19" s="28" customFormat="1" x14ac:dyDescent="0.45">
      <c r="A2" s="27" t="s">
        <v>0</v>
      </c>
      <c r="B2" s="75" t="s">
        <v>1</v>
      </c>
      <c r="C2" s="75"/>
      <c r="D2" s="75"/>
      <c r="E2" s="75"/>
      <c r="F2" s="76" t="s">
        <v>2</v>
      </c>
      <c r="G2" s="76"/>
      <c r="H2" s="76"/>
      <c r="I2" s="76"/>
      <c r="J2" s="76"/>
      <c r="K2" s="76"/>
      <c r="L2" s="77" t="s">
        <v>3</v>
      </c>
      <c r="M2" s="77"/>
      <c r="N2" s="77"/>
      <c r="O2" s="77"/>
      <c r="P2" s="77"/>
      <c r="Q2" s="78" t="s">
        <v>4</v>
      </c>
      <c r="R2" s="79"/>
    </row>
    <row r="3" spans="1:19" s="5" customFormat="1" x14ac:dyDescent="0.45">
      <c r="A3" s="26" t="s">
        <v>5</v>
      </c>
      <c r="B3" s="80" t="s">
        <v>6</v>
      </c>
      <c r="C3" s="80"/>
      <c r="D3" s="10" t="s">
        <v>7</v>
      </c>
      <c r="E3" s="80" t="s">
        <v>8</v>
      </c>
      <c r="F3" s="80"/>
      <c r="G3" s="80"/>
      <c r="H3" s="80"/>
      <c r="I3" s="80"/>
      <c r="J3" s="80"/>
      <c r="K3" s="80"/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80" t="s">
        <v>14</v>
      </c>
      <c r="R3" s="81"/>
    </row>
    <row r="4" spans="1:19" x14ac:dyDescent="0.45">
      <c r="A4" s="73" t="s">
        <v>15</v>
      </c>
      <c r="B4" s="67" t="s">
        <v>16</v>
      </c>
      <c r="C4" s="67" t="s">
        <v>17</v>
      </c>
      <c r="D4" s="67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67" t="s">
        <v>26</v>
      </c>
      <c r="M4" s="67" t="s">
        <v>27</v>
      </c>
      <c r="N4" s="67" t="s">
        <v>75</v>
      </c>
      <c r="O4" s="67" t="s">
        <v>28</v>
      </c>
      <c r="P4" s="67" t="s">
        <v>29</v>
      </c>
      <c r="Q4" s="67" t="s">
        <v>30</v>
      </c>
      <c r="R4" s="82" t="s">
        <v>31</v>
      </c>
    </row>
    <row r="5" spans="1:19" ht="39" customHeight="1" x14ac:dyDescent="0.45">
      <c r="A5" s="74"/>
      <c r="B5" s="68"/>
      <c r="C5" s="68"/>
      <c r="D5" s="68"/>
      <c r="E5" s="4" t="s">
        <v>32</v>
      </c>
      <c r="F5" s="4" t="s">
        <v>33</v>
      </c>
      <c r="G5" s="4" t="s">
        <v>34</v>
      </c>
      <c r="H5" s="4" t="s">
        <v>35</v>
      </c>
      <c r="I5" s="4" t="s">
        <v>83</v>
      </c>
      <c r="J5" s="4" t="s">
        <v>36</v>
      </c>
      <c r="K5" s="4" t="s">
        <v>37</v>
      </c>
      <c r="L5" s="68"/>
      <c r="M5" s="68"/>
      <c r="N5" s="68"/>
      <c r="O5" s="68"/>
      <c r="P5" s="68"/>
      <c r="Q5" s="68"/>
      <c r="R5" s="83"/>
    </row>
    <row r="6" spans="1:19" s="11" customFormat="1" ht="91.5" customHeight="1" x14ac:dyDescent="0.35">
      <c r="A6" s="35" t="s">
        <v>38</v>
      </c>
      <c r="B6" s="33" t="s">
        <v>95</v>
      </c>
      <c r="C6" s="66">
        <f>12.7*106</f>
        <v>1346.1999999999998</v>
      </c>
      <c r="D6" s="18" t="s">
        <v>66</v>
      </c>
      <c r="E6" s="48" t="s">
        <v>79</v>
      </c>
      <c r="F6" s="48" t="s">
        <v>41</v>
      </c>
      <c r="G6" s="49" t="s">
        <v>42</v>
      </c>
      <c r="H6" s="49" t="s">
        <v>68</v>
      </c>
      <c r="I6" s="55">
        <v>94</v>
      </c>
      <c r="J6" s="48" t="s">
        <v>82</v>
      </c>
      <c r="K6" s="50">
        <f>24.1*1</f>
        <v>24.1</v>
      </c>
      <c r="L6" s="51">
        <v>0</v>
      </c>
      <c r="M6" s="51">
        <v>0</v>
      </c>
      <c r="N6" s="54" t="s">
        <v>78</v>
      </c>
      <c r="O6" s="48" t="s">
        <v>41</v>
      </c>
      <c r="P6" s="52">
        <f>I6*K6</f>
        <v>2265.4</v>
      </c>
      <c r="Q6" s="53">
        <f>P6/P13</f>
        <v>0.67316073730540193</v>
      </c>
      <c r="R6" s="36">
        <f>SUM(Q6:Q9)</f>
        <v>0.99999999999999989</v>
      </c>
      <c r="S6" s="24"/>
    </row>
    <row r="7" spans="1:19" s="11" customFormat="1" ht="57.75" customHeight="1" x14ac:dyDescent="0.35">
      <c r="A7" s="37"/>
      <c r="B7" s="45"/>
      <c r="C7" s="39"/>
      <c r="D7" s="43"/>
      <c r="E7" s="48" t="s">
        <v>43</v>
      </c>
      <c r="F7" s="48" t="s">
        <v>41</v>
      </c>
      <c r="G7" s="49" t="s">
        <v>44</v>
      </c>
      <c r="H7" s="49" t="s">
        <v>68</v>
      </c>
      <c r="I7" s="55">
        <v>84</v>
      </c>
      <c r="J7" s="48" t="s">
        <v>72</v>
      </c>
      <c r="K7" s="50">
        <f>15-12.7</f>
        <v>2.3000000000000007</v>
      </c>
      <c r="L7" s="54" t="s">
        <v>45</v>
      </c>
      <c r="M7" s="51">
        <v>0</v>
      </c>
      <c r="N7" s="51">
        <v>0</v>
      </c>
      <c r="O7" s="48" t="s">
        <v>41</v>
      </c>
      <c r="P7" s="52">
        <f>I7*K7*(1-0.0056)</f>
        <v>192.11808000000005</v>
      </c>
      <c r="Q7" s="53">
        <f>P7/P13</f>
        <v>5.7087643852078325E-2</v>
      </c>
      <c r="R7" s="41"/>
      <c r="S7" s="24"/>
    </row>
    <row r="8" spans="1:19" s="11" customFormat="1" ht="56.25" customHeight="1" x14ac:dyDescent="0.35">
      <c r="A8" s="37"/>
      <c r="B8" s="45"/>
      <c r="C8" s="39"/>
      <c r="D8" s="43"/>
      <c r="E8" s="48" t="s">
        <v>76</v>
      </c>
      <c r="F8" s="48" t="s">
        <v>41</v>
      </c>
      <c r="G8" s="49" t="s">
        <v>74</v>
      </c>
      <c r="H8" s="49" t="s">
        <v>68</v>
      </c>
      <c r="I8" s="55">
        <v>87</v>
      </c>
      <c r="J8" s="48" t="s">
        <v>77</v>
      </c>
      <c r="K8" s="50">
        <v>10</v>
      </c>
      <c r="L8" s="51">
        <v>0</v>
      </c>
      <c r="M8" s="51">
        <v>0</v>
      </c>
      <c r="N8" s="51">
        <v>0</v>
      </c>
      <c r="O8" s="48" t="s">
        <v>46</v>
      </c>
      <c r="P8" s="52">
        <f>I8*K8</f>
        <v>870</v>
      </c>
      <c r="Q8" s="53">
        <f>P8/P13</f>
        <v>0.25851939677571278</v>
      </c>
      <c r="R8" s="41"/>
    </row>
    <row r="9" spans="1:19" s="11" customFormat="1" ht="63" x14ac:dyDescent="0.35">
      <c r="A9" s="62"/>
      <c r="B9" s="38"/>
      <c r="C9" s="40"/>
      <c r="D9" s="44"/>
      <c r="E9" s="4" t="s">
        <v>47</v>
      </c>
      <c r="F9" s="4" t="s">
        <v>41</v>
      </c>
      <c r="G9" s="29" t="s">
        <v>48</v>
      </c>
      <c r="H9" s="49" t="s">
        <v>68</v>
      </c>
      <c r="I9" s="13">
        <v>63</v>
      </c>
      <c r="J9" s="29" t="s">
        <v>49</v>
      </c>
      <c r="K9" s="16">
        <v>0.6</v>
      </c>
      <c r="L9" s="20">
        <v>0</v>
      </c>
      <c r="M9" s="20">
        <v>0</v>
      </c>
      <c r="N9" s="20">
        <v>0</v>
      </c>
      <c r="O9" s="4" t="s">
        <v>41</v>
      </c>
      <c r="P9" s="19">
        <f>I9*K9</f>
        <v>37.799999999999997</v>
      </c>
      <c r="Q9" s="25">
        <f>P9/P13</f>
        <v>1.1232222066806829E-2</v>
      </c>
      <c r="R9" s="42"/>
      <c r="S9" s="23"/>
    </row>
    <row r="10" spans="1:19" s="11" customFormat="1" ht="33.75" customHeight="1" x14ac:dyDescent="0.35">
      <c r="A10" s="72" t="s">
        <v>63</v>
      </c>
      <c r="B10" s="3" t="s">
        <v>51</v>
      </c>
      <c r="C10" s="33">
        <v>0</v>
      </c>
      <c r="D10" s="9" t="s">
        <v>52</v>
      </c>
      <c r="F10" s="3"/>
      <c r="G10" s="3"/>
      <c r="H10" s="3"/>
      <c r="I10" s="3"/>
      <c r="J10" s="3"/>
      <c r="K10" s="15"/>
      <c r="L10" s="3"/>
      <c r="M10" s="3"/>
      <c r="N10" s="3"/>
      <c r="O10" s="3"/>
      <c r="P10" s="12"/>
      <c r="Q10" s="21"/>
      <c r="R10" s="84"/>
    </row>
    <row r="11" spans="1:19" s="11" customFormat="1" ht="46.5" customHeight="1" x14ac:dyDescent="0.35">
      <c r="A11" s="73"/>
      <c r="B11" s="3" t="s">
        <v>54</v>
      </c>
      <c r="C11" s="12">
        <v>0</v>
      </c>
      <c r="D11" s="3" t="s">
        <v>65</v>
      </c>
      <c r="F11" s="3"/>
      <c r="G11" s="3"/>
      <c r="H11" s="3"/>
      <c r="I11" s="3"/>
      <c r="J11" s="3"/>
      <c r="K11" s="15"/>
      <c r="L11" s="3"/>
      <c r="M11" s="3"/>
      <c r="N11" s="3"/>
      <c r="O11" s="3"/>
      <c r="P11" s="12"/>
      <c r="Q11" s="21"/>
      <c r="R11" s="82"/>
    </row>
    <row r="12" spans="1:19" s="11" customFormat="1" ht="79.5" customHeight="1" x14ac:dyDescent="0.35">
      <c r="A12" s="74"/>
      <c r="B12" s="4" t="s">
        <v>96</v>
      </c>
      <c r="C12" s="65">
        <f>8*7*7*0.25</f>
        <v>98</v>
      </c>
      <c r="D12" s="4" t="s">
        <v>92</v>
      </c>
      <c r="E12" s="4"/>
      <c r="F12" s="4"/>
      <c r="G12" s="4"/>
      <c r="H12" s="4"/>
      <c r="I12" s="4"/>
      <c r="J12" s="4"/>
      <c r="K12" s="16"/>
      <c r="L12" s="4"/>
      <c r="M12" s="4"/>
      <c r="N12" s="4"/>
      <c r="O12" s="4"/>
      <c r="P12" s="14"/>
      <c r="Q12" s="22"/>
      <c r="R12" s="83"/>
    </row>
    <row r="13" spans="1:19" s="1" customFormat="1" ht="30" customHeight="1" x14ac:dyDescent="0.45">
      <c r="A13" s="69" t="s">
        <v>56</v>
      </c>
      <c r="B13" s="70"/>
      <c r="C13" s="58">
        <f>SUM(C6:C12)</f>
        <v>1444.1999999999998</v>
      </c>
      <c r="D13" s="59"/>
      <c r="E13" s="59"/>
      <c r="F13" s="59"/>
      <c r="G13" s="59"/>
      <c r="H13" s="59"/>
      <c r="I13" s="59"/>
      <c r="J13" s="59"/>
      <c r="K13" s="58"/>
      <c r="L13" s="59"/>
      <c r="M13" s="59"/>
      <c r="N13" s="59"/>
      <c r="O13" s="57" t="s">
        <v>57</v>
      </c>
      <c r="P13" s="60">
        <f>SUM(P6:P12)</f>
        <v>3365.3180800000005</v>
      </c>
      <c r="Q13" s="57" t="s">
        <v>58</v>
      </c>
      <c r="R13" s="61">
        <f>P13/C13</f>
        <v>2.3302299404514617</v>
      </c>
    </row>
    <row r="14" spans="1:19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x14ac:dyDescent="0.45">
      <c r="A15" s="63" t="s">
        <v>73</v>
      </c>
      <c r="B15" s="2"/>
      <c r="C15" s="2"/>
      <c r="D15" s="2"/>
      <c r="E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9" x14ac:dyDescent="0.45">
      <c r="A16" s="34" t="s">
        <v>87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45">
      <c r="A17" s="34" t="s">
        <v>94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45">
      <c r="A18" s="64" t="s">
        <v>93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45">
      <c r="A19" s="6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45">
      <c r="A20" s="34" t="s">
        <v>100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45">
      <c r="A21" s="34" t="s">
        <v>106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45">
      <c r="A22" s="34" t="s">
        <v>99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45">
      <c r="A23" s="34" t="s">
        <v>101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45">
      <c r="A25" s="87" t="s">
        <v>108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45">
      <c r="A26" s="88" t="s">
        <v>107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4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 x14ac:dyDescent="0.4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 x14ac:dyDescent="0.4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 x14ac:dyDescent="0.4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 x14ac:dyDescent="0.4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 x14ac:dyDescent="0.4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x14ac:dyDescent="0.4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x14ac:dyDescent="0.4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x14ac:dyDescent="0.4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x14ac:dyDescent="0.4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 x14ac:dyDescent="0.4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 x14ac:dyDescent="0.4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 x14ac:dyDescent="0.4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</sheetData>
  <mergeCells count="22">
    <mergeCell ref="B3:C3"/>
    <mergeCell ref="E3:K3"/>
    <mergeCell ref="Q3:R3"/>
    <mergeCell ref="A1:R1"/>
    <mergeCell ref="B2:E2"/>
    <mergeCell ref="F2:K2"/>
    <mergeCell ref="L2:P2"/>
    <mergeCell ref="Q2:R2"/>
    <mergeCell ref="A13:B13"/>
    <mergeCell ref="R10:R12"/>
    <mergeCell ref="A10:A12"/>
    <mergeCell ref="N4:N5"/>
    <mergeCell ref="O4:O5"/>
    <mergeCell ref="P4:P5"/>
    <mergeCell ref="Q4:Q5"/>
    <mergeCell ref="R4:R5"/>
    <mergeCell ref="A4:A5"/>
    <mergeCell ref="B4:B5"/>
    <mergeCell ref="C4:C5"/>
    <mergeCell ref="D4:D5"/>
    <mergeCell ref="L4:L5"/>
    <mergeCell ref="M4:M5"/>
  </mergeCells>
  <hyperlinks>
    <hyperlink ref="A26" r:id="rId1" display="https://www.socialvalueint.org/guide-to-sroi" xr:uid="{3BAD2499-ADB7-42EE-8A24-7CE75AE847E0}"/>
  </hyperlinks>
  <pageMargins left="0.7" right="0.7" top="0.75" bottom="0.75" header="0.3" footer="0.3"/>
  <pageSetup paperSize="9" scale="74" fitToWidth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791DD-A34F-448A-A8FE-9A26698883D3}">
  <sheetPr>
    <pageSetUpPr fitToPage="1"/>
  </sheetPr>
  <dimension ref="A1:S112"/>
  <sheetViews>
    <sheetView topLeftCell="A5" zoomScale="109" zoomScaleNormal="175" workbookViewId="0">
      <selection activeCell="A27" sqref="A27"/>
    </sheetView>
  </sheetViews>
  <sheetFormatPr defaultRowHeight="14.25" x14ac:dyDescent="0.45"/>
  <cols>
    <col min="1" max="1" width="16.86328125" customWidth="1"/>
    <col min="2" max="2" width="14" customWidth="1"/>
    <col min="3" max="3" width="10.86328125" customWidth="1"/>
    <col min="4" max="4" width="16.59765625" customWidth="1"/>
    <col min="5" max="5" width="12.3984375" customWidth="1"/>
    <col min="6" max="6" width="10.1328125" customWidth="1"/>
    <col min="7" max="7" width="14.1328125" customWidth="1"/>
    <col min="8" max="8" width="10.3984375" customWidth="1"/>
    <col min="9" max="9" width="19.59765625" customWidth="1"/>
    <col min="10" max="10" width="20.59765625" customWidth="1"/>
    <col min="11" max="11" width="12.1328125" customWidth="1"/>
    <col min="12" max="12" width="16.73046875" customWidth="1"/>
    <col min="13" max="13" width="17.1328125" customWidth="1"/>
    <col min="14" max="14" width="17.3984375" customWidth="1"/>
    <col min="15" max="15" width="12.86328125" customWidth="1"/>
    <col min="16" max="16" width="19.3984375" customWidth="1"/>
    <col min="17" max="17" width="14.3984375" customWidth="1"/>
    <col min="18" max="18" width="10.1328125" customWidth="1"/>
  </cols>
  <sheetData>
    <row r="1" spans="1:19" s="5" customFormat="1" ht="27.75" customHeight="1" x14ac:dyDescent="0.45">
      <c r="A1" s="85" t="s">
        <v>102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9" s="28" customFormat="1" x14ac:dyDescent="0.45">
      <c r="A2" s="27" t="s">
        <v>0</v>
      </c>
      <c r="B2" s="75" t="s">
        <v>1</v>
      </c>
      <c r="C2" s="75"/>
      <c r="D2" s="75"/>
      <c r="E2" s="75"/>
      <c r="F2" s="76" t="s">
        <v>2</v>
      </c>
      <c r="G2" s="76"/>
      <c r="H2" s="76"/>
      <c r="I2" s="76"/>
      <c r="J2" s="76"/>
      <c r="K2" s="76"/>
      <c r="L2" s="77" t="s">
        <v>3</v>
      </c>
      <c r="M2" s="77"/>
      <c r="N2" s="77"/>
      <c r="O2" s="77"/>
      <c r="P2" s="77"/>
      <c r="Q2" s="78" t="s">
        <v>4</v>
      </c>
      <c r="R2" s="79"/>
    </row>
    <row r="3" spans="1:19" s="5" customFormat="1" x14ac:dyDescent="0.45">
      <c r="A3" s="26" t="s">
        <v>5</v>
      </c>
      <c r="B3" s="80" t="s">
        <v>6</v>
      </c>
      <c r="C3" s="80"/>
      <c r="D3" s="10" t="s">
        <v>7</v>
      </c>
      <c r="E3" s="80" t="s">
        <v>8</v>
      </c>
      <c r="F3" s="80"/>
      <c r="G3" s="80"/>
      <c r="H3" s="80"/>
      <c r="I3" s="80"/>
      <c r="J3" s="80"/>
      <c r="K3" s="80"/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80" t="s">
        <v>14</v>
      </c>
      <c r="R3" s="81"/>
    </row>
    <row r="4" spans="1:19" x14ac:dyDescent="0.45">
      <c r="A4" s="73" t="s">
        <v>15</v>
      </c>
      <c r="B4" s="67" t="s">
        <v>16</v>
      </c>
      <c r="C4" s="67" t="s">
        <v>17</v>
      </c>
      <c r="D4" s="67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67" t="s">
        <v>26</v>
      </c>
      <c r="M4" s="67" t="s">
        <v>27</v>
      </c>
      <c r="N4" s="67" t="s">
        <v>75</v>
      </c>
      <c r="O4" s="67" t="s">
        <v>28</v>
      </c>
      <c r="P4" s="67" t="s">
        <v>29</v>
      </c>
      <c r="Q4" s="67" t="s">
        <v>30</v>
      </c>
      <c r="R4" s="82" t="s">
        <v>31</v>
      </c>
    </row>
    <row r="5" spans="1:19" ht="39" customHeight="1" x14ac:dyDescent="0.45">
      <c r="A5" s="74"/>
      <c r="B5" s="68"/>
      <c r="C5" s="68"/>
      <c r="D5" s="68"/>
      <c r="E5" s="4" t="s">
        <v>32</v>
      </c>
      <c r="F5" s="4" t="s">
        <v>33</v>
      </c>
      <c r="G5" s="4" t="s">
        <v>34</v>
      </c>
      <c r="H5" s="4" t="s">
        <v>35</v>
      </c>
      <c r="I5" s="4" t="s">
        <v>83</v>
      </c>
      <c r="J5" s="4" t="s">
        <v>36</v>
      </c>
      <c r="K5" s="4" t="s">
        <v>37</v>
      </c>
      <c r="L5" s="68"/>
      <c r="M5" s="68"/>
      <c r="N5" s="68"/>
      <c r="O5" s="68"/>
      <c r="P5" s="68"/>
      <c r="Q5" s="68"/>
      <c r="R5" s="83"/>
    </row>
    <row r="6" spans="1:19" s="11" customFormat="1" ht="91.5" customHeight="1" x14ac:dyDescent="0.35">
      <c r="A6" s="35" t="s">
        <v>38</v>
      </c>
      <c r="B6" s="33" t="s">
        <v>97</v>
      </c>
      <c r="C6" s="66">
        <f>7.7*106</f>
        <v>816.2</v>
      </c>
      <c r="D6" s="18" t="s">
        <v>62</v>
      </c>
      <c r="E6" s="48" t="s">
        <v>79</v>
      </c>
      <c r="F6" s="48" t="s">
        <v>41</v>
      </c>
      <c r="G6" s="49" t="s">
        <v>42</v>
      </c>
      <c r="H6" s="49" t="s">
        <v>68</v>
      </c>
      <c r="I6" s="55">
        <v>94</v>
      </c>
      <c r="J6" s="48" t="s">
        <v>80</v>
      </c>
      <c r="K6" s="50">
        <f>24.1*1</f>
        <v>24.1</v>
      </c>
      <c r="L6" s="51">
        <v>0</v>
      </c>
      <c r="M6" s="51">
        <v>0</v>
      </c>
      <c r="N6" s="54" t="s">
        <v>78</v>
      </c>
      <c r="O6" s="48" t="s">
        <v>41</v>
      </c>
      <c r="P6" s="52">
        <f>I6*K6</f>
        <v>2265.4</v>
      </c>
      <c r="Q6" s="53">
        <f>P6/P14</f>
        <v>0.59884227140625057</v>
      </c>
      <c r="R6" s="36">
        <f>SUM(Q6:Q9)</f>
        <v>0.99999999999999978</v>
      </c>
      <c r="S6" s="24"/>
    </row>
    <row r="7" spans="1:19" s="11" customFormat="1" ht="57.75" customHeight="1" x14ac:dyDescent="0.35">
      <c r="A7" s="37"/>
      <c r="B7" s="45"/>
      <c r="C7" s="39"/>
      <c r="D7" s="43"/>
      <c r="E7" s="48" t="s">
        <v>43</v>
      </c>
      <c r="F7" s="48" t="s">
        <v>41</v>
      </c>
      <c r="G7" s="49" t="s">
        <v>44</v>
      </c>
      <c r="H7" s="49" t="s">
        <v>68</v>
      </c>
      <c r="I7" s="55">
        <v>84</v>
      </c>
      <c r="J7" s="48" t="s">
        <v>72</v>
      </c>
      <c r="K7" s="50">
        <f>15-7.7</f>
        <v>7.3</v>
      </c>
      <c r="L7" s="54" t="s">
        <v>45</v>
      </c>
      <c r="M7" s="51">
        <v>0</v>
      </c>
      <c r="N7" s="51">
        <v>0</v>
      </c>
      <c r="O7" s="48" t="s">
        <v>41</v>
      </c>
      <c r="P7" s="52">
        <f>I7*K7*(1-0.0056)</f>
        <v>609.76607999999987</v>
      </c>
      <c r="Q7" s="53">
        <f>P7/P14</f>
        <v>0.16118729777243995</v>
      </c>
      <c r="R7" s="41"/>
      <c r="S7" s="24"/>
    </row>
    <row r="8" spans="1:19" s="11" customFormat="1" ht="56.25" customHeight="1" x14ac:dyDescent="0.35">
      <c r="A8" s="37"/>
      <c r="B8" s="45"/>
      <c r="C8" s="39"/>
      <c r="D8" s="43"/>
      <c r="E8" s="48" t="s">
        <v>76</v>
      </c>
      <c r="F8" s="48" t="s">
        <v>41</v>
      </c>
      <c r="G8" s="49" t="s">
        <v>74</v>
      </c>
      <c r="H8" s="49" t="s">
        <v>68</v>
      </c>
      <c r="I8" s="55">
        <v>87</v>
      </c>
      <c r="J8" s="48" t="s">
        <v>77</v>
      </c>
      <c r="K8" s="50">
        <v>10</v>
      </c>
      <c r="L8" s="51">
        <v>0</v>
      </c>
      <c r="M8" s="51">
        <v>0</v>
      </c>
      <c r="N8" s="51">
        <v>0</v>
      </c>
      <c r="O8" s="48" t="s">
        <v>46</v>
      </c>
      <c r="P8" s="52">
        <f>I8*K8</f>
        <v>870</v>
      </c>
      <c r="Q8" s="53">
        <f>P8/P14</f>
        <v>0.22997827144143992</v>
      </c>
      <c r="R8" s="41"/>
    </row>
    <row r="9" spans="1:19" s="11" customFormat="1" ht="63" x14ac:dyDescent="0.35">
      <c r="A9" s="37"/>
      <c r="B9" s="38"/>
      <c r="C9" s="40"/>
      <c r="D9" s="44"/>
      <c r="E9" s="4" t="s">
        <v>47</v>
      </c>
      <c r="F9" s="4" t="s">
        <v>41</v>
      </c>
      <c r="G9" s="29" t="s">
        <v>48</v>
      </c>
      <c r="H9" s="49" t="s">
        <v>68</v>
      </c>
      <c r="I9" s="13">
        <v>63</v>
      </c>
      <c r="J9" s="29" t="s">
        <v>49</v>
      </c>
      <c r="K9" s="16">
        <v>0.6</v>
      </c>
      <c r="L9" s="20">
        <v>0</v>
      </c>
      <c r="M9" s="20">
        <v>0</v>
      </c>
      <c r="N9" s="20">
        <v>0</v>
      </c>
      <c r="O9" s="4" t="s">
        <v>41</v>
      </c>
      <c r="P9" s="19">
        <f>I9*K9</f>
        <v>37.799999999999997</v>
      </c>
      <c r="Q9" s="25">
        <f>P9/P14</f>
        <v>9.9921593798694575E-3</v>
      </c>
      <c r="R9" s="42"/>
      <c r="S9" s="23"/>
    </row>
    <row r="10" spans="1:19" s="11" customFormat="1" ht="33.75" customHeight="1" x14ac:dyDescent="0.35">
      <c r="A10" s="72" t="s">
        <v>63</v>
      </c>
      <c r="B10" s="3" t="s">
        <v>51</v>
      </c>
      <c r="C10" s="33">
        <v>0</v>
      </c>
      <c r="D10" s="9" t="s">
        <v>52</v>
      </c>
      <c r="F10" s="3"/>
      <c r="G10" s="3"/>
      <c r="H10" s="3"/>
      <c r="I10" s="3"/>
      <c r="J10" s="3"/>
      <c r="K10" s="15"/>
      <c r="L10" s="3"/>
      <c r="M10" s="3"/>
      <c r="N10" s="3"/>
      <c r="O10" s="3"/>
      <c r="P10" s="12"/>
      <c r="Q10" s="21"/>
      <c r="R10" s="82"/>
    </row>
    <row r="11" spans="1:19" s="11" customFormat="1" ht="42.75" customHeight="1" x14ac:dyDescent="0.35">
      <c r="A11" s="73"/>
      <c r="B11" s="33" t="s">
        <v>98</v>
      </c>
      <c r="C11" s="17">
        <f>5*106</f>
        <v>530</v>
      </c>
      <c r="D11" s="9" t="s">
        <v>64</v>
      </c>
      <c r="F11" s="3"/>
      <c r="G11" s="3"/>
      <c r="H11" s="3"/>
      <c r="I11" s="3"/>
      <c r="J11" s="3"/>
      <c r="K11" s="15"/>
      <c r="L11" s="3"/>
      <c r="M11" s="3"/>
      <c r="N11" s="3"/>
      <c r="O11" s="3"/>
      <c r="P11" s="12"/>
      <c r="Q11" s="21"/>
      <c r="R11" s="82"/>
    </row>
    <row r="12" spans="1:19" s="11" customFormat="1" ht="42.75" customHeight="1" x14ac:dyDescent="0.35">
      <c r="A12" s="73"/>
      <c r="B12" s="3" t="s">
        <v>54</v>
      </c>
      <c r="C12" s="12">
        <v>0</v>
      </c>
      <c r="D12" s="3" t="s">
        <v>65</v>
      </c>
      <c r="F12" s="3"/>
      <c r="G12" s="3"/>
      <c r="H12" s="3"/>
      <c r="I12" s="3"/>
      <c r="J12" s="3"/>
      <c r="K12" s="15"/>
      <c r="L12" s="3"/>
      <c r="M12" s="3"/>
      <c r="N12" s="3"/>
      <c r="O12" s="3"/>
      <c r="P12" s="12"/>
      <c r="Q12" s="21"/>
      <c r="R12" s="82"/>
    </row>
    <row r="13" spans="1:19" s="11" customFormat="1" ht="72.75" customHeight="1" x14ac:dyDescent="0.35">
      <c r="A13" s="74"/>
      <c r="B13" s="4" t="s">
        <v>96</v>
      </c>
      <c r="C13" s="65">
        <f>8*7*7*0.25</f>
        <v>98</v>
      </c>
      <c r="D13" s="4" t="s">
        <v>91</v>
      </c>
      <c r="E13" s="4"/>
      <c r="F13" s="4"/>
      <c r="G13" s="4"/>
      <c r="H13" s="4"/>
      <c r="I13" s="4"/>
      <c r="J13" s="4"/>
      <c r="K13" s="16"/>
      <c r="L13" s="4"/>
      <c r="M13" s="4"/>
      <c r="N13" s="4"/>
      <c r="O13" s="4"/>
      <c r="P13" s="14"/>
      <c r="Q13" s="22"/>
      <c r="R13" s="83"/>
    </row>
    <row r="14" spans="1:19" s="1" customFormat="1" ht="25.5" customHeight="1" x14ac:dyDescent="0.45">
      <c r="A14" s="69" t="s">
        <v>56</v>
      </c>
      <c r="B14" s="70"/>
      <c r="C14" s="58">
        <f>SUM(C6:C13)</f>
        <v>1444.2</v>
      </c>
      <c r="D14" s="59"/>
      <c r="E14" s="59"/>
      <c r="F14" s="59"/>
      <c r="G14" s="59"/>
      <c r="H14" s="59"/>
      <c r="I14" s="59"/>
      <c r="J14" s="59"/>
      <c r="K14" s="58"/>
      <c r="L14" s="59"/>
      <c r="M14" s="59"/>
      <c r="N14" s="59"/>
      <c r="O14" s="57" t="s">
        <v>57</v>
      </c>
      <c r="P14" s="60">
        <f>SUM(P6:P13)</f>
        <v>3782.9660800000001</v>
      </c>
      <c r="Q14" s="57" t="s">
        <v>58</v>
      </c>
      <c r="R14" s="61">
        <f>P14/C14</f>
        <v>2.6194198033513363</v>
      </c>
    </row>
    <row r="15" spans="1:19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9" x14ac:dyDescent="0.45">
      <c r="A16" s="63" t="s">
        <v>73</v>
      </c>
      <c r="B16" s="2"/>
      <c r="C16" s="2"/>
      <c r="D16" s="2"/>
      <c r="E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" customHeight="1" x14ac:dyDescent="0.45">
      <c r="A17" s="34" t="s">
        <v>85</v>
      </c>
      <c r="B17" s="32"/>
      <c r="C17" s="32"/>
      <c r="D17" s="32"/>
      <c r="E17" s="3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45">
      <c r="A18" s="34" t="s">
        <v>86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45">
      <c r="A19" s="34" t="s">
        <v>89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45">
      <c r="A20" s="64" t="s">
        <v>90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45">
      <c r="A21" s="6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45">
      <c r="A22" s="34" t="s">
        <v>100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45">
      <c r="A23" s="34" t="s">
        <v>106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45">
      <c r="A24" s="34" t="s">
        <v>99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45">
      <c r="A25" s="34" t="s">
        <v>101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45">
      <c r="A27" s="87" t="s">
        <v>108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45">
      <c r="A28" s="88" t="s">
        <v>107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4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 x14ac:dyDescent="0.4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 x14ac:dyDescent="0.4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 x14ac:dyDescent="0.4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x14ac:dyDescent="0.4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x14ac:dyDescent="0.4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x14ac:dyDescent="0.4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x14ac:dyDescent="0.4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 x14ac:dyDescent="0.4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 x14ac:dyDescent="0.4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 x14ac:dyDescent="0.4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 x14ac:dyDescent="0.4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 x14ac:dyDescent="0.4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</sheetData>
  <mergeCells count="22">
    <mergeCell ref="A1:R1"/>
    <mergeCell ref="B2:E2"/>
    <mergeCell ref="F2:K2"/>
    <mergeCell ref="L2:P2"/>
    <mergeCell ref="Q2:R2"/>
    <mergeCell ref="B3:C3"/>
    <mergeCell ref="E3:K3"/>
    <mergeCell ref="Q3:R3"/>
    <mergeCell ref="R4:R5"/>
    <mergeCell ref="A10:A13"/>
    <mergeCell ref="R10:R13"/>
    <mergeCell ref="A4:A5"/>
    <mergeCell ref="B4:B5"/>
    <mergeCell ref="C4:C5"/>
    <mergeCell ref="D4:D5"/>
    <mergeCell ref="L4:L5"/>
    <mergeCell ref="M4:M5"/>
    <mergeCell ref="A14:B14"/>
    <mergeCell ref="N4:N5"/>
    <mergeCell ref="O4:O5"/>
    <mergeCell ref="P4:P5"/>
    <mergeCell ref="Q4:Q5"/>
  </mergeCells>
  <hyperlinks>
    <hyperlink ref="A28" r:id="rId1" display="https://www.socialvalueint.org/guide-to-sroi" xr:uid="{54E5B3B5-545D-4B79-9A75-32343B34F6AC}"/>
  </hyperlinks>
  <pageMargins left="0.7" right="0.7" top="0.75" bottom="0.75" header="0.3" footer="0.3"/>
  <pageSetup paperSize="9" scale="70" fitToWidth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A2087CD3F4247B1D361605FAD36D3" ma:contentTypeVersion="15" ma:contentTypeDescription="Create a new document." ma:contentTypeScope="" ma:versionID="3c70521413027b1add1abc6d406a1fdc">
  <xsd:schema xmlns:xsd="http://www.w3.org/2001/XMLSchema" xmlns:xs="http://www.w3.org/2001/XMLSchema" xmlns:p="http://schemas.microsoft.com/office/2006/metadata/properties" xmlns:ns2="f4319450-b277-4232-8b90-ee1fa443cfb0" xmlns:ns3="39aac418-3345-4f71-a67f-0e83cab0075e" targetNamespace="http://schemas.microsoft.com/office/2006/metadata/properties" ma:root="true" ma:fieldsID="3e4e0d17f2e66fd4a8e28b41de9a91dc" ns2:_="" ns3:_="">
    <xsd:import namespace="f4319450-b277-4232-8b90-ee1fa443cfb0"/>
    <xsd:import namespace="39aac418-3345-4f71-a67f-0e83cab007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19450-b277-4232-8b90-ee1fa443c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ab21b52-5dc3-47af-92dc-1c547d5b7a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ac418-3345-4f71-a67f-0e83cab007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f381d9f-d689-4b14-bdea-e1a1d9d5d745}" ma:internalName="TaxCatchAll" ma:showField="CatchAllData" ma:web="39aac418-3345-4f71-a67f-0e83cab007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319450-b277-4232-8b90-ee1fa443cfb0">
      <Terms xmlns="http://schemas.microsoft.com/office/infopath/2007/PartnerControls"/>
    </lcf76f155ced4ddcb4097134ff3c332f>
    <TaxCatchAll xmlns="39aac418-3345-4f71-a67f-0e83cab0075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CC1C56-3E1F-4F50-A301-709B114C3C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319450-b277-4232-8b90-ee1fa443cfb0"/>
    <ds:schemaRef ds:uri="39aac418-3345-4f71-a67f-0e83cab007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A166CF-BAB1-4D6E-93DE-612E315EBB49}">
  <ds:schemaRefs>
    <ds:schemaRef ds:uri="http://schemas.microsoft.com/office/2006/metadata/properties"/>
    <ds:schemaRef ds:uri="http://schemas.microsoft.com/office/infopath/2007/PartnerControls"/>
    <ds:schemaRef ds:uri="f4319450-b277-4232-8b90-ee1fa443cfb0"/>
    <ds:schemaRef ds:uri="39aac418-3345-4f71-a67f-0e83cab0075e"/>
  </ds:schemaRefs>
</ds:datastoreItem>
</file>

<file path=customXml/itemProps3.xml><?xml version="1.0" encoding="utf-8"?>
<ds:datastoreItem xmlns:ds="http://schemas.openxmlformats.org/officeDocument/2006/customXml" ds:itemID="{118D6A59-16F4-4E5B-A545-79A761B84E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ESM_4_Evaluative SROI</vt:lpstr>
      <vt:lpstr>ESM_5_Forecast SROI</vt:lpstr>
      <vt:lpstr>ESM_6_SROI no subsidy</vt:lpstr>
      <vt:lpstr>ESM_7_SROI part subsidy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Lizzy Johnston</dc:creator>
  <cp:keywords/>
  <dc:description/>
  <cp:lastModifiedBy>Lizzy Johnston</cp:lastModifiedBy>
  <cp:revision/>
  <cp:lastPrinted>2024-11-29T00:15:49Z</cp:lastPrinted>
  <dcterms:created xsi:type="dcterms:W3CDTF">2023-09-06T22:10:23Z</dcterms:created>
  <dcterms:modified xsi:type="dcterms:W3CDTF">2025-06-17T05:05:28Z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0x010100357A2087CD3F4247B1D361605FAD36D3</vt:lpwstr>
  </property>
</Properties>
</file>