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ncina/Documents/ISICO/"/>
    </mc:Choice>
  </mc:AlternateContent>
  <xr:revisionPtr revIDLastSave="0" documentId="13_ncr:1_{DAFB6D7C-7624-A44E-AE92-D2E617B06077}" xr6:coauthVersionLast="47" xr6:coauthVersionMax="47" xr10:uidLastSave="{00000000-0000-0000-0000-000000000000}"/>
  <bookViews>
    <workbookView xWindow="0" yWindow="760" windowWidth="30240" windowHeight="17700" xr2:uid="{07387CBE-0001-4D4D-8E6F-7E42CD1CC25F}"/>
  </bookViews>
  <sheets>
    <sheet name="Threshold 15" sheetId="1" r:id="rId1"/>
    <sheet name="Threshold 20" sheetId="2" r:id="rId2"/>
    <sheet name="Threshold 25" sheetId="3" r:id="rId3"/>
    <sheet name="Threshold 30" sheetId="4" r:id="rId4"/>
    <sheet name="Threshold 40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7" i="5" l="1"/>
  <c r="T8" i="5"/>
  <c r="T9" i="5"/>
  <c r="T10" i="5"/>
  <c r="T11" i="5"/>
  <c r="T12" i="5"/>
  <c r="T13" i="5"/>
  <c r="T14" i="5"/>
  <c r="T15" i="5"/>
  <c r="T16" i="5"/>
  <c r="T17" i="5"/>
  <c r="T18" i="5"/>
  <c r="T19" i="5"/>
  <c r="T20" i="5"/>
  <c r="T21" i="5"/>
  <c r="T22" i="5"/>
  <c r="T23" i="5"/>
  <c r="T24" i="5"/>
  <c r="T25" i="5"/>
  <c r="T26" i="5"/>
  <c r="T27" i="5"/>
  <c r="T28" i="5"/>
  <c r="T29" i="5"/>
  <c r="T6" i="5"/>
  <c r="S29" i="5"/>
  <c r="S7" i="5"/>
  <c r="S8" i="5"/>
  <c r="S9" i="5"/>
  <c r="S10" i="5"/>
  <c r="S11" i="5"/>
  <c r="S12" i="5"/>
  <c r="S13" i="5"/>
  <c r="S14" i="5"/>
  <c r="S15" i="5"/>
  <c r="S16" i="5"/>
  <c r="S17" i="5"/>
  <c r="S18" i="5"/>
  <c r="S19" i="5"/>
  <c r="S20" i="5"/>
  <c r="S21" i="5"/>
  <c r="S22" i="5"/>
  <c r="S23" i="5"/>
  <c r="S24" i="5"/>
  <c r="S25" i="5"/>
  <c r="S26" i="5"/>
  <c r="S27" i="5"/>
  <c r="S28" i="5"/>
  <c r="S6" i="5"/>
  <c r="R7" i="5"/>
  <c r="R8" i="5"/>
  <c r="R9" i="5"/>
  <c r="R10" i="5"/>
  <c r="R11" i="5"/>
  <c r="R12" i="5"/>
  <c r="R13" i="5"/>
  <c r="R14" i="5"/>
  <c r="R15" i="5"/>
  <c r="R16" i="5"/>
  <c r="R17" i="5"/>
  <c r="R18" i="5"/>
  <c r="R19" i="5"/>
  <c r="R20" i="5"/>
  <c r="R21" i="5"/>
  <c r="R22" i="5"/>
  <c r="R23" i="5"/>
  <c r="R24" i="5"/>
  <c r="R25" i="5"/>
  <c r="R26" i="5"/>
  <c r="R27" i="5"/>
  <c r="R28" i="5"/>
  <c r="R29" i="5"/>
  <c r="R6" i="5"/>
  <c r="Q7" i="5"/>
  <c r="Q8" i="5"/>
  <c r="Q9" i="5"/>
  <c r="Q10" i="5"/>
  <c r="Q11" i="5"/>
  <c r="Q12" i="5"/>
  <c r="Q13" i="5"/>
  <c r="Q14" i="5"/>
  <c r="AB14" i="5" s="1"/>
  <c r="Q15" i="5"/>
  <c r="Q16" i="5"/>
  <c r="Q17" i="5"/>
  <c r="Q18" i="5"/>
  <c r="Q19" i="5"/>
  <c r="Q20" i="5"/>
  <c r="Q21" i="5"/>
  <c r="Q22" i="5"/>
  <c r="Q23" i="5"/>
  <c r="Q24" i="5"/>
  <c r="Q25" i="5"/>
  <c r="Q26" i="5"/>
  <c r="Q27" i="5"/>
  <c r="Q28" i="5"/>
  <c r="Q29" i="5"/>
  <c r="Q6" i="5"/>
  <c r="P7" i="5"/>
  <c r="P8" i="5"/>
  <c r="P9" i="5"/>
  <c r="P10" i="5"/>
  <c r="P11" i="5"/>
  <c r="P12" i="5"/>
  <c r="P13" i="5"/>
  <c r="P14" i="5"/>
  <c r="P15" i="5"/>
  <c r="P16" i="5"/>
  <c r="P17" i="5"/>
  <c r="P18" i="5"/>
  <c r="P19" i="5"/>
  <c r="P20" i="5"/>
  <c r="P21" i="5"/>
  <c r="P22" i="5"/>
  <c r="P23" i="5"/>
  <c r="P24" i="5"/>
  <c r="P25" i="5"/>
  <c r="P26" i="5"/>
  <c r="P27" i="5"/>
  <c r="P28" i="5"/>
  <c r="P29" i="5"/>
  <c r="P6" i="5"/>
  <c r="O7" i="5"/>
  <c r="O8" i="5"/>
  <c r="O9" i="5"/>
  <c r="O10" i="5"/>
  <c r="O11" i="5"/>
  <c r="O12" i="5"/>
  <c r="O13" i="5"/>
  <c r="O14" i="5"/>
  <c r="O15" i="5"/>
  <c r="O16" i="5"/>
  <c r="O17" i="5"/>
  <c r="O18" i="5"/>
  <c r="O19" i="5"/>
  <c r="O20" i="5"/>
  <c r="O21" i="5"/>
  <c r="O22" i="5"/>
  <c r="O23" i="5"/>
  <c r="O24" i="5"/>
  <c r="O25" i="5"/>
  <c r="O26" i="5"/>
  <c r="O27" i="5"/>
  <c r="O28" i="5"/>
  <c r="O29" i="5"/>
  <c r="O6" i="5"/>
  <c r="T7" i="4"/>
  <c r="T8" i="4"/>
  <c r="T9" i="4"/>
  <c r="AB9" i="4" s="1"/>
  <c r="T10" i="4"/>
  <c r="T11" i="4"/>
  <c r="T12" i="4"/>
  <c r="AB12" i="4" s="1"/>
  <c r="T13" i="4"/>
  <c r="T14" i="4"/>
  <c r="T15" i="4"/>
  <c r="T16" i="4"/>
  <c r="T17" i="4"/>
  <c r="T18" i="4"/>
  <c r="T19" i="4"/>
  <c r="T20" i="4"/>
  <c r="T21" i="4"/>
  <c r="T22" i="4"/>
  <c r="T23" i="4"/>
  <c r="T24" i="4"/>
  <c r="T25" i="4"/>
  <c r="T26" i="4"/>
  <c r="T27" i="4"/>
  <c r="T28" i="4"/>
  <c r="T29" i="4"/>
  <c r="T6" i="4"/>
  <c r="S7" i="4"/>
  <c r="S8" i="4"/>
  <c r="S9" i="4"/>
  <c r="S10" i="4"/>
  <c r="S11" i="4"/>
  <c r="S12" i="4"/>
  <c r="S13" i="4"/>
  <c r="S14" i="4"/>
  <c r="S15" i="4"/>
  <c r="S16" i="4"/>
  <c r="S17" i="4"/>
  <c r="S18" i="4"/>
  <c r="S19" i="4"/>
  <c r="S20" i="4"/>
  <c r="S21" i="4"/>
  <c r="S22" i="4"/>
  <c r="S23" i="4"/>
  <c r="S24" i="4"/>
  <c r="S25" i="4"/>
  <c r="S26" i="4"/>
  <c r="S27" i="4"/>
  <c r="S28" i="4"/>
  <c r="S29" i="4"/>
  <c r="S6" i="4"/>
  <c r="R7" i="4"/>
  <c r="R8" i="4"/>
  <c r="R9" i="4"/>
  <c r="Z9" i="4" s="1"/>
  <c r="AA9" i="4" s="1"/>
  <c r="R10" i="4"/>
  <c r="R11" i="4"/>
  <c r="R12" i="4"/>
  <c r="R13" i="4"/>
  <c r="R14" i="4"/>
  <c r="R15" i="4"/>
  <c r="R16" i="4"/>
  <c r="R17" i="4"/>
  <c r="R18" i="4"/>
  <c r="R19" i="4"/>
  <c r="R20" i="4"/>
  <c r="R21" i="4"/>
  <c r="R22" i="4"/>
  <c r="R23" i="4"/>
  <c r="R24" i="4"/>
  <c r="R25" i="4"/>
  <c r="R26" i="4"/>
  <c r="R27" i="4"/>
  <c r="R28" i="4"/>
  <c r="R29" i="4"/>
  <c r="R6" i="4"/>
  <c r="Q7" i="4"/>
  <c r="Q8" i="4"/>
  <c r="Q9" i="4"/>
  <c r="Q10" i="4"/>
  <c r="Q11" i="4"/>
  <c r="Q12" i="4"/>
  <c r="Q13" i="4"/>
  <c r="AB13" i="4" s="1"/>
  <c r="Q14" i="4"/>
  <c r="Q15" i="4"/>
  <c r="Q16" i="4"/>
  <c r="Q17" i="4"/>
  <c r="Q18" i="4"/>
  <c r="Q19" i="4"/>
  <c r="Q20" i="4"/>
  <c r="Q21" i="4"/>
  <c r="Z21" i="4" s="1"/>
  <c r="AA21" i="4" s="1"/>
  <c r="Q22" i="4"/>
  <c r="Z22" i="4" s="1"/>
  <c r="AA22" i="4" s="1"/>
  <c r="Q23" i="4"/>
  <c r="Q24" i="4"/>
  <c r="Q25" i="4"/>
  <c r="Q26" i="4"/>
  <c r="Q27" i="4"/>
  <c r="Q28" i="4"/>
  <c r="Q29" i="4"/>
  <c r="AB29" i="4" s="1"/>
  <c r="Q6" i="4"/>
  <c r="P7" i="4"/>
  <c r="P8" i="4"/>
  <c r="P9" i="4"/>
  <c r="P10" i="4"/>
  <c r="P11" i="4"/>
  <c r="Z11" i="4" s="1"/>
  <c r="AA11" i="4" s="1"/>
  <c r="P12" i="4"/>
  <c r="P13" i="4"/>
  <c r="P14" i="4"/>
  <c r="Z14" i="4" s="1"/>
  <c r="AA14" i="4" s="1"/>
  <c r="P15" i="4"/>
  <c r="P16" i="4"/>
  <c r="P17" i="4"/>
  <c r="P18" i="4"/>
  <c r="P19" i="4"/>
  <c r="AB19" i="4" s="1"/>
  <c r="P20" i="4"/>
  <c r="P21" i="4"/>
  <c r="P22" i="4"/>
  <c r="AB22" i="4" s="1"/>
  <c r="P23" i="4"/>
  <c r="P24" i="4"/>
  <c r="P25" i="4"/>
  <c r="P26" i="4"/>
  <c r="P27" i="4"/>
  <c r="AB27" i="4" s="1"/>
  <c r="P28" i="4"/>
  <c r="P29" i="4"/>
  <c r="P6" i="4"/>
  <c r="O7" i="4"/>
  <c r="O8" i="4"/>
  <c r="O9" i="4"/>
  <c r="O10" i="4"/>
  <c r="O11" i="4"/>
  <c r="O12" i="4"/>
  <c r="AC12" i="4" s="1"/>
  <c r="O13" i="4"/>
  <c r="Z13" i="4" s="1"/>
  <c r="AA13" i="4" s="1"/>
  <c r="O14" i="4"/>
  <c r="O15" i="4"/>
  <c r="O16" i="4"/>
  <c r="O17" i="4"/>
  <c r="O18" i="4"/>
  <c r="O19" i="4"/>
  <c r="O20" i="4"/>
  <c r="Z20" i="4" s="1"/>
  <c r="AA20" i="4" s="1"/>
  <c r="O21" i="4"/>
  <c r="O22" i="4"/>
  <c r="O23" i="4"/>
  <c r="O24" i="4"/>
  <c r="O25" i="4"/>
  <c r="O26" i="4"/>
  <c r="O27" i="4"/>
  <c r="O28" i="4"/>
  <c r="O29" i="4"/>
  <c r="Z29" i="4" s="1"/>
  <c r="AA29" i="4" s="1"/>
  <c r="O6" i="4"/>
  <c r="T7" i="3"/>
  <c r="T8" i="3"/>
  <c r="T9" i="3"/>
  <c r="T10" i="3"/>
  <c r="T11" i="3"/>
  <c r="T12" i="3"/>
  <c r="T13" i="3"/>
  <c r="T14" i="3"/>
  <c r="T15" i="3"/>
  <c r="T16" i="3"/>
  <c r="T17" i="3"/>
  <c r="T18" i="3"/>
  <c r="T19" i="3"/>
  <c r="T20" i="3"/>
  <c r="T21" i="3"/>
  <c r="T22" i="3"/>
  <c r="T23" i="3"/>
  <c r="T24" i="3"/>
  <c r="T25" i="3"/>
  <c r="T26" i="3"/>
  <c r="T27" i="3"/>
  <c r="T28" i="3"/>
  <c r="T29" i="3"/>
  <c r="T6" i="3"/>
  <c r="R7" i="3"/>
  <c r="R8" i="3"/>
  <c r="R9" i="3"/>
  <c r="R10" i="3"/>
  <c r="AB10" i="3" s="1"/>
  <c r="R11" i="3"/>
  <c r="R12" i="3"/>
  <c r="R13" i="3"/>
  <c r="R14" i="3"/>
  <c r="R15" i="3"/>
  <c r="R16" i="3"/>
  <c r="R17" i="3"/>
  <c r="R18" i="3"/>
  <c r="R19" i="3"/>
  <c r="R20" i="3"/>
  <c r="R21" i="3"/>
  <c r="R22" i="3"/>
  <c r="R23" i="3"/>
  <c r="R24" i="3"/>
  <c r="R25" i="3"/>
  <c r="R26" i="3"/>
  <c r="R27" i="3"/>
  <c r="R28" i="3"/>
  <c r="R29" i="3"/>
  <c r="S7" i="3"/>
  <c r="S8" i="3"/>
  <c r="S9" i="3"/>
  <c r="S10" i="3"/>
  <c r="S11" i="3"/>
  <c r="S12" i="3"/>
  <c r="S13" i="3"/>
  <c r="S14" i="3"/>
  <c r="S15" i="3"/>
  <c r="S16" i="3"/>
  <c r="S17" i="3"/>
  <c r="S18" i="3"/>
  <c r="S19" i="3"/>
  <c r="S20" i="3"/>
  <c r="S21" i="3"/>
  <c r="S22" i="3"/>
  <c r="S23" i="3"/>
  <c r="S24" i="3"/>
  <c r="S25" i="3"/>
  <c r="S26" i="3"/>
  <c r="S27" i="3"/>
  <c r="S28" i="3"/>
  <c r="S29" i="3"/>
  <c r="S6" i="3"/>
  <c r="R6" i="3"/>
  <c r="Q7" i="3"/>
  <c r="Q8" i="3"/>
  <c r="Q9" i="3"/>
  <c r="Q10" i="3"/>
  <c r="Q11" i="3"/>
  <c r="Q12" i="3"/>
  <c r="Q13" i="3"/>
  <c r="Q14" i="3"/>
  <c r="Q15" i="3"/>
  <c r="Q16" i="3"/>
  <c r="Q17" i="3"/>
  <c r="Q18" i="3"/>
  <c r="Q19" i="3"/>
  <c r="Q20" i="3"/>
  <c r="Q21" i="3"/>
  <c r="Q22" i="3"/>
  <c r="Q23" i="3"/>
  <c r="Q24" i="3"/>
  <c r="Q25" i="3"/>
  <c r="Q26" i="3"/>
  <c r="Q27" i="3"/>
  <c r="Q28" i="3"/>
  <c r="Q29" i="3"/>
  <c r="Q6" i="3"/>
  <c r="P7" i="3"/>
  <c r="P8" i="3"/>
  <c r="P9" i="3"/>
  <c r="P10" i="3"/>
  <c r="P11" i="3"/>
  <c r="P12" i="3"/>
  <c r="P13" i="3"/>
  <c r="P14" i="3"/>
  <c r="P15" i="3"/>
  <c r="P16" i="3"/>
  <c r="P17" i="3"/>
  <c r="P18" i="3"/>
  <c r="P19" i="3"/>
  <c r="P20" i="3"/>
  <c r="P21" i="3"/>
  <c r="P22" i="3"/>
  <c r="P23" i="3"/>
  <c r="P24" i="3"/>
  <c r="P25" i="3"/>
  <c r="P26" i="3"/>
  <c r="P27" i="3"/>
  <c r="P28" i="3"/>
  <c r="P29" i="3"/>
  <c r="P6" i="3"/>
  <c r="O7" i="3"/>
  <c r="O8" i="3"/>
  <c r="O9" i="3"/>
  <c r="O10" i="3"/>
  <c r="O11" i="3"/>
  <c r="O12" i="3"/>
  <c r="O13" i="3"/>
  <c r="O14" i="3"/>
  <c r="O15" i="3"/>
  <c r="O16" i="3"/>
  <c r="O17" i="3"/>
  <c r="O18" i="3"/>
  <c r="O19" i="3"/>
  <c r="O20" i="3"/>
  <c r="O21" i="3"/>
  <c r="O22" i="3"/>
  <c r="O23" i="3"/>
  <c r="O24" i="3"/>
  <c r="O25" i="3"/>
  <c r="O26" i="3"/>
  <c r="O27" i="3"/>
  <c r="O28" i="3"/>
  <c r="O29" i="3"/>
  <c r="O6" i="3"/>
  <c r="T7" i="2"/>
  <c r="T8" i="2"/>
  <c r="T9" i="2"/>
  <c r="T10" i="2"/>
  <c r="T11" i="2"/>
  <c r="T12" i="2"/>
  <c r="T13" i="2"/>
  <c r="T14" i="2"/>
  <c r="T15" i="2"/>
  <c r="T16" i="2"/>
  <c r="T17" i="2"/>
  <c r="T18" i="2"/>
  <c r="T19" i="2"/>
  <c r="T20" i="2"/>
  <c r="T21" i="2"/>
  <c r="T22" i="2"/>
  <c r="T23" i="2"/>
  <c r="T24" i="2"/>
  <c r="T25" i="2"/>
  <c r="T26" i="2"/>
  <c r="T27" i="2"/>
  <c r="T28" i="2"/>
  <c r="T29" i="2"/>
  <c r="T6" i="2"/>
  <c r="S7" i="2"/>
  <c r="S8" i="2"/>
  <c r="S9" i="2"/>
  <c r="S10" i="2"/>
  <c r="S11" i="2"/>
  <c r="S12" i="2"/>
  <c r="S13" i="2"/>
  <c r="S14" i="2"/>
  <c r="S15" i="2"/>
  <c r="S16" i="2"/>
  <c r="S17" i="2"/>
  <c r="S18" i="2"/>
  <c r="S19" i="2"/>
  <c r="S20" i="2"/>
  <c r="S21" i="2"/>
  <c r="S22" i="2"/>
  <c r="S23" i="2"/>
  <c r="S24" i="2"/>
  <c r="S25" i="2"/>
  <c r="S26" i="2"/>
  <c r="S27" i="2"/>
  <c r="S28" i="2"/>
  <c r="S29" i="2"/>
  <c r="S6" i="2"/>
  <c r="R7" i="2"/>
  <c r="R8" i="2"/>
  <c r="R9" i="2"/>
  <c r="R10" i="2"/>
  <c r="R11" i="2"/>
  <c r="R12" i="2"/>
  <c r="R13" i="2"/>
  <c r="R14" i="2"/>
  <c r="R15" i="2"/>
  <c r="R16" i="2"/>
  <c r="R17" i="2"/>
  <c r="R18" i="2"/>
  <c r="R19" i="2"/>
  <c r="R20" i="2"/>
  <c r="R21" i="2"/>
  <c r="R22" i="2"/>
  <c r="R23" i="2"/>
  <c r="R24" i="2"/>
  <c r="R25" i="2"/>
  <c r="R26" i="2"/>
  <c r="R27" i="2"/>
  <c r="R28" i="2"/>
  <c r="R29" i="2"/>
  <c r="R6" i="2"/>
  <c r="Q7" i="2"/>
  <c r="Q8" i="2"/>
  <c r="Q9" i="2"/>
  <c r="Q10" i="2"/>
  <c r="Q11" i="2"/>
  <c r="Q12" i="2"/>
  <c r="Q13" i="2"/>
  <c r="Q14" i="2"/>
  <c r="Q15" i="2"/>
  <c r="Q16" i="2"/>
  <c r="Q17" i="2"/>
  <c r="Q18" i="2"/>
  <c r="Q19" i="2"/>
  <c r="Q20" i="2"/>
  <c r="Q21" i="2"/>
  <c r="Q22" i="2"/>
  <c r="Q23" i="2"/>
  <c r="Q24" i="2"/>
  <c r="Q25" i="2"/>
  <c r="Q26" i="2"/>
  <c r="Q27" i="2"/>
  <c r="Q28" i="2"/>
  <c r="Q29" i="2"/>
  <c r="Q6" i="2"/>
  <c r="P7" i="2"/>
  <c r="P8" i="2"/>
  <c r="P9" i="2"/>
  <c r="P10" i="2"/>
  <c r="P11" i="2"/>
  <c r="P12" i="2"/>
  <c r="P13" i="2"/>
  <c r="P14" i="2"/>
  <c r="P15" i="2"/>
  <c r="P16" i="2"/>
  <c r="P17" i="2"/>
  <c r="P18" i="2"/>
  <c r="P19" i="2"/>
  <c r="P20" i="2"/>
  <c r="P21" i="2"/>
  <c r="P22" i="2"/>
  <c r="P23" i="2"/>
  <c r="P24" i="2"/>
  <c r="P25" i="2"/>
  <c r="P26" i="2"/>
  <c r="P27" i="2"/>
  <c r="P28" i="2"/>
  <c r="P29" i="2"/>
  <c r="P6" i="2"/>
  <c r="O7" i="2"/>
  <c r="O8" i="2"/>
  <c r="O9" i="2"/>
  <c r="O10" i="2"/>
  <c r="O11" i="2"/>
  <c r="O12" i="2"/>
  <c r="O13" i="2"/>
  <c r="O14" i="2"/>
  <c r="O15" i="2"/>
  <c r="O16" i="2"/>
  <c r="O17" i="2"/>
  <c r="O18" i="2"/>
  <c r="O19" i="2"/>
  <c r="O20" i="2"/>
  <c r="O21" i="2"/>
  <c r="O22" i="2"/>
  <c r="O23" i="2"/>
  <c r="O24" i="2"/>
  <c r="O25" i="2"/>
  <c r="AB25" i="2" s="1"/>
  <c r="O26" i="2"/>
  <c r="Z26" i="2" s="1"/>
  <c r="AA26" i="2" s="1"/>
  <c r="O27" i="2"/>
  <c r="O28" i="2"/>
  <c r="O29" i="2"/>
  <c r="O6" i="2"/>
  <c r="Z6" i="4"/>
  <c r="AA6" i="4" s="1"/>
  <c r="AB6" i="4"/>
  <c r="AC6" i="4"/>
  <c r="Z7" i="4"/>
  <c r="AA7" i="4" s="1"/>
  <c r="AB7" i="4"/>
  <c r="AC7" i="4"/>
  <c r="Z8" i="4"/>
  <c r="AA8" i="4" s="1"/>
  <c r="AB8" i="4"/>
  <c r="AC8" i="4"/>
  <c r="AC9" i="4"/>
  <c r="Z10" i="4"/>
  <c r="AA10" i="4" s="1"/>
  <c r="AB10" i="4"/>
  <c r="AC10" i="4"/>
  <c r="Z12" i="4"/>
  <c r="AA12" i="4" s="1"/>
  <c r="Z15" i="4"/>
  <c r="AA15" i="4" s="1"/>
  <c r="AB15" i="4"/>
  <c r="AC15" i="4"/>
  <c r="Z16" i="4"/>
  <c r="AA16" i="4" s="1"/>
  <c r="AB16" i="4"/>
  <c r="AC16" i="4"/>
  <c r="Z17" i="4"/>
  <c r="AA17" i="4" s="1"/>
  <c r="AB17" i="4"/>
  <c r="AC17" i="4"/>
  <c r="Z18" i="4"/>
  <c r="AA18" i="4" s="1"/>
  <c r="AB18" i="4"/>
  <c r="AC18" i="4"/>
  <c r="Z19" i="4"/>
  <c r="AA19" i="4" s="1"/>
  <c r="Z23" i="4"/>
  <c r="AA23" i="4" s="1"/>
  <c r="AB23" i="4"/>
  <c r="AC23" i="4"/>
  <c r="Z24" i="4"/>
  <c r="AA24" i="4" s="1"/>
  <c r="AB24" i="4"/>
  <c r="AC24" i="4"/>
  <c r="Z25" i="4"/>
  <c r="AA25" i="4" s="1"/>
  <c r="AB25" i="4"/>
  <c r="AC25" i="4"/>
  <c r="Z26" i="4"/>
  <c r="AA26" i="4" s="1"/>
  <c r="AB26" i="4"/>
  <c r="AC26" i="4"/>
  <c r="AB26" i="5"/>
  <c r="X29" i="5"/>
  <c r="W29" i="5"/>
  <c r="V29" i="5"/>
  <c r="U29" i="5"/>
  <c r="N29" i="5"/>
  <c r="X28" i="5"/>
  <c r="W28" i="5"/>
  <c r="V28" i="5"/>
  <c r="U28" i="5"/>
  <c r="N28" i="5"/>
  <c r="X27" i="5"/>
  <c r="W27" i="5"/>
  <c r="V27" i="5"/>
  <c r="U27" i="5"/>
  <c r="N27" i="5"/>
  <c r="AB27" i="5" s="1"/>
  <c r="X26" i="5"/>
  <c r="W26" i="5"/>
  <c r="V26" i="5"/>
  <c r="U26" i="5"/>
  <c r="N26" i="5"/>
  <c r="X25" i="5"/>
  <c r="W25" i="5"/>
  <c r="V25" i="5"/>
  <c r="U25" i="5"/>
  <c r="N25" i="5"/>
  <c r="X24" i="5"/>
  <c r="W24" i="5"/>
  <c r="V24" i="5"/>
  <c r="U24" i="5"/>
  <c r="N24" i="5"/>
  <c r="AC24" i="5" s="1"/>
  <c r="X23" i="5"/>
  <c r="W23" i="5"/>
  <c r="V23" i="5"/>
  <c r="U23" i="5"/>
  <c r="N23" i="5"/>
  <c r="AB23" i="5" s="1"/>
  <c r="X22" i="5"/>
  <c r="W22" i="5"/>
  <c r="V22" i="5"/>
  <c r="U22" i="5"/>
  <c r="N22" i="5"/>
  <c r="X21" i="5"/>
  <c r="W21" i="5"/>
  <c r="V21" i="5"/>
  <c r="U21" i="5"/>
  <c r="N21" i="5"/>
  <c r="X20" i="5"/>
  <c r="W20" i="5"/>
  <c r="V20" i="5"/>
  <c r="U20" i="5"/>
  <c r="N20" i="5"/>
  <c r="X19" i="5"/>
  <c r="W19" i="5"/>
  <c r="V19" i="5"/>
  <c r="U19" i="5"/>
  <c r="N19" i="5"/>
  <c r="AB19" i="5" s="1"/>
  <c r="X18" i="5"/>
  <c r="W18" i="5"/>
  <c r="V18" i="5"/>
  <c r="U18" i="5"/>
  <c r="N18" i="5"/>
  <c r="X17" i="5"/>
  <c r="W17" i="5"/>
  <c r="V17" i="5"/>
  <c r="U17" i="5"/>
  <c r="AB17" i="5"/>
  <c r="N17" i="5"/>
  <c r="X16" i="5"/>
  <c r="W16" i="5"/>
  <c r="V16" i="5"/>
  <c r="U16" i="5"/>
  <c r="N16" i="5"/>
  <c r="X15" i="5"/>
  <c r="W15" i="5"/>
  <c r="V15" i="5"/>
  <c r="U15" i="5"/>
  <c r="N15" i="5"/>
  <c r="Z15" i="5" s="1"/>
  <c r="AA15" i="5" s="1"/>
  <c r="X14" i="5"/>
  <c r="W14" i="5"/>
  <c r="V14" i="5"/>
  <c r="U14" i="5"/>
  <c r="N14" i="5"/>
  <c r="X13" i="5"/>
  <c r="W13" i="5"/>
  <c r="V13" i="5"/>
  <c r="U13" i="5"/>
  <c r="N13" i="5"/>
  <c r="X12" i="5"/>
  <c r="W12" i="5"/>
  <c r="V12" i="5"/>
  <c r="U12" i="5"/>
  <c r="N12" i="5"/>
  <c r="X11" i="5"/>
  <c r="W11" i="5"/>
  <c r="V11" i="5"/>
  <c r="U11" i="5"/>
  <c r="N11" i="5"/>
  <c r="AB11" i="5" s="1"/>
  <c r="X10" i="5"/>
  <c r="W10" i="5"/>
  <c r="V10" i="5"/>
  <c r="U10" i="5"/>
  <c r="N10" i="5"/>
  <c r="AB10" i="5" s="1"/>
  <c r="X9" i="5"/>
  <c r="W9" i="5"/>
  <c r="V9" i="5"/>
  <c r="U9" i="5"/>
  <c r="AC9" i="5"/>
  <c r="N9" i="5"/>
  <c r="X8" i="5"/>
  <c r="W8" i="5"/>
  <c r="V8" i="5"/>
  <c r="U8" i="5"/>
  <c r="N8" i="5"/>
  <c r="X7" i="5"/>
  <c r="W7" i="5"/>
  <c r="V7" i="5"/>
  <c r="U7" i="5"/>
  <c r="N7" i="5"/>
  <c r="Z7" i="5" s="1"/>
  <c r="AA7" i="5" s="1"/>
  <c r="X6" i="5"/>
  <c r="W6" i="5"/>
  <c r="V6" i="5"/>
  <c r="U6" i="5"/>
  <c r="AC6" i="5"/>
  <c r="N6" i="5"/>
  <c r="AB6" i="5" s="1"/>
  <c r="X29" i="4"/>
  <c r="W29" i="4"/>
  <c r="V29" i="4"/>
  <c r="U29" i="4"/>
  <c r="N29" i="4"/>
  <c r="X28" i="4"/>
  <c r="W28" i="4"/>
  <c r="V28" i="4"/>
  <c r="U28" i="4"/>
  <c r="N28" i="4"/>
  <c r="X27" i="4"/>
  <c r="W27" i="4"/>
  <c r="V27" i="4"/>
  <c r="U27" i="4"/>
  <c r="N27" i="4"/>
  <c r="X26" i="4"/>
  <c r="W26" i="4"/>
  <c r="V26" i="4"/>
  <c r="U26" i="4"/>
  <c r="N26" i="4"/>
  <c r="X25" i="4"/>
  <c r="W25" i="4"/>
  <c r="V25" i="4"/>
  <c r="U25" i="4"/>
  <c r="N25" i="4"/>
  <c r="X24" i="4"/>
  <c r="W24" i="4"/>
  <c r="V24" i="4"/>
  <c r="U24" i="4"/>
  <c r="N24" i="4"/>
  <c r="X23" i="4"/>
  <c r="W23" i="4"/>
  <c r="V23" i="4"/>
  <c r="U23" i="4"/>
  <c r="N23" i="4"/>
  <c r="X22" i="4"/>
  <c r="W22" i="4"/>
  <c r="V22" i="4"/>
  <c r="U22" i="4"/>
  <c r="N22" i="4"/>
  <c r="X21" i="4"/>
  <c r="W21" i="4"/>
  <c r="V21" i="4"/>
  <c r="U21" i="4"/>
  <c r="N21" i="4"/>
  <c r="X20" i="4"/>
  <c r="W20" i="4"/>
  <c r="V20" i="4"/>
  <c r="U20" i="4"/>
  <c r="N20" i="4"/>
  <c r="X19" i="4"/>
  <c r="W19" i="4"/>
  <c r="V19" i="4"/>
  <c r="U19" i="4"/>
  <c r="N19" i="4"/>
  <c r="X18" i="4"/>
  <c r="W18" i="4"/>
  <c r="V18" i="4"/>
  <c r="U18" i="4"/>
  <c r="N18" i="4"/>
  <c r="X17" i="4"/>
  <c r="W17" i="4"/>
  <c r="V17" i="4"/>
  <c r="U17" i="4"/>
  <c r="N17" i="4"/>
  <c r="X16" i="4"/>
  <c r="W16" i="4"/>
  <c r="V16" i="4"/>
  <c r="U16" i="4"/>
  <c r="N16" i="4"/>
  <c r="X15" i="4"/>
  <c r="W15" i="4"/>
  <c r="V15" i="4"/>
  <c r="U15" i="4"/>
  <c r="N15" i="4"/>
  <c r="X14" i="4"/>
  <c r="W14" i="4"/>
  <c r="V14" i="4"/>
  <c r="U14" i="4"/>
  <c r="N14" i="4"/>
  <c r="X13" i="4"/>
  <c r="W13" i="4"/>
  <c r="V13" i="4"/>
  <c r="U13" i="4"/>
  <c r="N13" i="4"/>
  <c r="X12" i="4"/>
  <c r="W12" i="4"/>
  <c r="V12" i="4"/>
  <c r="U12" i="4"/>
  <c r="N12" i="4"/>
  <c r="X11" i="4"/>
  <c r="W11" i="4"/>
  <c r="V11" i="4"/>
  <c r="U11" i="4"/>
  <c r="N11" i="4"/>
  <c r="X10" i="4"/>
  <c r="W10" i="4"/>
  <c r="V10" i="4"/>
  <c r="U10" i="4"/>
  <c r="N10" i="4"/>
  <c r="X9" i="4"/>
  <c r="W9" i="4"/>
  <c r="V9" i="4"/>
  <c r="U9" i="4"/>
  <c r="N9" i="4"/>
  <c r="X8" i="4"/>
  <c r="W8" i="4"/>
  <c r="V8" i="4"/>
  <c r="U8" i="4"/>
  <c r="N8" i="4"/>
  <c r="X7" i="4"/>
  <c r="W7" i="4"/>
  <c r="V7" i="4"/>
  <c r="U7" i="4"/>
  <c r="N7" i="4"/>
  <c r="X6" i="4"/>
  <c r="W6" i="4"/>
  <c r="V6" i="4"/>
  <c r="U6" i="4"/>
  <c r="N6" i="4"/>
  <c r="AA29" i="1"/>
  <c r="AA28" i="1"/>
  <c r="AA27" i="1"/>
  <c r="AA26" i="1"/>
  <c r="AA25" i="1"/>
  <c r="AA24" i="1"/>
  <c r="AA23" i="1"/>
  <c r="AA22" i="1"/>
  <c r="AA21" i="1"/>
  <c r="AA20" i="1"/>
  <c r="AA19" i="1"/>
  <c r="AA18" i="1"/>
  <c r="AA17" i="1"/>
  <c r="AA16" i="1"/>
  <c r="AA15" i="1"/>
  <c r="AA14" i="1"/>
  <c r="AA13" i="1"/>
  <c r="AA12" i="1"/>
  <c r="AA11" i="1"/>
  <c r="AA10" i="1"/>
  <c r="AA9" i="1"/>
  <c r="AA8" i="1"/>
  <c r="AA7" i="1"/>
  <c r="AA6" i="1"/>
  <c r="X29" i="1"/>
  <c r="W29" i="1"/>
  <c r="V29" i="1"/>
  <c r="U29" i="1"/>
  <c r="T29" i="1"/>
  <c r="S29" i="1"/>
  <c r="R29" i="1"/>
  <c r="Q29" i="1"/>
  <c r="P29" i="1"/>
  <c r="O29" i="1"/>
  <c r="N29" i="1"/>
  <c r="X28" i="1"/>
  <c r="W28" i="1"/>
  <c r="V28" i="1"/>
  <c r="U28" i="1"/>
  <c r="T28" i="1"/>
  <c r="AB28" i="1" s="1"/>
  <c r="S28" i="1"/>
  <c r="R28" i="1"/>
  <c r="Q28" i="1"/>
  <c r="P28" i="1"/>
  <c r="O28" i="1"/>
  <c r="N28" i="1"/>
  <c r="X27" i="1"/>
  <c r="W27" i="1"/>
  <c r="V27" i="1"/>
  <c r="U27" i="1"/>
  <c r="T27" i="1"/>
  <c r="S27" i="1"/>
  <c r="R27" i="1"/>
  <c r="Q27" i="1"/>
  <c r="P27" i="1"/>
  <c r="O27" i="1"/>
  <c r="AB27" i="1" s="1"/>
  <c r="N27" i="1"/>
  <c r="X26" i="1"/>
  <c r="W26" i="1"/>
  <c r="V26" i="1"/>
  <c r="U26" i="1"/>
  <c r="T26" i="1"/>
  <c r="S26" i="1"/>
  <c r="R26" i="1"/>
  <c r="Q26" i="1"/>
  <c r="P26" i="1"/>
  <c r="O26" i="1"/>
  <c r="N26" i="1"/>
  <c r="AB26" i="1" s="1"/>
  <c r="X25" i="1"/>
  <c r="W25" i="1"/>
  <c r="V25" i="1"/>
  <c r="U25" i="1"/>
  <c r="AB25" i="1" s="1"/>
  <c r="T25" i="1"/>
  <c r="S25" i="1"/>
  <c r="R25" i="1"/>
  <c r="Q25" i="1"/>
  <c r="P25" i="1"/>
  <c r="O25" i="1"/>
  <c r="N25" i="1"/>
  <c r="X24" i="1"/>
  <c r="W24" i="1"/>
  <c r="V24" i="1"/>
  <c r="U24" i="1"/>
  <c r="T24" i="1"/>
  <c r="S24" i="1"/>
  <c r="R24" i="1"/>
  <c r="Q24" i="1"/>
  <c r="P24" i="1"/>
  <c r="AC24" i="1" s="1"/>
  <c r="O24" i="1"/>
  <c r="N24" i="1"/>
  <c r="X23" i="1"/>
  <c r="W23" i="1"/>
  <c r="V23" i="1"/>
  <c r="U23" i="1"/>
  <c r="T23" i="1"/>
  <c r="S23" i="1"/>
  <c r="AB23" i="1" s="1"/>
  <c r="R23" i="1"/>
  <c r="Q23" i="1"/>
  <c r="P23" i="1"/>
  <c r="O23" i="1"/>
  <c r="N23" i="1"/>
  <c r="X22" i="1"/>
  <c r="W22" i="1"/>
  <c r="V22" i="1"/>
  <c r="U22" i="1"/>
  <c r="T22" i="1"/>
  <c r="S22" i="1"/>
  <c r="R22" i="1"/>
  <c r="Q22" i="1"/>
  <c r="P22" i="1"/>
  <c r="O22" i="1"/>
  <c r="N22" i="1"/>
  <c r="AC22" i="1" s="1"/>
  <c r="X21" i="1"/>
  <c r="W21" i="1"/>
  <c r="V21" i="1"/>
  <c r="U21" i="1"/>
  <c r="T21" i="1"/>
  <c r="S21" i="1"/>
  <c r="R21" i="1"/>
  <c r="Q21" i="1"/>
  <c r="P21" i="1"/>
  <c r="O21" i="1"/>
  <c r="N21" i="1"/>
  <c r="AB21" i="1" s="1"/>
  <c r="X20" i="1"/>
  <c r="W20" i="1"/>
  <c r="V20" i="1"/>
  <c r="U20" i="1"/>
  <c r="T20" i="1"/>
  <c r="S20" i="1"/>
  <c r="R20" i="1"/>
  <c r="Q20" i="1"/>
  <c r="P20" i="1"/>
  <c r="O20" i="1"/>
  <c r="N20" i="1"/>
  <c r="AB20" i="1" s="1"/>
  <c r="X19" i="1"/>
  <c r="W19" i="1"/>
  <c r="V19" i="1"/>
  <c r="U19" i="1"/>
  <c r="T19" i="1"/>
  <c r="S19" i="1"/>
  <c r="R19" i="1"/>
  <c r="Q19" i="1"/>
  <c r="P19" i="1"/>
  <c r="O19" i="1"/>
  <c r="AB19" i="1" s="1"/>
  <c r="N19" i="1"/>
  <c r="X18" i="1"/>
  <c r="W18" i="1"/>
  <c r="V18" i="1"/>
  <c r="U18" i="1"/>
  <c r="T18" i="1"/>
  <c r="S18" i="1"/>
  <c r="R18" i="1"/>
  <c r="Q18" i="1"/>
  <c r="P18" i="1"/>
  <c r="O18" i="1"/>
  <c r="N18" i="1"/>
  <c r="Z18" i="1" s="1"/>
  <c r="X17" i="1"/>
  <c r="W17" i="1"/>
  <c r="V17" i="1"/>
  <c r="U17" i="1"/>
  <c r="AC17" i="1" s="1"/>
  <c r="T17" i="1"/>
  <c r="S17" i="1"/>
  <c r="R17" i="1"/>
  <c r="Q17" i="1"/>
  <c r="P17" i="1"/>
  <c r="O17" i="1"/>
  <c r="N17" i="1"/>
  <c r="X16" i="1"/>
  <c r="W16" i="1"/>
  <c r="V16" i="1"/>
  <c r="U16" i="1"/>
  <c r="T16" i="1"/>
  <c r="S16" i="1"/>
  <c r="R16" i="1"/>
  <c r="Q16" i="1"/>
  <c r="P16" i="1"/>
  <c r="AC16" i="1" s="1"/>
  <c r="O16" i="1"/>
  <c r="N16" i="1"/>
  <c r="X15" i="1"/>
  <c r="W15" i="1"/>
  <c r="V15" i="1"/>
  <c r="U15" i="1"/>
  <c r="T15" i="1"/>
  <c r="S15" i="1"/>
  <c r="R15" i="1"/>
  <c r="Q15" i="1"/>
  <c r="P15" i="1"/>
  <c r="O15" i="1"/>
  <c r="N15" i="1"/>
  <c r="Z15" i="1" s="1"/>
  <c r="X14" i="1"/>
  <c r="W14" i="1"/>
  <c r="V14" i="1"/>
  <c r="U14" i="1"/>
  <c r="T14" i="1"/>
  <c r="S14" i="1"/>
  <c r="R14" i="1"/>
  <c r="Q14" i="1"/>
  <c r="P14" i="1"/>
  <c r="O14" i="1"/>
  <c r="N14" i="1"/>
  <c r="Z14" i="1" s="1"/>
  <c r="X13" i="1"/>
  <c r="W13" i="1"/>
  <c r="V13" i="1"/>
  <c r="U13" i="1"/>
  <c r="T13" i="1"/>
  <c r="S13" i="1"/>
  <c r="R13" i="1"/>
  <c r="Q13" i="1"/>
  <c r="P13" i="1"/>
  <c r="O13" i="1"/>
  <c r="N13" i="1"/>
  <c r="X12" i="1"/>
  <c r="W12" i="1"/>
  <c r="V12" i="1"/>
  <c r="U12" i="1"/>
  <c r="T12" i="1"/>
  <c r="S12" i="1"/>
  <c r="R12" i="1"/>
  <c r="Q12" i="1"/>
  <c r="P12" i="1"/>
  <c r="O12" i="1"/>
  <c r="AC12" i="1" s="1"/>
  <c r="N12" i="1"/>
  <c r="X11" i="1"/>
  <c r="W11" i="1"/>
  <c r="V11" i="1"/>
  <c r="U11" i="1"/>
  <c r="T11" i="1"/>
  <c r="S11" i="1"/>
  <c r="R11" i="1"/>
  <c r="Q11" i="1"/>
  <c r="P11" i="1"/>
  <c r="O11" i="1"/>
  <c r="AB11" i="1" s="1"/>
  <c r="N11" i="1"/>
  <c r="X10" i="1"/>
  <c r="W10" i="1"/>
  <c r="V10" i="1"/>
  <c r="U10" i="1"/>
  <c r="T10" i="1"/>
  <c r="S10" i="1"/>
  <c r="R10" i="1"/>
  <c r="Q10" i="1"/>
  <c r="P10" i="1"/>
  <c r="O10" i="1"/>
  <c r="N10" i="1"/>
  <c r="AB10" i="1" s="1"/>
  <c r="X9" i="1"/>
  <c r="W9" i="1"/>
  <c r="V9" i="1"/>
  <c r="U9" i="1"/>
  <c r="T9" i="1"/>
  <c r="S9" i="1"/>
  <c r="R9" i="1"/>
  <c r="Q9" i="1"/>
  <c r="P9" i="1"/>
  <c r="O9" i="1"/>
  <c r="N9" i="1"/>
  <c r="AB9" i="1" s="1"/>
  <c r="X8" i="1"/>
  <c r="W8" i="1"/>
  <c r="V8" i="1"/>
  <c r="U8" i="1"/>
  <c r="T8" i="1"/>
  <c r="S8" i="1"/>
  <c r="R8" i="1"/>
  <c r="Q8" i="1"/>
  <c r="P8" i="1"/>
  <c r="AB8" i="1" s="1"/>
  <c r="O8" i="1"/>
  <c r="N8" i="1"/>
  <c r="X7" i="1"/>
  <c r="W7" i="1"/>
  <c r="V7" i="1"/>
  <c r="U7" i="1"/>
  <c r="T7" i="1"/>
  <c r="S7" i="1"/>
  <c r="AC7" i="1" s="1"/>
  <c r="R7" i="1"/>
  <c r="Q7" i="1"/>
  <c r="P7" i="1"/>
  <c r="O7" i="1"/>
  <c r="N7" i="1"/>
  <c r="AB7" i="1" s="1"/>
  <c r="X6" i="1"/>
  <c r="W6" i="1"/>
  <c r="V6" i="1"/>
  <c r="U6" i="1"/>
  <c r="T6" i="1"/>
  <c r="S6" i="1"/>
  <c r="R6" i="1"/>
  <c r="Q6" i="1"/>
  <c r="P6" i="1"/>
  <c r="O6" i="1"/>
  <c r="N6" i="1"/>
  <c r="AC13" i="1"/>
  <c r="AC20" i="1"/>
  <c r="AC23" i="1"/>
  <c r="AC25" i="1"/>
  <c r="AC28" i="1"/>
  <c r="Z29" i="1"/>
  <c r="AB18" i="1"/>
  <c r="X7" i="2"/>
  <c r="X8" i="2"/>
  <c r="X9" i="2"/>
  <c r="X10" i="2"/>
  <c r="X11" i="2"/>
  <c r="X12" i="2"/>
  <c r="X13" i="2"/>
  <c r="X14" i="2"/>
  <c r="X15" i="2"/>
  <c r="X16" i="2"/>
  <c r="X17" i="2"/>
  <c r="X18" i="2"/>
  <c r="X19" i="2"/>
  <c r="X20" i="2"/>
  <c r="X21" i="2"/>
  <c r="X22" i="2"/>
  <c r="X23" i="2"/>
  <c r="X24" i="2"/>
  <c r="X25" i="2"/>
  <c r="X26" i="2"/>
  <c r="X27" i="2"/>
  <c r="X28" i="2"/>
  <c r="X29" i="2"/>
  <c r="W7" i="2"/>
  <c r="W8" i="2"/>
  <c r="W9" i="2"/>
  <c r="W10" i="2"/>
  <c r="W11" i="2"/>
  <c r="W12" i="2"/>
  <c r="W13" i="2"/>
  <c r="W14" i="2"/>
  <c r="W15" i="2"/>
  <c r="W16" i="2"/>
  <c r="W17" i="2"/>
  <c r="W18" i="2"/>
  <c r="W19" i="2"/>
  <c r="W20" i="2"/>
  <c r="W21" i="2"/>
  <c r="W22" i="2"/>
  <c r="W23" i="2"/>
  <c r="W24" i="2"/>
  <c r="W25" i="2"/>
  <c r="W26" i="2"/>
  <c r="W27" i="2"/>
  <c r="W28" i="2"/>
  <c r="W29" i="2"/>
  <c r="X6" i="2"/>
  <c r="W6" i="2"/>
  <c r="N6" i="2"/>
  <c r="AC6" i="2"/>
  <c r="U6" i="2"/>
  <c r="V6" i="2"/>
  <c r="N7" i="2"/>
  <c r="Z7" i="2" s="1"/>
  <c r="AA7" i="2" s="1"/>
  <c r="U7" i="2"/>
  <c r="V7" i="2"/>
  <c r="N8" i="2"/>
  <c r="Z8" i="2" s="1"/>
  <c r="AA8" i="2" s="1"/>
  <c r="U8" i="2"/>
  <c r="V8" i="2"/>
  <c r="N9" i="2"/>
  <c r="Z9" i="2" s="1"/>
  <c r="AA9" i="2" s="1"/>
  <c r="AB9" i="2"/>
  <c r="U9" i="2"/>
  <c r="V9" i="2"/>
  <c r="N10" i="2"/>
  <c r="AC10" i="2"/>
  <c r="U10" i="2"/>
  <c r="V10" i="2"/>
  <c r="Z10" i="2"/>
  <c r="AA10" i="2" s="1"/>
  <c r="N11" i="2"/>
  <c r="U11" i="2"/>
  <c r="V11" i="2"/>
  <c r="N12" i="2"/>
  <c r="U12" i="2"/>
  <c r="V12" i="2"/>
  <c r="N13" i="2"/>
  <c r="U13" i="2"/>
  <c r="V13" i="2"/>
  <c r="N14" i="2"/>
  <c r="U14" i="2"/>
  <c r="V14" i="2"/>
  <c r="N15" i="2"/>
  <c r="Z15" i="2" s="1"/>
  <c r="AA15" i="2" s="1"/>
  <c r="U15" i="2"/>
  <c r="V15" i="2"/>
  <c r="N16" i="2"/>
  <c r="Z16" i="2" s="1"/>
  <c r="AA16" i="2" s="1"/>
  <c r="U16" i="2"/>
  <c r="V16" i="2"/>
  <c r="N17" i="2"/>
  <c r="Z17" i="2" s="1"/>
  <c r="AA17" i="2" s="1"/>
  <c r="AB17" i="2"/>
  <c r="U17" i="2"/>
  <c r="V17" i="2"/>
  <c r="N18" i="2"/>
  <c r="AB18" i="2" s="1"/>
  <c r="U18" i="2"/>
  <c r="V18" i="2"/>
  <c r="N19" i="2"/>
  <c r="U19" i="2"/>
  <c r="V19" i="2"/>
  <c r="N20" i="2"/>
  <c r="U20" i="2"/>
  <c r="V20" i="2"/>
  <c r="N21" i="2"/>
  <c r="U21" i="2"/>
  <c r="V21" i="2"/>
  <c r="N22" i="2"/>
  <c r="U22" i="2"/>
  <c r="V22" i="2"/>
  <c r="N23" i="2"/>
  <c r="Z23" i="2" s="1"/>
  <c r="AA23" i="2" s="1"/>
  <c r="U23" i="2"/>
  <c r="V23" i="2"/>
  <c r="N24" i="2"/>
  <c r="Z24" i="2" s="1"/>
  <c r="AA24" i="2" s="1"/>
  <c r="U24" i="2"/>
  <c r="V24" i="2"/>
  <c r="N25" i="2"/>
  <c r="Z25" i="2" s="1"/>
  <c r="AA25" i="2" s="1"/>
  <c r="U25" i="2"/>
  <c r="V25" i="2"/>
  <c r="N26" i="2"/>
  <c r="U26" i="2"/>
  <c r="V26" i="2"/>
  <c r="N27" i="2"/>
  <c r="U27" i="2"/>
  <c r="V27" i="2"/>
  <c r="N28" i="2"/>
  <c r="U28" i="2"/>
  <c r="V28" i="2"/>
  <c r="N29" i="2"/>
  <c r="U29" i="2"/>
  <c r="V29" i="2"/>
  <c r="X7" i="3"/>
  <c r="X8" i="3"/>
  <c r="X9" i="3"/>
  <c r="X10" i="3"/>
  <c r="X11" i="3"/>
  <c r="X12" i="3"/>
  <c r="X13" i="3"/>
  <c r="X14" i="3"/>
  <c r="X15" i="3"/>
  <c r="X16" i="3"/>
  <c r="X17" i="3"/>
  <c r="X18" i="3"/>
  <c r="X19" i="3"/>
  <c r="X20" i="3"/>
  <c r="X21" i="3"/>
  <c r="X22" i="3"/>
  <c r="X23" i="3"/>
  <c r="X24" i="3"/>
  <c r="X25" i="3"/>
  <c r="X26" i="3"/>
  <c r="X27" i="3"/>
  <c r="X28" i="3"/>
  <c r="X29" i="3"/>
  <c r="W7" i="3"/>
  <c r="W8" i="3"/>
  <c r="W9" i="3"/>
  <c r="W10" i="3"/>
  <c r="W11" i="3"/>
  <c r="W12" i="3"/>
  <c r="W13" i="3"/>
  <c r="W14" i="3"/>
  <c r="W15" i="3"/>
  <c r="W16" i="3"/>
  <c r="W17" i="3"/>
  <c r="W18" i="3"/>
  <c r="W19" i="3"/>
  <c r="W20" i="3"/>
  <c r="W21" i="3"/>
  <c r="W22" i="3"/>
  <c r="W23" i="3"/>
  <c r="W24" i="3"/>
  <c r="W25" i="3"/>
  <c r="W26" i="3"/>
  <c r="W27" i="3"/>
  <c r="W28" i="3"/>
  <c r="W29" i="3"/>
  <c r="W6" i="3"/>
  <c r="X6" i="3"/>
  <c r="V29" i="3"/>
  <c r="U29" i="3"/>
  <c r="N29" i="3"/>
  <c r="V28" i="3"/>
  <c r="U28" i="3"/>
  <c r="N28" i="3"/>
  <c r="V27" i="3"/>
  <c r="U27" i="3"/>
  <c r="N27" i="3"/>
  <c r="V26" i="3"/>
  <c r="U26" i="3"/>
  <c r="N26" i="3"/>
  <c r="V25" i="3"/>
  <c r="U25" i="3"/>
  <c r="Z25" i="3"/>
  <c r="AA25" i="3" s="1"/>
  <c r="N25" i="3"/>
  <c r="AB25" i="3" s="1"/>
  <c r="V24" i="3"/>
  <c r="U24" i="3"/>
  <c r="AC24" i="3"/>
  <c r="N24" i="3"/>
  <c r="V23" i="3"/>
  <c r="U23" i="3"/>
  <c r="AC23" i="3"/>
  <c r="N23" i="3"/>
  <c r="V22" i="3"/>
  <c r="U22" i="3"/>
  <c r="N22" i="3"/>
  <c r="V21" i="3"/>
  <c r="U21" i="3"/>
  <c r="N21" i="3"/>
  <c r="V20" i="3"/>
  <c r="U20" i="3"/>
  <c r="N20" i="3"/>
  <c r="V19" i="3"/>
  <c r="U19" i="3"/>
  <c r="N19" i="3"/>
  <c r="V18" i="3"/>
  <c r="U18" i="3"/>
  <c r="N18" i="3"/>
  <c r="Z18" i="3" s="1"/>
  <c r="AA18" i="3" s="1"/>
  <c r="V17" i="3"/>
  <c r="U17" i="3"/>
  <c r="Z17" i="3"/>
  <c r="AA17" i="3" s="1"/>
  <c r="N17" i="3"/>
  <c r="V16" i="3"/>
  <c r="U16" i="3"/>
  <c r="AC16" i="3"/>
  <c r="N16" i="3"/>
  <c r="V15" i="3"/>
  <c r="U15" i="3"/>
  <c r="AC15" i="3"/>
  <c r="N15" i="3"/>
  <c r="V14" i="3"/>
  <c r="U14" i="3"/>
  <c r="N14" i="3"/>
  <c r="V13" i="3"/>
  <c r="U13" i="3"/>
  <c r="N13" i="3"/>
  <c r="V12" i="3"/>
  <c r="U12" i="3"/>
  <c r="N12" i="3"/>
  <c r="V11" i="3"/>
  <c r="U11" i="3"/>
  <c r="N11" i="3"/>
  <c r="V10" i="3"/>
  <c r="U10" i="3"/>
  <c r="N10" i="3"/>
  <c r="V9" i="3"/>
  <c r="U9" i="3"/>
  <c r="Z9" i="3"/>
  <c r="AA9" i="3" s="1"/>
  <c r="N9" i="3"/>
  <c r="AC9" i="3" s="1"/>
  <c r="V8" i="3"/>
  <c r="U8" i="3"/>
  <c r="Z8" i="3"/>
  <c r="AA8" i="3" s="1"/>
  <c r="N8" i="3"/>
  <c r="V7" i="3"/>
  <c r="U7" i="3"/>
  <c r="AC7" i="3"/>
  <c r="N7" i="3"/>
  <c r="V6" i="3"/>
  <c r="U6" i="3"/>
  <c r="N6" i="3"/>
  <c r="AB28" i="5" l="1"/>
  <c r="AB20" i="5"/>
  <c r="AC20" i="5"/>
  <c r="AB12" i="5"/>
  <c r="AB13" i="5"/>
  <c r="AB21" i="5"/>
  <c r="AC12" i="5"/>
  <c r="AB22" i="5"/>
  <c r="AC28" i="5"/>
  <c r="AB18" i="5"/>
  <c r="AB25" i="5"/>
  <c r="AB29" i="5"/>
  <c r="AC26" i="5"/>
  <c r="Z28" i="4"/>
  <c r="AA28" i="4" s="1"/>
  <c r="AC28" i="4"/>
  <c r="AC21" i="4"/>
  <c r="AC29" i="4"/>
  <c r="AB21" i="4"/>
  <c r="AC13" i="4"/>
  <c r="Z27" i="4"/>
  <c r="AA27" i="4" s="1"/>
  <c r="AB28" i="4"/>
  <c r="AC11" i="4"/>
  <c r="AC19" i="4"/>
  <c r="AC14" i="4"/>
  <c r="AB11" i="4"/>
  <c r="AC27" i="4"/>
  <c r="AC22" i="4"/>
  <c r="AB14" i="4"/>
  <c r="AC20" i="4"/>
  <c r="AB20" i="4"/>
  <c r="Z26" i="3"/>
  <c r="AA26" i="3" s="1"/>
  <c r="AC29" i="3"/>
  <c r="AB12" i="3"/>
  <c r="AB19" i="2"/>
  <c r="Z14" i="2"/>
  <c r="AA14" i="2" s="1"/>
  <c r="AB13" i="2"/>
  <c r="AC29" i="2"/>
  <c r="AC21" i="2"/>
  <c r="AC13" i="2"/>
  <c r="AC26" i="2"/>
  <c r="Z18" i="2"/>
  <c r="AA18" i="2" s="1"/>
  <c r="AB26" i="2"/>
  <c r="Z22" i="2"/>
  <c r="AA22" i="2" s="1"/>
  <c r="AC18" i="2"/>
  <c r="AC22" i="5"/>
  <c r="AC14" i="5"/>
  <c r="AB9" i="5"/>
  <c r="AC23" i="5"/>
  <c r="AC25" i="5"/>
  <c r="AC17" i="5"/>
  <c r="Z8" i="5"/>
  <c r="AA8" i="5" s="1"/>
  <c r="Z16" i="5"/>
  <c r="AA16" i="5" s="1"/>
  <c r="AC27" i="5"/>
  <c r="AC19" i="5"/>
  <c r="AC11" i="5"/>
  <c r="Z6" i="5"/>
  <c r="AA6" i="5" s="1"/>
  <c r="Z11" i="5"/>
  <c r="AA11" i="5" s="1"/>
  <c r="Z14" i="5"/>
  <c r="AA14" i="5" s="1"/>
  <c r="Z19" i="5"/>
  <c r="AA19" i="5" s="1"/>
  <c r="Z22" i="5"/>
  <c r="AA22" i="5" s="1"/>
  <c r="Z27" i="5"/>
  <c r="AA27" i="5" s="1"/>
  <c r="Z29" i="5"/>
  <c r="AA29" i="5" s="1"/>
  <c r="AC16" i="5"/>
  <c r="AC8" i="5"/>
  <c r="Z24" i="5"/>
  <c r="AA24" i="5" s="1"/>
  <c r="AC29" i="5"/>
  <c r="AB24" i="5"/>
  <c r="AC21" i="5"/>
  <c r="AB16" i="5"/>
  <c r="AC13" i="5"/>
  <c r="AB8" i="5"/>
  <c r="AC18" i="5"/>
  <c r="AC10" i="5"/>
  <c r="AC15" i="5"/>
  <c r="AC7" i="5"/>
  <c r="Z9" i="5"/>
  <c r="AA9" i="5" s="1"/>
  <c r="Z10" i="5"/>
  <c r="AA10" i="5" s="1"/>
  <c r="Z12" i="5"/>
  <c r="AA12" i="5" s="1"/>
  <c r="Z13" i="5"/>
  <c r="AA13" i="5" s="1"/>
  <c r="Z17" i="5"/>
  <c r="AA17" i="5" s="1"/>
  <c r="Z18" i="5"/>
  <c r="AA18" i="5" s="1"/>
  <c r="Z20" i="5"/>
  <c r="AA20" i="5" s="1"/>
  <c r="Z21" i="5"/>
  <c r="AA21" i="5" s="1"/>
  <c r="Z23" i="5"/>
  <c r="AA23" i="5" s="1"/>
  <c r="Z25" i="5"/>
  <c r="AA25" i="5" s="1"/>
  <c r="Z26" i="5"/>
  <c r="AA26" i="5" s="1"/>
  <c r="Z28" i="5"/>
  <c r="AA28" i="5" s="1"/>
  <c r="AB15" i="5"/>
  <c r="AB7" i="5"/>
  <c r="Z22" i="1"/>
  <c r="AB12" i="1"/>
  <c r="Z27" i="1"/>
  <c r="Z11" i="1"/>
  <c r="AB15" i="1"/>
  <c r="AC9" i="1"/>
  <c r="Z10" i="1"/>
  <c r="AC15" i="1"/>
  <c r="AC14" i="1"/>
  <c r="AB13" i="1"/>
  <c r="AB17" i="1"/>
  <c r="Z21" i="1"/>
  <c r="Z26" i="1"/>
  <c r="Z23" i="1"/>
  <c r="Z13" i="1"/>
  <c r="Z19" i="1"/>
  <c r="AB24" i="1"/>
  <c r="AC29" i="1"/>
  <c r="AB16" i="1"/>
  <c r="AC21" i="1"/>
  <c r="AB29" i="1"/>
  <c r="Z25" i="1"/>
  <c r="Z17" i="1"/>
  <c r="Z9" i="1"/>
  <c r="AB22" i="1"/>
  <c r="AB14" i="1"/>
  <c r="AC27" i="1"/>
  <c r="AC19" i="1"/>
  <c r="AC11" i="1"/>
  <c r="Z24" i="1"/>
  <c r="Z16" i="1"/>
  <c r="AC26" i="1"/>
  <c r="AC18" i="1"/>
  <c r="AC10" i="1"/>
  <c r="Z28" i="1"/>
  <c r="Z20" i="1"/>
  <c r="Z12" i="1"/>
  <c r="AB20" i="2"/>
  <c r="AB12" i="2"/>
  <c r="AC22" i="2"/>
  <c r="Z21" i="2"/>
  <c r="AA21" i="2" s="1"/>
  <c r="Z29" i="2"/>
  <c r="AA29" i="2" s="1"/>
  <c r="AB29" i="2"/>
  <c r="Z13" i="2"/>
  <c r="AA13" i="2" s="1"/>
  <c r="AC12" i="2"/>
  <c r="AB28" i="2"/>
  <c r="AC20" i="2"/>
  <c r="Z11" i="2"/>
  <c r="AA11" i="2" s="1"/>
  <c r="Z27" i="2"/>
  <c r="AA27" i="2" s="1"/>
  <c r="AB11" i="2"/>
  <c r="AC28" i="2"/>
  <c r="AC14" i="2"/>
  <c r="Z19" i="2"/>
  <c r="AA19" i="2" s="1"/>
  <c r="AB27" i="2"/>
  <c r="AB21" i="2"/>
  <c r="AB10" i="2"/>
  <c r="Z6" i="2"/>
  <c r="AA6" i="2" s="1"/>
  <c r="Z28" i="2"/>
  <c r="AA28" i="2" s="1"/>
  <c r="AC23" i="2"/>
  <c r="AB22" i="2"/>
  <c r="Z20" i="2"/>
  <c r="AA20" i="2" s="1"/>
  <c r="AC15" i="2"/>
  <c r="AB14" i="2"/>
  <c r="Z12" i="2"/>
  <c r="AA12" i="2" s="1"/>
  <c r="AC7" i="2"/>
  <c r="AB6" i="2"/>
  <c r="AC24" i="2"/>
  <c r="AB23" i="2"/>
  <c r="AC16" i="2"/>
  <c r="AB15" i="2"/>
  <c r="AC8" i="2"/>
  <c r="AB7" i="2"/>
  <c r="AC25" i="2"/>
  <c r="AB24" i="2"/>
  <c r="AC17" i="2"/>
  <c r="AB16" i="2"/>
  <c r="AC9" i="2"/>
  <c r="AB8" i="2"/>
  <c r="AC27" i="2"/>
  <c r="AC19" i="2"/>
  <c r="AC11" i="2"/>
  <c r="Z19" i="3"/>
  <c r="AA19" i="3" s="1"/>
  <c r="AC12" i="3"/>
  <c r="AC14" i="3"/>
  <c r="AC22" i="3"/>
  <c r="AB11" i="3"/>
  <c r="AC20" i="3"/>
  <c r="AC28" i="3"/>
  <c r="Z27" i="3"/>
  <c r="AA27" i="3" s="1"/>
  <c r="AB19" i="3"/>
  <c r="AC21" i="3"/>
  <c r="AB27" i="3"/>
  <c r="Z11" i="3"/>
  <c r="AA11" i="3" s="1"/>
  <c r="AB18" i="3"/>
  <c r="AB20" i="3"/>
  <c r="AC11" i="3"/>
  <c r="Z20" i="3"/>
  <c r="AA20" i="3" s="1"/>
  <c r="AB26" i="3"/>
  <c r="AB28" i="3"/>
  <c r="Z12" i="3"/>
  <c r="AA12" i="3" s="1"/>
  <c r="Z10" i="3"/>
  <c r="AA10" i="3" s="1"/>
  <c r="AC13" i="3"/>
  <c r="AC17" i="3"/>
  <c r="Z28" i="3"/>
  <c r="AA28" i="3" s="1"/>
  <c r="AC6" i="3"/>
  <c r="AC19" i="3"/>
  <c r="Z24" i="3"/>
  <c r="AA24" i="3" s="1"/>
  <c r="AC27" i="3"/>
  <c r="Z7" i="3"/>
  <c r="AA7" i="3" s="1"/>
  <c r="AB9" i="3"/>
  <c r="AC10" i="3"/>
  <c r="Z15" i="3"/>
  <c r="AA15" i="3" s="1"/>
  <c r="AB17" i="3"/>
  <c r="AC18" i="3"/>
  <c r="Z23" i="3"/>
  <c r="AA23" i="3" s="1"/>
  <c r="AC26" i="3"/>
  <c r="Z16" i="3"/>
  <c r="AA16" i="3" s="1"/>
  <c r="Z6" i="3"/>
  <c r="AA6" i="3" s="1"/>
  <c r="AB8" i="3"/>
  <c r="Z14" i="3"/>
  <c r="AA14" i="3" s="1"/>
  <c r="AB16" i="3"/>
  <c r="Z22" i="3"/>
  <c r="AA22" i="3" s="1"/>
  <c r="AB24" i="3"/>
  <c r="AC25" i="3"/>
  <c r="AB7" i="3"/>
  <c r="AC8" i="3"/>
  <c r="Z13" i="3"/>
  <c r="AA13" i="3" s="1"/>
  <c r="AB15" i="3"/>
  <c r="Z21" i="3"/>
  <c r="AA21" i="3" s="1"/>
  <c r="AB23" i="3"/>
  <c r="Z29" i="3"/>
  <c r="AA29" i="3" s="1"/>
  <c r="AB6" i="3"/>
  <c r="AB14" i="3"/>
  <c r="AB22" i="3"/>
  <c r="AB13" i="3"/>
  <c r="AB21" i="3"/>
  <c r="AB29" i="3"/>
  <c r="Z8" i="1"/>
  <c r="AC8" i="1"/>
  <c r="Z7" i="1"/>
  <c r="AB6" i="1" l="1"/>
  <c r="Z6" i="1"/>
  <c r="AC6" i="1"/>
</calcChain>
</file>

<file path=xl/sharedStrings.xml><?xml version="1.0" encoding="utf-8"?>
<sst xmlns="http://schemas.openxmlformats.org/spreadsheetml/2006/main" count="175" uniqueCount="27">
  <si>
    <t>sex</t>
  </si>
  <si>
    <t>age</t>
  </si>
  <si>
    <t>atr</t>
  </si>
  <si>
    <t>hump</t>
  </si>
  <si>
    <t>hump distance</t>
  </si>
  <si>
    <t xml:space="preserve">area </t>
  </si>
  <si>
    <t>BMI</t>
  </si>
  <si>
    <t>Familiarity</t>
  </si>
  <si>
    <t>Asimmetry</t>
  </si>
  <si>
    <t>Location</t>
  </si>
  <si>
    <t>F</t>
  </si>
  <si>
    <t>Coefficients</t>
  </si>
  <si>
    <t>classification threshold:</t>
  </si>
  <si>
    <t>Classification</t>
  </si>
  <si>
    <t>patient</t>
  </si>
  <si>
    <t>Low Coefficients</t>
  </si>
  <si>
    <t>High coefficients</t>
  </si>
  <si>
    <t>low prob</t>
  </si>
  <si>
    <t>high prob</t>
  </si>
  <si>
    <t>Table1</t>
  </si>
  <si>
    <t>Table 2</t>
  </si>
  <si>
    <t>Location thoracolumbar</t>
  </si>
  <si>
    <t>location lumbar</t>
  </si>
  <si>
    <t>RESULTS</t>
  </si>
  <si>
    <t>thoracolumbar</t>
  </si>
  <si>
    <t>thoracic</t>
  </si>
  <si>
    <t>prob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</si>
</sst>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9" x14ac:knownFonts="1">
    <font>
      <sz val="12"/>
      <color theme="1"/>
      <name val="Calibri"/>
      <family val="2"/>
      <scheme val="minor"/>
    </font>
    <font>
      <sz val="12"/>
      <color rgb="FFCE9178"/>
      <name val="Menlo"/>
      <family val="2"/>
    </font>
    <font>
      <sz val="10"/>
      <color rgb="FF000000"/>
      <name val="Helvetica Neue"/>
      <family val="2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6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3" fillId="3" borderId="2" xfId="0" applyFont="1" applyFill="1" applyBorder="1"/>
    <xf numFmtId="0" fontId="4" fillId="3" borderId="2" xfId="0" applyFont="1" applyFill="1" applyBorder="1"/>
    <xf numFmtId="0" fontId="3" fillId="3" borderId="5" xfId="0" applyFont="1" applyFill="1" applyBorder="1"/>
    <xf numFmtId="0" fontId="0" fillId="0" borderId="10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6" xfId="0" applyBorder="1"/>
    <xf numFmtId="0" fontId="0" fillId="0" borderId="8" xfId="0" applyBorder="1"/>
    <xf numFmtId="0" fontId="0" fillId="0" borderId="9" xfId="0" applyBorder="1"/>
    <xf numFmtId="0" fontId="4" fillId="3" borderId="7" xfId="0" applyFont="1" applyFill="1" applyBorder="1"/>
    <xf numFmtId="0" fontId="5" fillId="3" borderId="8" xfId="0" applyFont="1" applyFill="1" applyBorder="1"/>
    <xf numFmtId="0" fontId="5" fillId="3" borderId="9" xfId="0" applyFont="1" applyFill="1" applyBorder="1"/>
    <xf numFmtId="0" fontId="3" fillId="3" borderId="3" xfId="0" applyFont="1" applyFill="1" applyBorder="1"/>
    <xf numFmtId="0" fontId="3" fillId="3" borderId="4" xfId="0" applyFont="1" applyFill="1" applyBorder="1"/>
    <xf numFmtId="0" fontId="3" fillId="3" borderId="1" xfId="0" applyFont="1" applyFill="1" applyBorder="1"/>
    <xf numFmtId="0" fontId="3" fillId="3" borderId="6" xfId="0" applyFon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6" fillId="2" borderId="2" xfId="0" applyFont="1" applyFill="1" applyBorder="1"/>
    <xf numFmtId="0" fontId="6" fillId="2" borderId="3" xfId="0" applyFont="1" applyFill="1" applyBorder="1"/>
    <xf numFmtId="0" fontId="6" fillId="2" borderId="4" xfId="0" applyFont="1" applyFill="1" applyBorder="1"/>
    <xf numFmtId="0" fontId="6" fillId="2" borderId="5" xfId="0" applyFont="1" applyFill="1" applyBorder="1"/>
    <xf numFmtId="0" fontId="6" fillId="2" borderId="1" xfId="0" applyFont="1" applyFill="1" applyBorder="1"/>
    <xf numFmtId="0" fontId="6" fillId="2" borderId="6" xfId="0" applyFont="1" applyFill="1" applyBorder="1"/>
    <xf numFmtId="0" fontId="7" fillId="2" borderId="0" xfId="0" applyFont="1" applyFill="1" applyAlignment="1">
      <alignment horizontal="center"/>
    </xf>
    <xf numFmtId="0" fontId="6" fillId="2" borderId="13" xfId="0" applyFont="1" applyFill="1" applyBorder="1"/>
    <xf numFmtId="0" fontId="6" fillId="2" borderId="14" xfId="0" applyFont="1" applyFill="1" applyBorder="1"/>
    <xf numFmtId="0" fontId="6" fillId="2" borderId="15" xfId="0" applyFont="1" applyFill="1" applyBorder="1"/>
    <xf numFmtId="0" fontId="6" fillId="0" borderId="3" xfId="0" applyFont="1" applyBorder="1"/>
    <xf numFmtId="0" fontId="6" fillId="0" borderId="4" xfId="0" applyFont="1" applyBorder="1"/>
    <xf numFmtId="0" fontId="6" fillId="2" borderId="7" xfId="0" applyFont="1" applyFill="1" applyBorder="1"/>
    <xf numFmtId="0" fontId="6" fillId="2" borderId="8" xfId="0" applyFont="1" applyFill="1" applyBorder="1"/>
    <xf numFmtId="0" fontId="6" fillId="2" borderId="9" xfId="0" applyFont="1" applyFill="1" applyBorder="1"/>
    <xf numFmtId="0" fontId="8" fillId="0" borderId="3" xfId="0" applyFont="1" applyBorder="1"/>
    <xf numFmtId="0" fontId="8" fillId="0" borderId="4" xfId="0" applyFont="1" applyBorder="1"/>
    <xf numFmtId="164" fontId="0" fillId="0" borderId="5" xfId="0" applyNumberFormat="1" applyBorder="1"/>
    <xf numFmtId="164" fontId="0" fillId="0" borderId="7" xfId="0" applyNumberFormat="1" applyBorder="1"/>
    <xf numFmtId="164" fontId="0" fillId="0" borderId="1" xfId="0" applyNumberFormat="1" applyBorder="1"/>
    <xf numFmtId="164" fontId="0" fillId="0" borderId="6" xfId="0" applyNumberFormat="1" applyBorder="1"/>
    <xf numFmtId="164" fontId="0" fillId="0" borderId="8" xfId="0" applyNumberFormat="1" applyBorder="1"/>
    <xf numFmtId="164" fontId="0" fillId="0" borderId="9" xfId="0" applyNumberFormat="1" applyBorder="1"/>
    <xf numFmtId="164" fontId="0" fillId="0" borderId="1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164" fontId="0" fillId="0" borderId="3" xfId="0" applyNumberFormat="1" applyBorder="1" applyAlignment="1">
      <alignment horizontal="center"/>
    </xf>
    <xf numFmtId="164" fontId="0" fillId="0" borderId="4" xfId="0" applyNumberFormat="1" applyBorder="1" applyAlignment="1">
      <alignment horizontal="center"/>
    </xf>
    <xf numFmtId="164" fontId="0" fillId="0" borderId="5" xfId="0" applyNumberFormat="1" applyBorder="1" applyAlignment="1">
      <alignment horizontal="center"/>
    </xf>
    <xf numFmtId="164" fontId="0" fillId="0" borderId="6" xfId="0" applyNumberFormat="1" applyBorder="1" applyAlignment="1">
      <alignment horizontal="center"/>
    </xf>
    <xf numFmtId="164" fontId="0" fillId="0" borderId="7" xfId="0" applyNumberFormat="1" applyBorder="1" applyAlignment="1">
      <alignment horizontal="center"/>
    </xf>
    <xf numFmtId="164" fontId="0" fillId="0" borderId="8" xfId="0" applyNumberFormat="1" applyBorder="1" applyAlignment="1">
      <alignment horizontal="center"/>
    </xf>
    <xf numFmtId="164" fontId="0" fillId="0" borderId="9" xfId="0" applyNumberFormat="1" applyBorder="1" applyAlignment="1">
      <alignment horizontal="center"/>
    </xf>
    <xf numFmtId="0" fontId="6" fillId="0" borderId="0" xfId="0" applyFont="1"/>
    <xf numFmtId="0" fontId="0" fillId="0" borderId="16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A7AAEA-6011-8F4D-86FB-2A8C324F5497}">
  <dimension ref="A2:AC44"/>
  <sheetViews>
    <sheetView tabSelected="1" workbookViewId="0">
      <selection activeCell="G33" sqref="G33"/>
    </sheetView>
  </sheetViews>
  <sheetFormatPr baseColWidth="10" defaultRowHeight="16" x14ac:dyDescent="0.2"/>
  <cols>
    <col min="1" max="1" width="37.33203125" customWidth="1"/>
    <col min="23" max="23" width="29.1640625" customWidth="1"/>
    <col min="24" max="24" width="20.33203125" customWidth="1"/>
    <col min="26" max="26" width="14.5" customWidth="1"/>
    <col min="27" max="27" width="19.5" customWidth="1"/>
    <col min="29" max="29" width="19" customWidth="1"/>
  </cols>
  <sheetData>
    <row r="2" spans="1:29" x14ac:dyDescent="0.2">
      <c r="J2" s="1"/>
    </row>
    <row r="3" spans="1:29" ht="17" thickBot="1" x14ac:dyDescent="0.25"/>
    <row r="4" spans="1:29" ht="24" x14ac:dyDescent="0.3">
      <c r="A4" s="40" t="s">
        <v>12</v>
      </c>
      <c r="B4" s="13" t="s">
        <v>19</v>
      </c>
      <c r="C4" s="27"/>
      <c r="D4" s="27"/>
      <c r="E4" s="27"/>
      <c r="F4" s="27"/>
      <c r="G4" s="27"/>
      <c r="H4" s="27"/>
      <c r="I4" s="27"/>
      <c r="J4" s="27"/>
      <c r="K4" s="27"/>
      <c r="L4" s="28"/>
      <c r="N4" s="34" t="s">
        <v>20</v>
      </c>
      <c r="O4" s="35"/>
      <c r="P4" s="35"/>
      <c r="Q4" s="35"/>
      <c r="R4" s="35"/>
      <c r="S4" s="35"/>
      <c r="T4" s="35"/>
      <c r="U4" s="35"/>
      <c r="V4" s="35"/>
      <c r="W4" s="35"/>
      <c r="X4" s="36"/>
      <c r="Z4" s="34" t="s">
        <v>23</v>
      </c>
      <c r="AA4" s="49"/>
      <c r="AB4" s="49"/>
      <c r="AC4" s="50"/>
    </row>
    <row r="5" spans="1:29" ht="22" thickBot="1" x14ac:dyDescent="0.3">
      <c r="A5" s="3">
        <v>0.69</v>
      </c>
      <c r="B5" s="15" t="s">
        <v>14</v>
      </c>
      <c r="C5" s="29" t="s">
        <v>0</v>
      </c>
      <c r="D5" s="29" t="s">
        <v>1</v>
      </c>
      <c r="E5" s="29" t="s">
        <v>2</v>
      </c>
      <c r="F5" s="29" t="s">
        <v>3</v>
      </c>
      <c r="G5" s="29" t="s">
        <v>4</v>
      </c>
      <c r="H5" s="29" t="s">
        <v>5</v>
      </c>
      <c r="I5" s="29" t="s">
        <v>6</v>
      </c>
      <c r="J5" s="29" t="s">
        <v>7</v>
      </c>
      <c r="K5" s="29" t="s">
        <v>8</v>
      </c>
      <c r="L5" s="30" t="s">
        <v>9</v>
      </c>
      <c r="N5" s="41" t="s">
        <v>0</v>
      </c>
      <c r="O5" s="42" t="s">
        <v>1</v>
      </c>
      <c r="P5" s="42" t="s">
        <v>2</v>
      </c>
      <c r="Q5" s="42" t="s">
        <v>3</v>
      </c>
      <c r="R5" s="42" t="s">
        <v>4</v>
      </c>
      <c r="S5" s="42" t="s">
        <v>5</v>
      </c>
      <c r="T5" s="42" t="s">
        <v>6</v>
      </c>
      <c r="U5" s="42" t="s">
        <v>7</v>
      </c>
      <c r="V5" s="42" t="s">
        <v>8</v>
      </c>
      <c r="W5" s="42" t="s">
        <v>21</v>
      </c>
      <c r="X5" s="43" t="s">
        <v>22</v>
      </c>
      <c r="Z5" s="46" t="s">
        <v>26</v>
      </c>
      <c r="AA5" s="47" t="s">
        <v>13</v>
      </c>
      <c r="AB5" s="47" t="s">
        <v>17</v>
      </c>
      <c r="AC5" s="48" t="s">
        <v>18</v>
      </c>
    </row>
    <row r="6" spans="1:29" ht="24" x14ac:dyDescent="0.3">
      <c r="A6" s="40" t="s">
        <v>11</v>
      </c>
      <c r="B6" s="8">
        <v>1</v>
      </c>
      <c r="C6" s="5" t="s">
        <v>10</v>
      </c>
      <c r="D6" s="5">
        <v>11</v>
      </c>
      <c r="E6" s="5">
        <v>5</v>
      </c>
      <c r="F6" s="5">
        <v>4</v>
      </c>
      <c r="G6" s="5">
        <v>45.72</v>
      </c>
      <c r="H6" s="5">
        <v>91.44</v>
      </c>
      <c r="I6" s="5">
        <v>14.9</v>
      </c>
      <c r="J6" s="5">
        <v>1</v>
      </c>
      <c r="K6" s="5">
        <v>1</v>
      </c>
      <c r="L6" s="9" t="s">
        <v>25</v>
      </c>
      <c r="M6" s="3"/>
      <c r="N6" s="31">
        <f>IF(C6="M", 1, 0)</f>
        <v>0</v>
      </c>
      <c r="O6" s="32">
        <f>(D6 - 12.65282651) / 2.48883213</f>
        <v>-0.66409722458862686</v>
      </c>
      <c r="P6" s="32">
        <f>(E6 - 7.77680312) / 3.84944338</f>
        <v>-0.72135185425171788</v>
      </c>
      <c r="Q6" s="32">
        <f>(F6-11.19902534)/6.60214088</f>
        <v>-1.0904077133234393</v>
      </c>
      <c r="R6" s="32">
        <f>(G6-80.48704472)/19.9707333</f>
        <v>-1.7408997555437788</v>
      </c>
      <c r="S6" s="32">
        <f>(H6-480.83354717)/362.22522569</f>
        <v>-1.0750039465866776</v>
      </c>
      <c r="T6" s="32">
        <f>(I6-18.91995966)/3.08034099</f>
        <v>-1.3050372257650604</v>
      </c>
      <c r="U6" s="32">
        <f>J6</f>
        <v>1</v>
      </c>
      <c r="V6" s="32">
        <f>K6</f>
        <v>1</v>
      </c>
      <c r="W6" s="32">
        <f>IF(L6="thoracolumbar", 1, 0)</f>
        <v>0</v>
      </c>
      <c r="X6" s="33">
        <f>IF(L6="lumbar", 1, 0)</f>
        <v>0</v>
      </c>
      <c r="Z6" s="58">
        <f>1/(1 + EXP((A$7+A$8*N6+A$9*O6+A$10*P6+A$11*Q6+A$12*R6+A$13*S6+A$14*T6+A$15*U6+A$16*V6+A$17*W6+A$18*X6)*-1))</f>
        <v>0.48801242475707729</v>
      </c>
      <c r="AA6" s="32" t="str">
        <f>IF(Z6&gt;A$5, "ABOVE", "BELOW")</f>
        <v>BELOW</v>
      </c>
      <c r="AB6" s="59">
        <f>1/(1 + EXP((A$20+A$21*N6+A$22*O6+A$23*P6+A$24*Q6+A$25*R6+A$26*S6+A$27*T6+A$28*U6+A$29*V6+A$30*W6+A$31*X6)*-1))</f>
        <v>0.48046731319309671</v>
      </c>
      <c r="AC6" s="60">
        <f>1/(1 + EXP((A$33+A$34*N6+A$35*O6+A$36*P6+A$37*Q6+A$38*R6+A$39*S6+A$40*T6+A$41*U6+A$42*V6+A$43*W6+A$44*X6)*-1))</f>
        <v>0.49539262203122275</v>
      </c>
    </row>
    <row r="7" spans="1:29" x14ac:dyDescent="0.2">
      <c r="A7" s="2">
        <v>0.20269999999999999</v>
      </c>
      <c r="B7" s="8">
        <v>2</v>
      </c>
      <c r="C7" s="5"/>
      <c r="D7" s="5"/>
      <c r="E7" s="5"/>
      <c r="F7" s="5"/>
      <c r="G7" s="5"/>
      <c r="H7" s="5"/>
      <c r="I7" s="5"/>
      <c r="J7" s="5"/>
      <c r="K7" s="5"/>
      <c r="L7" s="9"/>
      <c r="M7" s="3"/>
      <c r="N7" s="19">
        <f t="shared" ref="N7:N29" si="0">IF(C7="M", 1, 0)</f>
        <v>0</v>
      </c>
      <c r="O7" s="5">
        <f t="shared" ref="O7:O29" si="1">(D7 - 12.65282651) / 2.48883213</f>
        <v>-5.0838408735907796</v>
      </c>
      <c r="P7" s="5">
        <f t="shared" ref="P7:P29" si="2">(E7 - 7.77680312) / 3.84944338</f>
        <v>-2.0202409419514571</v>
      </c>
      <c r="Q7" s="5">
        <f t="shared" ref="Q7:Q29" si="3">(F7-11.19902534)/6.60214088</f>
        <v>-1.6962717917646131</v>
      </c>
      <c r="R7" s="5">
        <f t="shared" ref="R7:R29" si="4">(G7-80.48704472)/19.9707333</f>
        <v>-4.0302498416520338</v>
      </c>
      <c r="S7" s="5">
        <f t="shared" ref="S7:S29" si="5">(H7-480.83354717)/362.22522569</f>
        <v>-1.3274435712037005</v>
      </c>
      <c r="T7" s="5">
        <f t="shared" ref="T7:T29" si="6">(I7-18.91995966)/3.08034099</f>
        <v>-6.1421640400921982</v>
      </c>
      <c r="U7" s="5">
        <f t="shared" ref="U7:V29" si="7">J7</f>
        <v>0</v>
      </c>
      <c r="V7" s="5">
        <f t="shared" si="7"/>
        <v>0</v>
      </c>
      <c r="W7" s="5">
        <f t="shared" ref="W7:W29" si="8">IF(L7="thoracolumbar", 1, 0)</f>
        <v>0</v>
      </c>
      <c r="X7" s="9">
        <f t="shared" ref="X7:X29" si="9">IF(L7="lumbar", 1, 0)</f>
        <v>0</v>
      </c>
      <c r="Z7" s="61">
        <f t="shared" ref="Z7:Z29" si="10">1/(1 + EXP((A$7+A$8*N7+A$9*O7+A$10*P7+A$11*Q7+A$12*R7+A$13*S7+A$14*T7+A$15*U7+A$16*V7+A$17*W7+A$18*X7)*-1))</f>
        <v>1.9636812029416719E-2</v>
      </c>
      <c r="AA7" s="5" t="str">
        <f t="shared" ref="AA7:AA28" si="11">IF(Z7&gt;A$5, "ABOVE", "BELOW")</f>
        <v>BELOW</v>
      </c>
      <c r="AB7" s="57">
        <f t="shared" ref="AB7:AB29" si="12">1/(1 + EXP((A$20+A$21*N7+A$22*O7+A$23*P7+A$24*Q7+A$25*R7+A$26*S7+A$27*T7+A$28*U7+A$29*V7+A$30*W7+A$31*X7)*-1))</f>
        <v>0.83646104536646959</v>
      </c>
      <c r="AC7" s="62">
        <f t="shared" ref="AC7:AC29" si="13">1/(1 + EXP((A$33+A$34*N7+A$35*O7+A$36*P7+A$37*Q7+A$38*R7+A$39*S7+A$40*T7+A$41*U7+A$42*V7+A$43*W7+A$44*X7)*-1))</f>
        <v>7.7945782920574888E-5</v>
      </c>
    </row>
    <row r="8" spans="1:29" x14ac:dyDescent="0.2">
      <c r="A8" s="2">
        <v>-0.90410000000000001</v>
      </c>
      <c r="B8" s="8">
        <v>3</v>
      </c>
      <c r="C8" s="5"/>
      <c r="D8" s="5"/>
      <c r="E8" s="5"/>
      <c r="F8" s="5"/>
      <c r="G8" s="5"/>
      <c r="H8" s="5"/>
      <c r="I8" s="5"/>
      <c r="J8" s="5"/>
      <c r="K8" s="5"/>
      <c r="L8" s="9"/>
      <c r="M8" s="3"/>
      <c r="N8" s="19">
        <f t="shared" si="0"/>
        <v>0</v>
      </c>
      <c r="O8" s="5">
        <f t="shared" si="1"/>
        <v>-5.0838408735907796</v>
      </c>
      <c r="P8" s="5">
        <f t="shared" si="2"/>
        <v>-2.0202409419514571</v>
      </c>
      <c r="Q8" s="5">
        <f t="shared" si="3"/>
        <v>-1.6962717917646131</v>
      </c>
      <c r="R8" s="5">
        <f t="shared" si="4"/>
        <v>-4.0302498416520338</v>
      </c>
      <c r="S8" s="5">
        <f t="shared" si="5"/>
        <v>-1.3274435712037005</v>
      </c>
      <c r="T8" s="5">
        <f t="shared" si="6"/>
        <v>-6.1421640400921982</v>
      </c>
      <c r="U8" s="5">
        <f t="shared" si="7"/>
        <v>0</v>
      </c>
      <c r="V8" s="5">
        <f t="shared" si="7"/>
        <v>0</v>
      </c>
      <c r="W8" s="5">
        <f t="shared" si="8"/>
        <v>0</v>
      </c>
      <c r="X8" s="9">
        <f t="shared" si="9"/>
        <v>0</v>
      </c>
      <c r="Z8" s="61">
        <f t="shared" si="10"/>
        <v>1.9636812029416719E-2</v>
      </c>
      <c r="AA8" s="5" t="str">
        <f t="shared" si="11"/>
        <v>BELOW</v>
      </c>
      <c r="AB8" s="57">
        <f t="shared" si="12"/>
        <v>0.83646104536646959</v>
      </c>
      <c r="AC8" s="62">
        <f t="shared" si="13"/>
        <v>7.7945782920574888E-5</v>
      </c>
    </row>
    <row r="9" spans="1:29" x14ac:dyDescent="0.2">
      <c r="A9" s="2">
        <v>-0.125</v>
      </c>
      <c r="B9" s="8">
        <v>4</v>
      </c>
      <c r="C9" s="5"/>
      <c r="D9" s="5"/>
      <c r="E9" s="5"/>
      <c r="F9" s="5"/>
      <c r="G9" s="5"/>
      <c r="H9" s="5"/>
      <c r="I9" s="5"/>
      <c r="J9" s="5"/>
      <c r="K9" s="5"/>
      <c r="L9" s="9"/>
      <c r="M9" s="3"/>
      <c r="N9" s="19">
        <f t="shared" si="0"/>
        <v>0</v>
      </c>
      <c r="O9" s="5">
        <f t="shared" si="1"/>
        <v>-5.0838408735907796</v>
      </c>
      <c r="P9" s="5">
        <f t="shared" si="2"/>
        <v>-2.0202409419514571</v>
      </c>
      <c r="Q9" s="5">
        <f t="shared" si="3"/>
        <v>-1.6962717917646131</v>
      </c>
      <c r="R9" s="5">
        <f t="shared" si="4"/>
        <v>-4.0302498416520338</v>
      </c>
      <c r="S9" s="5">
        <f t="shared" si="5"/>
        <v>-1.3274435712037005</v>
      </c>
      <c r="T9" s="5">
        <f t="shared" si="6"/>
        <v>-6.1421640400921982</v>
      </c>
      <c r="U9" s="5">
        <f t="shared" si="7"/>
        <v>0</v>
      </c>
      <c r="V9" s="5">
        <f t="shared" si="7"/>
        <v>0</v>
      </c>
      <c r="W9" s="5">
        <f t="shared" si="8"/>
        <v>0</v>
      </c>
      <c r="X9" s="9">
        <f t="shared" si="9"/>
        <v>0</v>
      </c>
      <c r="Z9" s="61">
        <f t="shared" si="10"/>
        <v>1.9636812029416719E-2</v>
      </c>
      <c r="AA9" s="5" t="str">
        <f t="shared" si="11"/>
        <v>BELOW</v>
      </c>
      <c r="AB9" s="57">
        <f t="shared" si="12"/>
        <v>0.83646104536646959</v>
      </c>
      <c r="AC9" s="62">
        <f t="shared" si="13"/>
        <v>7.7945782920574888E-5</v>
      </c>
    </row>
    <row r="10" spans="1:29" x14ac:dyDescent="0.2">
      <c r="A10" s="2">
        <v>1.2069000000000001</v>
      </c>
      <c r="B10" s="8">
        <v>5</v>
      </c>
      <c r="C10" s="5"/>
      <c r="D10" s="5"/>
      <c r="E10" s="5"/>
      <c r="F10" s="5"/>
      <c r="G10" s="5"/>
      <c r="H10" s="5"/>
      <c r="I10" s="5"/>
      <c r="J10" s="5"/>
      <c r="K10" s="5"/>
      <c r="L10" s="9"/>
      <c r="M10" s="3"/>
      <c r="N10" s="19">
        <f t="shared" si="0"/>
        <v>0</v>
      </c>
      <c r="O10" s="5">
        <f t="shared" si="1"/>
        <v>-5.0838408735907796</v>
      </c>
      <c r="P10" s="5">
        <f t="shared" si="2"/>
        <v>-2.0202409419514571</v>
      </c>
      <c r="Q10" s="5">
        <f t="shared" si="3"/>
        <v>-1.6962717917646131</v>
      </c>
      <c r="R10" s="5">
        <f t="shared" si="4"/>
        <v>-4.0302498416520338</v>
      </c>
      <c r="S10" s="5">
        <f t="shared" si="5"/>
        <v>-1.3274435712037005</v>
      </c>
      <c r="T10" s="5">
        <f t="shared" si="6"/>
        <v>-6.1421640400921982</v>
      </c>
      <c r="U10" s="5">
        <f t="shared" si="7"/>
        <v>0</v>
      </c>
      <c r="V10" s="5">
        <f t="shared" si="7"/>
        <v>0</v>
      </c>
      <c r="W10" s="5">
        <f t="shared" si="8"/>
        <v>0</v>
      </c>
      <c r="X10" s="9">
        <f t="shared" si="9"/>
        <v>0</v>
      </c>
      <c r="Z10" s="61">
        <f t="shared" si="10"/>
        <v>1.9636812029416719E-2</v>
      </c>
      <c r="AA10" s="5" t="str">
        <f t="shared" si="11"/>
        <v>BELOW</v>
      </c>
      <c r="AB10" s="57">
        <f t="shared" si="12"/>
        <v>0.83646104536646959</v>
      </c>
      <c r="AC10" s="62">
        <f t="shared" si="13"/>
        <v>7.7945782920574888E-5</v>
      </c>
    </row>
    <row r="11" spans="1:29" x14ac:dyDescent="0.2">
      <c r="A11" s="2">
        <v>-0.13289999999999999</v>
      </c>
      <c r="B11" s="8">
        <v>6</v>
      </c>
      <c r="C11" s="5"/>
      <c r="D11" s="5"/>
      <c r="E11" s="5"/>
      <c r="F11" s="5"/>
      <c r="G11" s="5"/>
      <c r="H11" s="5"/>
      <c r="I11" s="5"/>
      <c r="J11" s="5"/>
      <c r="K11" s="5"/>
      <c r="L11" s="9"/>
      <c r="M11" s="3"/>
      <c r="N11" s="19">
        <f t="shared" si="0"/>
        <v>0</v>
      </c>
      <c r="O11" s="5">
        <f t="shared" si="1"/>
        <v>-5.0838408735907796</v>
      </c>
      <c r="P11" s="5">
        <f t="shared" si="2"/>
        <v>-2.0202409419514571</v>
      </c>
      <c r="Q11" s="5">
        <f t="shared" si="3"/>
        <v>-1.6962717917646131</v>
      </c>
      <c r="R11" s="5">
        <f t="shared" si="4"/>
        <v>-4.0302498416520338</v>
      </c>
      <c r="S11" s="5">
        <f t="shared" si="5"/>
        <v>-1.3274435712037005</v>
      </c>
      <c r="T11" s="5">
        <f t="shared" si="6"/>
        <v>-6.1421640400921982</v>
      </c>
      <c r="U11" s="5">
        <f t="shared" si="7"/>
        <v>0</v>
      </c>
      <c r="V11" s="5">
        <f t="shared" si="7"/>
        <v>0</v>
      </c>
      <c r="W11" s="5">
        <f t="shared" si="8"/>
        <v>0</v>
      </c>
      <c r="X11" s="9">
        <f t="shared" si="9"/>
        <v>0</v>
      </c>
      <c r="Z11" s="61">
        <f t="shared" si="10"/>
        <v>1.9636812029416719E-2</v>
      </c>
      <c r="AA11" s="5" t="str">
        <f t="shared" si="11"/>
        <v>BELOW</v>
      </c>
      <c r="AB11" s="57">
        <f t="shared" si="12"/>
        <v>0.83646104536646959</v>
      </c>
      <c r="AC11" s="62">
        <f t="shared" si="13"/>
        <v>7.7945782920574888E-5</v>
      </c>
    </row>
    <row r="12" spans="1:29" x14ac:dyDescent="0.2">
      <c r="A12" s="2">
        <v>-0.1457</v>
      </c>
      <c r="B12" s="8">
        <v>7</v>
      </c>
      <c r="C12" s="5"/>
      <c r="D12" s="5"/>
      <c r="E12" s="5"/>
      <c r="F12" s="5"/>
      <c r="G12" s="5"/>
      <c r="H12" s="5"/>
      <c r="I12" s="5"/>
      <c r="J12" s="5"/>
      <c r="K12" s="5"/>
      <c r="L12" s="9"/>
      <c r="M12" s="3"/>
      <c r="N12" s="19">
        <f t="shared" si="0"/>
        <v>0</v>
      </c>
      <c r="O12" s="5">
        <f t="shared" si="1"/>
        <v>-5.0838408735907796</v>
      </c>
      <c r="P12" s="5">
        <f t="shared" si="2"/>
        <v>-2.0202409419514571</v>
      </c>
      <c r="Q12" s="5">
        <f t="shared" si="3"/>
        <v>-1.6962717917646131</v>
      </c>
      <c r="R12" s="5">
        <f t="shared" si="4"/>
        <v>-4.0302498416520338</v>
      </c>
      <c r="S12" s="5">
        <f t="shared" si="5"/>
        <v>-1.3274435712037005</v>
      </c>
      <c r="T12" s="5">
        <f t="shared" si="6"/>
        <v>-6.1421640400921982</v>
      </c>
      <c r="U12" s="5">
        <f t="shared" si="7"/>
        <v>0</v>
      </c>
      <c r="V12" s="5">
        <f t="shared" si="7"/>
        <v>0</v>
      </c>
      <c r="W12" s="5">
        <f t="shared" si="8"/>
        <v>0</v>
      </c>
      <c r="X12" s="9">
        <f t="shared" si="9"/>
        <v>0</v>
      </c>
      <c r="Z12" s="61">
        <f t="shared" si="10"/>
        <v>1.9636812029416719E-2</v>
      </c>
      <c r="AA12" s="5" t="str">
        <f t="shared" si="11"/>
        <v>BELOW</v>
      </c>
      <c r="AB12" s="57">
        <f t="shared" si="12"/>
        <v>0.83646104536646959</v>
      </c>
      <c r="AC12" s="62">
        <f t="shared" si="13"/>
        <v>7.7945782920574888E-5</v>
      </c>
    </row>
    <row r="13" spans="1:29" x14ac:dyDescent="0.2">
      <c r="A13" s="2">
        <v>0.13589999999999999</v>
      </c>
      <c r="B13" s="8">
        <v>8</v>
      </c>
      <c r="C13" s="5"/>
      <c r="D13" s="5"/>
      <c r="E13" s="5"/>
      <c r="F13" s="5"/>
      <c r="G13" s="5"/>
      <c r="H13" s="5"/>
      <c r="I13" s="5"/>
      <c r="J13" s="5"/>
      <c r="K13" s="5"/>
      <c r="L13" s="9"/>
      <c r="M13" s="3"/>
      <c r="N13" s="19">
        <f t="shared" si="0"/>
        <v>0</v>
      </c>
      <c r="O13" s="5">
        <f t="shared" si="1"/>
        <v>-5.0838408735907796</v>
      </c>
      <c r="P13" s="5">
        <f t="shared" si="2"/>
        <v>-2.0202409419514571</v>
      </c>
      <c r="Q13" s="5">
        <f t="shared" si="3"/>
        <v>-1.6962717917646131</v>
      </c>
      <c r="R13" s="5">
        <f t="shared" si="4"/>
        <v>-4.0302498416520338</v>
      </c>
      <c r="S13" s="5">
        <f t="shared" si="5"/>
        <v>-1.3274435712037005</v>
      </c>
      <c r="T13" s="5">
        <f t="shared" si="6"/>
        <v>-6.1421640400921982</v>
      </c>
      <c r="U13" s="5">
        <f t="shared" si="7"/>
        <v>0</v>
      </c>
      <c r="V13" s="5">
        <f t="shared" si="7"/>
        <v>0</v>
      </c>
      <c r="W13" s="5">
        <f t="shared" si="8"/>
        <v>0</v>
      </c>
      <c r="X13" s="9">
        <f t="shared" si="9"/>
        <v>0</v>
      </c>
      <c r="Z13" s="61">
        <f t="shared" si="10"/>
        <v>1.9636812029416719E-2</v>
      </c>
      <c r="AA13" s="5" t="str">
        <f t="shared" si="11"/>
        <v>BELOW</v>
      </c>
      <c r="AB13" s="57">
        <f t="shared" si="12"/>
        <v>0.83646104536646959</v>
      </c>
      <c r="AC13" s="62">
        <f t="shared" si="13"/>
        <v>7.7945782920574888E-5</v>
      </c>
    </row>
    <row r="14" spans="1:29" x14ac:dyDescent="0.2">
      <c r="A14" s="2">
        <v>0.47910000000000003</v>
      </c>
      <c r="B14" s="8">
        <v>9</v>
      </c>
      <c r="C14" s="5"/>
      <c r="D14" s="5"/>
      <c r="E14" s="5"/>
      <c r="F14" s="5"/>
      <c r="G14" s="5"/>
      <c r="H14" s="5"/>
      <c r="I14" s="5"/>
      <c r="J14" s="5"/>
      <c r="K14" s="5"/>
      <c r="L14" s="9"/>
      <c r="M14" s="3"/>
      <c r="N14" s="19">
        <f t="shared" si="0"/>
        <v>0</v>
      </c>
      <c r="O14" s="5">
        <f t="shared" si="1"/>
        <v>-5.0838408735907796</v>
      </c>
      <c r="P14" s="5">
        <f t="shared" si="2"/>
        <v>-2.0202409419514571</v>
      </c>
      <c r="Q14" s="5">
        <f t="shared" si="3"/>
        <v>-1.6962717917646131</v>
      </c>
      <c r="R14" s="5">
        <f t="shared" si="4"/>
        <v>-4.0302498416520338</v>
      </c>
      <c r="S14" s="5">
        <f t="shared" si="5"/>
        <v>-1.3274435712037005</v>
      </c>
      <c r="T14" s="5">
        <f t="shared" si="6"/>
        <v>-6.1421640400921982</v>
      </c>
      <c r="U14" s="5">
        <f t="shared" si="7"/>
        <v>0</v>
      </c>
      <c r="V14" s="5">
        <f t="shared" si="7"/>
        <v>0</v>
      </c>
      <c r="W14" s="5">
        <f t="shared" si="8"/>
        <v>0</v>
      </c>
      <c r="X14" s="9">
        <f t="shared" si="9"/>
        <v>0</v>
      </c>
      <c r="Z14" s="61">
        <f t="shared" si="10"/>
        <v>1.9636812029416719E-2</v>
      </c>
      <c r="AA14" s="5" t="str">
        <f t="shared" si="11"/>
        <v>BELOW</v>
      </c>
      <c r="AB14" s="57">
        <f t="shared" si="12"/>
        <v>0.83646104536646959</v>
      </c>
      <c r="AC14" s="62">
        <f t="shared" si="13"/>
        <v>7.7945782920574888E-5</v>
      </c>
    </row>
    <row r="15" spans="1:29" x14ac:dyDescent="0.2">
      <c r="A15" s="2">
        <v>0.89990000000000003</v>
      </c>
      <c r="B15" s="8">
        <v>10</v>
      </c>
      <c r="C15" s="5"/>
      <c r="D15" s="5"/>
      <c r="E15" s="5"/>
      <c r="F15" s="5"/>
      <c r="G15" s="5"/>
      <c r="H15" s="5"/>
      <c r="I15" s="5"/>
      <c r="J15" s="5"/>
      <c r="K15" s="5"/>
      <c r="L15" s="9"/>
      <c r="M15" s="3"/>
      <c r="N15" s="19">
        <f t="shared" si="0"/>
        <v>0</v>
      </c>
      <c r="O15" s="5">
        <f t="shared" si="1"/>
        <v>-5.0838408735907796</v>
      </c>
      <c r="P15" s="5">
        <f t="shared" si="2"/>
        <v>-2.0202409419514571</v>
      </c>
      <c r="Q15" s="5">
        <f t="shared" si="3"/>
        <v>-1.6962717917646131</v>
      </c>
      <c r="R15" s="5">
        <f t="shared" si="4"/>
        <v>-4.0302498416520338</v>
      </c>
      <c r="S15" s="5">
        <f t="shared" si="5"/>
        <v>-1.3274435712037005</v>
      </c>
      <c r="T15" s="5">
        <f t="shared" si="6"/>
        <v>-6.1421640400921982</v>
      </c>
      <c r="U15" s="5">
        <f t="shared" si="7"/>
        <v>0</v>
      </c>
      <c r="V15" s="5">
        <f t="shared" si="7"/>
        <v>0</v>
      </c>
      <c r="W15" s="5">
        <f t="shared" si="8"/>
        <v>0</v>
      </c>
      <c r="X15" s="9">
        <f t="shared" si="9"/>
        <v>0</v>
      </c>
      <c r="Z15" s="61">
        <f t="shared" si="10"/>
        <v>1.9636812029416719E-2</v>
      </c>
      <c r="AA15" s="5" t="str">
        <f t="shared" si="11"/>
        <v>BELOW</v>
      </c>
      <c r="AB15" s="57">
        <f t="shared" si="12"/>
        <v>0.83646104536646959</v>
      </c>
      <c r="AC15" s="62">
        <f t="shared" si="13"/>
        <v>7.7945782920574888E-5</v>
      </c>
    </row>
    <row r="16" spans="1:29" x14ac:dyDescent="0.2">
      <c r="A16" s="2">
        <v>9.7999999999999997E-3</v>
      </c>
      <c r="B16" s="8">
        <v>11</v>
      </c>
      <c r="C16" s="5"/>
      <c r="D16" s="5"/>
      <c r="E16" s="5"/>
      <c r="F16" s="5"/>
      <c r="G16" s="5"/>
      <c r="H16" s="5"/>
      <c r="I16" s="5"/>
      <c r="J16" s="5"/>
      <c r="K16" s="5"/>
      <c r="L16" s="9"/>
      <c r="M16" s="3"/>
      <c r="N16" s="19">
        <f t="shared" si="0"/>
        <v>0</v>
      </c>
      <c r="O16" s="5">
        <f t="shared" si="1"/>
        <v>-5.0838408735907796</v>
      </c>
      <c r="P16" s="5">
        <f t="shared" si="2"/>
        <v>-2.0202409419514571</v>
      </c>
      <c r="Q16" s="5">
        <f t="shared" si="3"/>
        <v>-1.6962717917646131</v>
      </c>
      <c r="R16" s="5">
        <f t="shared" si="4"/>
        <v>-4.0302498416520338</v>
      </c>
      <c r="S16" s="5">
        <f t="shared" si="5"/>
        <v>-1.3274435712037005</v>
      </c>
      <c r="T16" s="5">
        <f t="shared" si="6"/>
        <v>-6.1421640400921982</v>
      </c>
      <c r="U16" s="5">
        <f t="shared" si="7"/>
        <v>0</v>
      </c>
      <c r="V16" s="5">
        <f t="shared" si="7"/>
        <v>0</v>
      </c>
      <c r="W16" s="5">
        <f t="shared" si="8"/>
        <v>0</v>
      </c>
      <c r="X16" s="9">
        <f t="shared" si="9"/>
        <v>0</v>
      </c>
      <c r="Z16" s="61">
        <f t="shared" si="10"/>
        <v>1.9636812029416719E-2</v>
      </c>
      <c r="AA16" s="5" t="str">
        <f t="shared" si="11"/>
        <v>BELOW</v>
      </c>
      <c r="AB16" s="57">
        <f t="shared" si="12"/>
        <v>0.83646104536646959</v>
      </c>
      <c r="AC16" s="62">
        <f t="shared" si="13"/>
        <v>7.7945782920574888E-5</v>
      </c>
    </row>
    <row r="17" spans="1:29" x14ac:dyDescent="0.2">
      <c r="A17" s="2">
        <v>7.1199999999999999E-2</v>
      </c>
      <c r="B17" s="8">
        <v>12</v>
      </c>
      <c r="C17" s="5"/>
      <c r="D17" s="5"/>
      <c r="E17" s="5"/>
      <c r="F17" s="5"/>
      <c r="G17" s="5"/>
      <c r="H17" s="5"/>
      <c r="I17" s="5"/>
      <c r="J17" s="5"/>
      <c r="K17" s="5"/>
      <c r="L17" s="9"/>
      <c r="M17" s="3"/>
      <c r="N17" s="19">
        <f t="shared" si="0"/>
        <v>0</v>
      </c>
      <c r="O17" s="5">
        <f t="shared" si="1"/>
        <v>-5.0838408735907796</v>
      </c>
      <c r="P17" s="5">
        <f t="shared" si="2"/>
        <v>-2.0202409419514571</v>
      </c>
      <c r="Q17" s="5">
        <f t="shared" si="3"/>
        <v>-1.6962717917646131</v>
      </c>
      <c r="R17" s="5">
        <f t="shared" si="4"/>
        <v>-4.0302498416520338</v>
      </c>
      <c r="S17" s="5">
        <f t="shared" si="5"/>
        <v>-1.3274435712037005</v>
      </c>
      <c r="T17" s="5">
        <f t="shared" si="6"/>
        <v>-6.1421640400921982</v>
      </c>
      <c r="U17" s="5">
        <f t="shared" si="7"/>
        <v>0</v>
      </c>
      <c r="V17" s="5">
        <f t="shared" si="7"/>
        <v>0</v>
      </c>
      <c r="W17" s="5">
        <f t="shared" si="8"/>
        <v>0</v>
      </c>
      <c r="X17" s="9">
        <f t="shared" si="9"/>
        <v>0</v>
      </c>
      <c r="Z17" s="61">
        <f t="shared" si="10"/>
        <v>1.9636812029416719E-2</v>
      </c>
      <c r="AA17" s="5" t="str">
        <f t="shared" si="11"/>
        <v>BELOW</v>
      </c>
      <c r="AB17" s="57">
        <f t="shared" si="12"/>
        <v>0.83646104536646959</v>
      </c>
      <c r="AC17" s="62">
        <f t="shared" si="13"/>
        <v>7.7945782920574888E-5</v>
      </c>
    </row>
    <row r="18" spans="1:29" x14ac:dyDescent="0.2">
      <c r="A18" s="2">
        <v>0.21640000000000001</v>
      </c>
      <c r="B18" s="8">
        <v>13</v>
      </c>
      <c r="C18" s="5"/>
      <c r="D18" s="5"/>
      <c r="E18" s="5"/>
      <c r="F18" s="5"/>
      <c r="G18" s="5"/>
      <c r="H18" s="5"/>
      <c r="I18" s="5"/>
      <c r="J18" s="5"/>
      <c r="K18" s="5"/>
      <c r="L18" s="9"/>
      <c r="M18" s="3"/>
      <c r="N18" s="19">
        <f t="shared" si="0"/>
        <v>0</v>
      </c>
      <c r="O18" s="5">
        <f t="shared" si="1"/>
        <v>-5.0838408735907796</v>
      </c>
      <c r="P18" s="5">
        <f t="shared" si="2"/>
        <v>-2.0202409419514571</v>
      </c>
      <c r="Q18" s="5">
        <f t="shared" si="3"/>
        <v>-1.6962717917646131</v>
      </c>
      <c r="R18" s="5">
        <f t="shared" si="4"/>
        <v>-4.0302498416520338</v>
      </c>
      <c r="S18" s="5">
        <f t="shared" si="5"/>
        <v>-1.3274435712037005</v>
      </c>
      <c r="T18" s="5">
        <f t="shared" si="6"/>
        <v>-6.1421640400921982</v>
      </c>
      <c r="U18" s="5">
        <f t="shared" si="7"/>
        <v>0</v>
      </c>
      <c r="V18" s="5">
        <f t="shared" si="7"/>
        <v>0</v>
      </c>
      <c r="W18" s="5">
        <f t="shared" si="8"/>
        <v>0</v>
      </c>
      <c r="X18" s="9">
        <f t="shared" si="9"/>
        <v>0</v>
      </c>
      <c r="Z18" s="61">
        <f t="shared" si="10"/>
        <v>1.9636812029416719E-2</v>
      </c>
      <c r="AA18" s="5" t="str">
        <f t="shared" si="11"/>
        <v>BELOW</v>
      </c>
      <c r="AB18" s="57">
        <f t="shared" si="12"/>
        <v>0.83646104536646959</v>
      </c>
      <c r="AC18" s="62">
        <f t="shared" si="13"/>
        <v>7.7945782920574888E-5</v>
      </c>
    </row>
    <row r="19" spans="1:29" ht="24" x14ac:dyDescent="0.3">
      <c r="A19" s="40" t="s">
        <v>15</v>
      </c>
      <c r="B19" s="8">
        <v>14</v>
      </c>
      <c r="C19" s="5"/>
      <c r="D19" s="5"/>
      <c r="E19" s="5"/>
      <c r="F19" s="5"/>
      <c r="G19" s="5"/>
      <c r="H19" s="5"/>
      <c r="I19" s="5"/>
      <c r="J19" s="5"/>
      <c r="K19" s="5"/>
      <c r="L19" s="9"/>
      <c r="M19" s="3"/>
      <c r="N19" s="19">
        <f t="shared" si="0"/>
        <v>0</v>
      </c>
      <c r="O19" s="5">
        <f t="shared" si="1"/>
        <v>-5.0838408735907796</v>
      </c>
      <c r="P19" s="5">
        <f t="shared" si="2"/>
        <v>-2.0202409419514571</v>
      </c>
      <c r="Q19" s="5">
        <f t="shared" si="3"/>
        <v>-1.6962717917646131</v>
      </c>
      <c r="R19" s="5">
        <f t="shared" si="4"/>
        <v>-4.0302498416520338</v>
      </c>
      <c r="S19" s="5">
        <f t="shared" si="5"/>
        <v>-1.3274435712037005</v>
      </c>
      <c r="T19" s="5">
        <f t="shared" si="6"/>
        <v>-6.1421640400921982</v>
      </c>
      <c r="U19" s="5">
        <f t="shared" si="7"/>
        <v>0</v>
      </c>
      <c r="V19" s="5">
        <f t="shared" si="7"/>
        <v>0</v>
      </c>
      <c r="W19" s="5">
        <f t="shared" si="8"/>
        <v>0</v>
      </c>
      <c r="X19" s="9">
        <f t="shared" si="9"/>
        <v>0</v>
      </c>
      <c r="Z19" s="61">
        <f t="shared" si="10"/>
        <v>1.9636812029416719E-2</v>
      </c>
      <c r="AA19" s="5" t="str">
        <f t="shared" si="11"/>
        <v>BELOW</v>
      </c>
      <c r="AB19" s="57">
        <f t="shared" si="12"/>
        <v>0.83646104536646959</v>
      </c>
      <c r="AC19" s="62">
        <f t="shared" si="13"/>
        <v>7.7945782920574888E-5</v>
      </c>
    </row>
    <row r="20" spans="1:29" x14ac:dyDescent="0.2">
      <c r="A20" s="2">
        <v>2.5000000000000001E-2</v>
      </c>
      <c r="B20" s="8">
        <v>15</v>
      </c>
      <c r="C20" s="5"/>
      <c r="D20" s="5"/>
      <c r="E20" s="5"/>
      <c r="F20" s="5"/>
      <c r="G20" s="5"/>
      <c r="H20" s="5"/>
      <c r="I20" s="5"/>
      <c r="J20" s="5"/>
      <c r="K20" s="5"/>
      <c r="L20" s="9"/>
      <c r="M20" s="3"/>
      <c r="N20" s="19">
        <f t="shared" si="0"/>
        <v>0</v>
      </c>
      <c r="O20" s="5">
        <f t="shared" si="1"/>
        <v>-5.0838408735907796</v>
      </c>
      <c r="P20" s="5">
        <f t="shared" si="2"/>
        <v>-2.0202409419514571</v>
      </c>
      <c r="Q20" s="5">
        <f t="shared" si="3"/>
        <v>-1.6962717917646131</v>
      </c>
      <c r="R20" s="5">
        <f t="shared" si="4"/>
        <v>-4.0302498416520338</v>
      </c>
      <c r="S20" s="5">
        <f t="shared" si="5"/>
        <v>-1.3274435712037005</v>
      </c>
      <c r="T20" s="5">
        <f t="shared" si="6"/>
        <v>-6.1421640400921982</v>
      </c>
      <c r="U20" s="5">
        <f t="shared" si="7"/>
        <v>0</v>
      </c>
      <c r="V20" s="5">
        <f t="shared" si="7"/>
        <v>0</v>
      </c>
      <c r="W20" s="5">
        <f t="shared" si="8"/>
        <v>0</v>
      </c>
      <c r="X20" s="9">
        <f t="shared" si="9"/>
        <v>0</v>
      </c>
      <c r="Z20" s="61">
        <f t="shared" si="10"/>
        <v>1.9636812029416719E-2</v>
      </c>
      <c r="AA20" s="5" t="str">
        <f t="shared" si="11"/>
        <v>BELOW</v>
      </c>
      <c r="AB20" s="57">
        <f t="shared" si="12"/>
        <v>0.83646104536646959</v>
      </c>
      <c r="AC20" s="62">
        <f t="shared" si="13"/>
        <v>7.7945782920574888E-5</v>
      </c>
    </row>
    <row r="21" spans="1:29" x14ac:dyDescent="0.2">
      <c r="A21" s="2">
        <v>-1.0629999999999999</v>
      </c>
      <c r="B21" s="8">
        <v>16</v>
      </c>
      <c r="C21" s="5"/>
      <c r="D21" s="5"/>
      <c r="E21" s="5"/>
      <c r="F21" s="5"/>
      <c r="G21" s="5"/>
      <c r="H21" s="5"/>
      <c r="I21" s="5"/>
      <c r="J21" s="5"/>
      <c r="K21" s="5"/>
      <c r="L21" s="9"/>
      <c r="M21" s="3"/>
      <c r="N21" s="19">
        <f t="shared" si="0"/>
        <v>0</v>
      </c>
      <c r="O21" s="5">
        <f t="shared" si="1"/>
        <v>-5.0838408735907796</v>
      </c>
      <c r="P21" s="5">
        <f t="shared" si="2"/>
        <v>-2.0202409419514571</v>
      </c>
      <c r="Q21" s="5">
        <f t="shared" si="3"/>
        <v>-1.6962717917646131</v>
      </c>
      <c r="R21" s="5">
        <f t="shared" si="4"/>
        <v>-4.0302498416520338</v>
      </c>
      <c r="S21" s="5">
        <f t="shared" si="5"/>
        <v>-1.3274435712037005</v>
      </c>
      <c r="T21" s="5">
        <f t="shared" si="6"/>
        <v>-6.1421640400921982</v>
      </c>
      <c r="U21" s="5">
        <f t="shared" si="7"/>
        <v>0</v>
      </c>
      <c r="V21" s="5">
        <f t="shared" si="7"/>
        <v>0</v>
      </c>
      <c r="W21" s="5">
        <f t="shared" si="8"/>
        <v>0</v>
      </c>
      <c r="X21" s="9">
        <f t="shared" si="9"/>
        <v>0</v>
      </c>
      <c r="Z21" s="61">
        <f t="shared" si="10"/>
        <v>1.9636812029416719E-2</v>
      </c>
      <c r="AA21" s="5" t="str">
        <f t="shared" si="11"/>
        <v>BELOW</v>
      </c>
      <c r="AB21" s="57">
        <f t="shared" si="12"/>
        <v>0.83646104536646959</v>
      </c>
      <c r="AC21" s="62">
        <f t="shared" si="13"/>
        <v>7.7945782920574888E-5</v>
      </c>
    </row>
    <row r="22" spans="1:29" x14ac:dyDescent="0.2">
      <c r="A22" s="2">
        <v>-0.26400000000000001</v>
      </c>
      <c r="B22" s="8">
        <v>17</v>
      </c>
      <c r="C22" s="5"/>
      <c r="D22" s="5"/>
      <c r="E22" s="5"/>
      <c r="F22" s="5"/>
      <c r="G22" s="5"/>
      <c r="H22" s="5"/>
      <c r="I22" s="5"/>
      <c r="J22" s="5"/>
      <c r="K22" s="5"/>
      <c r="L22" s="9"/>
      <c r="M22" s="3"/>
      <c r="N22" s="19">
        <f t="shared" si="0"/>
        <v>0</v>
      </c>
      <c r="O22" s="5">
        <f t="shared" si="1"/>
        <v>-5.0838408735907796</v>
      </c>
      <c r="P22" s="5">
        <f t="shared" si="2"/>
        <v>-2.0202409419514571</v>
      </c>
      <c r="Q22" s="5">
        <f t="shared" si="3"/>
        <v>-1.6962717917646131</v>
      </c>
      <c r="R22" s="5">
        <f t="shared" si="4"/>
        <v>-4.0302498416520338</v>
      </c>
      <c r="S22" s="5">
        <f t="shared" si="5"/>
        <v>-1.3274435712037005</v>
      </c>
      <c r="T22" s="5">
        <f t="shared" si="6"/>
        <v>-6.1421640400921982</v>
      </c>
      <c r="U22" s="5">
        <f t="shared" si="7"/>
        <v>0</v>
      </c>
      <c r="V22" s="5">
        <f t="shared" si="7"/>
        <v>0</v>
      </c>
      <c r="W22" s="5">
        <f t="shared" si="8"/>
        <v>0</v>
      </c>
      <c r="X22" s="9">
        <f t="shared" si="9"/>
        <v>0</v>
      </c>
      <c r="Z22" s="61">
        <f t="shared" si="10"/>
        <v>1.9636812029416719E-2</v>
      </c>
      <c r="AA22" s="5" t="str">
        <f t="shared" si="11"/>
        <v>BELOW</v>
      </c>
      <c r="AB22" s="57">
        <f t="shared" si="12"/>
        <v>0.83646104536646959</v>
      </c>
      <c r="AC22" s="62">
        <f t="shared" si="13"/>
        <v>7.7945782920574888E-5</v>
      </c>
    </row>
    <row r="23" spans="1:29" x14ac:dyDescent="0.2">
      <c r="A23" s="2">
        <v>1.0529999999999999</v>
      </c>
      <c r="B23" s="8">
        <v>18</v>
      </c>
      <c r="C23" s="5"/>
      <c r="D23" s="5"/>
      <c r="E23" s="5"/>
      <c r="F23" s="5"/>
      <c r="G23" s="5"/>
      <c r="H23" s="5"/>
      <c r="I23" s="5"/>
      <c r="J23" s="5"/>
      <c r="K23" s="5"/>
      <c r="L23" s="9"/>
      <c r="M23" s="3"/>
      <c r="N23" s="19">
        <f t="shared" si="0"/>
        <v>0</v>
      </c>
      <c r="O23" s="5">
        <f t="shared" si="1"/>
        <v>-5.0838408735907796</v>
      </c>
      <c r="P23" s="5">
        <f t="shared" si="2"/>
        <v>-2.0202409419514571</v>
      </c>
      <c r="Q23" s="5">
        <f t="shared" si="3"/>
        <v>-1.6962717917646131</v>
      </c>
      <c r="R23" s="5">
        <f t="shared" si="4"/>
        <v>-4.0302498416520338</v>
      </c>
      <c r="S23" s="5">
        <f t="shared" si="5"/>
        <v>-1.3274435712037005</v>
      </c>
      <c r="T23" s="5">
        <f t="shared" si="6"/>
        <v>-6.1421640400921982</v>
      </c>
      <c r="U23" s="5">
        <f t="shared" si="7"/>
        <v>0</v>
      </c>
      <c r="V23" s="5">
        <f t="shared" si="7"/>
        <v>0</v>
      </c>
      <c r="W23" s="5">
        <f t="shared" si="8"/>
        <v>0</v>
      </c>
      <c r="X23" s="9">
        <f t="shared" si="9"/>
        <v>0</v>
      </c>
      <c r="Z23" s="61">
        <f t="shared" si="10"/>
        <v>1.9636812029416719E-2</v>
      </c>
      <c r="AA23" s="5" t="str">
        <f t="shared" si="11"/>
        <v>BELOW</v>
      </c>
      <c r="AB23" s="57">
        <f t="shared" si="12"/>
        <v>0.83646104536646959</v>
      </c>
      <c r="AC23" s="62">
        <f t="shared" si="13"/>
        <v>7.7945782920574888E-5</v>
      </c>
    </row>
    <row r="24" spans="1:29" x14ac:dyDescent="0.2">
      <c r="A24" s="2">
        <v>-0.29299999999999998</v>
      </c>
      <c r="B24" s="8">
        <v>19</v>
      </c>
      <c r="C24" s="5"/>
      <c r="D24" s="5"/>
      <c r="E24" s="5"/>
      <c r="F24" s="5"/>
      <c r="G24" s="5"/>
      <c r="H24" s="5"/>
      <c r="I24" s="5"/>
      <c r="J24" s="5"/>
      <c r="K24" s="5"/>
      <c r="L24" s="9"/>
      <c r="M24" s="3"/>
      <c r="N24" s="19">
        <f t="shared" si="0"/>
        <v>0</v>
      </c>
      <c r="O24" s="5">
        <f t="shared" si="1"/>
        <v>-5.0838408735907796</v>
      </c>
      <c r="P24" s="5">
        <f t="shared" si="2"/>
        <v>-2.0202409419514571</v>
      </c>
      <c r="Q24" s="5">
        <f t="shared" si="3"/>
        <v>-1.6962717917646131</v>
      </c>
      <c r="R24" s="5">
        <f t="shared" si="4"/>
        <v>-4.0302498416520338</v>
      </c>
      <c r="S24" s="5">
        <f t="shared" si="5"/>
        <v>-1.3274435712037005</v>
      </c>
      <c r="T24" s="5">
        <f t="shared" si="6"/>
        <v>-6.1421640400921982</v>
      </c>
      <c r="U24" s="5">
        <f t="shared" si="7"/>
        <v>0</v>
      </c>
      <c r="V24" s="5">
        <f t="shared" si="7"/>
        <v>0</v>
      </c>
      <c r="W24" s="5">
        <f t="shared" si="8"/>
        <v>0</v>
      </c>
      <c r="X24" s="9">
        <f t="shared" si="9"/>
        <v>0</v>
      </c>
      <c r="Z24" s="61">
        <f t="shared" si="10"/>
        <v>1.9636812029416719E-2</v>
      </c>
      <c r="AA24" s="5" t="str">
        <f t="shared" si="11"/>
        <v>BELOW</v>
      </c>
      <c r="AB24" s="57">
        <f t="shared" si="12"/>
        <v>0.83646104536646959</v>
      </c>
      <c r="AC24" s="62">
        <f t="shared" si="13"/>
        <v>7.7945782920574888E-5</v>
      </c>
    </row>
    <row r="25" spans="1:29" x14ac:dyDescent="0.2">
      <c r="A25" s="2">
        <v>-0.32</v>
      </c>
      <c r="B25" s="8">
        <v>20</v>
      </c>
      <c r="C25" s="5"/>
      <c r="D25" s="5"/>
      <c r="E25" s="5"/>
      <c r="F25" s="5"/>
      <c r="G25" s="5"/>
      <c r="H25" s="5"/>
      <c r="I25" s="5"/>
      <c r="J25" s="5"/>
      <c r="K25" s="5"/>
      <c r="L25" s="9"/>
      <c r="M25" s="3"/>
      <c r="N25" s="19">
        <f t="shared" si="0"/>
        <v>0</v>
      </c>
      <c r="O25" s="5">
        <f t="shared" si="1"/>
        <v>-5.0838408735907796</v>
      </c>
      <c r="P25" s="5">
        <f t="shared" si="2"/>
        <v>-2.0202409419514571</v>
      </c>
      <c r="Q25" s="5">
        <f t="shared" si="3"/>
        <v>-1.6962717917646131</v>
      </c>
      <c r="R25" s="5">
        <f t="shared" si="4"/>
        <v>-4.0302498416520338</v>
      </c>
      <c r="S25" s="5">
        <f t="shared" si="5"/>
        <v>-1.3274435712037005</v>
      </c>
      <c r="T25" s="5">
        <f t="shared" si="6"/>
        <v>-6.1421640400921982</v>
      </c>
      <c r="U25" s="5">
        <f t="shared" si="7"/>
        <v>0</v>
      </c>
      <c r="V25" s="5">
        <f t="shared" si="7"/>
        <v>0</v>
      </c>
      <c r="W25" s="5">
        <f t="shared" si="8"/>
        <v>0</v>
      </c>
      <c r="X25" s="9">
        <f t="shared" si="9"/>
        <v>0</v>
      </c>
      <c r="Z25" s="61">
        <f t="shared" si="10"/>
        <v>1.9636812029416719E-2</v>
      </c>
      <c r="AA25" s="5" t="str">
        <f t="shared" si="11"/>
        <v>BELOW</v>
      </c>
      <c r="AB25" s="57">
        <f t="shared" si="12"/>
        <v>0.83646104536646959</v>
      </c>
      <c r="AC25" s="62">
        <f t="shared" si="13"/>
        <v>7.7945782920574888E-5</v>
      </c>
    </row>
    <row r="26" spans="1:29" x14ac:dyDescent="0.2">
      <c r="A26" s="2">
        <v>6.2E-2</v>
      </c>
      <c r="B26" s="8">
        <v>21</v>
      </c>
      <c r="C26" s="5"/>
      <c r="D26" s="5"/>
      <c r="E26" s="5"/>
      <c r="F26" s="5"/>
      <c r="G26" s="5"/>
      <c r="H26" s="5"/>
      <c r="I26" s="5"/>
      <c r="J26" s="5"/>
      <c r="K26" s="5"/>
      <c r="L26" s="9"/>
      <c r="M26" s="3"/>
      <c r="N26" s="19">
        <f t="shared" si="0"/>
        <v>0</v>
      </c>
      <c r="O26" s="5">
        <f t="shared" si="1"/>
        <v>-5.0838408735907796</v>
      </c>
      <c r="P26" s="5">
        <f t="shared" si="2"/>
        <v>-2.0202409419514571</v>
      </c>
      <c r="Q26" s="5">
        <f t="shared" si="3"/>
        <v>-1.6962717917646131</v>
      </c>
      <c r="R26" s="5">
        <f t="shared" si="4"/>
        <v>-4.0302498416520338</v>
      </c>
      <c r="S26" s="5">
        <f t="shared" si="5"/>
        <v>-1.3274435712037005</v>
      </c>
      <c r="T26" s="5">
        <f t="shared" si="6"/>
        <v>-6.1421640400921982</v>
      </c>
      <c r="U26" s="5">
        <f t="shared" si="7"/>
        <v>0</v>
      </c>
      <c r="V26" s="5">
        <f t="shared" si="7"/>
        <v>0</v>
      </c>
      <c r="W26" s="5">
        <f t="shared" si="8"/>
        <v>0</v>
      </c>
      <c r="X26" s="9">
        <f t="shared" si="9"/>
        <v>0</v>
      </c>
      <c r="Z26" s="61">
        <f t="shared" si="10"/>
        <v>1.9636812029416719E-2</v>
      </c>
      <c r="AA26" s="5" t="str">
        <f t="shared" si="11"/>
        <v>BELOW</v>
      </c>
      <c r="AB26" s="57">
        <f t="shared" si="12"/>
        <v>0.83646104536646959</v>
      </c>
      <c r="AC26" s="62">
        <f t="shared" si="13"/>
        <v>7.7945782920574888E-5</v>
      </c>
    </row>
    <row r="27" spans="1:29" x14ac:dyDescent="0.2">
      <c r="A27" s="2">
        <v>-0.112</v>
      </c>
      <c r="B27" s="8">
        <v>22</v>
      </c>
      <c r="C27" s="5"/>
      <c r="D27" s="5"/>
      <c r="E27" s="5"/>
      <c r="F27" s="5"/>
      <c r="G27" s="5"/>
      <c r="H27" s="5"/>
      <c r="I27" s="5"/>
      <c r="J27" s="5"/>
      <c r="K27" s="5"/>
      <c r="L27" s="9"/>
      <c r="M27" s="3"/>
      <c r="N27" s="19">
        <f t="shared" si="0"/>
        <v>0</v>
      </c>
      <c r="O27" s="5">
        <f t="shared" si="1"/>
        <v>-5.0838408735907796</v>
      </c>
      <c r="P27" s="5">
        <f t="shared" si="2"/>
        <v>-2.0202409419514571</v>
      </c>
      <c r="Q27" s="5">
        <f t="shared" si="3"/>
        <v>-1.6962717917646131</v>
      </c>
      <c r="R27" s="5">
        <f t="shared" si="4"/>
        <v>-4.0302498416520338</v>
      </c>
      <c r="S27" s="5">
        <f t="shared" si="5"/>
        <v>-1.3274435712037005</v>
      </c>
      <c r="T27" s="5">
        <f t="shared" si="6"/>
        <v>-6.1421640400921982</v>
      </c>
      <c r="U27" s="5">
        <f t="shared" si="7"/>
        <v>0</v>
      </c>
      <c r="V27" s="5">
        <f t="shared" si="7"/>
        <v>0</v>
      </c>
      <c r="W27" s="5">
        <f t="shared" si="8"/>
        <v>0</v>
      </c>
      <c r="X27" s="9">
        <f t="shared" si="9"/>
        <v>0</v>
      </c>
      <c r="Z27" s="61">
        <f t="shared" si="10"/>
        <v>1.9636812029416719E-2</v>
      </c>
      <c r="AA27" s="5" t="str">
        <f t="shared" si="11"/>
        <v>BELOW</v>
      </c>
      <c r="AB27" s="57">
        <f t="shared" si="12"/>
        <v>0.83646104536646959</v>
      </c>
      <c r="AC27" s="62">
        <f t="shared" si="13"/>
        <v>7.7945782920574888E-5</v>
      </c>
    </row>
    <row r="28" spans="1:29" x14ac:dyDescent="0.2">
      <c r="A28" s="2">
        <v>-0.30399999999999999</v>
      </c>
      <c r="B28" s="8">
        <v>23</v>
      </c>
      <c r="C28" s="5"/>
      <c r="D28" s="5"/>
      <c r="E28" s="5"/>
      <c r="F28" s="5"/>
      <c r="G28" s="5"/>
      <c r="H28" s="5"/>
      <c r="I28" s="5"/>
      <c r="J28" s="5"/>
      <c r="K28" s="5"/>
      <c r="L28" s="9"/>
      <c r="M28" s="3"/>
      <c r="N28" s="19">
        <f t="shared" si="0"/>
        <v>0</v>
      </c>
      <c r="O28" s="5">
        <f t="shared" si="1"/>
        <v>-5.0838408735907796</v>
      </c>
      <c r="P28" s="5">
        <f t="shared" si="2"/>
        <v>-2.0202409419514571</v>
      </c>
      <c r="Q28" s="5">
        <f t="shared" si="3"/>
        <v>-1.6962717917646131</v>
      </c>
      <c r="R28" s="5">
        <f t="shared" si="4"/>
        <v>-4.0302498416520338</v>
      </c>
      <c r="S28" s="5">
        <f t="shared" si="5"/>
        <v>-1.3274435712037005</v>
      </c>
      <c r="T28" s="5">
        <f t="shared" si="6"/>
        <v>-6.1421640400921982</v>
      </c>
      <c r="U28" s="5">
        <f t="shared" si="7"/>
        <v>0</v>
      </c>
      <c r="V28" s="5">
        <f t="shared" si="7"/>
        <v>0</v>
      </c>
      <c r="W28" s="5">
        <f t="shared" si="8"/>
        <v>0</v>
      </c>
      <c r="X28" s="9">
        <f t="shared" si="9"/>
        <v>0</v>
      </c>
      <c r="Z28" s="61">
        <f t="shared" si="10"/>
        <v>1.9636812029416719E-2</v>
      </c>
      <c r="AA28" s="5" t="str">
        <f t="shared" si="11"/>
        <v>BELOW</v>
      </c>
      <c r="AB28" s="57">
        <f t="shared" si="12"/>
        <v>0.83646104536646959</v>
      </c>
      <c r="AC28" s="62">
        <f t="shared" si="13"/>
        <v>7.7945782920574888E-5</v>
      </c>
    </row>
    <row r="29" spans="1:29" ht="17" thickBot="1" x14ac:dyDescent="0.25">
      <c r="A29" s="2">
        <v>-0.17100000000000001</v>
      </c>
      <c r="B29" s="10">
        <v>24</v>
      </c>
      <c r="C29" s="11"/>
      <c r="D29" s="11"/>
      <c r="E29" s="11"/>
      <c r="F29" s="11"/>
      <c r="G29" s="11"/>
      <c r="H29" s="11"/>
      <c r="I29" s="11"/>
      <c r="J29" s="11"/>
      <c r="K29" s="11"/>
      <c r="L29" s="12"/>
      <c r="M29" s="3"/>
      <c r="N29" s="20">
        <f t="shared" si="0"/>
        <v>0</v>
      </c>
      <c r="O29" s="11">
        <f t="shared" si="1"/>
        <v>-5.0838408735907796</v>
      </c>
      <c r="P29" s="11">
        <f t="shared" si="2"/>
        <v>-2.0202409419514571</v>
      </c>
      <c r="Q29" s="11">
        <f t="shared" si="3"/>
        <v>-1.6962717917646131</v>
      </c>
      <c r="R29" s="11">
        <f t="shared" si="4"/>
        <v>-4.0302498416520338</v>
      </c>
      <c r="S29" s="11">
        <f t="shared" si="5"/>
        <v>-1.3274435712037005</v>
      </c>
      <c r="T29" s="11">
        <f t="shared" si="6"/>
        <v>-6.1421640400921982</v>
      </c>
      <c r="U29" s="11">
        <f t="shared" si="7"/>
        <v>0</v>
      </c>
      <c r="V29" s="11">
        <f t="shared" si="7"/>
        <v>0</v>
      </c>
      <c r="W29" s="11">
        <f t="shared" si="8"/>
        <v>0</v>
      </c>
      <c r="X29" s="12">
        <f t="shared" si="9"/>
        <v>0</v>
      </c>
      <c r="Z29" s="63">
        <f t="shared" si="10"/>
        <v>1.9636812029416719E-2</v>
      </c>
      <c r="AA29" s="11" t="str">
        <f>IF(Z29&gt;A$5, "ABOVE", "BELOW")</f>
        <v>BELOW</v>
      </c>
      <c r="AB29" s="64">
        <f t="shared" si="12"/>
        <v>0.83646104536646959</v>
      </c>
      <c r="AC29" s="65">
        <f t="shared" si="13"/>
        <v>7.7945782920574888E-5</v>
      </c>
    </row>
    <row r="30" spans="1:29" x14ac:dyDescent="0.2">
      <c r="A30" s="2">
        <v>-0.73799999999999999</v>
      </c>
    </row>
    <row r="31" spans="1:29" x14ac:dyDescent="0.2">
      <c r="A31" s="2">
        <v>0.13900000000000001</v>
      </c>
    </row>
    <row r="32" spans="1:29" ht="24" x14ac:dyDescent="0.3">
      <c r="A32" s="40" t="s">
        <v>16</v>
      </c>
    </row>
    <row r="33" spans="1:1" x14ac:dyDescent="0.2">
      <c r="A33" s="2">
        <v>0.38100000000000001</v>
      </c>
    </row>
    <row r="34" spans="1:1" x14ac:dyDescent="0.2">
      <c r="A34" s="2">
        <v>-0.745</v>
      </c>
    </row>
    <row r="35" spans="1:1" x14ac:dyDescent="0.2">
      <c r="A35" s="2">
        <v>1.4E-2</v>
      </c>
    </row>
    <row r="36" spans="1:1" x14ac:dyDescent="0.2">
      <c r="A36" s="2">
        <v>1.361</v>
      </c>
    </row>
    <row r="37" spans="1:1" x14ac:dyDescent="0.2">
      <c r="A37" s="2">
        <v>2.7E-2</v>
      </c>
    </row>
    <row r="38" spans="1:1" x14ac:dyDescent="0.2">
      <c r="A38" s="2">
        <v>2.9000000000000001E-2</v>
      </c>
    </row>
    <row r="39" spans="1:1" x14ac:dyDescent="0.2">
      <c r="A39" s="2">
        <v>0.21</v>
      </c>
    </row>
    <row r="40" spans="1:1" x14ac:dyDescent="0.2">
      <c r="A40" s="2">
        <v>1.071</v>
      </c>
    </row>
    <row r="41" spans="1:1" x14ac:dyDescent="0.2">
      <c r="A41" s="2">
        <v>2.1040000000000001</v>
      </c>
    </row>
    <row r="42" spans="1:1" x14ac:dyDescent="0.2">
      <c r="A42" s="2">
        <v>0.191</v>
      </c>
    </row>
    <row r="43" spans="1:1" x14ac:dyDescent="0.2">
      <c r="A43" s="2">
        <v>0.88100000000000001</v>
      </c>
    </row>
    <row r="44" spans="1:1" x14ac:dyDescent="0.2">
      <c r="A44" s="2">
        <v>0.29299999999999998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3BE58E-02F4-6643-B307-24BE195F5783}">
  <dimension ref="A2:AC44"/>
  <sheetViews>
    <sheetView topLeftCell="J3" workbookViewId="0">
      <selection activeCell="R38" sqref="R38"/>
    </sheetView>
  </sheetViews>
  <sheetFormatPr baseColWidth="10" defaultRowHeight="16" x14ac:dyDescent="0.2"/>
  <cols>
    <col min="1" max="1" width="32.1640625" customWidth="1"/>
    <col min="12" max="12" width="16.5" customWidth="1"/>
    <col min="14" max="22" width="15.33203125" customWidth="1"/>
    <col min="23" max="23" width="29" customWidth="1"/>
    <col min="24" max="24" width="21.83203125" customWidth="1"/>
    <col min="26" max="26" width="21.83203125" customWidth="1"/>
    <col min="27" max="27" width="23" customWidth="1"/>
    <col min="28" max="28" width="17.1640625" customWidth="1"/>
    <col min="29" max="29" width="17.5" customWidth="1"/>
  </cols>
  <sheetData>
    <row r="2" spans="1:29" x14ac:dyDescent="0.2">
      <c r="J2" s="1"/>
    </row>
    <row r="3" spans="1:29" ht="17" thickBot="1" x14ac:dyDescent="0.25"/>
    <row r="4" spans="1:29" ht="24" x14ac:dyDescent="0.3">
      <c r="A4" s="40" t="s">
        <v>12</v>
      </c>
      <c r="B4" s="13" t="s">
        <v>19</v>
      </c>
      <c r="C4" s="27"/>
      <c r="D4" s="27"/>
      <c r="E4" s="27"/>
      <c r="F4" s="27"/>
      <c r="G4" s="27"/>
      <c r="H4" s="27"/>
      <c r="I4" s="27"/>
      <c r="J4" s="27"/>
      <c r="K4" s="27"/>
      <c r="L4" s="28"/>
      <c r="N4" s="34" t="s">
        <v>20</v>
      </c>
      <c r="O4" s="35"/>
      <c r="P4" s="35"/>
      <c r="Q4" s="35"/>
      <c r="R4" s="35"/>
      <c r="S4" s="35"/>
      <c r="T4" s="35"/>
      <c r="U4" s="35"/>
      <c r="V4" s="35"/>
      <c r="W4" s="35"/>
      <c r="X4" s="36"/>
      <c r="Z4" s="34" t="s">
        <v>23</v>
      </c>
      <c r="AA4" s="49"/>
      <c r="AB4" s="49"/>
      <c r="AC4" s="50"/>
    </row>
    <row r="5" spans="1:29" ht="22" thickBot="1" x14ac:dyDescent="0.3">
      <c r="A5" s="3">
        <v>0.47</v>
      </c>
      <c r="B5" s="15" t="s">
        <v>14</v>
      </c>
      <c r="C5" s="29" t="s">
        <v>0</v>
      </c>
      <c r="D5" s="29" t="s">
        <v>1</v>
      </c>
      <c r="E5" s="29" t="s">
        <v>2</v>
      </c>
      <c r="F5" s="29" t="s">
        <v>3</v>
      </c>
      <c r="G5" s="29" t="s">
        <v>4</v>
      </c>
      <c r="H5" s="29" t="s">
        <v>5</v>
      </c>
      <c r="I5" s="29" t="s">
        <v>6</v>
      </c>
      <c r="J5" s="29" t="s">
        <v>7</v>
      </c>
      <c r="K5" s="29" t="s">
        <v>8</v>
      </c>
      <c r="L5" s="30" t="s">
        <v>9</v>
      </c>
      <c r="N5" s="41" t="s">
        <v>0</v>
      </c>
      <c r="O5" s="42" t="s">
        <v>1</v>
      </c>
      <c r="P5" s="42" t="s">
        <v>2</v>
      </c>
      <c r="Q5" s="42" t="s">
        <v>3</v>
      </c>
      <c r="R5" s="42" t="s">
        <v>4</v>
      </c>
      <c r="S5" s="42" t="s">
        <v>5</v>
      </c>
      <c r="T5" s="42" t="s">
        <v>6</v>
      </c>
      <c r="U5" s="42" t="s">
        <v>7</v>
      </c>
      <c r="V5" s="42" t="s">
        <v>8</v>
      </c>
      <c r="W5" s="42" t="s">
        <v>21</v>
      </c>
      <c r="X5" s="43" t="s">
        <v>22</v>
      </c>
      <c r="Z5" s="41" t="s">
        <v>26</v>
      </c>
      <c r="AA5" s="42" t="s">
        <v>13</v>
      </c>
      <c r="AB5" s="42" t="s">
        <v>17</v>
      </c>
      <c r="AC5" s="43" t="s">
        <v>18</v>
      </c>
    </row>
    <row r="6" spans="1:29" ht="24" x14ac:dyDescent="0.3">
      <c r="A6" s="40" t="s">
        <v>11</v>
      </c>
      <c r="B6" s="8">
        <v>1</v>
      </c>
      <c r="C6" s="5" t="s">
        <v>10</v>
      </c>
      <c r="D6" s="5">
        <v>11</v>
      </c>
      <c r="E6" s="5">
        <v>5</v>
      </c>
      <c r="F6" s="5">
        <v>4</v>
      </c>
      <c r="G6" s="5">
        <v>45.72</v>
      </c>
      <c r="H6" s="5">
        <v>91.44</v>
      </c>
      <c r="I6" s="5">
        <v>14.9</v>
      </c>
      <c r="J6" s="5">
        <v>1</v>
      </c>
      <c r="K6" s="5">
        <v>1</v>
      </c>
      <c r="L6" s="9" t="s">
        <v>24</v>
      </c>
      <c r="M6" s="3"/>
      <c r="N6" s="31">
        <f>IF(C6="M", 1, 0)</f>
        <v>0</v>
      </c>
      <c r="O6" s="32">
        <f>(D6 - 12.63060429) /2.49033199</f>
        <v>-0.65477386009083904</v>
      </c>
      <c r="P6" s="32">
        <f>(E6 - 7.75185185) / 3.83843056</f>
        <v>-0.71692109756441713</v>
      </c>
      <c r="Q6" s="32">
        <f>(F6-11.16354776)/6.62415957</f>
        <v>-1.0814274149497882</v>
      </c>
      <c r="R6" s="32">
        <f>(G6-80.54264484)/20.05639938</f>
        <v>-1.7362361099931387</v>
      </c>
      <c r="S6" s="32">
        <f>(H6-479.63501724)/366.63084885</f>
        <v>-1.0588171138834599</v>
      </c>
      <c r="T6" s="32">
        <f>(I6-18.95782861)/3.13542007</f>
        <v>-1.2941897798083559</v>
      </c>
      <c r="U6" s="32">
        <f>J6</f>
        <v>1</v>
      </c>
      <c r="V6" s="32">
        <f>K6</f>
        <v>1</v>
      </c>
      <c r="W6" s="32">
        <f>IF(L6="thoracolumbar", 1, 0)</f>
        <v>1</v>
      </c>
      <c r="X6" s="33">
        <f>IF(L6="lumbar", 1, 0)</f>
        <v>0</v>
      </c>
      <c r="Z6" s="58">
        <f>1/(1 + EXP((A$7+A$8*N6+A$9*O6+A$10*P6+A$11*Q6+A$12*R6+A$13*S6+A$14*T6+A$15*U6+A$16*V6+A$17*W6+A$18*X6)*-1))</f>
        <v>8.7977672637709392E-2</v>
      </c>
      <c r="AA6" s="32" t="str">
        <f>IF(Z6&gt;A$5, "ABOVE", "BELOW")</f>
        <v>BELOW</v>
      </c>
      <c r="AB6" s="59">
        <f>1/(1 + EXP((A$20+A$21*N6+A$22*O6+A$23*P6+A$24*Q6+A$25*R6+A$26*S6+A$27*T6+A$28*U6+A$29*V6+A$30*W6+A$31*X6)*-1))</f>
        <v>4.0136520691857434E-2</v>
      </c>
      <c r="AC6" s="60">
        <f>1/(1 + EXP((A$33+A$34*N6+A$35*O6+A$36*P6+A$37*Q6+A$38*R6+A$39*S6+A$40*T6+A$41*U6+A$42*V6+A$43*W6+A$44*X6)*-1))</f>
        <v>0.18251787942471509</v>
      </c>
    </row>
    <row r="7" spans="1:29" x14ac:dyDescent="0.2">
      <c r="A7" s="2">
        <v>-0.94750000000000001</v>
      </c>
      <c r="B7" s="8">
        <v>2</v>
      </c>
      <c r="C7" s="5"/>
      <c r="D7" s="5"/>
      <c r="E7" s="5"/>
      <c r="F7" s="5"/>
      <c r="G7" s="5"/>
      <c r="H7" s="5"/>
      <c r="I7" s="5"/>
      <c r="J7" s="5"/>
      <c r="K7" s="5"/>
      <c r="L7" s="9"/>
      <c r="M7" s="3"/>
      <c r="N7" s="19">
        <f t="shared" ref="N7:N29" si="0">IF(C7="M", 1, 0)</f>
        <v>0</v>
      </c>
      <c r="O7" s="5">
        <f t="shared" ref="O7:O29" si="1">(D7 - 12.63060429) /2.49033199</f>
        <v>-5.0718556163268822</v>
      </c>
      <c r="P7" s="5">
        <f t="shared" ref="P7:P29" si="2">(E7 - 7.75185185) / 3.83843056</f>
        <v>-2.0195368207989675</v>
      </c>
      <c r="Q7" s="5">
        <f t="shared" ref="Q7:Q29" si="3">(F7-11.16354776)/6.62415957</f>
        <v>-1.6852776026951899</v>
      </c>
      <c r="R7" s="5">
        <f t="shared" ref="R7:R29" si="4">(G7-80.54264484)/20.05639938</f>
        <v>-4.0158077885263967</v>
      </c>
      <c r="S7" s="5">
        <f t="shared" ref="S7:S29" si="5">(H7-479.63501724)/366.63084885</f>
        <v>-1.3082232952967727</v>
      </c>
      <c r="T7" s="5">
        <f t="shared" ref="T7:T29" si="6">(I7-18.95782861)/3.13542007</f>
        <v>-6.0463440900281027</v>
      </c>
      <c r="U7" s="5">
        <f t="shared" ref="U7:V29" si="7">J7</f>
        <v>0</v>
      </c>
      <c r="V7" s="5">
        <f t="shared" si="7"/>
        <v>0</v>
      </c>
      <c r="W7" s="5">
        <f t="shared" ref="W7:W29" si="8">IF(L7="thoracolumbar", 1, 0)</f>
        <v>0</v>
      </c>
      <c r="X7" s="9">
        <f t="shared" ref="X7:X29" si="9">IF(L7="lumbar", 1, 0)</f>
        <v>0</v>
      </c>
      <c r="Z7" s="61">
        <f t="shared" ref="Z7:Z29" si="10">1/(1 + EXP((A$7+A$8*N7+A$9*O7+A$10*P7+A$11*Q7+A$12*R7+A$13*S7+A$14*T7+A$15*U7+A$16*V7+A$17*W7+A$18*X7)*-1))</f>
        <v>1.944050933163556E-4</v>
      </c>
      <c r="AA7" s="5" t="str">
        <f t="shared" ref="AA7:AA28" si="11">IF(Z7&gt;A$5, "ABOVE", "BELOW")</f>
        <v>BELOW</v>
      </c>
      <c r="AB7" s="57">
        <f t="shared" ref="AB7:AB29" si="12">1/(1 + EXP((A$20+A$21*N7+A$22*O7+A$23*P7+A$24*Q7+A$25*R7+A$26*S7+A$27*T7+A$28*U7+A$29*V7+A$30*W7+A$31*X7)*-1))</f>
        <v>4.7553769376574309E-2</v>
      </c>
      <c r="AC7" s="62">
        <f t="shared" ref="AC7:AC29" si="13">1/(1 + EXP((A$33+A$34*N7+A$35*O7+A$36*P7+A$37*Q7+A$38*R7+A$39*S7+A$40*T7+A$41*U7+A$42*V7+A$43*W7+A$44*X7)*-1))</f>
        <v>7.6246381265443261E-7</v>
      </c>
    </row>
    <row r="8" spans="1:29" x14ac:dyDescent="0.2">
      <c r="A8" s="2">
        <v>-0.73880000000000001</v>
      </c>
      <c r="B8" s="8">
        <v>3</v>
      </c>
      <c r="C8" s="5"/>
      <c r="D8" s="5"/>
      <c r="E8" s="5"/>
      <c r="F8" s="5"/>
      <c r="G8" s="5"/>
      <c r="H8" s="5"/>
      <c r="I8" s="5"/>
      <c r="J8" s="5"/>
      <c r="K8" s="5"/>
      <c r="L8" s="9"/>
      <c r="M8" s="3"/>
      <c r="N8" s="19">
        <f t="shared" si="0"/>
        <v>0</v>
      </c>
      <c r="O8" s="5">
        <f t="shared" si="1"/>
        <v>-5.0718556163268822</v>
      </c>
      <c r="P8" s="5">
        <f t="shared" si="2"/>
        <v>-2.0195368207989675</v>
      </c>
      <c r="Q8" s="5">
        <f t="shared" si="3"/>
        <v>-1.6852776026951899</v>
      </c>
      <c r="R8" s="5">
        <f t="shared" si="4"/>
        <v>-4.0158077885263967</v>
      </c>
      <c r="S8" s="5">
        <f t="shared" si="5"/>
        <v>-1.3082232952967727</v>
      </c>
      <c r="T8" s="5">
        <f t="shared" si="6"/>
        <v>-6.0463440900281027</v>
      </c>
      <c r="U8" s="5">
        <f t="shared" si="7"/>
        <v>0</v>
      </c>
      <c r="V8" s="5">
        <f t="shared" si="7"/>
        <v>0</v>
      </c>
      <c r="W8" s="5">
        <f t="shared" si="8"/>
        <v>0</v>
      </c>
      <c r="X8" s="9">
        <f t="shared" si="9"/>
        <v>0</v>
      </c>
      <c r="Z8" s="61">
        <f t="shared" si="10"/>
        <v>1.944050933163556E-4</v>
      </c>
      <c r="AA8" s="5" t="str">
        <f t="shared" si="11"/>
        <v>BELOW</v>
      </c>
      <c r="AB8" s="57">
        <f t="shared" si="12"/>
        <v>4.7553769376574309E-2</v>
      </c>
      <c r="AC8" s="62">
        <f t="shared" si="13"/>
        <v>7.6246381265443261E-7</v>
      </c>
    </row>
    <row r="9" spans="1:29" x14ac:dyDescent="0.2">
      <c r="A9" s="2">
        <v>-0.23860000000000001</v>
      </c>
      <c r="B9" s="8">
        <v>4</v>
      </c>
      <c r="C9" s="5"/>
      <c r="D9" s="5"/>
      <c r="E9" s="5"/>
      <c r="F9" s="5"/>
      <c r="G9" s="5"/>
      <c r="H9" s="5"/>
      <c r="I9" s="5"/>
      <c r="J9" s="5"/>
      <c r="K9" s="5"/>
      <c r="L9" s="9"/>
      <c r="M9" s="3"/>
      <c r="N9" s="19">
        <f t="shared" si="0"/>
        <v>0</v>
      </c>
      <c r="O9" s="5">
        <f t="shared" si="1"/>
        <v>-5.0718556163268822</v>
      </c>
      <c r="P9" s="5">
        <f t="shared" si="2"/>
        <v>-2.0195368207989675</v>
      </c>
      <c r="Q9" s="5">
        <f t="shared" si="3"/>
        <v>-1.6852776026951899</v>
      </c>
      <c r="R9" s="5">
        <f t="shared" si="4"/>
        <v>-4.0158077885263967</v>
      </c>
      <c r="S9" s="5">
        <f t="shared" si="5"/>
        <v>-1.3082232952967727</v>
      </c>
      <c r="T9" s="5">
        <f t="shared" si="6"/>
        <v>-6.0463440900281027</v>
      </c>
      <c r="U9" s="5">
        <f t="shared" si="7"/>
        <v>0</v>
      </c>
      <c r="V9" s="5">
        <f t="shared" si="7"/>
        <v>0</v>
      </c>
      <c r="W9" s="5">
        <f t="shared" si="8"/>
        <v>0</v>
      </c>
      <c r="X9" s="9">
        <f t="shared" si="9"/>
        <v>0</v>
      </c>
      <c r="Z9" s="61">
        <f t="shared" si="10"/>
        <v>1.944050933163556E-4</v>
      </c>
      <c r="AA9" s="5" t="str">
        <f t="shared" si="11"/>
        <v>BELOW</v>
      </c>
      <c r="AB9" s="57">
        <f t="shared" si="12"/>
        <v>4.7553769376574309E-2</v>
      </c>
      <c r="AC9" s="62">
        <f t="shared" si="13"/>
        <v>7.6246381265443261E-7</v>
      </c>
    </row>
    <row r="10" spans="1:29" x14ac:dyDescent="0.2">
      <c r="A10" s="2">
        <v>1.3894</v>
      </c>
      <c r="B10" s="8">
        <v>5</v>
      </c>
      <c r="C10" s="5"/>
      <c r="D10" s="5"/>
      <c r="E10" s="5"/>
      <c r="F10" s="5"/>
      <c r="G10" s="5"/>
      <c r="H10" s="5"/>
      <c r="I10" s="5"/>
      <c r="J10" s="5"/>
      <c r="K10" s="5"/>
      <c r="L10" s="9"/>
      <c r="M10" s="3"/>
      <c r="N10" s="19">
        <f t="shared" si="0"/>
        <v>0</v>
      </c>
      <c r="O10" s="5">
        <f t="shared" si="1"/>
        <v>-5.0718556163268822</v>
      </c>
      <c r="P10" s="5">
        <f t="shared" si="2"/>
        <v>-2.0195368207989675</v>
      </c>
      <c r="Q10" s="5">
        <f t="shared" si="3"/>
        <v>-1.6852776026951899</v>
      </c>
      <c r="R10" s="5">
        <f t="shared" si="4"/>
        <v>-4.0158077885263967</v>
      </c>
      <c r="S10" s="5">
        <f t="shared" si="5"/>
        <v>-1.3082232952967727</v>
      </c>
      <c r="T10" s="5">
        <f t="shared" si="6"/>
        <v>-6.0463440900281027</v>
      </c>
      <c r="U10" s="5">
        <f t="shared" si="7"/>
        <v>0</v>
      </c>
      <c r="V10" s="5">
        <f t="shared" si="7"/>
        <v>0</v>
      </c>
      <c r="W10" s="5">
        <f t="shared" si="8"/>
        <v>0</v>
      </c>
      <c r="X10" s="9">
        <f t="shared" si="9"/>
        <v>0</v>
      </c>
      <c r="Z10" s="61">
        <f t="shared" si="10"/>
        <v>1.944050933163556E-4</v>
      </c>
      <c r="AA10" s="5" t="str">
        <f t="shared" si="11"/>
        <v>BELOW</v>
      </c>
      <c r="AB10" s="57">
        <f t="shared" si="12"/>
        <v>4.7553769376574309E-2</v>
      </c>
      <c r="AC10" s="62">
        <f t="shared" si="13"/>
        <v>7.6246381265443261E-7</v>
      </c>
    </row>
    <row r="11" spans="1:29" x14ac:dyDescent="0.2">
      <c r="A11" s="2">
        <v>-0.1628</v>
      </c>
      <c r="B11" s="8">
        <v>6</v>
      </c>
      <c r="C11" s="5"/>
      <c r="D11" s="5"/>
      <c r="E11" s="5"/>
      <c r="F11" s="5"/>
      <c r="G11" s="5"/>
      <c r="H11" s="5"/>
      <c r="I11" s="5"/>
      <c r="J11" s="5"/>
      <c r="K11" s="5"/>
      <c r="L11" s="9"/>
      <c r="M11" s="3"/>
      <c r="N11" s="19">
        <f t="shared" si="0"/>
        <v>0</v>
      </c>
      <c r="O11" s="5">
        <f t="shared" si="1"/>
        <v>-5.0718556163268822</v>
      </c>
      <c r="P11" s="5">
        <f t="shared" si="2"/>
        <v>-2.0195368207989675</v>
      </c>
      <c r="Q11" s="5">
        <f t="shared" si="3"/>
        <v>-1.6852776026951899</v>
      </c>
      <c r="R11" s="5">
        <f t="shared" si="4"/>
        <v>-4.0158077885263967</v>
      </c>
      <c r="S11" s="5">
        <f t="shared" si="5"/>
        <v>-1.3082232952967727</v>
      </c>
      <c r="T11" s="5">
        <f t="shared" si="6"/>
        <v>-6.0463440900281027</v>
      </c>
      <c r="U11" s="5">
        <f t="shared" si="7"/>
        <v>0</v>
      </c>
      <c r="V11" s="5">
        <f t="shared" si="7"/>
        <v>0</v>
      </c>
      <c r="W11" s="5">
        <f t="shared" si="8"/>
        <v>0</v>
      </c>
      <c r="X11" s="9">
        <f t="shared" si="9"/>
        <v>0</v>
      </c>
      <c r="Z11" s="61">
        <f t="shared" si="10"/>
        <v>1.944050933163556E-4</v>
      </c>
      <c r="AA11" s="5" t="str">
        <f t="shared" si="11"/>
        <v>BELOW</v>
      </c>
      <c r="AB11" s="57">
        <f t="shared" si="12"/>
        <v>4.7553769376574309E-2</v>
      </c>
      <c r="AC11" s="62">
        <f t="shared" si="13"/>
        <v>7.6246381265443261E-7</v>
      </c>
    </row>
    <row r="12" spans="1:29" x14ac:dyDescent="0.2">
      <c r="A12" s="2">
        <v>-0.2392</v>
      </c>
      <c r="B12" s="8">
        <v>7</v>
      </c>
      <c r="C12" s="5"/>
      <c r="D12" s="5"/>
      <c r="E12" s="5"/>
      <c r="F12" s="5"/>
      <c r="G12" s="5"/>
      <c r="H12" s="5"/>
      <c r="I12" s="5"/>
      <c r="J12" s="5"/>
      <c r="K12" s="5"/>
      <c r="L12" s="9"/>
      <c r="M12" s="3"/>
      <c r="N12" s="19">
        <f t="shared" si="0"/>
        <v>0</v>
      </c>
      <c r="O12" s="5">
        <f t="shared" si="1"/>
        <v>-5.0718556163268822</v>
      </c>
      <c r="P12" s="5">
        <f t="shared" si="2"/>
        <v>-2.0195368207989675</v>
      </c>
      <c r="Q12" s="5">
        <f t="shared" si="3"/>
        <v>-1.6852776026951899</v>
      </c>
      <c r="R12" s="5">
        <f t="shared" si="4"/>
        <v>-4.0158077885263967</v>
      </c>
      <c r="S12" s="5">
        <f t="shared" si="5"/>
        <v>-1.3082232952967727</v>
      </c>
      <c r="T12" s="5">
        <f t="shared" si="6"/>
        <v>-6.0463440900281027</v>
      </c>
      <c r="U12" s="5">
        <f t="shared" si="7"/>
        <v>0</v>
      </c>
      <c r="V12" s="5">
        <f t="shared" si="7"/>
        <v>0</v>
      </c>
      <c r="W12" s="5">
        <f t="shared" si="8"/>
        <v>0</v>
      </c>
      <c r="X12" s="9">
        <f t="shared" si="9"/>
        <v>0</v>
      </c>
      <c r="Z12" s="61">
        <f t="shared" si="10"/>
        <v>1.944050933163556E-4</v>
      </c>
      <c r="AA12" s="5" t="str">
        <f t="shared" si="11"/>
        <v>BELOW</v>
      </c>
      <c r="AB12" s="57">
        <f t="shared" si="12"/>
        <v>4.7553769376574309E-2</v>
      </c>
      <c r="AC12" s="62">
        <f t="shared" si="13"/>
        <v>7.6246381265443261E-7</v>
      </c>
    </row>
    <row r="13" spans="1:29" x14ac:dyDescent="0.2">
      <c r="A13" s="2">
        <v>9.0700000000000003E-2</v>
      </c>
      <c r="B13" s="8">
        <v>8</v>
      </c>
      <c r="C13" s="5"/>
      <c r="D13" s="5"/>
      <c r="E13" s="5"/>
      <c r="F13" s="5"/>
      <c r="G13" s="5"/>
      <c r="H13" s="5"/>
      <c r="I13" s="5"/>
      <c r="J13" s="5"/>
      <c r="K13" s="5"/>
      <c r="L13" s="9"/>
      <c r="M13" s="3"/>
      <c r="N13" s="19">
        <f t="shared" si="0"/>
        <v>0</v>
      </c>
      <c r="O13" s="5">
        <f t="shared" si="1"/>
        <v>-5.0718556163268822</v>
      </c>
      <c r="P13" s="5">
        <f t="shared" si="2"/>
        <v>-2.0195368207989675</v>
      </c>
      <c r="Q13" s="5">
        <f t="shared" si="3"/>
        <v>-1.6852776026951899</v>
      </c>
      <c r="R13" s="5">
        <f t="shared" si="4"/>
        <v>-4.0158077885263967</v>
      </c>
      <c r="S13" s="5">
        <f t="shared" si="5"/>
        <v>-1.3082232952967727</v>
      </c>
      <c r="T13" s="5">
        <f t="shared" si="6"/>
        <v>-6.0463440900281027</v>
      </c>
      <c r="U13" s="5">
        <f t="shared" si="7"/>
        <v>0</v>
      </c>
      <c r="V13" s="5">
        <f t="shared" si="7"/>
        <v>0</v>
      </c>
      <c r="W13" s="5">
        <f t="shared" si="8"/>
        <v>0</v>
      </c>
      <c r="X13" s="9">
        <f t="shared" si="9"/>
        <v>0</v>
      </c>
      <c r="Z13" s="61">
        <f t="shared" si="10"/>
        <v>1.944050933163556E-4</v>
      </c>
      <c r="AA13" s="5" t="str">
        <f t="shared" si="11"/>
        <v>BELOW</v>
      </c>
      <c r="AB13" s="57">
        <f t="shared" si="12"/>
        <v>4.7553769376574309E-2</v>
      </c>
      <c r="AC13" s="62">
        <f t="shared" si="13"/>
        <v>7.6246381265443261E-7</v>
      </c>
    </row>
    <row r="14" spans="1:29" x14ac:dyDescent="0.2">
      <c r="A14" s="2">
        <v>1.1773</v>
      </c>
      <c r="B14" s="8">
        <v>9</v>
      </c>
      <c r="C14" s="5"/>
      <c r="D14" s="5"/>
      <c r="E14" s="5"/>
      <c r="F14" s="5"/>
      <c r="G14" s="5"/>
      <c r="H14" s="5"/>
      <c r="I14" s="5"/>
      <c r="J14" s="5"/>
      <c r="K14" s="5"/>
      <c r="L14" s="9"/>
      <c r="M14" s="3"/>
      <c r="N14" s="19">
        <f t="shared" si="0"/>
        <v>0</v>
      </c>
      <c r="O14" s="5">
        <f t="shared" si="1"/>
        <v>-5.0718556163268822</v>
      </c>
      <c r="P14" s="5">
        <f t="shared" si="2"/>
        <v>-2.0195368207989675</v>
      </c>
      <c r="Q14" s="5">
        <f t="shared" si="3"/>
        <v>-1.6852776026951899</v>
      </c>
      <c r="R14" s="5">
        <f t="shared" si="4"/>
        <v>-4.0158077885263967</v>
      </c>
      <c r="S14" s="5">
        <f t="shared" si="5"/>
        <v>-1.3082232952967727</v>
      </c>
      <c r="T14" s="5">
        <f t="shared" si="6"/>
        <v>-6.0463440900281027</v>
      </c>
      <c r="U14" s="5">
        <f t="shared" si="7"/>
        <v>0</v>
      </c>
      <c r="V14" s="5">
        <f t="shared" si="7"/>
        <v>0</v>
      </c>
      <c r="W14" s="5">
        <f t="shared" si="8"/>
        <v>0</v>
      </c>
      <c r="X14" s="9">
        <f t="shared" si="9"/>
        <v>0</v>
      </c>
      <c r="Z14" s="61">
        <f t="shared" si="10"/>
        <v>1.944050933163556E-4</v>
      </c>
      <c r="AA14" s="5" t="str">
        <f t="shared" si="11"/>
        <v>BELOW</v>
      </c>
      <c r="AB14" s="57">
        <f t="shared" si="12"/>
        <v>4.7553769376574309E-2</v>
      </c>
      <c r="AC14" s="62">
        <f t="shared" si="13"/>
        <v>7.6246381265443261E-7</v>
      </c>
    </row>
    <row r="15" spans="1:29" x14ac:dyDescent="0.2">
      <c r="A15" s="2">
        <v>-0.13070000000000001</v>
      </c>
      <c r="B15" s="8">
        <v>10</v>
      </c>
      <c r="C15" s="5"/>
      <c r="D15" s="5"/>
      <c r="E15" s="5"/>
      <c r="F15" s="5"/>
      <c r="G15" s="5"/>
      <c r="H15" s="5"/>
      <c r="I15" s="5"/>
      <c r="J15" s="5"/>
      <c r="K15" s="5"/>
      <c r="L15" s="9"/>
      <c r="M15" s="3"/>
      <c r="N15" s="19">
        <f t="shared" si="0"/>
        <v>0</v>
      </c>
      <c r="O15" s="5">
        <f t="shared" si="1"/>
        <v>-5.0718556163268822</v>
      </c>
      <c r="P15" s="5">
        <f t="shared" si="2"/>
        <v>-2.0195368207989675</v>
      </c>
      <c r="Q15" s="5">
        <f t="shared" si="3"/>
        <v>-1.6852776026951899</v>
      </c>
      <c r="R15" s="5">
        <f t="shared" si="4"/>
        <v>-4.0158077885263967</v>
      </c>
      <c r="S15" s="5">
        <f t="shared" si="5"/>
        <v>-1.3082232952967727</v>
      </c>
      <c r="T15" s="5">
        <f t="shared" si="6"/>
        <v>-6.0463440900281027</v>
      </c>
      <c r="U15" s="5">
        <f t="shared" si="7"/>
        <v>0</v>
      </c>
      <c r="V15" s="5">
        <f t="shared" si="7"/>
        <v>0</v>
      </c>
      <c r="W15" s="5">
        <f t="shared" si="8"/>
        <v>0</v>
      </c>
      <c r="X15" s="9">
        <f t="shared" si="9"/>
        <v>0</v>
      </c>
      <c r="Z15" s="61">
        <f t="shared" si="10"/>
        <v>1.944050933163556E-4</v>
      </c>
      <c r="AA15" s="5" t="str">
        <f t="shared" si="11"/>
        <v>BELOW</v>
      </c>
      <c r="AB15" s="57">
        <f t="shared" si="12"/>
        <v>4.7553769376574309E-2</v>
      </c>
      <c r="AC15" s="62">
        <f t="shared" si="13"/>
        <v>7.6246381265443261E-7</v>
      </c>
    </row>
    <row r="16" spans="1:29" x14ac:dyDescent="0.2">
      <c r="A16" s="2">
        <v>0.24079999999999999</v>
      </c>
      <c r="B16" s="8">
        <v>11</v>
      </c>
      <c r="C16" s="5"/>
      <c r="D16" s="5"/>
      <c r="E16" s="5"/>
      <c r="F16" s="5"/>
      <c r="G16" s="5"/>
      <c r="H16" s="5"/>
      <c r="I16" s="5"/>
      <c r="J16" s="5"/>
      <c r="K16" s="5"/>
      <c r="L16" s="9"/>
      <c r="M16" s="3"/>
      <c r="N16" s="19">
        <f t="shared" si="0"/>
        <v>0</v>
      </c>
      <c r="O16" s="5">
        <f t="shared" si="1"/>
        <v>-5.0718556163268822</v>
      </c>
      <c r="P16" s="5">
        <f t="shared" si="2"/>
        <v>-2.0195368207989675</v>
      </c>
      <c r="Q16" s="5">
        <f t="shared" si="3"/>
        <v>-1.6852776026951899</v>
      </c>
      <c r="R16" s="5">
        <f t="shared" si="4"/>
        <v>-4.0158077885263967</v>
      </c>
      <c r="S16" s="5">
        <f t="shared" si="5"/>
        <v>-1.3082232952967727</v>
      </c>
      <c r="T16" s="5">
        <f t="shared" si="6"/>
        <v>-6.0463440900281027</v>
      </c>
      <c r="U16" s="5">
        <f t="shared" si="7"/>
        <v>0</v>
      </c>
      <c r="V16" s="5">
        <f t="shared" si="7"/>
        <v>0</v>
      </c>
      <c r="W16" s="5">
        <f t="shared" si="8"/>
        <v>0</v>
      </c>
      <c r="X16" s="9">
        <f t="shared" si="9"/>
        <v>0</v>
      </c>
      <c r="Z16" s="61">
        <f t="shared" si="10"/>
        <v>1.944050933163556E-4</v>
      </c>
      <c r="AA16" s="5" t="str">
        <f t="shared" si="11"/>
        <v>BELOW</v>
      </c>
      <c r="AB16" s="57">
        <f t="shared" si="12"/>
        <v>4.7553769376574309E-2</v>
      </c>
      <c r="AC16" s="62">
        <f t="shared" si="13"/>
        <v>7.6246381265443261E-7</v>
      </c>
    </row>
    <row r="17" spans="1:29" x14ac:dyDescent="0.2">
      <c r="A17" s="2">
        <v>0.36699999999999999</v>
      </c>
      <c r="B17" s="8">
        <v>12</v>
      </c>
      <c r="C17" s="5"/>
      <c r="D17" s="5"/>
      <c r="E17" s="5"/>
      <c r="F17" s="5"/>
      <c r="G17" s="5"/>
      <c r="H17" s="5"/>
      <c r="I17" s="5"/>
      <c r="J17" s="5"/>
      <c r="K17" s="5"/>
      <c r="L17" s="9"/>
      <c r="M17" s="3"/>
      <c r="N17" s="19">
        <f t="shared" si="0"/>
        <v>0</v>
      </c>
      <c r="O17" s="5">
        <f t="shared" si="1"/>
        <v>-5.0718556163268822</v>
      </c>
      <c r="P17" s="5">
        <f t="shared" si="2"/>
        <v>-2.0195368207989675</v>
      </c>
      <c r="Q17" s="5">
        <f t="shared" si="3"/>
        <v>-1.6852776026951899</v>
      </c>
      <c r="R17" s="5">
        <f t="shared" si="4"/>
        <v>-4.0158077885263967</v>
      </c>
      <c r="S17" s="5">
        <f t="shared" si="5"/>
        <v>-1.3082232952967727</v>
      </c>
      <c r="T17" s="5">
        <f t="shared" si="6"/>
        <v>-6.0463440900281027</v>
      </c>
      <c r="U17" s="5">
        <f t="shared" si="7"/>
        <v>0</v>
      </c>
      <c r="V17" s="5">
        <f t="shared" si="7"/>
        <v>0</v>
      </c>
      <c r="W17" s="5">
        <f t="shared" si="8"/>
        <v>0</v>
      </c>
      <c r="X17" s="9">
        <f t="shared" si="9"/>
        <v>0</v>
      </c>
      <c r="Z17" s="61">
        <f t="shared" si="10"/>
        <v>1.944050933163556E-4</v>
      </c>
      <c r="AA17" s="5" t="str">
        <f t="shared" si="11"/>
        <v>BELOW</v>
      </c>
      <c r="AB17" s="57">
        <f t="shared" si="12"/>
        <v>4.7553769376574309E-2</v>
      </c>
      <c r="AC17" s="62">
        <f t="shared" si="13"/>
        <v>7.6246381265443261E-7</v>
      </c>
    </row>
    <row r="18" spans="1:29" x14ac:dyDescent="0.2">
      <c r="A18" s="2">
        <v>0.35580000000000001</v>
      </c>
      <c r="B18" s="8">
        <v>13</v>
      </c>
      <c r="C18" s="5"/>
      <c r="D18" s="5"/>
      <c r="E18" s="5"/>
      <c r="F18" s="5"/>
      <c r="G18" s="5"/>
      <c r="H18" s="5"/>
      <c r="I18" s="5"/>
      <c r="J18" s="5"/>
      <c r="K18" s="5"/>
      <c r="L18" s="9"/>
      <c r="M18" s="3"/>
      <c r="N18" s="19">
        <f t="shared" si="0"/>
        <v>0</v>
      </c>
      <c r="O18" s="5">
        <f t="shared" si="1"/>
        <v>-5.0718556163268822</v>
      </c>
      <c r="P18" s="5">
        <f t="shared" si="2"/>
        <v>-2.0195368207989675</v>
      </c>
      <c r="Q18" s="5">
        <f t="shared" si="3"/>
        <v>-1.6852776026951899</v>
      </c>
      <c r="R18" s="5">
        <f t="shared" si="4"/>
        <v>-4.0158077885263967</v>
      </c>
      <c r="S18" s="5">
        <f t="shared" si="5"/>
        <v>-1.3082232952967727</v>
      </c>
      <c r="T18" s="5">
        <f t="shared" si="6"/>
        <v>-6.0463440900281027</v>
      </c>
      <c r="U18" s="5">
        <f t="shared" si="7"/>
        <v>0</v>
      </c>
      <c r="V18" s="5">
        <f t="shared" si="7"/>
        <v>0</v>
      </c>
      <c r="W18" s="5">
        <f t="shared" si="8"/>
        <v>0</v>
      </c>
      <c r="X18" s="9">
        <f t="shared" si="9"/>
        <v>0</v>
      </c>
      <c r="Z18" s="61">
        <f t="shared" si="10"/>
        <v>1.944050933163556E-4</v>
      </c>
      <c r="AA18" s="5" t="str">
        <f t="shared" si="11"/>
        <v>BELOW</v>
      </c>
      <c r="AB18" s="57">
        <f t="shared" si="12"/>
        <v>4.7553769376574309E-2</v>
      </c>
      <c r="AC18" s="62">
        <f t="shared" si="13"/>
        <v>7.6246381265443261E-7</v>
      </c>
    </row>
    <row r="19" spans="1:29" ht="24" x14ac:dyDescent="0.3">
      <c r="A19" s="40" t="s">
        <v>15</v>
      </c>
      <c r="B19" s="8">
        <v>14</v>
      </c>
      <c r="C19" s="5"/>
      <c r="D19" s="5"/>
      <c r="E19" s="5"/>
      <c r="F19" s="5"/>
      <c r="G19" s="5"/>
      <c r="H19" s="5"/>
      <c r="I19" s="5"/>
      <c r="J19" s="5"/>
      <c r="K19" s="5"/>
      <c r="L19" s="9"/>
      <c r="M19" s="3"/>
      <c r="N19" s="19">
        <f t="shared" si="0"/>
        <v>0</v>
      </c>
      <c r="O19" s="5">
        <f t="shared" si="1"/>
        <v>-5.0718556163268822</v>
      </c>
      <c r="P19" s="5">
        <f t="shared" si="2"/>
        <v>-2.0195368207989675</v>
      </c>
      <c r="Q19" s="5">
        <f t="shared" si="3"/>
        <v>-1.6852776026951899</v>
      </c>
      <c r="R19" s="5">
        <f t="shared" si="4"/>
        <v>-4.0158077885263967</v>
      </c>
      <c r="S19" s="5">
        <f t="shared" si="5"/>
        <v>-1.3082232952967727</v>
      </c>
      <c r="T19" s="5">
        <f t="shared" si="6"/>
        <v>-6.0463440900281027</v>
      </c>
      <c r="U19" s="5">
        <f t="shared" si="7"/>
        <v>0</v>
      </c>
      <c r="V19" s="5">
        <f t="shared" si="7"/>
        <v>0</v>
      </c>
      <c r="W19" s="5">
        <f t="shared" si="8"/>
        <v>0</v>
      </c>
      <c r="X19" s="9">
        <f t="shared" si="9"/>
        <v>0</v>
      </c>
      <c r="Z19" s="61">
        <f t="shared" si="10"/>
        <v>1.944050933163556E-4</v>
      </c>
      <c r="AA19" s="5" t="str">
        <f t="shared" si="11"/>
        <v>BELOW</v>
      </c>
      <c r="AB19" s="57">
        <f t="shared" si="12"/>
        <v>4.7553769376574309E-2</v>
      </c>
      <c r="AC19" s="62">
        <f t="shared" si="13"/>
        <v>7.6246381265443261E-7</v>
      </c>
    </row>
    <row r="20" spans="1:29" x14ac:dyDescent="0.2">
      <c r="A20" s="2">
        <v>-1.1439999999999999</v>
      </c>
      <c r="B20" s="8">
        <v>15</v>
      </c>
      <c r="C20" s="5"/>
      <c r="D20" s="5"/>
      <c r="E20" s="5"/>
      <c r="F20" s="5"/>
      <c r="G20" s="5"/>
      <c r="H20" s="5"/>
      <c r="I20" s="5"/>
      <c r="J20" s="5"/>
      <c r="K20" s="5"/>
      <c r="L20" s="9"/>
      <c r="M20" s="3"/>
      <c r="N20" s="19">
        <f t="shared" si="0"/>
        <v>0</v>
      </c>
      <c r="O20" s="5">
        <f t="shared" si="1"/>
        <v>-5.0718556163268822</v>
      </c>
      <c r="P20" s="5">
        <f t="shared" si="2"/>
        <v>-2.0195368207989675</v>
      </c>
      <c r="Q20" s="5">
        <f t="shared" si="3"/>
        <v>-1.6852776026951899</v>
      </c>
      <c r="R20" s="5">
        <f t="shared" si="4"/>
        <v>-4.0158077885263967</v>
      </c>
      <c r="S20" s="5">
        <f t="shared" si="5"/>
        <v>-1.3082232952967727</v>
      </c>
      <c r="T20" s="5">
        <f t="shared" si="6"/>
        <v>-6.0463440900281027</v>
      </c>
      <c r="U20" s="5">
        <f t="shared" si="7"/>
        <v>0</v>
      </c>
      <c r="V20" s="5">
        <f t="shared" si="7"/>
        <v>0</v>
      </c>
      <c r="W20" s="5">
        <f t="shared" si="8"/>
        <v>0</v>
      </c>
      <c r="X20" s="9">
        <f t="shared" si="9"/>
        <v>0</v>
      </c>
      <c r="Z20" s="61">
        <f t="shared" si="10"/>
        <v>1.944050933163556E-4</v>
      </c>
      <c r="AA20" s="5" t="str">
        <f t="shared" si="11"/>
        <v>BELOW</v>
      </c>
      <c r="AB20" s="57">
        <f t="shared" si="12"/>
        <v>4.7553769376574309E-2</v>
      </c>
      <c r="AC20" s="62">
        <f t="shared" si="13"/>
        <v>7.6246381265443261E-7</v>
      </c>
    </row>
    <row r="21" spans="1:29" x14ac:dyDescent="0.2">
      <c r="A21" s="2">
        <v>-0.91100000000000003</v>
      </c>
      <c r="B21" s="8">
        <v>16</v>
      </c>
      <c r="C21" s="5"/>
      <c r="D21" s="5"/>
      <c r="E21" s="5"/>
      <c r="F21" s="5"/>
      <c r="G21" s="5"/>
      <c r="H21" s="5"/>
      <c r="I21" s="5"/>
      <c r="J21" s="5"/>
      <c r="K21" s="5"/>
      <c r="L21" s="9"/>
      <c r="M21" s="3"/>
      <c r="N21" s="19">
        <f t="shared" si="0"/>
        <v>0</v>
      </c>
      <c r="O21" s="5">
        <f t="shared" si="1"/>
        <v>-5.0718556163268822</v>
      </c>
      <c r="P21" s="5">
        <f t="shared" si="2"/>
        <v>-2.0195368207989675</v>
      </c>
      <c r="Q21" s="5">
        <f t="shared" si="3"/>
        <v>-1.6852776026951899</v>
      </c>
      <c r="R21" s="5">
        <f t="shared" si="4"/>
        <v>-4.0158077885263967</v>
      </c>
      <c r="S21" s="5">
        <f t="shared" si="5"/>
        <v>-1.3082232952967727</v>
      </c>
      <c r="T21" s="5">
        <f t="shared" si="6"/>
        <v>-6.0463440900281027</v>
      </c>
      <c r="U21" s="5">
        <f t="shared" si="7"/>
        <v>0</v>
      </c>
      <c r="V21" s="5">
        <f t="shared" si="7"/>
        <v>0</v>
      </c>
      <c r="W21" s="5">
        <f t="shared" si="8"/>
        <v>0</v>
      </c>
      <c r="X21" s="9">
        <f t="shared" si="9"/>
        <v>0</v>
      </c>
      <c r="Z21" s="61">
        <f t="shared" si="10"/>
        <v>1.944050933163556E-4</v>
      </c>
      <c r="AA21" s="5" t="str">
        <f t="shared" si="11"/>
        <v>BELOW</v>
      </c>
      <c r="AB21" s="57">
        <f t="shared" si="12"/>
        <v>4.7553769376574309E-2</v>
      </c>
      <c r="AC21" s="62">
        <f t="shared" si="13"/>
        <v>7.6246381265443261E-7</v>
      </c>
    </row>
    <row r="22" spans="1:29" x14ac:dyDescent="0.2">
      <c r="A22" s="2">
        <v>-0.38</v>
      </c>
      <c r="B22" s="8">
        <v>17</v>
      </c>
      <c r="C22" s="5"/>
      <c r="D22" s="5"/>
      <c r="E22" s="5"/>
      <c r="F22" s="5"/>
      <c r="G22" s="5"/>
      <c r="H22" s="5"/>
      <c r="I22" s="5"/>
      <c r="J22" s="5"/>
      <c r="K22" s="5"/>
      <c r="L22" s="9"/>
      <c r="M22" s="3"/>
      <c r="N22" s="19">
        <f t="shared" si="0"/>
        <v>0</v>
      </c>
      <c r="O22" s="5">
        <f t="shared" si="1"/>
        <v>-5.0718556163268822</v>
      </c>
      <c r="P22" s="5">
        <f t="shared" si="2"/>
        <v>-2.0195368207989675</v>
      </c>
      <c r="Q22" s="5">
        <f t="shared" si="3"/>
        <v>-1.6852776026951899</v>
      </c>
      <c r="R22" s="5">
        <f t="shared" si="4"/>
        <v>-4.0158077885263967</v>
      </c>
      <c r="S22" s="5">
        <f t="shared" si="5"/>
        <v>-1.3082232952967727</v>
      </c>
      <c r="T22" s="5">
        <f t="shared" si="6"/>
        <v>-6.0463440900281027</v>
      </c>
      <c r="U22" s="5">
        <f t="shared" si="7"/>
        <v>0</v>
      </c>
      <c r="V22" s="5">
        <f t="shared" si="7"/>
        <v>0</v>
      </c>
      <c r="W22" s="5">
        <f t="shared" si="8"/>
        <v>0</v>
      </c>
      <c r="X22" s="9">
        <f t="shared" si="9"/>
        <v>0</v>
      </c>
      <c r="Z22" s="61">
        <f t="shared" si="10"/>
        <v>1.944050933163556E-4</v>
      </c>
      <c r="AA22" s="5" t="str">
        <f t="shared" si="11"/>
        <v>BELOW</v>
      </c>
      <c r="AB22" s="57">
        <f t="shared" si="12"/>
        <v>4.7553769376574309E-2</v>
      </c>
      <c r="AC22" s="62">
        <f t="shared" si="13"/>
        <v>7.6246381265443261E-7</v>
      </c>
    </row>
    <row r="23" spans="1:29" x14ac:dyDescent="0.2">
      <c r="A23" s="2">
        <v>1.204</v>
      </c>
      <c r="B23" s="8">
        <v>18</v>
      </c>
      <c r="C23" s="5"/>
      <c r="D23" s="5"/>
      <c r="E23" s="5"/>
      <c r="F23" s="5"/>
      <c r="G23" s="5"/>
      <c r="H23" s="5"/>
      <c r="I23" s="5"/>
      <c r="J23" s="5"/>
      <c r="K23" s="5"/>
      <c r="L23" s="9"/>
      <c r="M23" s="3"/>
      <c r="N23" s="19">
        <f t="shared" si="0"/>
        <v>0</v>
      </c>
      <c r="O23" s="5">
        <f t="shared" si="1"/>
        <v>-5.0718556163268822</v>
      </c>
      <c r="P23" s="5">
        <f t="shared" si="2"/>
        <v>-2.0195368207989675</v>
      </c>
      <c r="Q23" s="5">
        <f t="shared" si="3"/>
        <v>-1.6852776026951899</v>
      </c>
      <c r="R23" s="5">
        <f t="shared" si="4"/>
        <v>-4.0158077885263967</v>
      </c>
      <c r="S23" s="5">
        <f t="shared" si="5"/>
        <v>-1.3082232952967727</v>
      </c>
      <c r="T23" s="5">
        <f t="shared" si="6"/>
        <v>-6.0463440900281027</v>
      </c>
      <c r="U23" s="5">
        <f t="shared" si="7"/>
        <v>0</v>
      </c>
      <c r="V23" s="5">
        <f t="shared" si="7"/>
        <v>0</v>
      </c>
      <c r="W23" s="5">
        <f t="shared" si="8"/>
        <v>0</v>
      </c>
      <c r="X23" s="9">
        <f t="shared" si="9"/>
        <v>0</v>
      </c>
      <c r="Z23" s="61">
        <f t="shared" si="10"/>
        <v>1.944050933163556E-4</v>
      </c>
      <c r="AA23" s="5" t="str">
        <f t="shared" si="11"/>
        <v>BELOW</v>
      </c>
      <c r="AB23" s="57">
        <f t="shared" si="12"/>
        <v>4.7553769376574309E-2</v>
      </c>
      <c r="AC23" s="62">
        <f t="shared" si="13"/>
        <v>7.6246381265443261E-7</v>
      </c>
    </row>
    <row r="24" spans="1:29" x14ac:dyDescent="0.2">
      <c r="A24" s="2">
        <v>-0.32800000000000001</v>
      </c>
      <c r="B24" s="8">
        <v>19</v>
      </c>
      <c r="C24" s="5"/>
      <c r="D24" s="5"/>
      <c r="E24" s="5"/>
      <c r="F24" s="5"/>
      <c r="G24" s="5"/>
      <c r="H24" s="5"/>
      <c r="I24" s="5"/>
      <c r="J24" s="5"/>
      <c r="K24" s="5"/>
      <c r="L24" s="9"/>
      <c r="M24" s="3"/>
      <c r="N24" s="19">
        <f t="shared" si="0"/>
        <v>0</v>
      </c>
      <c r="O24" s="5">
        <f t="shared" si="1"/>
        <v>-5.0718556163268822</v>
      </c>
      <c r="P24" s="5">
        <f t="shared" si="2"/>
        <v>-2.0195368207989675</v>
      </c>
      <c r="Q24" s="5">
        <f t="shared" si="3"/>
        <v>-1.6852776026951899</v>
      </c>
      <c r="R24" s="5">
        <f t="shared" si="4"/>
        <v>-4.0158077885263967</v>
      </c>
      <c r="S24" s="5">
        <f t="shared" si="5"/>
        <v>-1.3082232952967727</v>
      </c>
      <c r="T24" s="5">
        <f t="shared" si="6"/>
        <v>-6.0463440900281027</v>
      </c>
      <c r="U24" s="5">
        <f t="shared" si="7"/>
        <v>0</v>
      </c>
      <c r="V24" s="5">
        <f t="shared" si="7"/>
        <v>0</v>
      </c>
      <c r="W24" s="5">
        <f t="shared" si="8"/>
        <v>0</v>
      </c>
      <c r="X24" s="9">
        <f t="shared" si="9"/>
        <v>0</v>
      </c>
      <c r="Z24" s="61">
        <f t="shared" si="10"/>
        <v>1.944050933163556E-4</v>
      </c>
      <c r="AA24" s="5" t="str">
        <f t="shared" si="11"/>
        <v>BELOW</v>
      </c>
      <c r="AB24" s="57">
        <f t="shared" si="12"/>
        <v>4.7553769376574309E-2</v>
      </c>
      <c r="AC24" s="62">
        <f t="shared" si="13"/>
        <v>7.6246381265443261E-7</v>
      </c>
    </row>
    <row r="25" spans="1:29" x14ac:dyDescent="0.2">
      <c r="A25" s="2">
        <v>-0.41899999999999998</v>
      </c>
      <c r="B25" s="8">
        <v>20</v>
      </c>
      <c r="C25" s="5"/>
      <c r="D25" s="5"/>
      <c r="E25" s="5"/>
      <c r="F25" s="5"/>
      <c r="G25" s="5"/>
      <c r="H25" s="5"/>
      <c r="I25" s="5"/>
      <c r="J25" s="5"/>
      <c r="K25" s="5"/>
      <c r="L25" s="9"/>
      <c r="M25" s="3"/>
      <c r="N25" s="19">
        <f t="shared" si="0"/>
        <v>0</v>
      </c>
      <c r="O25" s="5">
        <f t="shared" si="1"/>
        <v>-5.0718556163268822</v>
      </c>
      <c r="P25" s="5">
        <f t="shared" si="2"/>
        <v>-2.0195368207989675</v>
      </c>
      <c r="Q25" s="5">
        <f t="shared" si="3"/>
        <v>-1.6852776026951899</v>
      </c>
      <c r="R25" s="5">
        <f t="shared" si="4"/>
        <v>-4.0158077885263967</v>
      </c>
      <c r="S25" s="5">
        <f t="shared" si="5"/>
        <v>-1.3082232952967727</v>
      </c>
      <c r="T25" s="5">
        <f t="shared" si="6"/>
        <v>-6.0463440900281027</v>
      </c>
      <c r="U25" s="5">
        <f t="shared" si="7"/>
        <v>0</v>
      </c>
      <c r="V25" s="5">
        <f t="shared" si="7"/>
        <v>0</v>
      </c>
      <c r="W25" s="5">
        <f t="shared" si="8"/>
        <v>0</v>
      </c>
      <c r="X25" s="9">
        <f t="shared" si="9"/>
        <v>0</v>
      </c>
      <c r="Z25" s="61">
        <f t="shared" si="10"/>
        <v>1.944050933163556E-4</v>
      </c>
      <c r="AA25" s="5" t="str">
        <f t="shared" si="11"/>
        <v>BELOW</v>
      </c>
      <c r="AB25" s="57">
        <f t="shared" si="12"/>
        <v>4.7553769376574309E-2</v>
      </c>
      <c r="AC25" s="62">
        <f t="shared" si="13"/>
        <v>7.6246381265443261E-7</v>
      </c>
    </row>
    <row r="26" spans="1:29" x14ac:dyDescent="0.2">
      <c r="A26" s="2">
        <v>1.2999999999999999E-2</v>
      </c>
      <c r="B26" s="8">
        <v>21</v>
      </c>
      <c r="C26" s="5"/>
      <c r="D26" s="5"/>
      <c r="E26" s="5"/>
      <c r="F26" s="5"/>
      <c r="G26" s="5"/>
      <c r="H26" s="5"/>
      <c r="I26" s="5"/>
      <c r="J26" s="5"/>
      <c r="K26" s="5"/>
      <c r="L26" s="9"/>
      <c r="M26" s="3"/>
      <c r="N26" s="19">
        <f t="shared" si="0"/>
        <v>0</v>
      </c>
      <c r="O26" s="5">
        <f t="shared" si="1"/>
        <v>-5.0718556163268822</v>
      </c>
      <c r="P26" s="5">
        <f t="shared" si="2"/>
        <v>-2.0195368207989675</v>
      </c>
      <c r="Q26" s="5">
        <f t="shared" si="3"/>
        <v>-1.6852776026951899</v>
      </c>
      <c r="R26" s="5">
        <f t="shared" si="4"/>
        <v>-4.0158077885263967</v>
      </c>
      <c r="S26" s="5">
        <f t="shared" si="5"/>
        <v>-1.3082232952967727</v>
      </c>
      <c r="T26" s="5">
        <f t="shared" si="6"/>
        <v>-6.0463440900281027</v>
      </c>
      <c r="U26" s="5">
        <f t="shared" si="7"/>
        <v>0</v>
      </c>
      <c r="V26" s="5">
        <f t="shared" si="7"/>
        <v>0</v>
      </c>
      <c r="W26" s="5">
        <f t="shared" si="8"/>
        <v>0</v>
      </c>
      <c r="X26" s="9">
        <f t="shared" si="9"/>
        <v>0</v>
      </c>
      <c r="Z26" s="61">
        <f t="shared" si="10"/>
        <v>1.944050933163556E-4</v>
      </c>
      <c r="AA26" s="5" t="str">
        <f t="shared" si="11"/>
        <v>BELOW</v>
      </c>
      <c r="AB26" s="57">
        <f t="shared" si="12"/>
        <v>4.7553769376574309E-2</v>
      </c>
      <c r="AC26" s="62">
        <f t="shared" si="13"/>
        <v>7.6246381265443261E-7</v>
      </c>
    </row>
    <row r="27" spans="1:29" x14ac:dyDescent="0.2">
      <c r="A27" s="2">
        <v>0.59</v>
      </c>
      <c r="B27" s="8">
        <v>22</v>
      </c>
      <c r="C27" s="5"/>
      <c r="D27" s="5"/>
      <c r="E27" s="5"/>
      <c r="F27" s="5"/>
      <c r="G27" s="5"/>
      <c r="H27" s="5"/>
      <c r="I27" s="5"/>
      <c r="J27" s="5"/>
      <c r="K27" s="5"/>
      <c r="L27" s="9"/>
      <c r="M27" s="3"/>
      <c r="N27" s="19">
        <f t="shared" si="0"/>
        <v>0</v>
      </c>
      <c r="O27" s="5">
        <f t="shared" si="1"/>
        <v>-5.0718556163268822</v>
      </c>
      <c r="P27" s="5">
        <f t="shared" si="2"/>
        <v>-2.0195368207989675</v>
      </c>
      <c r="Q27" s="5">
        <f t="shared" si="3"/>
        <v>-1.6852776026951899</v>
      </c>
      <c r="R27" s="5">
        <f t="shared" si="4"/>
        <v>-4.0158077885263967</v>
      </c>
      <c r="S27" s="5">
        <f t="shared" si="5"/>
        <v>-1.3082232952967727</v>
      </c>
      <c r="T27" s="5">
        <f t="shared" si="6"/>
        <v>-6.0463440900281027</v>
      </c>
      <c r="U27" s="5">
        <f t="shared" si="7"/>
        <v>0</v>
      </c>
      <c r="V27" s="5">
        <f t="shared" si="7"/>
        <v>0</v>
      </c>
      <c r="W27" s="5">
        <f t="shared" si="8"/>
        <v>0</v>
      </c>
      <c r="X27" s="9">
        <f t="shared" si="9"/>
        <v>0</v>
      </c>
      <c r="Z27" s="61">
        <f t="shared" si="10"/>
        <v>1.944050933163556E-4</v>
      </c>
      <c r="AA27" s="5" t="str">
        <f t="shared" si="11"/>
        <v>BELOW</v>
      </c>
      <c r="AB27" s="57">
        <f t="shared" si="12"/>
        <v>4.7553769376574309E-2</v>
      </c>
      <c r="AC27" s="62">
        <f t="shared" si="13"/>
        <v>7.6246381265443261E-7</v>
      </c>
    </row>
    <row r="28" spans="1:29" x14ac:dyDescent="0.2">
      <c r="A28" s="2">
        <v>-1.339</v>
      </c>
      <c r="B28" s="8">
        <v>23</v>
      </c>
      <c r="C28" s="5"/>
      <c r="D28" s="5"/>
      <c r="E28" s="5"/>
      <c r="F28" s="5"/>
      <c r="G28" s="5"/>
      <c r="H28" s="5"/>
      <c r="I28" s="5"/>
      <c r="J28" s="5"/>
      <c r="K28" s="5"/>
      <c r="L28" s="9"/>
      <c r="M28" s="3"/>
      <c r="N28" s="19">
        <f t="shared" si="0"/>
        <v>0</v>
      </c>
      <c r="O28" s="5">
        <f t="shared" si="1"/>
        <v>-5.0718556163268822</v>
      </c>
      <c r="P28" s="5">
        <f t="shared" si="2"/>
        <v>-2.0195368207989675</v>
      </c>
      <c r="Q28" s="5">
        <f t="shared" si="3"/>
        <v>-1.6852776026951899</v>
      </c>
      <c r="R28" s="5">
        <f t="shared" si="4"/>
        <v>-4.0158077885263967</v>
      </c>
      <c r="S28" s="5">
        <f t="shared" si="5"/>
        <v>-1.3082232952967727</v>
      </c>
      <c r="T28" s="5">
        <f t="shared" si="6"/>
        <v>-6.0463440900281027</v>
      </c>
      <c r="U28" s="5">
        <f t="shared" si="7"/>
        <v>0</v>
      </c>
      <c r="V28" s="5">
        <f t="shared" si="7"/>
        <v>0</v>
      </c>
      <c r="W28" s="5">
        <f t="shared" si="8"/>
        <v>0</v>
      </c>
      <c r="X28" s="9">
        <f t="shared" si="9"/>
        <v>0</v>
      </c>
      <c r="Z28" s="61">
        <f t="shared" si="10"/>
        <v>1.944050933163556E-4</v>
      </c>
      <c r="AA28" s="5" t="str">
        <f t="shared" si="11"/>
        <v>BELOW</v>
      </c>
      <c r="AB28" s="57">
        <f t="shared" si="12"/>
        <v>4.7553769376574309E-2</v>
      </c>
      <c r="AC28" s="62">
        <f t="shared" si="13"/>
        <v>7.6246381265443261E-7</v>
      </c>
    </row>
    <row r="29" spans="1:29" ht="17" thickBot="1" x14ac:dyDescent="0.25">
      <c r="A29" s="2">
        <v>5.7000000000000002E-2</v>
      </c>
      <c r="B29" s="10">
        <v>24</v>
      </c>
      <c r="C29" s="11"/>
      <c r="D29" s="11"/>
      <c r="E29" s="11"/>
      <c r="F29" s="11"/>
      <c r="G29" s="11"/>
      <c r="H29" s="11"/>
      <c r="I29" s="11"/>
      <c r="J29" s="11"/>
      <c r="K29" s="11"/>
      <c r="L29" s="12"/>
      <c r="M29" s="3"/>
      <c r="N29" s="20">
        <f t="shared" si="0"/>
        <v>0</v>
      </c>
      <c r="O29" s="11">
        <f t="shared" si="1"/>
        <v>-5.0718556163268822</v>
      </c>
      <c r="P29" s="11">
        <f t="shared" si="2"/>
        <v>-2.0195368207989675</v>
      </c>
      <c r="Q29" s="11">
        <f t="shared" si="3"/>
        <v>-1.6852776026951899</v>
      </c>
      <c r="R29" s="11">
        <f t="shared" si="4"/>
        <v>-4.0158077885263967</v>
      </c>
      <c r="S29" s="11">
        <f t="shared" si="5"/>
        <v>-1.3082232952967727</v>
      </c>
      <c r="T29" s="11">
        <f t="shared" si="6"/>
        <v>-6.0463440900281027</v>
      </c>
      <c r="U29" s="11">
        <f t="shared" si="7"/>
        <v>0</v>
      </c>
      <c r="V29" s="11">
        <f t="shared" si="7"/>
        <v>0</v>
      </c>
      <c r="W29" s="11">
        <f t="shared" si="8"/>
        <v>0</v>
      </c>
      <c r="X29" s="12">
        <f t="shared" si="9"/>
        <v>0</v>
      </c>
      <c r="Z29" s="63">
        <f t="shared" si="10"/>
        <v>1.944050933163556E-4</v>
      </c>
      <c r="AA29" s="11" t="str">
        <f>IF(Z29&gt;A$5, "ABOVE", "BELOW")</f>
        <v>BELOW</v>
      </c>
      <c r="AB29" s="64">
        <f t="shared" si="12"/>
        <v>4.7553769376574309E-2</v>
      </c>
      <c r="AC29" s="65">
        <f t="shared" si="13"/>
        <v>7.6246381265443261E-7</v>
      </c>
    </row>
    <row r="30" spans="1:29" x14ac:dyDescent="0.2">
      <c r="A30" s="2">
        <v>-0.439</v>
      </c>
    </row>
    <row r="31" spans="1:29" x14ac:dyDescent="0.2">
      <c r="A31" s="2">
        <v>0.27800000000000002</v>
      </c>
    </row>
    <row r="32" spans="1:29" ht="24" x14ac:dyDescent="0.3">
      <c r="A32" s="40" t="s">
        <v>16</v>
      </c>
    </row>
    <row r="33" spans="1:1" x14ac:dyDescent="0.2">
      <c r="A33" s="2">
        <v>-0.751</v>
      </c>
    </row>
    <row r="34" spans="1:1" x14ac:dyDescent="0.2">
      <c r="A34" s="2">
        <v>-0.56599999999999995</v>
      </c>
    </row>
    <row r="35" spans="1:1" x14ac:dyDescent="0.2">
      <c r="A35" s="2">
        <v>-9.8000000000000004E-2</v>
      </c>
    </row>
    <row r="36" spans="1:1" x14ac:dyDescent="0.2">
      <c r="A36" s="2">
        <v>1.5740000000000001</v>
      </c>
    </row>
    <row r="37" spans="1:1" x14ac:dyDescent="0.2">
      <c r="A37" s="2">
        <v>2E-3</v>
      </c>
    </row>
    <row r="38" spans="1:1" x14ac:dyDescent="0.2">
      <c r="A38" s="2">
        <v>-0.06</v>
      </c>
    </row>
    <row r="39" spans="1:1" x14ac:dyDescent="0.2">
      <c r="A39" s="2">
        <v>0.16800000000000001</v>
      </c>
    </row>
    <row r="40" spans="1:1" x14ac:dyDescent="0.2">
      <c r="A40" s="2">
        <v>1.7649999999999999</v>
      </c>
    </row>
    <row r="41" spans="1:1" x14ac:dyDescent="0.2">
      <c r="A41" s="2">
        <v>1.0780000000000001</v>
      </c>
    </row>
    <row r="42" spans="1:1" x14ac:dyDescent="0.2">
      <c r="A42" s="2">
        <v>0.42499999999999999</v>
      </c>
    </row>
    <row r="43" spans="1:1" x14ac:dyDescent="0.2">
      <c r="A43" s="2">
        <v>1.173</v>
      </c>
    </row>
    <row r="44" spans="1:1" x14ac:dyDescent="0.2">
      <c r="A44" s="2">
        <v>0.434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2E8C-AC2F-D040-B096-57BBDABFC229}">
  <dimension ref="A2:AC44"/>
  <sheetViews>
    <sheetView topLeftCell="L1" workbookViewId="0">
      <selection activeCell="X33" sqref="X33"/>
    </sheetView>
  </sheetViews>
  <sheetFormatPr baseColWidth="10" defaultRowHeight="16" x14ac:dyDescent="0.2"/>
  <cols>
    <col min="1" max="1" width="34.1640625" customWidth="1"/>
    <col min="2" max="2" width="13.5" customWidth="1"/>
    <col min="10" max="10" width="14.6640625" customWidth="1"/>
    <col min="11" max="11" width="16.6640625" customWidth="1"/>
    <col min="12" max="12" width="14.1640625" customWidth="1"/>
    <col min="23" max="23" width="25.6640625" customWidth="1"/>
    <col min="24" max="24" width="24" customWidth="1"/>
    <col min="26" max="26" width="15.33203125" customWidth="1"/>
    <col min="27" max="27" width="14.83203125" customWidth="1"/>
  </cols>
  <sheetData>
    <row r="2" spans="1:29" x14ac:dyDescent="0.2">
      <c r="J2" s="1"/>
    </row>
    <row r="3" spans="1:29" ht="17" thickBot="1" x14ac:dyDescent="0.25"/>
    <row r="4" spans="1:29" ht="24" x14ac:dyDescent="0.3">
      <c r="A4" s="40" t="s">
        <v>12</v>
      </c>
      <c r="B4" s="14" t="s">
        <v>19</v>
      </c>
      <c r="C4" s="6"/>
      <c r="D4" s="6"/>
      <c r="E4" s="6"/>
      <c r="F4" s="6"/>
      <c r="G4" s="6"/>
      <c r="H4" s="6"/>
      <c r="I4" s="6"/>
      <c r="J4" s="6"/>
      <c r="K4" s="6"/>
      <c r="L4" s="7"/>
      <c r="N4" s="34" t="s">
        <v>20</v>
      </c>
      <c r="O4" s="44"/>
      <c r="P4" s="44"/>
      <c r="Q4" s="44"/>
      <c r="R4" s="44"/>
      <c r="S4" s="44"/>
      <c r="T4" s="44"/>
      <c r="U4" s="44"/>
      <c r="V4" s="44"/>
      <c r="W4" s="44"/>
      <c r="X4" s="45"/>
      <c r="Z4" s="34" t="s">
        <v>23</v>
      </c>
      <c r="AA4" s="49"/>
      <c r="AB4" s="49"/>
      <c r="AC4" s="50"/>
    </row>
    <row r="5" spans="1:29" ht="22" thickBot="1" x14ac:dyDescent="0.3">
      <c r="A5" s="3">
        <v>0.28000000000000003</v>
      </c>
      <c r="B5" s="24" t="s">
        <v>14</v>
      </c>
      <c r="C5" s="25" t="s">
        <v>0</v>
      </c>
      <c r="D5" s="25" t="s">
        <v>1</v>
      </c>
      <c r="E5" s="25" t="s">
        <v>2</v>
      </c>
      <c r="F5" s="25" t="s">
        <v>3</v>
      </c>
      <c r="G5" s="25" t="s">
        <v>4</v>
      </c>
      <c r="H5" s="25" t="s">
        <v>5</v>
      </c>
      <c r="I5" s="25" t="s">
        <v>6</v>
      </c>
      <c r="J5" s="25" t="s">
        <v>7</v>
      </c>
      <c r="K5" s="25" t="s">
        <v>8</v>
      </c>
      <c r="L5" s="26" t="s">
        <v>9</v>
      </c>
      <c r="N5" s="46" t="s">
        <v>0</v>
      </c>
      <c r="O5" s="47" t="s">
        <v>1</v>
      </c>
      <c r="P5" s="47" t="s">
        <v>2</v>
      </c>
      <c r="Q5" s="47" t="s">
        <v>3</v>
      </c>
      <c r="R5" s="47" t="s">
        <v>4</v>
      </c>
      <c r="S5" s="47" t="s">
        <v>5</v>
      </c>
      <c r="T5" s="47" t="s">
        <v>6</v>
      </c>
      <c r="U5" s="47" t="s">
        <v>7</v>
      </c>
      <c r="V5" s="47" t="s">
        <v>8</v>
      </c>
      <c r="W5" s="47" t="s">
        <v>21</v>
      </c>
      <c r="X5" s="48" t="s">
        <v>22</v>
      </c>
      <c r="Z5" s="37" t="s">
        <v>26</v>
      </c>
      <c r="AA5" s="38" t="s">
        <v>13</v>
      </c>
      <c r="AB5" s="38" t="s">
        <v>17</v>
      </c>
      <c r="AC5" s="39" t="s">
        <v>18</v>
      </c>
    </row>
    <row r="6" spans="1:29" ht="24" x14ac:dyDescent="0.3">
      <c r="A6" s="40" t="s">
        <v>11</v>
      </c>
      <c r="B6" s="16">
        <v>1</v>
      </c>
      <c r="C6" s="17" t="s">
        <v>10</v>
      </c>
      <c r="D6" s="17">
        <v>11</v>
      </c>
      <c r="E6" s="17">
        <v>5</v>
      </c>
      <c r="F6" s="17">
        <v>4</v>
      </c>
      <c r="G6" s="17">
        <v>45.72</v>
      </c>
      <c r="H6" s="17">
        <v>91.44</v>
      </c>
      <c r="I6" s="17">
        <v>14.9</v>
      </c>
      <c r="J6" s="17">
        <v>1</v>
      </c>
      <c r="K6" s="17">
        <v>1</v>
      </c>
      <c r="L6" s="18" t="s">
        <v>24</v>
      </c>
      <c r="M6" s="3"/>
      <c r="N6" s="31">
        <f>IF(C6="M", 1, 0)</f>
        <v>0</v>
      </c>
      <c r="O6" s="32">
        <f>(D6 - 12.59707602) / 2.50574996</f>
        <v>-0.63736447989407496</v>
      </c>
      <c r="P6" s="32">
        <f>(E6 - 7.79259259) /3.84609669</f>
        <v>-0.72608486345672185</v>
      </c>
      <c r="Q6" s="32">
        <f>(F6-11.20545809)/6.65131928</f>
        <v>-1.0833126161401172</v>
      </c>
      <c r="R6" s="32">
        <f>(G6-80.34055424)/19.92904463</f>
        <v>-1.7371908630223185</v>
      </c>
      <c r="S6" s="32">
        <f>(H6-480.74681756)/369.59377493</f>
        <v>-1.0533370526430907</v>
      </c>
      <c r="T6" s="32">
        <f>(I6-18.9173962)/3.12080738</f>
        <v>-1.2872938668838954</v>
      </c>
      <c r="U6" s="32">
        <f>J6</f>
        <v>1</v>
      </c>
      <c r="V6" s="32">
        <f>K6</f>
        <v>1</v>
      </c>
      <c r="W6" s="32">
        <f>IF(L6="thoracolumbar", 1, 0)</f>
        <v>1</v>
      </c>
      <c r="X6" s="33">
        <f>IF(L6="lumbar", 1, 0)</f>
        <v>0</v>
      </c>
      <c r="Z6" s="51">
        <f>1/(1 + EXP((A$7+A$8*N6+A$9*O6+A$10*P6+A$11*Q6+A$12*R6+A$13*S6+A$14*T6+A$15*U6+A$16*V6+A$17*W6+A$18*X6)*-1))</f>
        <v>4.965066214242117E-2</v>
      </c>
      <c r="AA6" s="4" t="str">
        <f>IF(Z6&gt;A$5, "ABOVE", "BELOW")</f>
        <v>BELOW</v>
      </c>
      <c r="AB6" s="53">
        <f>1/(1 + EXP((A$20+A$21*N6+A$22*O6+A$23*P6+A$24*Q6+A$25*R6+A$26*S6+A$27*T6+A$28*U6+A$29*V6+A$30*W6+A$31*X6)*-1))</f>
        <v>2.2409333861600475E-2</v>
      </c>
      <c r="AC6" s="54">
        <f>1/(1 + EXP((A$33+A$34*N6+A$35*O6+A$36*P6+A$37*Q6+A$38*R6+A$39*S6+A$40*T6+A$41*U6+A$42*V6+A$43*W6+A$44*X6)*-1))</f>
        <v>0.1065467746960637</v>
      </c>
    </row>
    <row r="7" spans="1:29" x14ac:dyDescent="0.2">
      <c r="A7" s="2">
        <v>-1.9544999999999999</v>
      </c>
      <c r="B7" s="8"/>
      <c r="C7" s="5"/>
      <c r="D7" s="5"/>
      <c r="E7" s="5"/>
      <c r="F7" s="5"/>
      <c r="G7" s="5"/>
      <c r="H7" s="5"/>
      <c r="I7" s="5"/>
      <c r="J7" s="5"/>
      <c r="K7" s="5"/>
      <c r="L7" s="9"/>
      <c r="M7" s="3"/>
      <c r="N7" s="19">
        <f t="shared" ref="N7:N29" si="0">IF(C7="M", 1, 0)</f>
        <v>0</v>
      </c>
      <c r="O7" s="17">
        <f t="shared" ref="O7:O29" si="1">(D7 - 12.59707602) / 2.50574996</f>
        <v>-5.0272677725593971</v>
      </c>
      <c r="P7" s="17">
        <f t="shared" ref="P7:P29" si="2">(E7 - 7.79259259) /3.84609669</f>
        <v>-2.0261041825238149</v>
      </c>
      <c r="Q7" s="17">
        <f t="shared" ref="Q7:Q29" si="3">(F7-11.20545809)/6.65131928</f>
        <v>-1.6846970680980451</v>
      </c>
      <c r="R7" s="17">
        <f t="shared" ref="R7:R29" si="4">(G7-80.34055424)/19.92904463</f>
        <v>-4.0313299373648901</v>
      </c>
      <c r="S7" s="17">
        <f t="shared" ref="S7:S29" si="5">(H7-480.74681756)/369.59377493</f>
        <v>-1.3007438170490075</v>
      </c>
      <c r="T7" s="17">
        <f t="shared" ref="T7:T29" si="6">(I7-18.9173962)/3.12080738</f>
        <v>-6.061699392674468</v>
      </c>
      <c r="U7" s="5">
        <f t="shared" ref="U7:V29" si="7">J7</f>
        <v>0</v>
      </c>
      <c r="V7" s="5">
        <f t="shared" si="7"/>
        <v>0</v>
      </c>
      <c r="W7" s="5">
        <f t="shared" ref="W7:W29" si="8">IF(L7="thoracolumbar", 1, 0)</f>
        <v>0</v>
      </c>
      <c r="X7" s="9">
        <f t="shared" ref="X7:X29" si="9">IF(L7="lumbar", 1, 0)</f>
        <v>0</v>
      </c>
      <c r="Z7" s="51">
        <f t="shared" ref="Z7:Z29" si="10">1/(1 + EXP((A$7+A$8*N7+A$9*O7+A$10*P7+A$11*Q7+A$12*R7+A$13*S7+A$14*T7+A$15*U7+A$16*V7+A$17*W7+A$18*X7)*-1))</f>
        <v>2.2753062902940421E-4</v>
      </c>
      <c r="AA7" s="4" t="str">
        <f t="shared" ref="AA7:AA29" si="11">IF(Z7&gt;A$5, "ABOVE", "BELOW")</f>
        <v>BELOW</v>
      </c>
      <c r="AB7" s="53">
        <f t="shared" ref="AB7:AB29" si="12">1/(1 + EXP((A$20+A$21*N7+A$22*O7+A$23*P7+A$24*Q7+A$25*R7+A$26*S7+A$27*T7+A$28*U7+A$29*V7+A$30*W7+A$31*X7)*-1))</f>
        <v>6.5819748030778488E-2</v>
      </c>
      <c r="AC7" s="54">
        <f t="shared" ref="AC7:AC29" si="13">1/(1 + EXP((A$33+A$34*N7+A$35*O7+A$36*P7+A$37*Q7+A$38*R7+A$39*S7+A$40*T7+A$41*U7+A$42*V7+A$43*W7+A$44*X7)*-1))</f>
        <v>7.3598618367528663E-7</v>
      </c>
    </row>
    <row r="8" spans="1:29" x14ac:dyDescent="0.2">
      <c r="A8" s="2">
        <v>-0.60960000000000003</v>
      </c>
      <c r="B8" s="8"/>
      <c r="C8" s="5"/>
      <c r="D8" s="5"/>
      <c r="E8" s="5"/>
      <c r="F8" s="5"/>
      <c r="G8" s="5"/>
      <c r="H8" s="5"/>
      <c r="I8" s="5"/>
      <c r="J8" s="5"/>
      <c r="K8" s="5"/>
      <c r="L8" s="9"/>
      <c r="M8" s="3"/>
      <c r="N8" s="19">
        <f t="shared" si="0"/>
        <v>0</v>
      </c>
      <c r="O8" s="17">
        <f t="shared" si="1"/>
        <v>-5.0272677725593971</v>
      </c>
      <c r="P8" s="17">
        <f t="shared" si="2"/>
        <v>-2.0261041825238149</v>
      </c>
      <c r="Q8" s="17">
        <f t="shared" si="3"/>
        <v>-1.6846970680980451</v>
      </c>
      <c r="R8" s="17">
        <f t="shared" si="4"/>
        <v>-4.0313299373648901</v>
      </c>
      <c r="S8" s="17">
        <f t="shared" si="5"/>
        <v>-1.3007438170490075</v>
      </c>
      <c r="T8" s="17">
        <f t="shared" si="6"/>
        <v>-6.061699392674468</v>
      </c>
      <c r="U8" s="5">
        <f t="shared" si="7"/>
        <v>0</v>
      </c>
      <c r="V8" s="5">
        <f t="shared" si="7"/>
        <v>0</v>
      </c>
      <c r="W8" s="5">
        <f t="shared" si="8"/>
        <v>0</v>
      </c>
      <c r="X8" s="9">
        <f t="shared" si="9"/>
        <v>0</v>
      </c>
      <c r="Z8" s="51">
        <f t="shared" si="10"/>
        <v>2.2753062902940421E-4</v>
      </c>
      <c r="AA8" s="4" t="str">
        <f t="shared" si="11"/>
        <v>BELOW</v>
      </c>
      <c r="AB8" s="53">
        <f t="shared" si="12"/>
        <v>6.5819748030778488E-2</v>
      </c>
      <c r="AC8" s="54">
        <f t="shared" si="13"/>
        <v>7.3598618367528663E-7</v>
      </c>
    </row>
    <row r="9" spans="1:29" x14ac:dyDescent="0.2">
      <c r="A9" s="2">
        <v>-0.30959999999999999</v>
      </c>
      <c r="B9" s="8"/>
      <c r="C9" s="5"/>
      <c r="D9" s="5"/>
      <c r="E9" s="5"/>
      <c r="F9" s="5"/>
      <c r="G9" s="5"/>
      <c r="H9" s="5"/>
      <c r="I9" s="5"/>
      <c r="J9" s="5"/>
      <c r="K9" s="5"/>
      <c r="L9" s="9"/>
      <c r="M9" s="3"/>
      <c r="N9" s="19">
        <f t="shared" si="0"/>
        <v>0</v>
      </c>
      <c r="O9" s="17">
        <f t="shared" si="1"/>
        <v>-5.0272677725593971</v>
      </c>
      <c r="P9" s="17">
        <f t="shared" si="2"/>
        <v>-2.0261041825238149</v>
      </c>
      <c r="Q9" s="17">
        <f t="shared" si="3"/>
        <v>-1.6846970680980451</v>
      </c>
      <c r="R9" s="17">
        <f t="shared" si="4"/>
        <v>-4.0313299373648901</v>
      </c>
      <c r="S9" s="17">
        <f t="shared" si="5"/>
        <v>-1.3007438170490075</v>
      </c>
      <c r="T9" s="17">
        <f t="shared" si="6"/>
        <v>-6.061699392674468</v>
      </c>
      <c r="U9" s="5">
        <f t="shared" si="7"/>
        <v>0</v>
      </c>
      <c r="V9" s="5">
        <f t="shared" si="7"/>
        <v>0</v>
      </c>
      <c r="W9" s="5">
        <f t="shared" si="8"/>
        <v>0</v>
      </c>
      <c r="X9" s="9">
        <f t="shared" si="9"/>
        <v>0</v>
      </c>
      <c r="Z9" s="51">
        <f t="shared" si="10"/>
        <v>2.2753062902940421E-4</v>
      </c>
      <c r="AA9" s="4" t="str">
        <f t="shared" si="11"/>
        <v>BELOW</v>
      </c>
      <c r="AB9" s="53">
        <f t="shared" si="12"/>
        <v>6.5819748030778488E-2</v>
      </c>
      <c r="AC9" s="54">
        <f t="shared" si="13"/>
        <v>7.3598618367528663E-7</v>
      </c>
    </row>
    <row r="10" spans="1:29" x14ac:dyDescent="0.2">
      <c r="A10" s="2">
        <v>1.5172000000000001</v>
      </c>
      <c r="B10" s="8"/>
      <c r="C10" s="5"/>
      <c r="D10" s="5"/>
      <c r="E10" s="5"/>
      <c r="F10" s="5"/>
      <c r="G10" s="5"/>
      <c r="H10" s="5"/>
      <c r="I10" s="5"/>
      <c r="J10" s="5"/>
      <c r="K10" s="5"/>
      <c r="L10" s="9"/>
      <c r="M10" s="3"/>
      <c r="N10" s="19">
        <f t="shared" si="0"/>
        <v>0</v>
      </c>
      <c r="O10" s="17">
        <f t="shared" si="1"/>
        <v>-5.0272677725593971</v>
      </c>
      <c r="P10" s="17">
        <f t="shared" si="2"/>
        <v>-2.0261041825238149</v>
      </c>
      <c r="Q10" s="17">
        <f t="shared" si="3"/>
        <v>-1.6846970680980451</v>
      </c>
      <c r="R10" s="17">
        <f t="shared" si="4"/>
        <v>-4.0313299373648901</v>
      </c>
      <c r="S10" s="17">
        <f t="shared" si="5"/>
        <v>-1.3007438170490075</v>
      </c>
      <c r="T10" s="17">
        <f t="shared" si="6"/>
        <v>-6.061699392674468</v>
      </c>
      <c r="U10" s="5">
        <f t="shared" si="7"/>
        <v>0</v>
      </c>
      <c r="V10" s="5">
        <f t="shared" si="7"/>
        <v>0</v>
      </c>
      <c r="W10" s="5">
        <f t="shared" si="8"/>
        <v>0</v>
      </c>
      <c r="X10" s="9">
        <f t="shared" si="9"/>
        <v>0</v>
      </c>
      <c r="Z10" s="51">
        <f t="shared" si="10"/>
        <v>2.2753062902940421E-4</v>
      </c>
      <c r="AA10" s="4" t="str">
        <f t="shared" si="11"/>
        <v>BELOW</v>
      </c>
      <c r="AB10" s="53">
        <f t="shared" si="12"/>
        <v>6.5819748030778488E-2</v>
      </c>
      <c r="AC10" s="54">
        <f t="shared" si="13"/>
        <v>7.3598618367528663E-7</v>
      </c>
    </row>
    <row r="11" spans="1:29" x14ac:dyDescent="0.2">
      <c r="A11" s="2">
        <v>-6.3299999999999995E-2</v>
      </c>
      <c r="B11" s="8"/>
      <c r="C11" s="5"/>
      <c r="D11" s="5"/>
      <c r="E11" s="5"/>
      <c r="F11" s="5"/>
      <c r="G11" s="5"/>
      <c r="H11" s="5"/>
      <c r="I11" s="5"/>
      <c r="J11" s="5"/>
      <c r="K11" s="5"/>
      <c r="L11" s="9"/>
      <c r="M11" s="3"/>
      <c r="N11" s="19">
        <f t="shared" si="0"/>
        <v>0</v>
      </c>
      <c r="O11" s="17">
        <f t="shared" si="1"/>
        <v>-5.0272677725593971</v>
      </c>
      <c r="P11" s="17">
        <f t="shared" si="2"/>
        <v>-2.0261041825238149</v>
      </c>
      <c r="Q11" s="17">
        <f t="shared" si="3"/>
        <v>-1.6846970680980451</v>
      </c>
      <c r="R11" s="17">
        <f t="shared" si="4"/>
        <v>-4.0313299373648901</v>
      </c>
      <c r="S11" s="17">
        <f t="shared" si="5"/>
        <v>-1.3007438170490075</v>
      </c>
      <c r="T11" s="17">
        <f t="shared" si="6"/>
        <v>-6.061699392674468</v>
      </c>
      <c r="U11" s="5">
        <f t="shared" si="7"/>
        <v>0</v>
      </c>
      <c r="V11" s="5">
        <f t="shared" si="7"/>
        <v>0</v>
      </c>
      <c r="W11" s="5">
        <f t="shared" si="8"/>
        <v>0</v>
      </c>
      <c r="X11" s="9">
        <f t="shared" si="9"/>
        <v>0</v>
      </c>
      <c r="Z11" s="51">
        <f t="shared" si="10"/>
        <v>2.2753062902940421E-4</v>
      </c>
      <c r="AA11" s="4" t="str">
        <f t="shared" si="11"/>
        <v>BELOW</v>
      </c>
      <c r="AB11" s="53">
        <f t="shared" si="12"/>
        <v>6.5819748030778488E-2</v>
      </c>
      <c r="AC11" s="54">
        <f t="shared" si="13"/>
        <v>7.3598618367528663E-7</v>
      </c>
    </row>
    <row r="12" spans="1:29" x14ac:dyDescent="0.2">
      <c r="A12" s="2">
        <v>-0.2646</v>
      </c>
      <c r="B12" s="8"/>
      <c r="C12" s="5"/>
      <c r="D12" s="5"/>
      <c r="E12" s="5"/>
      <c r="F12" s="5"/>
      <c r="G12" s="5"/>
      <c r="H12" s="5"/>
      <c r="I12" s="5"/>
      <c r="J12" s="5"/>
      <c r="K12" s="5"/>
      <c r="L12" s="9"/>
      <c r="M12" s="3"/>
      <c r="N12" s="19">
        <f t="shared" si="0"/>
        <v>0</v>
      </c>
      <c r="O12" s="17">
        <f t="shared" si="1"/>
        <v>-5.0272677725593971</v>
      </c>
      <c r="P12" s="17">
        <f t="shared" si="2"/>
        <v>-2.0261041825238149</v>
      </c>
      <c r="Q12" s="17">
        <f t="shared" si="3"/>
        <v>-1.6846970680980451</v>
      </c>
      <c r="R12" s="17">
        <f t="shared" si="4"/>
        <v>-4.0313299373648901</v>
      </c>
      <c r="S12" s="17">
        <f t="shared" si="5"/>
        <v>-1.3007438170490075</v>
      </c>
      <c r="T12" s="17">
        <f t="shared" si="6"/>
        <v>-6.061699392674468</v>
      </c>
      <c r="U12" s="5">
        <f t="shared" si="7"/>
        <v>0</v>
      </c>
      <c r="V12" s="5">
        <f t="shared" si="7"/>
        <v>0</v>
      </c>
      <c r="W12" s="5">
        <f t="shared" si="8"/>
        <v>0</v>
      </c>
      <c r="X12" s="9">
        <f t="shared" si="9"/>
        <v>0</v>
      </c>
      <c r="Z12" s="51">
        <f t="shared" si="10"/>
        <v>2.2753062902940421E-4</v>
      </c>
      <c r="AA12" s="4" t="str">
        <f t="shared" si="11"/>
        <v>BELOW</v>
      </c>
      <c r="AB12" s="53">
        <f t="shared" si="12"/>
        <v>6.5819748030778488E-2</v>
      </c>
      <c r="AC12" s="54">
        <f t="shared" si="13"/>
        <v>7.3598618367528663E-7</v>
      </c>
    </row>
    <row r="13" spans="1:29" x14ac:dyDescent="0.2">
      <c r="A13" s="2">
        <v>-7.7000000000000002E-3</v>
      </c>
      <c r="B13" s="8"/>
      <c r="C13" s="5"/>
      <c r="D13" s="5"/>
      <c r="E13" s="5"/>
      <c r="F13" s="5"/>
      <c r="G13" s="5"/>
      <c r="H13" s="5"/>
      <c r="I13" s="5"/>
      <c r="J13" s="5"/>
      <c r="K13" s="5"/>
      <c r="L13" s="9"/>
      <c r="M13" s="3"/>
      <c r="N13" s="19">
        <f t="shared" si="0"/>
        <v>0</v>
      </c>
      <c r="O13" s="17">
        <f t="shared" si="1"/>
        <v>-5.0272677725593971</v>
      </c>
      <c r="P13" s="17">
        <f t="shared" si="2"/>
        <v>-2.0261041825238149</v>
      </c>
      <c r="Q13" s="17">
        <f t="shared" si="3"/>
        <v>-1.6846970680980451</v>
      </c>
      <c r="R13" s="17">
        <f t="shared" si="4"/>
        <v>-4.0313299373648901</v>
      </c>
      <c r="S13" s="17">
        <f t="shared" si="5"/>
        <v>-1.3007438170490075</v>
      </c>
      <c r="T13" s="17">
        <f t="shared" si="6"/>
        <v>-6.061699392674468</v>
      </c>
      <c r="U13" s="5">
        <f t="shared" si="7"/>
        <v>0</v>
      </c>
      <c r="V13" s="5">
        <f t="shared" si="7"/>
        <v>0</v>
      </c>
      <c r="W13" s="5">
        <f t="shared" si="8"/>
        <v>0</v>
      </c>
      <c r="X13" s="9">
        <f t="shared" si="9"/>
        <v>0</v>
      </c>
      <c r="Z13" s="51">
        <f t="shared" si="10"/>
        <v>2.2753062902940421E-4</v>
      </c>
      <c r="AA13" s="4" t="str">
        <f t="shared" si="11"/>
        <v>BELOW</v>
      </c>
      <c r="AB13" s="53">
        <f t="shared" si="12"/>
        <v>6.5819748030778488E-2</v>
      </c>
      <c r="AC13" s="54">
        <f t="shared" si="13"/>
        <v>7.3598618367528663E-7</v>
      </c>
    </row>
    <row r="14" spans="1:29" x14ac:dyDescent="0.2">
      <c r="A14" s="2">
        <v>1.0062</v>
      </c>
      <c r="B14" s="8"/>
      <c r="C14" s="5"/>
      <c r="D14" s="5"/>
      <c r="E14" s="5"/>
      <c r="F14" s="5"/>
      <c r="G14" s="5"/>
      <c r="H14" s="5"/>
      <c r="I14" s="5"/>
      <c r="J14" s="5"/>
      <c r="K14" s="5"/>
      <c r="L14" s="9"/>
      <c r="M14" s="3"/>
      <c r="N14" s="19">
        <f t="shared" si="0"/>
        <v>0</v>
      </c>
      <c r="O14" s="17">
        <f t="shared" si="1"/>
        <v>-5.0272677725593971</v>
      </c>
      <c r="P14" s="17">
        <f t="shared" si="2"/>
        <v>-2.0261041825238149</v>
      </c>
      <c r="Q14" s="17">
        <f t="shared" si="3"/>
        <v>-1.6846970680980451</v>
      </c>
      <c r="R14" s="17">
        <f t="shared" si="4"/>
        <v>-4.0313299373648901</v>
      </c>
      <c r="S14" s="17">
        <f t="shared" si="5"/>
        <v>-1.3007438170490075</v>
      </c>
      <c r="T14" s="17">
        <f t="shared" si="6"/>
        <v>-6.061699392674468</v>
      </c>
      <c r="U14" s="5">
        <f t="shared" si="7"/>
        <v>0</v>
      </c>
      <c r="V14" s="5">
        <f t="shared" si="7"/>
        <v>0</v>
      </c>
      <c r="W14" s="5">
        <f t="shared" si="8"/>
        <v>0</v>
      </c>
      <c r="X14" s="9">
        <f t="shared" si="9"/>
        <v>0</v>
      </c>
      <c r="Z14" s="51">
        <f t="shared" si="10"/>
        <v>2.2753062902940421E-4</v>
      </c>
      <c r="AA14" s="4" t="str">
        <f t="shared" si="11"/>
        <v>BELOW</v>
      </c>
      <c r="AB14" s="53">
        <f t="shared" si="12"/>
        <v>6.5819748030778488E-2</v>
      </c>
      <c r="AC14" s="54">
        <f t="shared" si="13"/>
        <v>7.3598618367528663E-7</v>
      </c>
    </row>
    <row r="15" spans="1:29" x14ac:dyDescent="0.2">
      <c r="A15" s="2">
        <v>-0.14760000000000001</v>
      </c>
      <c r="B15" s="8"/>
      <c r="C15" s="5"/>
      <c r="D15" s="5"/>
      <c r="E15" s="5"/>
      <c r="F15" s="5"/>
      <c r="G15" s="5"/>
      <c r="H15" s="5"/>
      <c r="I15" s="5"/>
      <c r="J15" s="5"/>
      <c r="K15" s="5"/>
      <c r="L15" s="9"/>
      <c r="M15" s="3"/>
      <c r="N15" s="19">
        <f t="shared" si="0"/>
        <v>0</v>
      </c>
      <c r="O15" s="17">
        <f t="shared" si="1"/>
        <v>-5.0272677725593971</v>
      </c>
      <c r="P15" s="17">
        <f t="shared" si="2"/>
        <v>-2.0261041825238149</v>
      </c>
      <c r="Q15" s="17">
        <f t="shared" si="3"/>
        <v>-1.6846970680980451</v>
      </c>
      <c r="R15" s="17">
        <f t="shared" si="4"/>
        <v>-4.0313299373648901</v>
      </c>
      <c r="S15" s="17">
        <f t="shared" si="5"/>
        <v>-1.3007438170490075</v>
      </c>
      <c r="T15" s="17">
        <f t="shared" si="6"/>
        <v>-6.061699392674468</v>
      </c>
      <c r="U15" s="5">
        <f t="shared" si="7"/>
        <v>0</v>
      </c>
      <c r="V15" s="5">
        <f t="shared" si="7"/>
        <v>0</v>
      </c>
      <c r="W15" s="5">
        <f t="shared" si="8"/>
        <v>0</v>
      </c>
      <c r="X15" s="9">
        <f t="shared" si="9"/>
        <v>0</v>
      </c>
      <c r="Z15" s="51">
        <f t="shared" si="10"/>
        <v>2.2753062902940421E-4</v>
      </c>
      <c r="AA15" s="4" t="str">
        <f t="shared" si="11"/>
        <v>BELOW</v>
      </c>
      <c r="AB15" s="53">
        <f t="shared" si="12"/>
        <v>6.5819748030778488E-2</v>
      </c>
      <c r="AC15" s="54">
        <f t="shared" si="13"/>
        <v>7.3598618367528663E-7</v>
      </c>
    </row>
    <row r="16" spans="1:29" x14ac:dyDescent="0.2">
      <c r="A16" s="2">
        <v>8.8800000000000004E-2</v>
      </c>
      <c r="B16" s="8"/>
      <c r="C16" s="5"/>
      <c r="D16" s="5"/>
      <c r="E16" s="5"/>
      <c r="F16" s="5"/>
      <c r="G16" s="5"/>
      <c r="H16" s="5"/>
      <c r="I16" s="5"/>
      <c r="J16" s="5"/>
      <c r="K16" s="5"/>
      <c r="L16" s="9"/>
      <c r="M16" s="3"/>
      <c r="N16" s="19">
        <f t="shared" si="0"/>
        <v>0</v>
      </c>
      <c r="O16" s="17">
        <f t="shared" si="1"/>
        <v>-5.0272677725593971</v>
      </c>
      <c r="P16" s="17">
        <f t="shared" si="2"/>
        <v>-2.0261041825238149</v>
      </c>
      <c r="Q16" s="17">
        <f t="shared" si="3"/>
        <v>-1.6846970680980451</v>
      </c>
      <c r="R16" s="17">
        <f t="shared" si="4"/>
        <v>-4.0313299373648901</v>
      </c>
      <c r="S16" s="17">
        <f t="shared" si="5"/>
        <v>-1.3007438170490075</v>
      </c>
      <c r="T16" s="17">
        <f t="shared" si="6"/>
        <v>-6.061699392674468</v>
      </c>
      <c r="U16" s="5">
        <f t="shared" si="7"/>
        <v>0</v>
      </c>
      <c r="V16" s="5">
        <f t="shared" si="7"/>
        <v>0</v>
      </c>
      <c r="W16" s="5">
        <f t="shared" si="8"/>
        <v>0</v>
      </c>
      <c r="X16" s="9">
        <f t="shared" si="9"/>
        <v>0</v>
      </c>
      <c r="Z16" s="51">
        <f t="shared" si="10"/>
        <v>2.2753062902940421E-4</v>
      </c>
      <c r="AA16" s="4" t="str">
        <f t="shared" si="11"/>
        <v>BELOW</v>
      </c>
      <c r="AB16" s="53">
        <f t="shared" si="12"/>
        <v>6.5819748030778488E-2</v>
      </c>
      <c r="AC16" s="54">
        <f t="shared" si="13"/>
        <v>7.3598618367528663E-7</v>
      </c>
    </row>
    <row r="17" spans="1:29" x14ac:dyDescent="0.2">
      <c r="A17" s="2">
        <v>0.72470000000000001</v>
      </c>
      <c r="B17" s="8"/>
      <c r="C17" s="5"/>
      <c r="D17" s="5"/>
      <c r="E17" s="5"/>
      <c r="F17" s="5"/>
      <c r="G17" s="5"/>
      <c r="H17" s="5"/>
      <c r="I17" s="5"/>
      <c r="J17" s="5"/>
      <c r="K17" s="5"/>
      <c r="L17" s="9"/>
      <c r="M17" s="3"/>
      <c r="N17" s="19">
        <f t="shared" si="0"/>
        <v>0</v>
      </c>
      <c r="O17" s="17">
        <f t="shared" si="1"/>
        <v>-5.0272677725593971</v>
      </c>
      <c r="P17" s="17">
        <f t="shared" si="2"/>
        <v>-2.0261041825238149</v>
      </c>
      <c r="Q17" s="17">
        <f t="shared" si="3"/>
        <v>-1.6846970680980451</v>
      </c>
      <c r="R17" s="17">
        <f t="shared" si="4"/>
        <v>-4.0313299373648901</v>
      </c>
      <c r="S17" s="17">
        <f t="shared" si="5"/>
        <v>-1.3007438170490075</v>
      </c>
      <c r="T17" s="17">
        <f t="shared" si="6"/>
        <v>-6.061699392674468</v>
      </c>
      <c r="U17" s="5">
        <f t="shared" si="7"/>
        <v>0</v>
      </c>
      <c r="V17" s="5">
        <f t="shared" si="7"/>
        <v>0</v>
      </c>
      <c r="W17" s="5">
        <f t="shared" si="8"/>
        <v>0</v>
      </c>
      <c r="X17" s="9">
        <f t="shared" si="9"/>
        <v>0</v>
      </c>
      <c r="Z17" s="51">
        <f t="shared" si="10"/>
        <v>2.2753062902940421E-4</v>
      </c>
      <c r="AA17" s="4" t="str">
        <f t="shared" si="11"/>
        <v>BELOW</v>
      </c>
      <c r="AB17" s="53">
        <f t="shared" si="12"/>
        <v>6.5819748030778488E-2</v>
      </c>
      <c r="AC17" s="54">
        <f t="shared" si="13"/>
        <v>7.3598618367528663E-7</v>
      </c>
    </row>
    <row r="18" spans="1:29" x14ac:dyDescent="0.2">
      <c r="A18" s="2">
        <v>0.39250000000000002</v>
      </c>
      <c r="B18" s="8"/>
      <c r="C18" s="5"/>
      <c r="D18" s="5"/>
      <c r="E18" s="5"/>
      <c r="F18" s="5"/>
      <c r="G18" s="5"/>
      <c r="H18" s="5"/>
      <c r="I18" s="5"/>
      <c r="J18" s="5"/>
      <c r="K18" s="5"/>
      <c r="L18" s="9"/>
      <c r="M18" s="3"/>
      <c r="N18" s="19">
        <f t="shared" si="0"/>
        <v>0</v>
      </c>
      <c r="O18" s="17">
        <f t="shared" si="1"/>
        <v>-5.0272677725593971</v>
      </c>
      <c r="P18" s="17">
        <f t="shared" si="2"/>
        <v>-2.0261041825238149</v>
      </c>
      <c r="Q18" s="17">
        <f t="shared" si="3"/>
        <v>-1.6846970680980451</v>
      </c>
      <c r="R18" s="17">
        <f t="shared" si="4"/>
        <v>-4.0313299373648901</v>
      </c>
      <c r="S18" s="17">
        <f t="shared" si="5"/>
        <v>-1.3007438170490075</v>
      </c>
      <c r="T18" s="17">
        <f t="shared" si="6"/>
        <v>-6.061699392674468</v>
      </c>
      <c r="U18" s="5">
        <f t="shared" si="7"/>
        <v>0</v>
      </c>
      <c r="V18" s="5">
        <f t="shared" si="7"/>
        <v>0</v>
      </c>
      <c r="W18" s="5">
        <f t="shared" si="8"/>
        <v>0</v>
      </c>
      <c r="X18" s="9">
        <f t="shared" si="9"/>
        <v>0</v>
      </c>
      <c r="Z18" s="51">
        <f t="shared" si="10"/>
        <v>2.2753062902940421E-4</v>
      </c>
      <c r="AA18" s="4" t="str">
        <f t="shared" si="11"/>
        <v>BELOW</v>
      </c>
      <c r="AB18" s="53">
        <f t="shared" si="12"/>
        <v>6.5819748030778488E-2</v>
      </c>
      <c r="AC18" s="54">
        <f t="shared" si="13"/>
        <v>7.3598618367528663E-7</v>
      </c>
    </row>
    <row r="19" spans="1:29" ht="24" x14ac:dyDescent="0.3">
      <c r="A19" s="40" t="s">
        <v>15</v>
      </c>
      <c r="B19" s="8"/>
      <c r="C19" s="5"/>
      <c r="D19" s="5"/>
      <c r="E19" s="5"/>
      <c r="F19" s="5"/>
      <c r="G19" s="5"/>
      <c r="H19" s="5"/>
      <c r="I19" s="5"/>
      <c r="J19" s="5"/>
      <c r="K19" s="5"/>
      <c r="L19" s="9"/>
      <c r="M19" s="3"/>
      <c r="N19" s="19">
        <f t="shared" si="0"/>
        <v>0</v>
      </c>
      <c r="O19" s="17">
        <f t="shared" si="1"/>
        <v>-5.0272677725593971</v>
      </c>
      <c r="P19" s="17">
        <f t="shared" si="2"/>
        <v>-2.0261041825238149</v>
      </c>
      <c r="Q19" s="17">
        <f t="shared" si="3"/>
        <v>-1.6846970680980451</v>
      </c>
      <c r="R19" s="17">
        <f t="shared" si="4"/>
        <v>-4.0313299373648901</v>
      </c>
      <c r="S19" s="17">
        <f t="shared" si="5"/>
        <v>-1.3007438170490075</v>
      </c>
      <c r="T19" s="17">
        <f t="shared" si="6"/>
        <v>-6.061699392674468</v>
      </c>
      <c r="U19" s="5">
        <f t="shared" si="7"/>
        <v>0</v>
      </c>
      <c r="V19" s="5">
        <f t="shared" si="7"/>
        <v>0</v>
      </c>
      <c r="W19" s="5">
        <f t="shared" si="8"/>
        <v>0</v>
      </c>
      <c r="X19" s="9">
        <f t="shared" si="9"/>
        <v>0</v>
      </c>
      <c r="Z19" s="51">
        <f t="shared" si="10"/>
        <v>2.2753062902940421E-4</v>
      </c>
      <c r="AA19" s="4" t="str">
        <f t="shared" si="11"/>
        <v>BELOW</v>
      </c>
      <c r="AB19" s="53">
        <f t="shared" si="12"/>
        <v>6.5819748030778488E-2</v>
      </c>
      <c r="AC19" s="54">
        <f t="shared" si="13"/>
        <v>7.3598618367528663E-7</v>
      </c>
    </row>
    <row r="20" spans="1:29" x14ac:dyDescent="0.2">
      <c r="A20" s="2">
        <v>-2.2090000000000001</v>
      </c>
      <c r="B20" s="8"/>
      <c r="C20" s="5"/>
      <c r="D20" s="5"/>
      <c r="E20" s="5"/>
      <c r="F20" s="5"/>
      <c r="G20" s="5"/>
      <c r="H20" s="5"/>
      <c r="I20" s="5"/>
      <c r="J20" s="5"/>
      <c r="K20" s="5"/>
      <c r="L20" s="9"/>
      <c r="M20" s="3"/>
      <c r="N20" s="19">
        <f t="shared" si="0"/>
        <v>0</v>
      </c>
      <c r="O20" s="17">
        <f t="shared" si="1"/>
        <v>-5.0272677725593971</v>
      </c>
      <c r="P20" s="17">
        <f t="shared" si="2"/>
        <v>-2.0261041825238149</v>
      </c>
      <c r="Q20" s="17">
        <f t="shared" si="3"/>
        <v>-1.6846970680980451</v>
      </c>
      <c r="R20" s="17">
        <f t="shared" si="4"/>
        <v>-4.0313299373648901</v>
      </c>
      <c r="S20" s="17">
        <f t="shared" si="5"/>
        <v>-1.3007438170490075</v>
      </c>
      <c r="T20" s="17">
        <f t="shared" si="6"/>
        <v>-6.061699392674468</v>
      </c>
      <c r="U20" s="5">
        <f t="shared" si="7"/>
        <v>0</v>
      </c>
      <c r="V20" s="5">
        <f t="shared" si="7"/>
        <v>0</v>
      </c>
      <c r="W20" s="5">
        <f t="shared" si="8"/>
        <v>0</v>
      </c>
      <c r="X20" s="9">
        <f t="shared" si="9"/>
        <v>0</v>
      </c>
      <c r="Z20" s="51">
        <f t="shared" si="10"/>
        <v>2.2753062902940421E-4</v>
      </c>
      <c r="AA20" s="4" t="str">
        <f t="shared" si="11"/>
        <v>BELOW</v>
      </c>
      <c r="AB20" s="53">
        <f t="shared" si="12"/>
        <v>6.5819748030778488E-2</v>
      </c>
      <c r="AC20" s="54">
        <f t="shared" si="13"/>
        <v>7.3598618367528663E-7</v>
      </c>
    </row>
    <row r="21" spans="1:29" x14ac:dyDescent="0.2">
      <c r="A21" s="2">
        <v>-0.80700000000000005</v>
      </c>
      <c r="B21" s="8"/>
      <c r="C21" s="5"/>
      <c r="D21" s="5"/>
      <c r="E21" s="5"/>
      <c r="F21" s="5"/>
      <c r="G21" s="5"/>
      <c r="H21" s="5"/>
      <c r="I21" s="5"/>
      <c r="J21" s="5"/>
      <c r="K21" s="5"/>
      <c r="L21" s="9"/>
      <c r="M21" s="3"/>
      <c r="N21" s="19">
        <f t="shared" si="0"/>
        <v>0</v>
      </c>
      <c r="O21" s="17">
        <f t="shared" si="1"/>
        <v>-5.0272677725593971</v>
      </c>
      <c r="P21" s="17">
        <f t="shared" si="2"/>
        <v>-2.0261041825238149</v>
      </c>
      <c r="Q21" s="17">
        <f t="shared" si="3"/>
        <v>-1.6846970680980451</v>
      </c>
      <c r="R21" s="17">
        <f t="shared" si="4"/>
        <v>-4.0313299373648901</v>
      </c>
      <c r="S21" s="17">
        <f t="shared" si="5"/>
        <v>-1.3007438170490075</v>
      </c>
      <c r="T21" s="17">
        <f t="shared" si="6"/>
        <v>-6.061699392674468</v>
      </c>
      <c r="U21" s="5">
        <f t="shared" si="7"/>
        <v>0</v>
      </c>
      <c r="V21" s="5">
        <f t="shared" si="7"/>
        <v>0</v>
      </c>
      <c r="W21" s="5">
        <f t="shared" si="8"/>
        <v>0</v>
      </c>
      <c r="X21" s="9">
        <f t="shared" si="9"/>
        <v>0</v>
      </c>
      <c r="Z21" s="51">
        <f t="shared" si="10"/>
        <v>2.2753062902940421E-4</v>
      </c>
      <c r="AA21" s="4" t="str">
        <f t="shared" si="11"/>
        <v>BELOW</v>
      </c>
      <c r="AB21" s="53">
        <f t="shared" si="12"/>
        <v>6.5819748030778488E-2</v>
      </c>
      <c r="AC21" s="54">
        <f t="shared" si="13"/>
        <v>7.3598618367528663E-7</v>
      </c>
    </row>
    <row r="22" spans="1:29" x14ac:dyDescent="0.2">
      <c r="A22" s="2">
        <v>-0.46200000000000002</v>
      </c>
      <c r="B22" s="8"/>
      <c r="C22" s="5"/>
      <c r="D22" s="5"/>
      <c r="E22" s="5"/>
      <c r="F22" s="5"/>
      <c r="G22" s="5"/>
      <c r="H22" s="5"/>
      <c r="I22" s="5"/>
      <c r="J22" s="5"/>
      <c r="K22" s="5"/>
      <c r="L22" s="9"/>
      <c r="M22" s="3"/>
      <c r="N22" s="19">
        <f t="shared" si="0"/>
        <v>0</v>
      </c>
      <c r="O22" s="17">
        <f t="shared" si="1"/>
        <v>-5.0272677725593971</v>
      </c>
      <c r="P22" s="17">
        <f t="shared" si="2"/>
        <v>-2.0261041825238149</v>
      </c>
      <c r="Q22" s="17">
        <f t="shared" si="3"/>
        <v>-1.6846970680980451</v>
      </c>
      <c r="R22" s="17">
        <f t="shared" si="4"/>
        <v>-4.0313299373648901</v>
      </c>
      <c r="S22" s="17">
        <f t="shared" si="5"/>
        <v>-1.3007438170490075</v>
      </c>
      <c r="T22" s="17">
        <f t="shared" si="6"/>
        <v>-6.061699392674468</v>
      </c>
      <c r="U22" s="5">
        <f t="shared" si="7"/>
        <v>0</v>
      </c>
      <c r="V22" s="5">
        <f t="shared" si="7"/>
        <v>0</v>
      </c>
      <c r="W22" s="5">
        <f t="shared" si="8"/>
        <v>0</v>
      </c>
      <c r="X22" s="9">
        <f t="shared" si="9"/>
        <v>0</v>
      </c>
      <c r="Z22" s="51">
        <f t="shared" si="10"/>
        <v>2.2753062902940421E-4</v>
      </c>
      <c r="AA22" s="4" t="str">
        <f t="shared" si="11"/>
        <v>BELOW</v>
      </c>
      <c r="AB22" s="53">
        <f t="shared" si="12"/>
        <v>6.5819748030778488E-2</v>
      </c>
      <c r="AC22" s="54">
        <f t="shared" si="13"/>
        <v>7.3598618367528663E-7</v>
      </c>
    </row>
    <row r="23" spans="1:29" x14ac:dyDescent="0.2">
      <c r="A23" s="2">
        <v>1.272</v>
      </c>
      <c r="B23" s="8"/>
      <c r="C23" s="5"/>
      <c r="D23" s="5"/>
      <c r="E23" s="5"/>
      <c r="F23" s="5"/>
      <c r="G23" s="5"/>
      <c r="H23" s="5"/>
      <c r="I23" s="5"/>
      <c r="J23" s="5"/>
      <c r="K23" s="5"/>
      <c r="L23" s="9"/>
      <c r="M23" s="3"/>
      <c r="N23" s="19">
        <f t="shared" si="0"/>
        <v>0</v>
      </c>
      <c r="O23" s="17">
        <f t="shared" si="1"/>
        <v>-5.0272677725593971</v>
      </c>
      <c r="P23" s="17">
        <f t="shared" si="2"/>
        <v>-2.0261041825238149</v>
      </c>
      <c r="Q23" s="17">
        <f t="shared" si="3"/>
        <v>-1.6846970680980451</v>
      </c>
      <c r="R23" s="17">
        <f t="shared" si="4"/>
        <v>-4.0313299373648901</v>
      </c>
      <c r="S23" s="17">
        <f t="shared" si="5"/>
        <v>-1.3007438170490075</v>
      </c>
      <c r="T23" s="17">
        <f t="shared" si="6"/>
        <v>-6.061699392674468</v>
      </c>
      <c r="U23" s="5">
        <f t="shared" si="7"/>
        <v>0</v>
      </c>
      <c r="V23" s="5">
        <f t="shared" si="7"/>
        <v>0</v>
      </c>
      <c r="W23" s="5">
        <f t="shared" si="8"/>
        <v>0</v>
      </c>
      <c r="X23" s="9">
        <f t="shared" si="9"/>
        <v>0</v>
      </c>
      <c r="Z23" s="51">
        <f t="shared" si="10"/>
        <v>2.2753062902940421E-4</v>
      </c>
      <c r="AA23" s="4" t="str">
        <f t="shared" si="11"/>
        <v>BELOW</v>
      </c>
      <c r="AB23" s="53">
        <f t="shared" si="12"/>
        <v>6.5819748030778488E-2</v>
      </c>
      <c r="AC23" s="54">
        <f t="shared" si="13"/>
        <v>7.3598618367528663E-7</v>
      </c>
    </row>
    <row r="24" spans="1:29" x14ac:dyDescent="0.2">
      <c r="A24" s="2">
        <v>-0.24199999999999999</v>
      </c>
      <c r="B24" s="8"/>
      <c r="C24" s="5"/>
      <c r="D24" s="5"/>
      <c r="E24" s="5"/>
      <c r="F24" s="5"/>
      <c r="G24" s="5"/>
      <c r="H24" s="5"/>
      <c r="I24" s="5"/>
      <c r="J24" s="5"/>
      <c r="K24" s="5"/>
      <c r="L24" s="9"/>
      <c r="M24" s="3"/>
      <c r="N24" s="19">
        <f t="shared" si="0"/>
        <v>0</v>
      </c>
      <c r="O24" s="17">
        <f t="shared" si="1"/>
        <v>-5.0272677725593971</v>
      </c>
      <c r="P24" s="17">
        <f t="shared" si="2"/>
        <v>-2.0261041825238149</v>
      </c>
      <c r="Q24" s="17">
        <f t="shared" si="3"/>
        <v>-1.6846970680980451</v>
      </c>
      <c r="R24" s="17">
        <f t="shared" si="4"/>
        <v>-4.0313299373648901</v>
      </c>
      <c r="S24" s="17">
        <f t="shared" si="5"/>
        <v>-1.3007438170490075</v>
      </c>
      <c r="T24" s="17">
        <f t="shared" si="6"/>
        <v>-6.061699392674468</v>
      </c>
      <c r="U24" s="5">
        <f t="shared" si="7"/>
        <v>0</v>
      </c>
      <c r="V24" s="5">
        <f t="shared" si="7"/>
        <v>0</v>
      </c>
      <c r="W24" s="5">
        <f t="shared" si="8"/>
        <v>0</v>
      </c>
      <c r="X24" s="9">
        <f t="shared" si="9"/>
        <v>0</v>
      </c>
      <c r="Z24" s="51">
        <f t="shared" si="10"/>
        <v>2.2753062902940421E-4</v>
      </c>
      <c r="AA24" s="4" t="str">
        <f t="shared" si="11"/>
        <v>BELOW</v>
      </c>
      <c r="AB24" s="53">
        <f t="shared" si="12"/>
        <v>6.5819748030778488E-2</v>
      </c>
      <c r="AC24" s="54">
        <f t="shared" si="13"/>
        <v>7.3598618367528663E-7</v>
      </c>
    </row>
    <row r="25" spans="1:29" x14ac:dyDescent="0.2">
      <c r="A25" s="2">
        <v>-0.46400000000000002</v>
      </c>
      <c r="B25" s="8"/>
      <c r="C25" s="5"/>
      <c r="D25" s="5"/>
      <c r="E25" s="5"/>
      <c r="F25" s="5"/>
      <c r="G25" s="5"/>
      <c r="H25" s="5"/>
      <c r="I25" s="5"/>
      <c r="J25" s="5"/>
      <c r="K25" s="5"/>
      <c r="L25" s="9"/>
      <c r="M25" s="3"/>
      <c r="N25" s="19">
        <f t="shared" si="0"/>
        <v>0</v>
      </c>
      <c r="O25" s="17">
        <f t="shared" si="1"/>
        <v>-5.0272677725593971</v>
      </c>
      <c r="P25" s="17">
        <f t="shared" si="2"/>
        <v>-2.0261041825238149</v>
      </c>
      <c r="Q25" s="17">
        <f t="shared" si="3"/>
        <v>-1.6846970680980451</v>
      </c>
      <c r="R25" s="17">
        <f t="shared" si="4"/>
        <v>-4.0313299373648901</v>
      </c>
      <c r="S25" s="17">
        <f t="shared" si="5"/>
        <v>-1.3007438170490075</v>
      </c>
      <c r="T25" s="17">
        <f t="shared" si="6"/>
        <v>-6.061699392674468</v>
      </c>
      <c r="U25" s="5">
        <f t="shared" si="7"/>
        <v>0</v>
      </c>
      <c r="V25" s="5">
        <f t="shared" si="7"/>
        <v>0</v>
      </c>
      <c r="W25" s="5">
        <f t="shared" si="8"/>
        <v>0</v>
      </c>
      <c r="X25" s="9">
        <f t="shared" si="9"/>
        <v>0</v>
      </c>
      <c r="Z25" s="51">
        <f t="shared" si="10"/>
        <v>2.2753062902940421E-4</v>
      </c>
      <c r="AA25" s="4" t="str">
        <f t="shared" si="11"/>
        <v>BELOW</v>
      </c>
      <c r="AB25" s="53">
        <f t="shared" si="12"/>
        <v>6.5819748030778488E-2</v>
      </c>
      <c r="AC25" s="54">
        <f t="shared" si="13"/>
        <v>7.3598618367528663E-7</v>
      </c>
    </row>
    <row r="26" spans="1:29" x14ac:dyDescent="0.2">
      <c r="A26" s="2">
        <v>-9.2999999999999999E-2</v>
      </c>
      <c r="B26" s="8"/>
      <c r="C26" s="5"/>
      <c r="D26" s="5"/>
      <c r="E26" s="5"/>
      <c r="F26" s="5"/>
      <c r="G26" s="5"/>
      <c r="H26" s="5"/>
      <c r="I26" s="5"/>
      <c r="J26" s="5"/>
      <c r="K26" s="5"/>
      <c r="L26" s="9"/>
      <c r="M26" s="3"/>
      <c r="N26" s="19">
        <f t="shared" si="0"/>
        <v>0</v>
      </c>
      <c r="O26" s="17">
        <f t="shared" si="1"/>
        <v>-5.0272677725593971</v>
      </c>
      <c r="P26" s="17">
        <f t="shared" si="2"/>
        <v>-2.0261041825238149</v>
      </c>
      <c r="Q26" s="17">
        <f t="shared" si="3"/>
        <v>-1.6846970680980451</v>
      </c>
      <c r="R26" s="17">
        <f t="shared" si="4"/>
        <v>-4.0313299373648901</v>
      </c>
      <c r="S26" s="17">
        <f t="shared" si="5"/>
        <v>-1.3007438170490075</v>
      </c>
      <c r="T26" s="17">
        <f t="shared" si="6"/>
        <v>-6.061699392674468</v>
      </c>
      <c r="U26" s="5">
        <f t="shared" si="7"/>
        <v>0</v>
      </c>
      <c r="V26" s="5">
        <f t="shared" si="7"/>
        <v>0</v>
      </c>
      <c r="W26" s="5">
        <f t="shared" si="8"/>
        <v>0</v>
      </c>
      <c r="X26" s="9">
        <f t="shared" si="9"/>
        <v>0</v>
      </c>
      <c r="Z26" s="51">
        <f t="shared" si="10"/>
        <v>2.2753062902940421E-4</v>
      </c>
      <c r="AA26" s="4" t="str">
        <f t="shared" si="11"/>
        <v>BELOW</v>
      </c>
      <c r="AB26" s="53">
        <f t="shared" si="12"/>
        <v>6.5819748030778488E-2</v>
      </c>
      <c r="AC26" s="54">
        <f t="shared" si="13"/>
        <v>7.3598618367528663E-7</v>
      </c>
    </row>
    <row r="27" spans="1:29" x14ac:dyDescent="0.2">
      <c r="A27" s="2">
        <v>0.42699999999999999</v>
      </c>
      <c r="B27" s="8"/>
      <c r="C27" s="5"/>
      <c r="D27" s="5"/>
      <c r="E27" s="5"/>
      <c r="F27" s="5"/>
      <c r="G27" s="5"/>
      <c r="H27" s="5"/>
      <c r="I27" s="5"/>
      <c r="J27" s="5"/>
      <c r="K27" s="5"/>
      <c r="L27" s="9"/>
      <c r="M27" s="3"/>
      <c r="N27" s="19">
        <f t="shared" si="0"/>
        <v>0</v>
      </c>
      <c r="O27" s="17">
        <f t="shared" si="1"/>
        <v>-5.0272677725593971</v>
      </c>
      <c r="P27" s="17">
        <f t="shared" si="2"/>
        <v>-2.0261041825238149</v>
      </c>
      <c r="Q27" s="17">
        <f t="shared" si="3"/>
        <v>-1.6846970680980451</v>
      </c>
      <c r="R27" s="17">
        <f t="shared" si="4"/>
        <v>-4.0313299373648901</v>
      </c>
      <c r="S27" s="17">
        <f t="shared" si="5"/>
        <v>-1.3007438170490075</v>
      </c>
      <c r="T27" s="17">
        <f t="shared" si="6"/>
        <v>-6.061699392674468</v>
      </c>
      <c r="U27" s="5">
        <f t="shared" si="7"/>
        <v>0</v>
      </c>
      <c r="V27" s="5">
        <f t="shared" si="7"/>
        <v>0</v>
      </c>
      <c r="W27" s="5">
        <f t="shared" si="8"/>
        <v>0</v>
      </c>
      <c r="X27" s="9">
        <f t="shared" si="9"/>
        <v>0</v>
      </c>
      <c r="Z27" s="51">
        <f t="shared" si="10"/>
        <v>2.2753062902940421E-4</v>
      </c>
      <c r="AA27" s="4" t="str">
        <f t="shared" si="11"/>
        <v>BELOW</v>
      </c>
      <c r="AB27" s="53">
        <f t="shared" si="12"/>
        <v>6.5819748030778488E-2</v>
      </c>
      <c r="AC27" s="54">
        <f t="shared" si="13"/>
        <v>7.3598618367528663E-7</v>
      </c>
    </row>
    <row r="28" spans="1:29" x14ac:dyDescent="0.2">
      <c r="A28" s="2">
        <v>-1.34</v>
      </c>
      <c r="B28" s="8"/>
      <c r="C28" s="5"/>
      <c r="D28" s="5"/>
      <c r="E28" s="5"/>
      <c r="F28" s="5"/>
      <c r="G28" s="5"/>
      <c r="H28" s="5"/>
      <c r="I28" s="5"/>
      <c r="J28" s="5"/>
      <c r="K28" s="5"/>
      <c r="L28" s="9"/>
      <c r="M28" s="3"/>
      <c r="N28" s="19">
        <f t="shared" si="0"/>
        <v>0</v>
      </c>
      <c r="O28" s="17">
        <f t="shared" si="1"/>
        <v>-5.0272677725593971</v>
      </c>
      <c r="P28" s="17">
        <f t="shared" si="2"/>
        <v>-2.0261041825238149</v>
      </c>
      <c r="Q28" s="17">
        <f t="shared" si="3"/>
        <v>-1.6846970680980451</v>
      </c>
      <c r="R28" s="17">
        <f t="shared" si="4"/>
        <v>-4.0313299373648901</v>
      </c>
      <c r="S28" s="17">
        <f t="shared" si="5"/>
        <v>-1.3007438170490075</v>
      </c>
      <c r="T28" s="17">
        <f t="shared" si="6"/>
        <v>-6.061699392674468</v>
      </c>
      <c r="U28" s="5">
        <f t="shared" si="7"/>
        <v>0</v>
      </c>
      <c r="V28" s="5">
        <f t="shared" si="7"/>
        <v>0</v>
      </c>
      <c r="W28" s="5">
        <f t="shared" si="8"/>
        <v>0</v>
      </c>
      <c r="X28" s="9">
        <f t="shared" si="9"/>
        <v>0</v>
      </c>
      <c r="Z28" s="51">
        <f t="shared" si="10"/>
        <v>2.2753062902940421E-4</v>
      </c>
      <c r="AA28" s="4" t="str">
        <f t="shared" si="11"/>
        <v>BELOW</v>
      </c>
      <c r="AB28" s="53">
        <f t="shared" si="12"/>
        <v>6.5819748030778488E-2</v>
      </c>
      <c r="AC28" s="54">
        <f t="shared" si="13"/>
        <v>7.3598618367528663E-7</v>
      </c>
    </row>
    <row r="29" spans="1:29" ht="17" thickBot="1" x14ac:dyDescent="0.25">
      <c r="A29" s="2">
        <v>-0.126</v>
      </c>
      <c r="B29" s="10"/>
      <c r="C29" s="11"/>
      <c r="D29" s="11"/>
      <c r="E29" s="11"/>
      <c r="F29" s="11"/>
      <c r="G29" s="11"/>
      <c r="H29" s="11"/>
      <c r="I29" s="11"/>
      <c r="J29" s="11"/>
      <c r="K29" s="11"/>
      <c r="L29" s="12"/>
      <c r="M29" s="3"/>
      <c r="N29" s="20">
        <f t="shared" si="0"/>
        <v>0</v>
      </c>
      <c r="O29" s="67">
        <f t="shared" si="1"/>
        <v>-5.0272677725593971</v>
      </c>
      <c r="P29" s="67">
        <f t="shared" si="2"/>
        <v>-2.0261041825238149</v>
      </c>
      <c r="Q29" s="67">
        <f t="shared" si="3"/>
        <v>-1.6846970680980451</v>
      </c>
      <c r="R29" s="67">
        <f t="shared" si="4"/>
        <v>-4.0313299373648901</v>
      </c>
      <c r="S29" s="67">
        <f t="shared" si="5"/>
        <v>-1.3007438170490075</v>
      </c>
      <c r="T29" s="67">
        <f t="shared" si="6"/>
        <v>-6.061699392674468</v>
      </c>
      <c r="U29" s="11">
        <f t="shared" si="7"/>
        <v>0</v>
      </c>
      <c r="V29" s="11">
        <f t="shared" si="7"/>
        <v>0</v>
      </c>
      <c r="W29" s="11">
        <f t="shared" si="8"/>
        <v>0</v>
      </c>
      <c r="X29" s="12">
        <f t="shared" si="9"/>
        <v>0</v>
      </c>
      <c r="Z29" s="52">
        <f t="shared" si="10"/>
        <v>2.2753062902940421E-4</v>
      </c>
      <c r="AA29" s="22" t="str">
        <f t="shared" si="11"/>
        <v>BELOW</v>
      </c>
      <c r="AB29" s="55">
        <f t="shared" si="12"/>
        <v>6.5819748030778488E-2</v>
      </c>
      <c r="AC29" s="56">
        <f t="shared" si="13"/>
        <v>7.3598618367528663E-7</v>
      </c>
    </row>
    <row r="30" spans="1:29" x14ac:dyDescent="0.2">
      <c r="A30" s="2">
        <v>-8.7999999999999995E-2</v>
      </c>
    </row>
    <row r="31" spans="1:29" x14ac:dyDescent="0.2">
      <c r="A31" s="2">
        <v>0.311</v>
      </c>
    </row>
    <row r="32" spans="1:29" ht="24" x14ac:dyDescent="0.3">
      <c r="A32" s="40" t="s">
        <v>16</v>
      </c>
    </row>
    <row r="33" spans="1:1" x14ac:dyDescent="0.2">
      <c r="A33" s="2">
        <v>-1.7</v>
      </c>
    </row>
    <row r="34" spans="1:1" x14ac:dyDescent="0.2">
      <c r="A34" s="2">
        <v>-0.41199999999999998</v>
      </c>
    </row>
    <row r="35" spans="1:1" x14ac:dyDescent="0.2">
      <c r="A35" s="2">
        <v>-0.157</v>
      </c>
    </row>
    <row r="36" spans="1:1" x14ac:dyDescent="0.2">
      <c r="A36" s="2">
        <v>1.762</v>
      </c>
    </row>
    <row r="37" spans="1:1" x14ac:dyDescent="0.2">
      <c r="A37" s="2">
        <v>0.11600000000000001</v>
      </c>
    </row>
    <row r="38" spans="1:1" x14ac:dyDescent="0.2">
      <c r="A38" s="2">
        <v>-6.5000000000000002E-2</v>
      </c>
    </row>
    <row r="39" spans="1:1" x14ac:dyDescent="0.2">
      <c r="A39" s="2">
        <v>7.6999999999999999E-2</v>
      </c>
    </row>
    <row r="40" spans="1:1" x14ac:dyDescent="0.2">
      <c r="A40" s="2">
        <v>1.585</v>
      </c>
    </row>
    <row r="41" spans="1:1" x14ac:dyDescent="0.2">
      <c r="A41" s="2">
        <v>1.0449999999999999</v>
      </c>
    </row>
    <row r="42" spans="1:1" x14ac:dyDescent="0.2">
      <c r="A42" s="2">
        <v>0.30399999999999999</v>
      </c>
    </row>
    <row r="43" spans="1:1" x14ac:dyDescent="0.2">
      <c r="A43" s="2">
        <v>1.538</v>
      </c>
    </row>
    <row r="44" spans="1:1" x14ac:dyDescent="0.2">
      <c r="A44" s="2">
        <v>0.47399999999999998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1C0B7D-8831-BA4B-89EF-D7108BFFAE00}">
  <dimension ref="A2:AC44"/>
  <sheetViews>
    <sheetView topLeftCell="L2" workbookViewId="0">
      <selection activeCell="N6" sqref="N6:X29"/>
    </sheetView>
  </sheetViews>
  <sheetFormatPr baseColWidth="10" defaultRowHeight="16" x14ac:dyDescent="0.2"/>
  <cols>
    <col min="1" max="1" width="32.6640625" customWidth="1"/>
    <col min="24" max="24" width="19.33203125" customWidth="1"/>
  </cols>
  <sheetData>
    <row r="2" spans="1:29" x14ac:dyDescent="0.2">
      <c r="I2" s="1"/>
    </row>
    <row r="3" spans="1:29" ht="17" thickBot="1" x14ac:dyDescent="0.25"/>
    <row r="4" spans="1:29" ht="24" x14ac:dyDescent="0.3">
      <c r="A4" s="40" t="s">
        <v>12</v>
      </c>
      <c r="B4" s="14" t="s">
        <v>19</v>
      </c>
      <c r="C4" s="6"/>
      <c r="D4" s="6"/>
      <c r="E4" s="6"/>
      <c r="F4" s="6"/>
      <c r="G4" s="6"/>
      <c r="H4" s="6"/>
      <c r="I4" s="6"/>
      <c r="J4" s="6"/>
      <c r="K4" s="6"/>
      <c r="L4" s="7"/>
      <c r="N4" s="34" t="s">
        <v>20</v>
      </c>
      <c r="O4" s="44"/>
      <c r="P4" s="44"/>
      <c r="Q4" s="44"/>
      <c r="R4" s="44"/>
      <c r="S4" s="44"/>
      <c r="T4" s="44"/>
      <c r="U4" s="44"/>
      <c r="V4" s="44"/>
      <c r="W4" s="44"/>
      <c r="X4" s="45"/>
      <c r="Y4" s="66"/>
      <c r="Z4" s="34" t="s">
        <v>23</v>
      </c>
      <c r="AA4" s="6"/>
      <c r="AB4" s="6"/>
      <c r="AC4" s="7"/>
    </row>
    <row r="5" spans="1:29" ht="22" thickBot="1" x14ac:dyDescent="0.3">
      <c r="A5" s="3">
        <v>0.19</v>
      </c>
      <c r="B5" s="24" t="s">
        <v>14</v>
      </c>
      <c r="C5" s="25" t="s">
        <v>0</v>
      </c>
      <c r="D5" s="25" t="s">
        <v>1</v>
      </c>
      <c r="E5" s="25" t="s">
        <v>2</v>
      </c>
      <c r="F5" s="25" t="s">
        <v>3</v>
      </c>
      <c r="G5" s="25" t="s">
        <v>4</v>
      </c>
      <c r="H5" s="25" t="s">
        <v>5</v>
      </c>
      <c r="I5" s="25" t="s">
        <v>6</v>
      </c>
      <c r="J5" s="25" t="s">
        <v>7</v>
      </c>
      <c r="K5" s="25" t="s">
        <v>8</v>
      </c>
      <c r="L5" s="26" t="s">
        <v>9</v>
      </c>
      <c r="N5" s="46" t="s">
        <v>0</v>
      </c>
      <c r="O5" s="47" t="s">
        <v>1</v>
      </c>
      <c r="P5" s="47" t="s">
        <v>2</v>
      </c>
      <c r="Q5" s="47" t="s">
        <v>3</v>
      </c>
      <c r="R5" s="47" t="s">
        <v>4</v>
      </c>
      <c r="S5" s="47" t="s">
        <v>5</v>
      </c>
      <c r="T5" s="47" t="s">
        <v>6</v>
      </c>
      <c r="U5" s="47" t="s">
        <v>7</v>
      </c>
      <c r="V5" s="47" t="s">
        <v>8</v>
      </c>
      <c r="W5" s="47" t="s">
        <v>21</v>
      </c>
      <c r="X5" s="48" t="s">
        <v>22</v>
      </c>
      <c r="Y5" s="66"/>
      <c r="Z5" s="37" t="s">
        <v>26</v>
      </c>
      <c r="AA5" s="38" t="s">
        <v>13</v>
      </c>
      <c r="AB5" s="38" t="s">
        <v>17</v>
      </c>
      <c r="AC5" s="39" t="s">
        <v>18</v>
      </c>
    </row>
    <row r="6" spans="1:29" ht="24" x14ac:dyDescent="0.3">
      <c r="A6" s="40" t="s">
        <v>11</v>
      </c>
      <c r="B6" s="16">
        <v>1</v>
      </c>
      <c r="C6" s="17" t="s">
        <v>10</v>
      </c>
      <c r="D6" s="17">
        <v>11</v>
      </c>
      <c r="E6" s="17">
        <v>5</v>
      </c>
      <c r="F6" s="17">
        <v>4</v>
      </c>
      <c r="G6" s="17">
        <v>45.72</v>
      </c>
      <c r="H6" s="17">
        <v>91.44</v>
      </c>
      <c r="I6" s="17">
        <v>14.9</v>
      </c>
      <c r="J6" s="17">
        <v>1</v>
      </c>
      <c r="K6" s="17">
        <v>1</v>
      </c>
      <c r="L6" s="18" t="s">
        <v>24</v>
      </c>
      <c r="M6" s="3"/>
      <c r="N6" s="31">
        <f>IF(C6="M", 1, 0)</f>
        <v>0</v>
      </c>
      <c r="O6" s="32">
        <f>(D6 - 12.64054581) / 2.51053012</f>
        <v>-0.65346589428690094</v>
      </c>
      <c r="P6" s="32">
        <f>(E6 - 7.7460039) / 3.86123946</f>
        <v>-0.71117161430853082</v>
      </c>
      <c r="Q6" s="32">
        <f>(F6-11.17037037)/6.69175246</f>
        <v>-1.0715235527406226</v>
      </c>
      <c r="R6" s="32">
        <f>(G6-80.49674265)/19.91503558</f>
        <v>-1.7462556122633852</v>
      </c>
      <c r="S6" s="32">
        <f>(H6-480.36945155)/369.91335036</f>
        <v>-1.0514069069729264</v>
      </c>
      <c r="T6" s="32">
        <f>(I6-18.9435248)/3.107386</f>
        <v>-1.3012624759202747</v>
      </c>
      <c r="U6" s="32">
        <f>J6</f>
        <v>1</v>
      </c>
      <c r="V6" s="32">
        <f>K6</f>
        <v>1</v>
      </c>
      <c r="W6" s="32">
        <f>IF(L6="thoracolumbar", 1, 0)</f>
        <v>1</v>
      </c>
      <c r="X6" s="33">
        <f>IF(L6="lumbar", 1, 0)</f>
        <v>0</v>
      </c>
      <c r="Y6" s="3"/>
      <c r="Z6" s="51">
        <f t="shared" ref="Z6:Z29" si="0">1/(1 + EXP((A$7+A$8*M6+A$9*N6+A$10*O6+A$11*P6+A$12*Q6+A$13*R6+A$14*S6+A$15*T6+A$16*U6+A$17*V6+A$18*W6)*-1))</f>
        <v>3.1620593479797426E-2</v>
      </c>
      <c r="AA6" s="4">
        <f t="shared" ref="AA6:AA29" si="1">IF(Z6&gt;A$5, 1, 0)</f>
        <v>0</v>
      </c>
      <c r="AB6" s="53">
        <f t="shared" ref="AB6:AB29" si="2">1/(1 + EXP((A$20+A$21*M6+A$22*N6+A$23*O6+A$24*P6+A$25*Q6+A$26*R6+A$27*S6+A$28*T6+A$29*U6+A$30*V6+A$31*W6)*-1))</f>
        <v>0.1256312989961669</v>
      </c>
      <c r="AC6" s="54">
        <f t="shared" ref="AC6:AC29" si="3">1/(1 + EXP((A$33+A$34*M6+A$35*N6+A$36*O6+A$37*P6+A$38*Q6+A$39*R6+A$40*S6+A$41*T6+A$42*U6+A$43*V6+A$44*W6)*-1))</f>
        <v>7.3631012042854284E-3</v>
      </c>
    </row>
    <row r="7" spans="1:29" x14ac:dyDescent="0.2">
      <c r="A7" s="2">
        <v>-3.1972</v>
      </c>
      <c r="B7" s="8"/>
      <c r="C7" s="5"/>
      <c r="D7" s="5"/>
      <c r="E7" s="5"/>
      <c r="F7" s="5"/>
      <c r="G7" s="5"/>
      <c r="H7" s="5"/>
      <c r="I7" s="5"/>
      <c r="J7" s="5"/>
      <c r="K7" s="5"/>
      <c r="L7" s="9"/>
      <c r="M7" s="3"/>
      <c r="N7" s="19">
        <f t="shared" ref="N7:N29" si="4">IF(C7="M", 1, 0)</f>
        <v>0</v>
      </c>
      <c r="O7" s="17">
        <f t="shared" ref="O7:O29" si="5">(D7 - 12.64054581) / 2.51053012</f>
        <v>-5.035010617598167</v>
      </c>
      <c r="P7" s="17">
        <f t="shared" ref="P7:P29" si="6">(E7 - 7.7460039) / 3.86123946</f>
        <v>-2.0060925980488138</v>
      </c>
      <c r="Q7" s="17">
        <f t="shared" ref="Q7:Q29" si="7">(F7-11.17037037)/6.69175246</f>
        <v>-1.669274295002837</v>
      </c>
      <c r="R7" s="17">
        <f t="shared" ref="R7:R29" si="8">(G7-80.49674265)/19.91503558</f>
        <v>-4.0420084777975571</v>
      </c>
      <c r="S7" s="17">
        <f t="shared" ref="S7:S29" si="9">(H7-480.36945155)/369.91335036</f>
        <v>-1.2985999318016073</v>
      </c>
      <c r="T7" s="17">
        <f t="shared" ref="T7:T29" si="10">(I7-18.9435248)/3.107386</f>
        <v>-6.0962895501234797</v>
      </c>
      <c r="U7" s="5">
        <f t="shared" ref="U7:V29" si="11">J7</f>
        <v>0</v>
      </c>
      <c r="V7" s="5">
        <f t="shared" si="11"/>
        <v>0</v>
      </c>
      <c r="W7" s="5">
        <f t="shared" ref="W7:W29" si="12">IF(L7="thoracolumbar", 1, 0)</f>
        <v>0</v>
      </c>
      <c r="X7" s="9">
        <f t="shared" ref="X7:X29" si="13">IF(L7="lumbar", 1, 0)</f>
        <v>0</v>
      </c>
      <c r="Y7" s="3"/>
      <c r="Z7" s="51">
        <f t="shared" si="0"/>
        <v>1.2857271187742603E-5</v>
      </c>
      <c r="AA7" s="4">
        <f t="shared" si="1"/>
        <v>0</v>
      </c>
      <c r="AB7" s="53">
        <f t="shared" si="2"/>
        <v>0.43075147323549318</v>
      </c>
      <c r="AC7" s="54">
        <f t="shared" si="3"/>
        <v>2.178754576202762E-10</v>
      </c>
    </row>
    <row r="8" spans="1:29" x14ac:dyDescent="0.2">
      <c r="A8" s="2">
        <v>-0.61199999999999999</v>
      </c>
      <c r="B8" s="8"/>
      <c r="C8" s="5"/>
      <c r="D8" s="5"/>
      <c r="E8" s="5"/>
      <c r="F8" s="5"/>
      <c r="G8" s="5"/>
      <c r="H8" s="5"/>
      <c r="I8" s="5"/>
      <c r="J8" s="5"/>
      <c r="K8" s="5"/>
      <c r="L8" s="9"/>
      <c r="M8" s="3"/>
      <c r="N8" s="19">
        <f t="shared" si="4"/>
        <v>0</v>
      </c>
      <c r="O8" s="17">
        <f t="shared" si="5"/>
        <v>-5.035010617598167</v>
      </c>
      <c r="P8" s="17">
        <f t="shared" si="6"/>
        <v>-2.0060925980488138</v>
      </c>
      <c r="Q8" s="17">
        <f t="shared" si="7"/>
        <v>-1.669274295002837</v>
      </c>
      <c r="R8" s="17">
        <f t="shared" si="8"/>
        <v>-4.0420084777975571</v>
      </c>
      <c r="S8" s="17">
        <f t="shared" si="9"/>
        <v>-1.2985999318016073</v>
      </c>
      <c r="T8" s="17">
        <f t="shared" si="10"/>
        <v>-6.0962895501234797</v>
      </c>
      <c r="U8" s="5">
        <f t="shared" si="11"/>
        <v>0</v>
      </c>
      <c r="V8" s="5">
        <f t="shared" si="11"/>
        <v>0</v>
      </c>
      <c r="W8" s="5">
        <f t="shared" si="12"/>
        <v>0</v>
      </c>
      <c r="X8" s="9">
        <f t="shared" si="13"/>
        <v>0</v>
      </c>
      <c r="Y8" s="3"/>
      <c r="Z8" s="51">
        <f t="shared" si="0"/>
        <v>1.2857271187742603E-5</v>
      </c>
      <c r="AA8" s="4">
        <f t="shared" si="1"/>
        <v>0</v>
      </c>
      <c r="AB8" s="53">
        <f t="shared" si="2"/>
        <v>0.43075147323549318</v>
      </c>
      <c r="AC8" s="54">
        <f t="shared" si="3"/>
        <v>2.178754576202762E-10</v>
      </c>
    </row>
    <row r="9" spans="1:29" x14ac:dyDescent="0.2">
      <c r="A9" s="2">
        <v>-0.2316</v>
      </c>
      <c r="B9" s="8"/>
      <c r="C9" s="5"/>
      <c r="D9" s="5"/>
      <c r="E9" s="5"/>
      <c r="F9" s="5"/>
      <c r="G9" s="5"/>
      <c r="H9" s="5"/>
      <c r="I9" s="5"/>
      <c r="J9" s="5"/>
      <c r="K9" s="5"/>
      <c r="L9" s="9"/>
      <c r="M9" s="3"/>
      <c r="N9" s="19">
        <f t="shared" si="4"/>
        <v>0</v>
      </c>
      <c r="O9" s="17">
        <f t="shared" si="5"/>
        <v>-5.035010617598167</v>
      </c>
      <c r="P9" s="17">
        <f t="shared" si="6"/>
        <v>-2.0060925980488138</v>
      </c>
      <c r="Q9" s="17">
        <f t="shared" si="7"/>
        <v>-1.669274295002837</v>
      </c>
      <c r="R9" s="17">
        <f t="shared" si="8"/>
        <v>-4.0420084777975571</v>
      </c>
      <c r="S9" s="17">
        <f t="shared" si="9"/>
        <v>-1.2985999318016073</v>
      </c>
      <c r="T9" s="17">
        <f t="shared" si="10"/>
        <v>-6.0962895501234797</v>
      </c>
      <c r="U9" s="5">
        <f t="shared" si="11"/>
        <v>0</v>
      </c>
      <c r="V9" s="5">
        <f t="shared" si="11"/>
        <v>0</v>
      </c>
      <c r="W9" s="5">
        <f t="shared" si="12"/>
        <v>0</v>
      </c>
      <c r="X9" s="9">
        <f t="shared" si="13"/>
        <v>0</v>
      </c>
      <c r="Y9" s="3"/>
      <c r="Z9" s="51">
        <f t="shared" si="0"/>
        <v>1.2857271187742603E-5</v>
      </c>
      <c r="AA9" s="4">
        <f t="shared" si="1"/>
        <v>0</v>
      </c>
      <c r="AB9" s="53">
        <f t="shared" si="2"/>
        <v>0.43075147323549318</v>
      </c>
      <c r="AC9" s="54">
        <f t="shared" si="3"/>
        <v>2.178754576202762E-10</v>
      </c>
    </row>
    <row r="10" spans="1:29" x14ac:dyDescent="0.2">
      <c r="A10" s="2">
        <v>1.7887999999999999</v>
      </c>
      <c r="B10" s="8"/>
      <c r="C10" s="5"/>
      <c r="D10" s="5"/>
      <c r="E10" s="5"/>
      <c r="F10" s="5"/>
      <c r="G10" s="5"/>
      <c r="H10" s="5"/>
      <c r="I10" s="5"/>
      <c r="J10" s="5"/>
      <c r="K10" s="5"/>
      <c r="L10" s="9"/>
      <c r="M10" s="3"/>
      <c r="N10" s="19">
        <f t="shared" si="4"/>
        <v>0</v>
      </c>
      <c r="O10" s="17">
        <f t="shared" si="5"/>
        <v>-5.035010617598167</v>
      </c>
      <c r="P10" s="17">
        <f t="shared" si="6"/>
        <v>-2.0060925980488138</v>
      </c>
      <c r="Q10" s="17">
        <f t="shared" si="7"/>
        <v>-1.669274295002837</v>
      </c>
      <c r="R10" s="17">
        <f t="shared" si="8"/>
        <v>-4.0420084777975571</v>
      </c>
      <c r="S10" s="17">
        <f t="shared" si="9"/>
        <v>-1.2985999318016073</v>
      </c>
      <c r="T10" s="17">
        <f t="shared" si="10"/>
        <v>-6.0962895501234797</v>
      </c>
      <c r="U10" s="5">
        <f t="shared" si="11"/>
        <v>0</v>
      </c>
      <c r="V10" s="5">
        <f t="shared" si="11"/>
        <v>0</v>
      </c>
      <c r="W10" s="5">
        <f t="shared" si="12"/>
        <v>0</v>
      </c>
      <c r="X10" s="9">
        <f t="shared" si="13"/>
        <v>0</v>
      </c>
      <c r="Y10" s="3"/>
      <c r="Z10" s="51">
        <f t="shared" si="0"/>
        <v>1.2857271187742603E-5</v>
      </c>
      <c r="AA10" s="4">
        <f t="shared" si="1"/>
        <v>0</v>
      </c>
      <c r="AB10" s="53">
        <f t="shared" si="2"/>
        <v>0.43075147323549318</v>
      </c>
      <c r="AC10" s="54">
        <f t="shared" si="3"/>
        <v>2.178754576202762E-10</v>
      </c>
    </row>
    <row r="11" spans="1:29" x14ac:dyDescent="0.2">
      <c r="A11" s="2">
        <v>-6.5000000000000002E-2</v>
      </c>
      <c r="B11" s="8"/>
      <c r="C11" s="5"/>
      <c r="D11" s="5"/>
      <c r="E11" s="5"/>
      <c r="F11" s="5"/>
      <c r="G11" s="5"/>
      <c r="H11" s="5"/>
      <c r="I11" s="5"/>
      <c r="J11" s="5"/>
      <c r="K11" s="5"/>
      <c r="L11" s="9"/>
      <c r="M11" s="3"/>
      <c r="N11" s="19">
        <f t="shared" si="4"/>
        <v>0</v>
      </c>
      <c r="O11" s="17">
        <f t="shared" si="5"/>
        <v>-5.035010617598167</v>
      </c>
      <c r="P11" s="17">
        <f t="shared" si="6"/>
        <v>-2.0060925980488138</v>
      </c>
      <c r="Q11" s="17">
        <f t="shared" si="7"/>
        <v>-1.669274295002837</v>
      </c>
      <c r="R11" s="17">
        <f t="shared" si="8"/>
        <v>-4.0420084777975571</v>
      </c>
      <c r="S11" s="17">
        <f t="shared" si="9"/>
        <v>-1.2985999318016073</v>
      </c>
      <c r="T11" s="17">
        <f t="shared" si="10"/>
        <v>-6.0962895501234797</v>
      </c>
      <c r="U11" s="5">
        <f t="shared" si="11"/>
        <v>0</v>
      </c>
      <c r="V11" s="5">
        <f t="shared" si="11"/>
        <v>0</v>
      </c>
      <c r="W11" s="5">
        <f t="shared" si="12"/>
        <v>0</v>
      </c>
      <c r="X11" s="9">
        <f t="shared" si="13"/>
        <v>0</v>
      </c>
      <c r="Y11" s="3"/>
      <c r="Z11" s="51">
        <f t="shared" si="0"/>
        <v>1.2857271187742603E-5</v>
      </c>
      <c r="AA11" s="4">
        <f t="shared" si="1"/>
        <v>0</v>
      </c>
      <c r="AB11" s="53">
        <f t="shared" si="2"/>
        <v>0.43075147323549318</v>
      </c>
      <c r="AC11" s="54">
        <f t="shared" si="3"/>
        <v>2.178754576202762E-10</v>
      </c>
    </row>
    <row r="12" spans="1:29" x14ac:dyDescent="0.2">
      <c r="A12" s="2">
        <v>-0.18140000000000001</v>
      </c>
      <c r="B12" s="8"/>
      <c r="C12" s="5"/>
      <c r="D12" s="5"/>
      <c r="E12" s="5"/>
      <c r="F12" s="5"/>
      <c r="G12" s="5"/>
      <c r="H12" s="5"/>
      <c r="I12" s="5"/>
      <c r="J12" s="5"/>
      <c r="K12" s="5"/>
      <c r="L12" s="9"/>
      <c r="M12" s="3"/>
      <c r="N12" s="19">
        <f t="shared" si="4"/>
        <v>0</v>
      </c>
      <c r="O12" s="17">
        <f t="shared" si="5"/>
        <v>-5.035010617598167</v>
      </c>
      <c r="P12" s="17">
        <f t="shared" si="6"/>
        <v>-2.0060925980488138</v>
      </c>
      <c r="Q12" s="17">
        <f t="shared" si="7"/>
        <v>-1.669274295002837</v>
      </c>
      <c r="R12" s="17">
        <f t="shared" si="8"/>
        <v>-4.0420084777975571</v>
      </c>
      <c r="S12" s="17">
        <f t="shared" si="9"/>
        <v>-1.2985999318016073</v>
      </c>
      <c r="T12" s="17">
        <f t="shared" si="10"/>
        <v>-6.0962895501234797</v>
      </c>
      <c r="U12" s="5">
        <f t="shared" si="11"/>
        <v>0</v>
      </c>
      <c r="V12" s="5">
        <f t="shared" si="11"/>
        <v>0</v>
      </c>
      <c r="W12" s="5">
        <f t="shared" si="12"/>
        <v>0</v>
      </c>
      <c r="X12" s="9">
        <f t="shared" si="13"/>
        <v>0</v>
      </c>
      <c r="Y12" s="3"/>
      <c r="Z12" s="51">
        <f t="shared" si="0"/>
        <v>1.2857271187742603E-5</v>
      </c>
      <c r="AA12" s="4">
        <f t="shared" si="1"/>
        <v>0</v>
      </c>
      <c r="AB12" s="53">
        <f t="shared" si="2"/>
        <v>0.43075147323549318</v>
      </c>
      <c r="AC12" s="54">
        <f t="shared" si="3"/>
        <v>2.178754576202762E-10</v>
      </c>
    </row>
    <row r="13" spans="1:29" x14ac:dyDescent="0.2">
      <c r="A13" s="2">
        <v>-6.6299999999999998E-2</v>
      </c>
      <c r="B13" s="8"/>
      <c r="C13" s="5"/>
      <c r="D13" s="5"/>
      <c r="E13" s="5"/>
      <c r="F13" s="5"/>
      <c r="G13" s="5"/>
      <c r="H13" s="5"/>
      <c r="I13" s="5"/>
      <c r="J13" s="5"/>
      <c r="K13" s="5"/>
      <c r="L13" s="9"/>
      <c r="M13" s="3"/>
      <c r="N13" s="19">
        <f t="shared" si="4"/>
        <v>0</v>
      </c>
      <c r="O13" s="17">
        <f t="shared" si="5"/>
        <v>-5.035010617598167</v>
      </c>
      <c r="P13" s="17">
        <f t="shared" si="6"/>
        <v>-2.0060925980488138</v>
      </c>
      <c r="Q13" s="17">
        <f t="shared" si="7"/>
        <v>-1.669274295002837</v>
      </c>
      <c r="R13" s="17">
        <f t="shared" si="8"/>
        <v>-4.0420084777975571</v>
      </c>
      <c r="S13" s="17">
        <f t="shared" si="9"/>
        <v>-1.2985999318016073</v>
      </c>
      <c r="T13" s="17">
        <f t="shared" si="10"/>
        <v>-6.0962895501234797</v>
      </c>
      <c r="U13" s="5">
        <f t="shared" si="11"/>
        <v>0</v>
      </c>
      <c r="V13" s="5">
        <f t="shared" si="11"/>
        <v>0</v>
      </c>
      <c r="W13" s="5">
        <f t="shared" si="12"/>
        <v>0</v>
      </c>
      <c r="X13" s="9">
        <f t="shared" si="13"/>
        <v>0</v>
      </c>
      <c r="Y13" s="3"/>
      <c r="Z13" s="51">
        <f t="shared" si="0"/>
        <v>1.2857271187742603E-5</v>
      </c>
      <c r="AA13" s="4">
        <f t="shared" si="1"/>
        <v>0</v>
      </c>
      <c r="AB13" s="53">
        <f t="shared" si="2"/>
        <v>0.43075147323549318</v>
      </c>
      <c r="AC13" s="54">
        <f t="shared" si="3"/>
        <v>2.178754576202762E-10</v>
      </c>
    </row>
    <row r="14" spans="1:29" x14ac:dyDescent="0.2">
      <c r="A14" s="2">
        <v>1.1448</v>
      </c>
      <c r="B14" s="8"/>
      <c r="C14" s="5"/>
      <c r="D14" s="5"/>
      <c r="E14" s="5"/>
      <c r="F14" s="5"/>
      <c r="G14" s="5"/>
      <c r="H14" s="5"/>
      <c r="I14" s="5"/>
      <c r="J14" s="5"/>
      <c r="K14" s="5"/>
      <c r="L14" s="9"/>
      <c r="M14" s="3"/>
      <c r="N14" s="19">
        <f t="shared" si="4"/>
        <v>0</v>
      </c>
      <c r="O14" s="17">
        <f t="shared" si="5"/>
        <v>-5.035010617598167</v>
      </c>
      <c r="P14" s="17">
        <f t="shared" si="6"/>
        <v>-2.0060925980488138</v>
      </c>
      <c r="Q14" s="17">
        <f t="shared" si="7"/>
        <v>-1.669274295002837</v>
      </c>
      <c r="R14" s="17">
        <f t="shared" si="8"/>
        <v>-4.0420084777975571</v>
      </c>
      <c r="S14" s="17">
        <f t="shared" si="9"/>
        <v>-1.2985999318016073</v>
      </c>
      <c r="T14" s="17">
        <f t="shared" si="10"/>
        <v>-6.0962895501234797</v>
      </c>
      <c r="U14" s="5">
        <f t="shared" si="11"/>
        <v>0</v>
      </c>
      <c r="V14" s="5">
        <f t="shared" si="11"/>
        <v>0</v>
      </c>
      <c r="W14" s="5">
        <f t="shared" si="12"/>
        <v>0</v>
      </c>
      <c r="X14" s="9">
        <f t="shared" si="13"/>
        <v>0</v>
      </c>
      <c r="Y14" s="3"/>
      <c r="Z14" s="51">
        <f t="shared" si="0"/>
        <v>1.2857271187742603E-5</v>
      </c>
      <c r="AA14" s="4">
        <f t="shared" si="1"/>
        <v>0</v>
      </c>
      <c r="AB14" s="53">
        <f t="shared" si="2"/>
        <v>0.43075147323549318</v>
      </c>
      <c r="AC14" s="54">
        <f t="shared" si="3"/>
        <v>2.178754576202762E-10</v>
      </c>
    </row>
    <row r="15" spans="1:29" x14ac:dyDescent="0.2">
      <c r="A15" s="2">
        <v>-0.28339999999999999</v>
      </c>
      <c r="B15" s="8"/>
      <c r="C15" s="5"/>
      <c r="D15" s="5"/>
      <c r="E15" s="5"/>
      <c r="F15" s="5"/>
      <c r="G15" s="5"/>
      <c r="H15" s="5"/>
      <c r="I15" s="5"/>
      <c r="J15" s="5"/>
      <c r="K15" s="5"/>
      <c r="L15" s="9"/>
      <c r="M15" s="3"/>
      <c r="N15" s="19">
        <f t="shared" si="4"/>
        <v>0</v>
      </c>
      <c r="O15" s="17">
        <f t="shared" si="5"/>
        <v>-5.035010617598167</v>
      </c>
      <c r="P15" s="17">
        <f t="shared" si="6"/>
        <v>-2.0060925980488138</v>
      </c>
      <c r="Q15" s="17">
        <f t="shared" si="7"/>
        <v>-1.669274295002837</v>
      </c>
      <c r="R15" s="17">
        <f t="shared" si="8"/>
        <v>-4.0420084777975571</v>
      </c>
      <c r="S15" s="17">
        <f t="shared" si="9"/>
        <v>-1.2985999318016073</v>
      </c>
      <c r="T15" s="17">
        <f t="shared" si="10"/>
        <v>-6.0962895501234797</v>
      </c>
      <c r="U15" s="5">
        <f t="shared" si="11"/>
        <v>0</v>
      </c>
      <c r="V15" s="5">
        <f t="shared" si="11"/>
        <v>0</v>
      </c>
      <c r="W15" s="5">
        <f t="shared" si="12"/>
        <v>0</v>
      </c>
      <c r="X15" s="9">
        <f t="shared" si="13"/>
        <v>0</v>
      </c>
      <c r="Y15" s="3"/>
      <c r="Z15" s="51">
        <f t="shared" si="0"/>
        <v>1.2857271187742603E-5</v>
      </c>
      <c r="AA15" s="4">
        <f t="shared" si="1"/>
        <v>0</v>
      </c>
      <c r="AB15" s="53">
        <f t="shared" si="2"/>
        <v>0.43075147323549318</v>
      </c>
      <c r="AC15" s="54">
        <f t="shared" si="3"/>
        <v>2.178754576202762E-10</v>
      </c>
    </row>
    <row r="16" spans="1:29" x14ac:dyDescent="0.2">
      <c r="A16" s="2">
        <v>9.7100000000000006E-2</v>
      </c>
      <c r="B16" s="8"/>
      <c r="C16" s="5"/>
      <c r="D16" s="5"/>
      <c r="E16" s="5"/>
      <c r="F16" s="5"/>
      <c r="G16" s="5"/>
      <c r="H16" s="5"/>
      <c r="I16" s="5"/>
      <c r="J16" s="5"/>
      <c r="K16" s="5"/>
      <c r="L16" s="9"/>
      <c r="M16" s="3"/>
      <c r="N16" s="19">
        <f t="shared" si="4"/>
        <v>0</v>
      </c>
      <c r="O16" s="17">
        <f t="shared" si="5"/>
        <v>-5.035010617598167</v>
      </c>
      <c r="P16" s="17">
        <f t="shared" si="6"/>
        <v>-2.0060925980488138</v>
      </c>
      <c r="Q16" s="17">
        <f t="shared" si="7"/>
        <v>-1.669274295002837</v>
      </c>
      <c r="R16" s="17">
        <f t="shared" si="8"/>
        <v>-4.0420084777975571</v>
      </c>
      <c r="S16" s="17">
        <f t="shared" si="9"/>
        <v>-1.2985999318016073</v>
      </c>
      <c r="T16" s="17">
        <f t="shared" si="10"/>
        <v>-6.0962895501234797</v>
      </c>
      <c r="U16" s="5">
        <f t="shared" si="11"/>
        <v>0</v>
      </c>
      <c r="V16" s="5">
        <f t="shared" si="11"/>
        <v>0</v>
      </c>
      <c r="W16" s="5">
        <f t="shared" si="12"/>
        <v>0</v>
      </c>
      <c r="X16" s="9">
        <f t="shared" si="13"/>
        <v>0</v>
      </c>
      <c r="Y16" s="3"/>
      <c r="Z16" s="51">
        <f t="shared" si="0"/>
        <v>1.2857271187742603E-5</v>
      </c>
      <c r="AA16" s="4">
        <f t="shared" si="1"/>
        <v>0</v>
      </c>
      <c r="AB16" s="53">
        <f t="shared" si="2"/>
        <v>0.43075147323549318</v>
      </c>
      <c r="AC16" s="54">
        <f t="shared" si="3"/>
        <v>2.178754576202762E-10</v>
      </c>
    </row>
    <row r="17" spans="1:29" x14ac:dyDescent="0.2">
      <c r="A17" s="2">
        <v>0.85440000000000005</v>
      </c>
      <c r="B17" s="8"/>
      <c r="C17" s="5"/>
      <c r="D17" s="5"/>
      <c r="E17" s="5"/>
      <c r="F17" s="5"/>
      <c r="G17" s="5"/>
      <c r="H17" s="5"/>
      <c r="I17" s="5"/>
      <c r="J17" s="5"/>
      <c r="K17" s="5"/>
      <c r="L17" s="9"/>
      <c r="M17" s="3"/>
      <c r="N17" s="19">
        <f t="shared" si="4"/>
        <v>0</v>
      </c>
      <c r="O17" s="17">
        <f t="shared" si="5"/>
        <v>-5.035010617598167</v>
      </c>
      <c r="P17" s="17">
        <f t="shared" si="6"/>
        <v>-2.0060925980488138</v>
      </c>
      <c r="Q17" s="17">
        <f t="shared" si="7"/>
        <v>-1.669274295002837</v>
      </c>
      <c r="R17" s="17">
        <f t="shared" si="8"/>
        <v>-4.0420084777975571</v>
      </c>
      <c r="S17" s="17">
        <f t="shared" si="9"/>
        <v>-1.2985999318016073</v>
      </c>
      <c r="T17" s="17">
        <f t="shared" si="10"/>
        <v>-6.0962895501234797</v>
      </c>
      <c r="U17" s="5">
        <f t="shared" si="11"/>
        <v>0</v>
      </c>
      <c r="V17" s="5">
        <f t="shared" si="11"/>
        <v>0</v>
      </c>
      <c r="W17" s="5">
        <f t="shared" si="12"/>
        <v>0</v>
      </c>
      <c r="X17" s="9">
        <f t="shared" si="13"/>
        <v>0</v>
      </c>
      <c r="Y17" s="3"/>
      <c r="Z17" s="51">
        <f t="shared" si="0"/>
        <v>1.2857271187742603E-5</v>
      </c>
      <c r="AA17" s="4">
        <f t="shared" si="1"/>
        <v>0</v>
      </c>
      <c r="AB17" s="53">
        <f t="shared" si="2"/>
        <v>0.43075147323549318</v>
      </c>
      <c r="AC17" s="54">
        <f t="shared" si="3"/>
        <v>2.178754576202762E-10</v>
      </c>
    </row>
    <row r="18" spans="1:29" x14ac:dyDescent="0.2">
      <c r="A18" s="2">
        <v>0.4713</v>
      </c>
      <c r="B18" s="8"/>
      <c r="C18" s="5"/>
      <c r="D18" s="5"/>
      <c r="E18" s="5"/>
      <c r="F18" s="5"/>
      <c r="G18" s="5"/>
      <c r="H18" s="5"/>
      <c r="I18" s="5"/>
      <c r="J18" s="5"/>
      <c r="K18" s="5"/>
      <c r="L18" s="9"/>
      <c r="M18" s="3"/>
      <c r="N18" s="19">
        <f t="shared" si="4"/>
        <v>0</v>
      </c>
      <c r="O18" s="17">
        <f t="shared" si="5"/>
        <v>-5.035010617598167</v>
      </c>
      <c r="P18" s="17">
        <f t="shared" si="6"/>
        <v>-2.0060925980488138</v>
      </c>
      <c r="Q18" s="17">
        <f t="shared" si="7"/>
        <v>-1.669274295002837</v>
      </c>
      <c r="R18" s="17">
        <f t="shared" si="8"/>
        <v>-4.0420084777975571</v>
      </c>
      <c r="S18" s="17">
        <f t="shared" si="9"/>
        <v>-1.2985999318016073</v>
      </c>
      <c r="T18" s="17">
        <f t="shared" si="10"/>
        <v>-6.0962895501234797</v>
      </c>
      <c r="U18" s="5">
        <f t="shared" si="11"/>
        <v>0</v>
      </c>
      <c r="V18" s="5">
        <f t="shared" si="11"/>
        <v>0</v>
      </c>
      <c r="W18" s="5">
        <f t="shared" si="12"/>
        <v>0</v>
      </c>
      <c r="X18" s="9">
        <f t="shared" si="13"/>
        <v>0</v>
      </c>
      <c r="Y18" s="3"/>
      <c r="Z18" s="51">
        <f t="shared" si="0"/>
        <v>1.2857271187742603E-5</v>
      </c>
      <c r="AA18" s="4">
        <f t="shared" si="1"/>
        <v>0</v>
      </c>
      <c r="AB18" s="53">
        <f t="shared" si="2"/>
        <v>0.43075147323549318</v>
      </c>
      <c r="AC18" s="54">
        <f t="shared" si="3"/>
        <v>2.178754576202762E-10</v>
      </c>
    </row>
    <row r="19" spans="1:29" ht="24" x14ac:dyDescent="0.3">
      <c r="A19" s="40" t="s">
        <v>15</v>
      </c>
      <c r="B19" s="8"/>
      <c r="C19" s="5"/>
      <c r="D19" s="5"/>
      <c r="E19" s="5"/>
      <c r="F19" s="5"/>
      <c r="G19" s="5"/>
      <c r="H19" s="5"/>
      <c r="I19" s="5"/>
      <c r="J19" s="5"/>
      <c r="K19" s="5"/>
      <c r="L19" s="9"/>
      <c r="M19" s="3"/>
      <c r="N19" s="19">
        <f t="shared" si="4"/>
        <v>0</v>
      </c>
      <c r="O19" s="17">
        <f t="shared" si="5"/>
        <v>-5.035010617598167</v>
      </c>
      <c r="P19" s="17">
        <f t="shared" si="6"/>
        <v>-2.0060925980488138</v>
      </c>
      <c r="Q19" s="17">
        <f t="shared" si="7"/>
        <v>-1.669274295002837</v>
      </c>
      <c r="R19" s="17">
        <f t="shared" si="8"/>
        <v>-4.0420084777975571</v>
      </c>
      <c r="S19" s="17">
        <f t="shared" si="9"/>
        <v>-1.2985999318016073</v>
      </c>
      <c r="T19" s="17">
        <f t="shared" si="10"/>
        <v>-6.0962895501234797</v>
      </c>
      <c r="U19" s="5">
        <f t="shared" si="11"/>
        <v>0</v>
      </c>
      <c r="V19" s="5">
        <f t="shared" si="11"/>
        <v>0</v>
      </c>
      <c r="W19" s="5">
        <f t="shared" si="12"/>
        <v>0</v>
      </c>
      <c r="X19" s="9">
        <f t="shared" si="13"/>
        <v>0</v>
      </c>
      <c r="Y19" s="3"/>
      <c r="Z19" s="51">
        <f t="shared" si="0"/>
        <v>1.2857271187742603E-5</v>
      </c>
      <c r="AA19" s="4">
        <f t="shared" si="1"/>
        <v>0</v>
      </c>
      <c r="AB19" s="53">
        <f t="shared" si="2"/>
        <v>0.43075147323549318</v>
      </c>
      <c r="AC19" s="54">
        <f t="shared" si="3"/>
        <v>2.178754576202762E-10</v>
      </c>
    </row>
    <row r="20" spans="1:29" x14ac:dyDescent="0.2">
      <c r="A20" s="2">
        <v>-3.5739999999999998</v>
      </c>
      <c r="B20" s="8"/>
      <c r="C20" s="5"/>
      <c r="D20" s="5"/>
      <c r="E20" s="5"/>
      <c r="F20" s="5"/>
      <c r="G20" s="5"/>
      <c r="H20" s="5"/>
      <c r="I20" s="5"/>
      <c r="J20" s="5"/>
      <c r="K20" s="5"/>
      <c r="L20" s="9"/>
      <c r="M20" s="3"/>
      <c r="N20" s="19">
        <f t="shared" si="4"/>
        <v>0</v>
      </c>
      <c r="O20" s="17">
        <f t="shared" si="5"/>
        <v>-5.035010617598167</v>
      </c>
      <c r="P20" s="17">
        <f t="shared" si="6"/>
        <v>-2.0060925980488138</v>
      </c>
      <c r="Q20" s="17">
        <f t="shared" si="7"/>
        <v>-1.669274295002837</v>
      </c>
      <c r="R20" s="17">
        <f t="shared" si="8"/>
        <v>-4.0420084777975571</v>
      </c>
      <c r="S20" s="17">
        <f t="shared" si="9"/>
        <v>-1.2985999318016073</v>
      </c>
      <c r="T20" s="17">
        <f t="shared" si="10"/>
        <v>-6.0962895501234797</v>
      </c>
      <c r="U20" s="5">
        <f t="shared" si="11"/>
        <v>0</v>
      </c>
      <c r="V20" s="5">
        <f t="shared" si="11"/>
        <v>0</v>
      </c>
      <c r="W20" s="5">
        <f t="shared" si="12"/>
        <v>0</v>
      </c>
      <c r="X20" s="9">
        <f t="shared" si="13"/>
        <v>0</v>
      </c>
      <c r="Y20" s="3"/>
      <c r="Z20" s="51">
        <f t="shared" si="0"/>
        <v>1.2857271187742603E-5</v>
      </c>
      <c r="AA20" s="4">
        <f t="shared" si="1"/>
        <v>0</v>
      </c>
      <c r="AB20" s="53">
        <f t="shared" si="2"/>
        <v>0.43075147323549318</v>
      </c>
      <c r="AC20" s="54">
        <f t="shared" si="3"/>
        <v>2.178754576202762E-10</v>
      </c>
    </row>
    <row r="21" spans="1:29" x14ac:dyDescent="0.2">
      <c r="A21" s="2">
        <v>-0.85199999999999998</v>
      </c>
      <c r="B21" s="8"/>
      <c r="C21" s="5"/>
      <c r="D21" s="5"/>
      <c r="E21" s="5"/>
      <c r="F21" s="5"/>
      <c r="G21" s="5"/>
      <c r="H21" s="5"/>
      <c r="I21" s="5"/>
      <c r="J21" s="5"/>
      <c r="K21" s="5"/>
      <c r="L21" s="9"/>
      <c r="M21" s="3"/>
      <c r="N21" s="19">
        <f t="shared" si="4"/>
        <v>0</v>
      </c>
      <c r="O21" s="17">
        <f t="shared" si="5"/>
        <v>-5.035010617598167</v>
      </c>
      <c r="P21" s="17">
        <f t="shared" si="6"/>
        <v>-2.0060925980488138</v>
      </c>
      <c r="Q21" s="17">
        <f t="shared" si="7"/>
        <v>-1.669274295002837</v>
      </c>
      <c r="R21" s="17">
        <f t="shared" si="8"/>
        <v>-4.0420084777975571</v>
      </c>
      <c r="S21" s="17">
        <f t="shared" si="9"/>
        <v>-1.2985999318016073</v>
      </c>
      <c r="T21" s="17">
        <f t="shared" si="10"/>
        <v>-6.0962895501234797</v>
      </c>
      <c r="U21" s="5">
        <f t="shared" si="11"/>
        <v>0</v>
      </c>
      <c r="V21" s="5">
        <f t="shared" si="11"/>
        <v>0</v>
      </c>
      <c r="W21" s="5">
        <f t="shared" si="12"/>
        <v>0</v>
      </c>
      <c r="X21" s="9">
        <f t="shared" si="13"/>
        <v>0</v>
      </c>
      <c r="Y21" s="3"/>
      <c r="Z21" s="51">
        <f t="shared" si="0"/>
        <v>1.2857271187742603E-5</v>
      </c>
      <c r="AA21" s="4">
        <f t="shared" si="1"/>
        <v>0</v>
      </c>
      <c r="AB21" s="53">
        <f t="shared" si="2"/>
        <v>0.43075147323549318</v>
      </c>
      <c r="AC21" s="54">
        <f t="shared" si="3"/>
        <v>2.178754576202762E-10</v>
      </c>
    </row>
    <row r="22" spans="1:29" x14ac:dyDescent="0.2">
      <c r="A22" s="2">
        <v>-0.41</v>
      </c>
      <c r="B22" s="8"/>
      <c r="C22" s="5"/>
      <c r="D22" s="5"/>
      <c r="E22" s="5"/>
      <c r="F22" s="5"/>
      <c r="G22" s="5"/>
      <c r="H22" s="5"/>
      <c r="I22" s="5"/>
      <c r="J22" s="5"/>
      <c r="K22" s="5"/>
      <c r="L22" s="9"/>
      <c r="M22" s="3"/>
      <c r="N22" s="19">
        <f t="shared" si="4"/>
        <v>0</v>
      </c>
      <c r="O22" s="17">
        <f t="shared" si="5"/>
        <v>-5.035010617598167</v>
      </c>
      <c r="P22" s="17">
        <f t="shared" si="6"/>
        <v>-2.0060925980488138</v>
      </c>
      <c r="Q22" s="17">
        <f t="shared" si="7"/>
        <v>-1.669274295002837</v>
      </c>
      <c r="R22" s="17">
        <f t="shared" si="8"/>
        <v>-4.0420084777975571</v>
      </c>
      <c r="S22" s="17">
        <f t="shared" si="9"/>
        <v>-1.2985999318016073</v>
      </c>
      <c r="T22" s="17">
        <f t="shared" si="10"/>
        <v>-6.0962895501234797</v>
      </c>
      <c r="U22" s="5">
        <f t="shared" si="11"/>
        <v>0</v>
      </c>
      <c r="V22" s="5">
        <f t="shared" si="11"/>
        <v>0</v>
      </c>
      <c r="W22" s="5">
        <f t="shared" si="12"/>
        <v>0</v>
      </c>
      <c r="X22" s="9">
        <f t="shared" si="13"/>
        <v>0</v>
      </c>
      <c r="Y22" s="3"/>
      <c r="Z22" s="51">
        <f t="shared" si="0"/>
        <v>1.2857271187742603E-5</v>
      </c>
      <c r="AA22" s="4">
        <f t="shared" si="1"/>
        <v>0</v>
      </c>
      <c r="AB22" s="53">
        <f t="shared" si="2"/>
        <v>0.43075147323549318</v>
      </c>
      <c r="AC22" s="54">
        <f t="shared" si="3"/>
        <v>2.178754576202762E-10</v>
      </c>
    </row>
    <row r="23" spans="1:29" x14ac:dyDescent="0.2">
      <c r="A23" s="2">
        <v>1.425</v>
      </c>
      <c r="B23" s="8"/>
      <c r="C23" s="5"/>
      <c r="D23" s="5"/>
      <c r="E23" s="5"/>
      <c r="F23" s="5"/>
      <c r="G23" s="5"/>
      <c r="H23" s="5"/>
      <c r="I23" s="5"/>
      <c r="J23" s="5"/>
      <c r="K23" s="5"/>
      <c r="L23" s="9"/>
      <c r="M23" s="3"/>
      <c r="N23" s="19">
        <f t="shared" si="4"/>
        <v>0</v>
      </c>
      <c r="O23" s="17">
        <f t="shared" si="5"/>
        <v>-5.035010617598167</v>
      </c>
      <c r="P23" s="17">
        <f t="shared" si="6"/>
        <v>-2.0060925980488138</v>
      </c>
      <c r="Q23" s="17">
        <f t="shared" si="7"/>
        <v>-1.669274295002837</v>
      </c>
      <c r="R23" s="17">
        <f t="shared" si="8"/>
        <v>-4.0420084777975571</v>
      </c>
      <c r="S23" s="17">
        <f t="shared" si="9"/>
        <v>-1.2985999318016073</v>
      </c>
      <c r="T23" s="17">
        <f t="shared" si="10"/>
        <v>-6.0962895501234797</v>
      </c>
      <c r="U23" s="5">
        <f t="shared" si="11"/>
        <v>0</v>
      </c>
      <c r="V23" s="5">
        <f t="shared" si="11"/>
        <v>0</v>
      </c>
      <c r="W23" s="5">
        <f t="shared" si="12"/>
        <v>0</v>
      </c>
      <c r="X23" s="9">
        <f t="shared" si="13"/>
        <v>0</v>
      </c>
      <c r="Y23" s="3"/>
      <c r="Z23" s="51">
        <f t="shared" si="0"/>
        <v>1.2857271187742603E-5</v>
      </c>
      <c r="AA23" s="4">
        <f t="shared" si="1"/>
        <v>0</v>
      </c>
      <c r="AB23" s="53">
        <f t="shared" si="2"/>
        <v>0.43075147323549318</v>
      </c>
      <c r="AC23" s="54">
        <f t="shared" si="3"/>
        <v>2.178754576202762E-10</v>
      </c>
    </row>
    <row r="24" spans="1:29" x14ac:dyDescent="0.2">
      <c r="A24" s="2">
        <v>-0.27700000000000002</v>
      </c>
      <c r="B24" s="8"/>
      <c r="C24" s="5"/>
      <c r="D24" s="5"/>
      <c r="E24" s="5"/>
      <c r="F24" s="5"/>
      <c r="G24" s="5"/>
      <c r="H24" s="5"/>
      <c r="I24" s="5"/>
      <c r="J24" s="5"/>
      <c r="K24" s="5"/>
      <c r="L24" s="9"/>
      <c r="M24" s="3"/>
      <c r="N24" s="19">
        <f t="shared" si="4"/>
        <v>0</v>
      </c>
      <c r="O24" s="17">
        <f t="shared" si="5"/>
        <v>-5.035010617598167</v>
      </c>
      <c r="P24" s="17">
        <f t="shared" si="6"/>
        <v>-2.0060925980488138</v>
      </c>
      <c r="Q24" s="17">
        <f t="shared" si="7"/>
        <v>-1.669274295002837</v>
      </c>
      <c r="R24" s="17">
        <f t="shared" si="8"/>
        <v>-4.0420084777975571</v>
      </c>
      <c r="S24" s="17">
        <f t="shared" si="9"/>
        <v>-1.2985999318016073</v>
      </c>
      <c r="T24" s="17">
        <f t="shared" si="10"/>
        <v>-6.0962895501234797</v>
      </c>
      <c r="U24" s="5">
        <f t="shared" si="11"/>
        <v>0</v>
      </c>
      <c r="V24" s="5">
        <f t="shared" si="11"/>
        <v>0</v>
      </c>
      <c r="W24" s="5">
        <f t="shared" si="12"/>
        <v>0</v>
      </c>
      <c r="X24" s="9">
        <f t="shared" si="13"/>
        <v>0</v>
      </c>
      <c r="Y24" s="3"/>
      <c r="Z24" s="51">
        <f t="shared" si="0"/>
        <v>1.2857271187742603E-5</v>
      </c>
      <c r="AA24" s="4">
        <f t="shared" si="1"/>
        <v>0</v>
      </c>
      <c r="AB24" s="53">
        <f t="shared" si="2"/>
        <v>0.43075147323549318</v>
      </c>
      <c r="AC24" s="54">
        <f t="shared" si="3"/>
        <v>2.178754576202762E-10</v>
      </c>
    </row>
    <row r="25" spans="1:29" x14ac:dyDescent="0.2">
      <c r="A25" s="2">
        <v>-0.41899999999999998</v>
      </c>
      <c r="B25" s="8"/>
      <c r="C25" s="5"/>
      <c r="D25" s="5"/>
      <c r="E25" s="5"/>
      <c r="F25" s="5"/>
      <c r="G25" s="5"/>
      <c r="H25" s="5"/>
      <c r="I25" s="5"/>
      <c r="J25" s="5"/>
      <c r="K25" s="5"/>
      <c r="L25" s="9"/>
      <c r="M25" s="3"/>
      <c r="N25" s="19">
        <f t="shared" si="4"/>
        <v>0</v>
      </c>
      <c r="O25" s="17">
        <f t="shared" si="5"/>
        <v>-5.035010617598167</v>
      </c>
      <c r="P25" s="17">
        <f t="shared" si="6"/>
        <v>-2.0060925980488138</v>
      </c>
      <c r="Q25" s="17">
        <f t="shared" si="7"/>
        <v>-1.669274295002837</v>
      </c>
      <c r="R25" s="17">
        <f t="shared" si="8"/>
        <v>-4.0420084777975571</v>
      </c>
      <c r="S25" s="17">
        <f t="shared" si="9"/>
        <v>-1.2985999318016073</v>
      </c>
      <c r="T25" s="17">
        <f t="shared" si="10"/>
        <v>-6.0962895501234797</v>
      </c>
      <c r="U25" s="5">
        <f t="shared" si="11"/>
        <v>0</v>
      </c>
      <c r="V25" s="5">
        <f t="shared" si="11"/>
        <v>0</v>
      </c>
      <c r="W25" s="5">
        <f t="shared" si="12"/>
        <v>0</v>
      </c>
      <c r="X25" s="9">
        <f t="shared" si="13"/>
        <v>0</v>
      </c>
      <c r="Y25" s="3"/>
      <c r="Z25" s="51">
        <f t="shared" si="0"/>
        <v>1.2857271187742603E-5</v>
      </c>
      <c r="AA25" s="4">
        <f t="shared" si="1"/>
        <v>0</v>
      </c>
      <c r="AB25" s="53">
        <f t="shared" si="2"/>
        <v>0.43075147323549318</v>
      </c>
      <c r="AC25" s="54">
        <f t="shared" si="3"/>
        <v>2.178754576202762E-10</v>
      </c>
    </row>
    <row r="26" spans="1:29" x14ac:dyDescent="0.2">
      <c r="A26" s="2">
        <v>-0.16800000000000001</v>
      </c>
      <c r="B26" s="8"/>
      <c r="C26" s="5"/>
      <c r="D26" s="5"/>
      <c r="E26" s="5"/>
      <c r="F26" s="5"/>
      <c r="G26" s="5"/>
      <c r="H26" s="5"/>
      <c r="I26" s="5"/>
      <c r="J26" s="5"/>
      <c r="K26" s="5"/>
      <c r="L26" s="9"/>
      <c r="M26" s="3"/>
      <c r="N26" s="19">
        <f t="shared" si="4"/>
        <v>0</v>
      </c>
      <c r="O26" s="17">
        <f t="shared" si="5"/>
        <v>-5.035010617598167</v>
      </c>
      <c r="P26" s="17">
        <f t="shared" si="6"/>
        <v>-2.0060925980488138</v>
      </c>
      <c r="Q26" s="17">
        <f t="shared" si="7"/>
        <v>-1.669274295002837</v>
      </c>
      <c r="R26" s="17">
        <f t="shared" si="8"/>
        <v>-4.0420084777975571</v>
      </c>
      <c r="S26" s="17">
        <f t="shared" si="9"/>
        <v>-1.2985999318016073</v>
      </c>
      <c r="T26" s="17">
        <f t="shared" si="10"/>
        <v>-6.0962895501234797</v>
      </c>
      <c r="U26" s="5">
        <f t="shared" si="11"/>
        <v>0</v>
      </c>
      <c r="V26" s="5">
        <f t="shared" si="11"/>
        <v>0</v>
      </c>
      <c r="W26" s="5">
        <f t="shared" si="12"/>
        <v>0</v>
      </c>
      <c r="X26" s="9">
        <f t="shared" si="13"/>
        <v>0</v>
      </c>
      <c r="Y26" s="3"/>
      <c r="Z26" s="51">
        <f t="shared" si="0"/>
        <v>1.2857271187742603E-5</v>
      </c>
      <c r="AA26" s="4">
        <f t="shared" si="1"/>
        <v>0</v>
      </c>
      <c r="AB26" s="53">
        <f t="shared" si="2"/>
        <v>0.43075147323549318</v>
      </c>
      <c r="AC26" s="54">
        <f t="shared" si="3"/>
        <v>2.178754576202762E-10</v>
      </c>
    </row>
    <row r="27" spans="1:29" x14ac:dyDescent="0.2">
      <c r="A27" s="2">
        <v>0.53900000000000003</v>
      </c>
      <c r="B27" s="8"/>
      <c r="C27" s="5"/>
      <c r="D27" s="5"/>
      <c r="E27" s="5"/>
      <c r="F27" s="5"/>
      <c r="G27" s="5"/>
      <c r="H27" s="5"/>
      <c r="I27" s="5"/>
      <c r="J27" s="5"/>
      <c r="K27" s="5"/>
      <c r="L27" s="9"/>
      <c r="M27" s="3"/>
      <c r="N27" s="19">
        <f t="shared" si="4"/>
        <v>0</v>
      </c>
      <c r="O27" s="17">
        <f t="shared" si="5"/>
        <v>-5.035010617598167</v>
      </c>
      <c r="P27" s="17">
        <f t="shared" si="6"/>
        <v>-2.0060925980488138</v>
      </c>
      <c r="Q27" s="17">
        <f t="shared" si="7"/>
        <v>-1.669274295002837</v>
      </c>
      <c r="R27" s="17">
        <f t="shared" si="8"/>
        <v>-4.0420084777975571</v>
      </c>
      <c r="S27" s="17">
        <f t="shared" si="9"/>
        <v>-1.2985999318016073</v>
      </c>
      <c r="T27" s="17">
        <f t="shared" si="10"/>
        <v>-6.0962895501234797</v>
      </c>
      <c r="U27" s="5">
        <f t="shared" si="11"/>
        <v>0</v>
      </c>
      <c r="V27" s="5">
        <f t="shared" si="11"/>
        <v>0</v>
      </c>
      <c r="W27" s="5">
        <f t="shared" si="12"/>
        <v>0</v>
      </c>
      <c r="X27" s="9">
        <f t="shared" si="13"/>
        <v>0</v>
      </c>
      <c r="Y27" s="3"/>
      <c r="Z27" s="51">
        <f t="shared" si="0"/>
        <v>1.2857271187742603E-5</v>
      </c>
      <c r="AA27" s="4">
        <f t="shared" si="1"/>
        <v>0</v>
      </c>
      <c r="AB27" s="53">
        <f t="shared" si="2"/>
        <v>0.43075147323549318</v>
      </c>
      <c r="AC27" s="54">
        <f t="shared" si="3"/>
        <v>2.178754576202762E-10</v>
      </c>
    </row>
    <row r="28" spans="1:29" x14ac:dyDescent="0.2">
      <c r="A28" s="2">
        <v>-1.5149999999999999</v>
      </c>
      <c r="B28" s="8"/>
      <c r="C28" s="5"/>
      <c r="D28" s="5"/>
      <c r="E28" s="5"/>
      <c r="F28" s="5"/>
      <c r="G28" s="5"/>
      <c r="H28" s="5"/>
      <c r="I28" s="5"/>
      <c r="J28" s="5"/>
      <c r="K28" s="5"/>
      <c r="L28" s="9"/>
      <c r="M28" s="3"/>
      <c r="N28" s="19">
        <f t="shared" si="4"/>
        <v>0</v>
      </c>
      <c r="O28" s="17">
        <f t="shared" si="5"/>
        <v>-5.035010617598167</v>
      </c>
      <c r="P28" s="17">
        <f t="shared" si="6"/>
        <v>-2.0060925980488138</v>
      </c>
      <c r="Q28" s="17">
        <f t="shared" si="7"/>
        <v>-1.669274295002837</v>
      </c>
      <c r="R28" s="17">
        <f t="shared" si="8"/>
        <v>-4.0420084777975571</v>
      </c>
      <c r="S28" s="17">
        <f t="shared" si="9"/>
        <v>-1.2985999318016073</v>
      </c>
      <c r="T28" s="17">
        <f t="shared" si="10"/>
        <v>-6.0962895501234797</v>
      </c>
      <c r="U28" s="5">
        <f t="shared" si="11"/>
        <v>0</v>
      </c>
      <c r="V28" s="5">
        <f t="shared" si="11"/>
        <v>0</v>
      </c>
      <c r="W28" s="5">
        <f t="shared" si="12"/>
        <v>0</v>
      </c>
      <c r="X28" s="9">
        <f t="shared" si="13"/>
        <v>0</v>
      </c>
      <c r="Y28" s="3"/>
      <c r="Z28" s="51">
        <f t="shared" si="0"/>
        <v>1.2857271187742603E-5</v>
      </c>
      <c r="AA28" s="4">
        <f t="shared" si="1"/>
        <v>0</v>
      </c>
      <c r="AB28" s="53">
        <f t="shared" si="2"/>
        <v>0.43075147323549318</v>
      </c>
      <c r="AC28" s="54">
        <f t="shared" si="3"/>
        <v>2.178754576202762E-10</v>
      </c>
    </row>
    <row r="29" spans="1:29" ht="17" thickBot="1" x14ac:dyDescent="0.25">
      <c r="A29" s="2">
        <v>-0.16800000000000001</v>
      </c>
      <c r="B29" s="10"/>
      <c r="C29" s="11"/>
      <c r="D29" s="11"/>
      <c r="E29" s="11"/>
      <c r="F29" s="11"/>
      <c r="G29" s="11"/>
      <c r="H29" s="11"/>
      <c r="I29" s="11"/>
      <c r="J29" s="11"/>
      <c r="K29" s="11"/>
      <c r="L29" s="12"/>
      <c r="M29" s="3"/>
      <c r="N29" s="20">
        <f t="shared" si="4"/>
        <v>0</v>
      </c>
      <c r="O29" s="67">
        <f t="shared" si="5"/>
        <v>-5.035010617598167</v>
      </c>
      <c r="P29" s="67">
        <f t="shared" si="6"/>
        <v>-2.0060925980488138</v>
      </c>
      <c r="Q29" s="67">
        <f t="shared" si="7"/>
        <v>-1.669274295002837</v>
      </c>
      <c r="R29" s="67">
        <f t="shared" si="8"/>
        <v>-4.0420084777975571</v>
      </c>
      <c r="S29" s="67">
        <f t="shared" si="9"/>
        <v>-1.2985999318016073</v>
      </c>
      <c r="T29" s="67">
        <f t="shared" si="10"/>
        <v>-6.0962895501234797</v>
      </c>
      <c r="U29" s="11">
        <f t="shared" si="11"/>
        <v>0</v>
      </c>
      <c r="V29" s="11">
        <f t="shared" si="11"/>
        <v>0</v>
      </c>
      <c r="W29" s="11">
        <f t="shared" si="12"/>
        <v>0</v>
      </c>
      <c r="X29" s="12">
        <f t="shared" si="13"/>
        <v>0</v>
      </c>
      <c r="Y29" s="3"/>
      <c r="Z29" s="52">
        <f t="shared" si="0"/>
        <v>1.2857271187742603E-5</v>
      </c>
      <c r="AA29" s="22">
        <f t="shared" si="1"/>
        <v>0</v>
      </c>
      <c r="AB29" s="55">
        <f t="shared" si="2"/>
        <v>0.43075147323549318</v>
      </c>
      <c r="AC29" s="56">
        <f t="shared" si="3"/>
        <v>2.178754576202762E-10</v>
      </c>
    </row>
    <row r="30" spans="1:29" x14ac:dyDescent="0.2">
      <c r="A30" s="2">
        <v>8.0000000000000002E-3</v>
      </c>
    </row>
    <row r="31" spans="1:29" x14ac:dyDescent="0.2">
      <c r="A31" s="2">
        <v>0.38100000000000001</v>
      </c>
    </row>
    <row r="32" spans="1:29" ht="24" x14ac:dyDescent="0.3">
      <c r="A32" s="40" t="s">
        <v>16</v>
      </c>
    </row>
    <row r="33" spans="1:1" x14ac:dyDescent="0.2">
      <c r="A33" s="2">
        <v>-2.8210000000000002</v>
      </c>
    </row>
    <row r="34" spans="1:1" x14ac:dyDescent="0.2">
      <c r="A34" s="2">
        <v>-0.372</v>
      </c>
    </row>
    <row r="35" spans="1:1" x14ac:dyDescent="0.2">
      <c r="A35" s="2">
        <v>-5.2999999999999999E-2</v>
      </c>
    </row>
    <row r="36" spans="1:1" x14ac:dyDescent="0.2">
      <c r="A36" s="2">
        <v>2.153</v>
      </c>
    </row>
    <row r="37" spans="1:1" x14ac:dyDescent="0.2">
      <c r="A37" s="2">
        <v>0.14699999999999999</v>
      </c>
    </row>
    <row r="38" spans="1:1" x14ac:dyDescent="0.2">
      <c r="A38" s="2">
        <v>5.6000000000000001E-2</v>
      </c>
    </row>
    <row r="39" spans="1:1" x14ac:dyDescent="0.2">
      <c r="A39" s="2">
        <v>3.5999999999999997E-2</v>
      </c>
    </row>
    <row r="40" spans="1:1" x14ac:dyDescent="0.2">
      <c r="A40" s="2">
        <v>1.75</v>
      </c>
    </row>
    <row r="41" spans="1:1" x14ac:dyDescent="0.2">
      <c r="A41" s="2">
        <v>0.94799999999999995</v>
      </c>
    </row>
    <row r="42" spans="1:1" x14ac:dyDescent="0.2">
      <c r="A42" s="2">
        <v>0.36199999999999999</v>
      </c>
    </row>
    <row r="43" spans="1:1" x14ac:dyDescent="0.2">
      <c r="A43" s="2">
        <v>1.7010000000000001</v>
      </c>
    </row>
    <row r="44" spans="1:1" x14ac:dyDescent="0.2">
      <c r="A44" s="2">
        <v>0.56200000000000006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A6698-A5F6-DB4E-93F5-1262222B7930}">
  <dimension ref="A2:AC44"/>
  <sheetViews>
    <sheetView topLeftCell="A2" workbookViewId="0">
      <selection activeCell="N6" sqref="N6:X29"/>
    </sheetView>
  </sheetViews>
  <sheetFormatPr baseColWidth="10" defaultRowHeight="16" x14ac:dyDescent="0.2"/>
  <cols>
    <col min="1" max="1" width="23.6640625" customWidth="1"/>
    <col min="12" max="12" width="13.6640625" customWidth="1"/>
    <col min="24" max="24" width="24.6640625" customWidth="1"/>
    <col min="25" max="25" width="10.83203125" customWidth="1"/>
    <col min="26" max="26" width="15.1640625" customWidth="1"/>
  </cols>
  <sheetData>
    <row r="2" spans="1:29" x14ac:dyDescent="0.2">
      <c r="I2" s="1"/>
    </row>
    <row r="3" spans="1:29" ht="17" thickBot="1" x14ac:dyDescent="0.25"/>
    <row r="4" spans="1:29" ht="24" x14ac:dyDescent="0.3">
      <c r="A4" s="40" t="s">
        <v>12</v>
      </c>
      <c r="B4" s="14" t="s">
        <v>19</v>
      </c>
      <c r="C4" s="6"/>
      <c r="D4" s="6"/>
      <c r="E4" s="6"/>
      <c r="F4" s="6"/>
      <c r="G4" s="6"/>
      <c r="H4" s="6"/>
      <c r="I4" s="6"/>
      <c r="J4" s="6"/>
      <c r="K4" s="6"/>
      <c r="L4" s="7"/>
      <c r="N4" s="34" t="s">
        <v>20</v>
      </c>
      <c r="O4" s="44"/>
      <c r="P4" s="44"/>
      <c r="Q4" s="44"/>
      <c r="R4" s="44"/>
      <c r="S4" s="44"/>
      <c r="T4" s="44"/>
      <c r="U4" s="44"/>
      <c r="V4" s="44"/>
      <c r="W4" s="44"/>
      <c r="X4" s="45"/>
      <c r="Y4" s="66"/>
      <c r="Z4" s="34" t="s">
        <v>23</v>
      </c>
      <c r="AA4" s="6"/>
      <c r="AB4" s="6"/>
      <c r="AC4" s="7"/>
    </row>
    <row r="5" spans="1:29" ht="22" thickBot="1" x14ac:dyDescent="0.3">
      <c r="A5" s="3">
        <v>7.0000000000000007E-2</v>
      </c>
      <c r="B5" s="24" t="s">
        <v>14</v>
      </c>
      <c r="C5" s="25" t="s">
        <v>0</v>
      </c>
      <c r="D5" s="25" t="s">
        <v>1</v>
      </c>
      <c r="E5" s="25" t="s">
        <v>2</v>
      </c>
      <c r="F5" s="25" t="s">
        <v>3</v>
      </c>
      <c r="G5" s="25" t="s">
        <v>4</v>
      </c>
      <c r="H5" s="25" t="s">
        <v>5</v>
      </c>
      <c r="I5" s="25" t="s">
        <v>6</v>
      </c>
      <c r="J5" s="25" t="s">
        <v>7</v>
      </c>
      <c r="K5" s="25" t="s">
        <v>8</v>
      </c>
      <c r="L5" s="26" t="s">
        <v>9</v>
      </c>
      <c r="N5" s="46" t="s">
        <v>0</v>
      </c>
      <c r="O5" s="47" t="s">
        <v>1</v>
      </c>
      <c r="P5" s="47" t="s">
        <v>2</v>
      </c>
      <c r="Q5" s="47" t="s">
        <v>3</v>
      </c>
      <c r="R5" s="47" t="s">
        <v>4</v>
      </c>
      <c r="S5" s="47" t="s">
        <v>5</v>
      </c>
      <c r="T5" s="47" t="s">
        <v>6</v>
      </c>
      <c r="U5" s="47" t="s">
        <v>7</v>
      </c>
      <c r="V5" s="47" t="s">
        <v>8</v>
      </c>
      <c r="W5" s="47" t="s">
        <v>21</v>
      </c>
      <c r="X5" s="48" t="s">
        <v>22</v>
      </c>
      <c r="Y5" s="66"/>
      <c r="Z5" s="37" t="s">
        <v>26</v>
      </c>
      <c r="AA5" s="38" t="s">
        <v>13</v>
      </c>
      <c r="AB5" s="38" t="s">
        <v>17</v>
      </c>
      <c r="AC5" s="39" t="s">
        <v>18</v>
      </c>
    </row>
    <row r="6" spans="1:29" ht="24" x14ac:dyDescent="0.3">
      <c r="A6" s="40" t="s">
        <v>11</v>
      </c>
      <c r="B6" s="16">
        <v>1</v>
      </c>
      <c r="C6" s="17" t="s">
        <v>10</v>
      </c>
      <c r="D6" s="17">
        <v>11</v>
      </c>
      <c r="E6" s="17">
        <v>5</v>
      </c>
      <c r="F6" s="17">
        <v>4</v>
      </c>
      <c r="G6" s="17">
        <v>45.72</v>
      </c>
      <c r="H6" s="17">
        <v>91.44</v>
      </c>
      <c r="I6" s="17">
        <v>14.9</v>
      </c>
      <c r="J6" s="17">
        <v>1</v>
      </c>
      <c r="K6" s="17">
        <v>1</v>
      </c>
      <c r="L6" s="18" t="s">
        <v>24</v>
      </c>
      <c r="M6" s="3"/>
      <c r="N6" s="31">
        <f>IF(C6="M", 1, 0)</f>
        <v>0</v>
      </c>
      <c r="O6" s="32">
        <f>(D6 - 12.62280702) / 2.50897537</f>
        <v>-0.64680069776850768</v>
      </c>
      <c r="P6" s="32">
        <f>(E6 - 7.76744639) / 3.84321289</f>
        <v>-0.72008667466766318</v>
      </c>
      <c r="Q6" s="32">
        <f>(F6-11.16510721)/6.54150274</f>
        <v>-1.0953304607191834</v>
      </c>
      <c r="R6" s="32">
        <f>(G6-80.38876594)/19.91358152</f>
        <v>-1.7409608565481192</v>
      </c>
      <c r="S6" s="32">
        <f>(H6-478.56753669)/358.56597134</f>
        <v>-1.0796549802070239</v>
      </c>
      <c r="T6" s="32">
        <f>(I6-18.91460238)/3.10902143</f>
        <v>-1.2912752357580248</v>
      </c>
      <c r="U6" s="32">
        <f>J6</f>
        <v>1</v>
      </c>
      <c r="V6" s="32">
        <f>K6</f>
        <v>1</v>
      </c>
      <c r="W6" s="32">
        <f>IF(L6="thoracolumbar", 1, 0)</f>
        <v>1</v>
      </c>
      <c r="X6" s="33">
        <f>IF(L6="lumbar", 1, 0)</f>
        <v>0</v>
      </c>
      <c r="Y6" s="3"/>
      <c r="Z6" s="8">
        <f t="shared" ref="Z6:Z29" si="0">1/(1 + EXP((A$7+A$8*M6+A$9*N6+A$10*O6+A$11*P6+A$12*Q6+A$13*R6+A$14*S6+A$15*T6+A$16*U6+A$17*V6+A$18*W6)*-1))</f>
        <v>1.4009883289972947E-2</v>
      </c>
      <c r="AA6" s="4">
        <f t="shared" ref="AA6:AA29" si="1">IF(Z6&gt;A$5, 1, 0)</f>
        <v>0</v>
      </c>
      <c r="AB6" s="4">
        <f t="shared" ref="AB6:AB29" si="2">1/(1 + EXP((A$20+A$21*M6+A$22*N6+A$23*O6+A$24*P6+A$25*Q6+A$26*R6+A$27*S6+A$28*T6+A$29*U6+A$30*V6+A$31*W6)*-1))</f>
        <v>8.2804355860025755E-2</v>
      </c>
      <c r="AC6" s="21">
        <f t="shared" ref="AC6:AC29" si="3">1/(1 + EXP((A$33+A$34*M6+A$35*N6+A$36*O6+A$37*P6+A$38*Q6+A$39*R6+A$40*S6+A$41*T6+A$42*U6+A$43*V6+A$44*W6)*-1))</f>
        <v>2.2284781422752969E-3</v>
      </c>
    </row>
    <row r="7" spans="1:29" x14ac:dyDescent="0.2">
      <c r="A7" s="2">
        <v>-4.9268000000000001</v>
      </c>
      <c r="B7" s="8"/>
      <c r="C7" s="5"/>
      <c r="D7" s="5"/>
      <c r="E7" s="5"/>
      <c r="F7" s="5"/>
      <c r="G7" s="5"/>
      <c r="H7" s="5"/>
      <c r="I7" s="5"/>
      <c r="J7" s="5"/>
      <c r="K7" s="5"/>
      <c r="L7" s="9"/>
      <c r="M7" s="3"/>
      <c r="N7" s="19">
        <f t="shared" ref="N7:N29" si="4">IF(C7="M", 1, 0)</f>
        <v>0</v>
      </c>
      <c r="O7" s="17">
        <f t="shared" ref="O7:O29" si="5">(D7 - 12.62280702) / 2.50897537</f>
        <v>-5.031060556006973</v>
      </c>
      <c r="P7" s="17">
        <f t="shared" ref="P7:P29" si="6">(E7 - 7.76744639) / 3.84321289</f>
        <v>-2.0210814785230387</v>
      </c>
      <c r="Q7" s="17">
        <f t="shared" ref="Q7:Q29" si="7">(F7-11.16510721)/6.54150274</f>
        <v>-1.7068107518670854</v>
      </c>
      <c r="R7" s="17">
        <f t="shared" ref="R7:R29" si="8">(G7-80.38876594)/19.91358152</f>
        <v>-4.0368813545299407</v>
      </c>
      <c r="S7" s="17">
        <f t="shared" ref="S7:S28" si="9">(H7-478.56753669)/358.56597134</f>
        <v>-1.3346708135787151</v>
      </c>
      <c r="T7" s="17">
        <f t="shared" ref="T7:T29" si="10">(I7-18.91460238)/3.10902143</f>
        <v>-6.0837799950449369</v>
      </c>
      <c r="U7" s="5">
        <f t="shared" ref="U7:V29" si="11">J7</f>
        <v>0</v>
      </c>
      <c r="V7" s="5">
        <f t="shared" si="11"/>
        <v>0</v>
      </c>
      <c r="W7" s="5">
        <f t="shared" ref="W7:W29" si="12">IF(L7="thoracolumbar", 1, 0)</f>
        <v>0</v>
      </c>
      <c r="X7" s="9">
        <f t="shared" ref="X7:X29" si="13">IF(L7="lumbar", 1, 0)</f>
        <v>0</v>
      </c>
      <c r="Y7" s="3"/>
      <c r="Z7" s="8">
        <f t="shared" si="0"/>
        <v>3.3359598794384105E-4</v>
      </c>
      <c r="AA7" s="4">
        <f t="shared" si="1"/>
        <v>0</v>
      </c>
      <c r="AB7" s="4">
        <f t="shared" si="2"/>
        <v>0.99839493226509191</v>
      </c>
      <c r="AC7" s="21">
        <f t="shared" si="3"/>
        <v>1.7781495180475306E-10</v>
      </c>
    </row>
    <row r="8" spans="1:29" x14ac:dyDescent="0.2">
      <c r="A8" s="2">
        <v>-0.50080000000000002</v>
      </c>
      <c r="B8" s="8"/>
      <c r="C8" s="5"/>
      <c r="D8" s="5"/>
      <c r="E8" s="5"/>
      <c r="F8" s="5"/>
      <c r="G8" s="5"/>
      <c r="H8" s="5"/>
      <c r="I8" s="5"/>
      <c r="J8" s="5"/>
      <c r="K8" s="5"/>
      <c r="L8" s="9"/>
      <c r="M8" s="3"/>
      <c r="N8" s="19">
        <f t="shared" si="4"/>
        <v>0</v>
      </c>
      <c r="O8" s="17">
        <f t="shared" si="5"/>
        <v>-5.031060556006973</v>
      </c>
      <c r="P8" s="17">
        <f t="shared" si="6"/>
        <v>-2.0210814785230387</v>
      </c>
      <c r="Q8" s="17">
        <f t="shared" si="7"/>
        <v>-1.7068107518670854</v>
      </c>
      <c r="R8" s="17">
        <f t="shared" si="8"/>
        <v>-4.0368813545299407</v>
      </c>
      <c r="S8" s="17">
        <f t="shared" si="9"/>
        <v>-1.3346708135787151</v>
      </c>
      <c r="T8" s="17">
        <f t="shared" si="10"/>
        <v>-6.0837799950449369</v>
      </c>
      <c r="U8" s="5">
        <f t="shared" si="11"/>
        <v>0</v>
      </c>
      <c r="V8" s="5">
        <f t="shared" si="11"/>
        <v>0</v>
      </c>
      <c r="W8" s="5">
        <f t="shared" si="12"/>
        <v>0</v>
      </c>
      <c r="X8" s="9">
        <f t="shared" si="13"/>
        <v>0</v>
      </c>
      <c r="Y8" s="3"/>
      <c r="Z8" s="8">
        <f t="shared" si="0"/>
        <v>3.3359598794384105E-4</v>
      </c>
      <c r="AA8" s="4">
        <f t="shared" si="1"/>
        <v>0</v>
      </c>
      <c r="AB8" s="4">
        <f t="shared" si="2"/>
        <v>0.99839493226509191</v>
      </c>
      <c r="AC8" s="21">
        <f t="shared" si="3"/>
        <v>1.7781495180475306E-10</v>
      </c>
    </row>
    <row r="9" spans="1:29" x14ac:dyDescent="0.2">
      <c r="A9" s="2">
        <v>-2.3599999999999999E-2</v>
      </c>
      <c r="B9" s="8"/>
      <c r="C9" s="5"/>
      <c r="D9" s="5"/>
      <c r="E9" s="5"/>
      <c r="F9" s="5"/>
      <c r="G9" s="5"/>
      <c r="H9" s="5"/>
      <c r="I9" s="5"/>
      <c r="J9" s="5"/>
      <c r="K9" s="5"/>
      <c r="L9" s="9"/>
      <c r="M9" s="3"/>
      <c r="N9" s="19">
        <f t="shared" si="4"/>
        <v>0</v>
      </c>
      <c r="O9" s="17">
        <f t="shared" si="5"/>
        <v>-5.031060556006973</v>
      </c>
      <c r="P9" s="17">
        <f t="shared" si="6"/>
        <v>-2.0210814785230387</v>
      </c>
      <c r="Q9" s="17">
        <f t="shared" si="7"/>
        <v>-1.7068107518670854</v>
      </c>
      <c r="R9" s="17">
        <f t="shared" si="8"/>
        <v>-4.0368813545299407</v>
      </c>
      <c r="S9" s="17">
        <f t="shared" si="9"/>
        <v>-1.3346708135787151</v>
      </c>
      <c r="T9" s="17">
        <f t="shared" si="10"/>
        <v>-6.0837799950449369</v>
      </c>
      <c r="U9" s="5">
        <f t="shared" si="11"/>
        <v>0</v>
      </c>
      <c r="V9" s="5">
        <f t="shared" si="11"/>
        <v>0</v>
      </c>
      <c r="W9" s="5">
        <f t="shared" si="12"/>
        <v>0</v>
      </c>
      <c r="X9" s="9">
        <f t="shared" si="13"/>
        <v>0</v>
      </c>
      <c r="Y9" s="3"/>
      <c r="Z9" s="8">
        <f t="shared" si="0"/>
        <v>3.3359598794384105E-4</v>
      </c>
      <c r="AA9" s="4">
        <f t="shared" si="1"/>
        <v>0</v>
      </c>
      <c r="AB9" s="4">
        <f t="shared" si="2"/>
        <v>0.99839493226509191</v>
      </c>
      <c r="AC9" s="21">
        <f t="shared" si="3"/>
        <v>1.7781495180475306E-10</v>
      </c>
    </row>
    <row r="10" spans="1:29" x14ac:dyDescent="0.2">
      <c r="A10" s="2">
        <v>1.4202999999999999</v>
      </c>
      <c r="B10" s="8"/>
      <c r="C10" s="5"/>
      <c r="D10" s="5"/>
      <c r="E10" s="5"/>
      <c r="F10" s="5"/>
      <c r="G10" s="5"/>
      <c r="H10" s="5"/>
      <c r="I10" s="5"/>
      <c r="J10" s="5"/>
      <c r="K10" s="5"/>
      <c r="L10" s="9"/>
      <c r="M10" s="3"/>
      <c r="N10" s="19">
        <f t="shared" si="4"/>
        <v>0</v>
      </c>
      <c r="O10" s="17">
        <f t="shared" si="5"/>
        <v>-5.031060556006973</v>
      </c>
      <c r="P10" s="17">
        <f t="shared" si="6"/>
        <v>-2.0210814785230387</v>
      </c>
      <c r="Q10" s="17">
        <f t="shared" si="7"/>
        <v>-1.7068107518670854</v>
      </c>
      <c r="R10" s="17">
        <f t="shared" si="8"/>
        <v>-4.0368813545299407</v>
      </c>
      <c r="S10" s="17">
        <f t="shared" si="9"/>
        <v>-1.3346708135787151</v>
      </c>
      <c r="T10" s="17">
        <f t="shared" si="10"/>
        <v>-6.0837799950449369</v>
      </c>
      <c r="U10" s="5">
        <f t="shared" si="11"/>
        <v>0</v>
      </c>
      <c r="V10" s="5">
        <f t="shared" si="11"/>
        <v>0</v>
      </c>
      <c r="W10" s="5">
        <f t="shared" si="12"/>
        <v>0</v>
      </c>
      <c r="X10" s="9">
        <f t="shared" si="13"/>
        <v>0</v>
      </c>
      <c r="Y10" s="3"/>
      <c r="Z10" s="8">
        <f t="shared" si="0"/>
        <v>3.3359598794384105E-4</v>
      </c>
      <c r="AA10" s="4">
        <f t="shared" si="1"/>
        <v>0</v>
      </c>
      <c r="AB10" s="4">
        <f t="shared" si="2"/>
        <v>0.99839493226509191</v>
      </c>
      <c r="AC10" s="21">
        <f t="shared" si="3"/>
        <v>1.7781495180475306E-10</v>
      </c>
    </row>
    <row r="11" spans="1:29" x14ac:dyDescent="0.2">
      <c r="A11" s="2">
        <v>-2.8000000000000001E-2</v>
      </c>
      <c r="B11" s="8"/>
      <c r="C11" s="5"/>
      <c r="D11" s="5"/>
      <c r="E11" s="5"/>
      <c r="F11" s="5"/>
      <c r="G11" s="5"/>
      <c r="H11" s="5"/>
      <c r="I11" s="5"/>
      <c r="J11" s="5"/>
      <c r="K11" s="5"/>
      <c r="L11" s="9"/>
      <c r="M11" s="3"/>
      <c r="N11" s="19">
        <f t="shared" si="4"/>
        <v>0</v>
      </c>
      <c r="O11" s="17">
        <f t="shared" si="5"/>
        <v>-5.031060556006973</v>
      </c>
      <c r="P11" s="17">
        <f t="shared" si="6"/>
        <v>-2.0210814785230387</v>
      </c>
      <c r="Q11" s="17">
        <f t="shared" si="7"/>
        <v>-1.7068107518670854</v>
      </c>
      <c r="R11" s="17">
        <f t="shared" si="8"/>
        <v>-4.0368813545299407</v>
      </c>
      <c r="S11" s="17">
        <f t="shared" si="9"/>
        <v>-1.3346708135787151</v>
      </c>
      <c r="T11" s="17">
        <f t="shared" si="10"/>
        <v>-6.0837799950449369</v>
      </c>
      <c r="U11" s="5">
        <f t="shared" si="11"/>
        <v>0</v>
      </c>
      <c r="V11" s="5">
        <f t="shared" si="11"/>
        <v>0</v>
      </c>
      <c r="W11" s="5">
        <f t="shared" si="12"/>
        <v>0</v>
      </c>
      <c r="X11" s="9">
        <f t="shared" si="13"/>
        <v>0</v>
      </c>
      <c r="Y11" s="3"/>
      <c r="Z11" s="8">
        <f t="shared" si="0"/>
        <v>3.3359598794384105E-4</v>
      </c>
      <c r="AA11" s="4">
        <f t="shared" si="1"/>
        <v>0</v>
      </c>
      <c r="AB11" s="4">
        <f t="shared" si="2"/>
        <v>0.99839493226509191</v>
      </c>
      <c r="AC11" s="21">
        <f t="shared" si="3"/>
        <v>1.7781495180475306E-10</v>
      </c>
    </row>
    <row r="12" spans="1:29" x14ac:dyDescent="0.2">
      <c r="A12" s="2">
        <v>8.4099999999999994E-2</v>
      </c>
      <c r="B12" s="8"/>
      <c r="C12" s="5"/>
      <c r="D12" s="5"/>
      <c r="E12" s="5"/>
      <c r="F12" s="5"/>
      <c r="G12" s="5"/>
      <c r="H12" s="5"/>
      <c r="I12" s="5"/>
      <c r="J12" s="5"/>
      <c r="K12" s="5"/>
      <c r="L12" s="9"/>
      <c r="M12" s="3"/>
      <c r="N12" s="19">
        <f t="shared" si="4"/>
        <v>0</v>
      </c>
      <c r="O12" s="17">
        <f t="shared" si="5"/>
        <v>-5.031060556006973</v>
      </c>
      <c r="P12" s="17">
        <f t="shared" si="6"/>
        <v>-2.0210814785230387</v>
      </c>
      <c r="Q12" s="17">
        <f t="shared" si="7"/>
        <v>-1.7068107518670854</v>
      </c>
      <c r="R12" s="17">
        <f t="shared" si="8"/>
        <v>-4.0368813545299407</v>
      </c>
      <c r="S12" s="17">
        <f t="shared" si="9"/>
        <v>-1.3346708135787151</v>
      </c>
      <c r="T12" s="17">
        <f t="shared" si="10"/>
        <v>-6.0837799950449369</v>
      </c>
      <c r="U12" s="5">
        <f t="shared" si="11"/>
        <v>0</v>
      </c>
      <c r="V12" s="5">
        <f t="shared" si="11"/>
        <v>0</v>
      </c>
      <c r="W12" s="5">
        <f t="shared" si="12"/>
        <v>0</v>
      </c>
      <c r="X12" s="9">
        <f t="shared" si="13"/>
        <v>0</v>
      </c>
      <c r="Y12" s="3"/>
      <c r="Z12" s="8">
        <f t="shared" si="0"/>
        <v>3.3359598794384105E-4</v>
      </c>
      <c r="AA12" s="4">
        <f t="shared" si="1"/>
        <v>0</v>
      </c>
      <c r="AB12" s="4">
        <f t="shared" si="2"/>
        <v>0.99839493226509191</v>
      </c>
      <c r="AC12" s="21">
        <f t="shared" si="3"/>
        <v>1.7781495180475306E-10</v>
      </c>
    </row>
    <row r="13" spans="1:29" x14ac:dyDescent="0.2">
      <c r="A13" s="2">
        <v>-5.9700000000000003E-2</v>
      </c>
      <c r="B13" s="8"/>
      <c r="C13" s="5"/>
      <c r="D13" s="5"/>
      <c r="E13" s="5"/>
      <c r="F13" s="5"/>
      <c r="G13" s="5"/>
      <c r="H13" s="5"/>
      <c r="I13" s="5"/>
      <c r="J13" s="5"/>
      <c r="K13" s="5"/>
      <c r="L13" s="9"/>
      <c r="M13" s="3"/>
      <c r="N13" s="19">
        <f t="shared" si="4"/>
        <v>0</v>
      </c>
      <c r="O13" s="17">
        <f t="shared" si="5"/>
        <v>-5.031060556006973</v>
      </c>
      <c r="P13" s="17">
        <f t="shared" si="6"/>
        <v>-2.0210814785230387</v>
      </c>
      <c r="Q13" s="17">
        <f t="shared" si="7"/>
        <v>-1.7068107518670854</v>
      </c>
      <c r="R13" s="17">
        <f t="shared" si="8"/>
        <v>-4.0368813545299407</v>
      </c>
      <c r="S13" s="17">
        <f t="shared" si="9"/>
        <v>-1.3346708135787151</v>
      </c>
      <c r="T13" s="17">
        <f t="shared" si="10"/>
        <v>-6.0837799950449369</v>
      </c>
      <c r="U13" s="5">
        <f t="shared" si="11"/>
        <v>0</v>
      </c>
      <c r="V13" s="5">
        <f t="shared" si="11"/>
        <v>0</v>
      </c>
      <c r="W13" s="5">
        <f t="shared" si="12"/>
        <v>0</v>
      </c>
      <c r="X13" s="9">
        <f t="shared" si="13"/>
        <v>0</v>
      </c>
      <c r="Y13" s="3"/>
      <c r="Z13" s="8">
        <f t="shared" si="0"/>
        <v>3.3359598794384105E-4</v>
      </c>
      <c r="AA13" s="4">
        <f t="shared" si="1"/>
        <v>0</v>
      </c>
      <c r="AB13" s="4">
        <f t="shared" si="2"/>
        <v>0.99839493226509191</v>
      </c>
      <c r="AC13" s="21">
        <f t="shared" si="3"/>
        <v>1.7781495180475306E-10</v>
      </c>
    </row>
    <row r="14" spans="1:29" x14ac:dyDescent="0.2">
      <c r="A14" s="2">
        <v>1.7622</v>
      </c>
      <c r="B14" s="8"/>
      <c r="C14" s="5"/>
      <c r="D14" s="5"/>
      <c r="E14" s="5"/>
      <c r="F14" s="5"/>
      <c r="G14" s="5"/>
      <c r="H14" s="5"/>
      <c r="I14" s="5"/>
      <c r="J14" s="5"/>
      <c r="K14" s="5"/>
      <c r="L14" s="9"/>
      <c r="M14" s="3"/>
      <c r="N14" s="19">
        <f t="shared" si="4"/>
        <v>0</v>
      </c>
      <c r="O14" s="17">
        <f t="shared" si="5"/>
        <v>-5.031060556006973</v>
      </c>
      <c r="P14" s="17">
        <f t="shared" si="6"/>
        <v>-2.0210814785230387</v>
      </c>
      <c r="Q14" s="17">
        <f t="shared" si="7"/>
        <v>-1.7068107518670854</v>
      </c>
      <c r="R14" s="17">
        <f t="shared" si="8"/>
        <v>-4.0368813545299407</v>
      </c>
      <c r="S14" s="17">
        <f t="shared" si="9"/>
        <v>-1.3346708135787151</v>
      </c>
      <c r="T14" s="17">
        <f t="shared" si="10"/>
        <v>-6.0837799950449369</v>
      </c>
      <c r="U14" s="5">
        <f t="shared" si="11"/>
        <v>0</v>
      </c>
      <c r="V14" s="5">
        <f t="shared" si="11"/>
        <v>0</v>
      </c>
      <c r="W14" s="5">
        <f t="shared" si="12"/>
        <v>0</v>
      </c>
      <c r="X14" s="9">
        <f t="shared" si="13"/>
        <v>0</v>
      </c>
      <c r="Y14" s="3"/>
      <c r="Z14" s="8">
        <f t="shared" si="0"/>
        <v>3.3359598794384105E-4</v>
      </c>
      <c r="AA14" s="4">
        <f t="shared" si="1"/>
        <v>0</v>
      </c>
      <c r="AB14" s="4">
        <f t="shared" si="2"/>
        <v>0.99839493226509191</v>
      </c>
      <c r="AC14" s="21">
        <f t="shared" si="3"/>
        <v>1.7781495180475306E-10</v>
      </c>
    </row>
    <row r="15" spans="1:29" x14ac:dyDescent="0.2">
      <c r="A15" s="2">
        <v>-1.0298</v>
      </c>
      <c r="B15" s="8"/>
      <c r="C15" s="5"/>
      <c r="D15" s="5"/>
      <c r="E15" s="5"/>
      <c r="F15" s="5"/>
      <c r="G15" s="5"/>
      <c r="H15" s="5"/>
      <c r="I15" s="5"/>
      <c r="J15" s="5"/>
      <c r="K15" s="5"/>
      <c r="L15" s="9"/>
      <c r="M15" s="3"/>
      <c r="N15" s="19">
        <f t="shared" si="4"/>
        <v>0</v>
      </c>
      <c r="O15" s="17">
        <f t="shared" si="5"/>
        <v>-5.031060556006973</v>
      </c>
      <c r="P15" s="17">
        <f t="shared" si="6"/>
        <v>-2.0210814785230387</v>
      </c>
      <c r="Q15" s="17">
        <f t="shared" si="7"/>
        <v>-1.7068107518670854</v>
      </c>
      <c r="R15" s="17">
        <f t="shared" si="8"/>
        <v>-4.0368813545299407</v>
      </c>
      <c r="S15" s="17">
        <f t="shared" si="9"/>
        <v>-1.3346708135787151</v>
      </c>
      <c r="T15" s="17">
        <f t="shared" si="10"/>
        <v>-6.0837799950449369</v>
      </c>
      <c r="U15" s="5">
        <f t="shared" si="11"/>
        <v>0</v>
      </c>
      <c r="V15" s="5">
        <f t="shared" si="11"/>
        <v>0</v>
      </c>
      <c r="W15" s="5">
        <f t="shared" si="12"/>
        <v>0</v>
      </c>
      <c r="X15" s="9">
        <f t="shared" si="13"/>
        <v>0</v>
      </c>
      <c r="Y15" s="3"/>
      <c r="Z15" s="8">
        <f t="shared" si="0"/>
        <v>3.3359598794384105E-4</v>
      </c>
      <c r="AA15" s="4">
        <f t="shared" si="1"/>
        <v>0</v>
      </c>
      <c r="AB15" s="4">
        <f t="shared" si="2"/>
        <v>0.99839493226509191</v>
      </c>
      <c r="AC15" s="21">
        <f t="shared" si="3"/>
        <v>1.7781495180475306E-10</v>
      </c>
    </row>
    <row r="16" spans="1:29" x14ac:dyDescent="0.2">
      <c r="A16" s="2">
        <v>0.39789999999999998</v>
      </c>
      <c r="B16" s="8"/>
      <c r="C16" s="5"/>
      <c r="D16" s="5"/>
      <c r="E16" s="5"/>
      <c r="F16" s="5"/>
      <c r="G16" s="5"/>
      <c r="H16" s="5"/>
      <c r="I16" s="5"/>
      <c r="J16" s="5"/>
      <c r="K16" s="5"/>
      <c r="L16" s="9"/>
      <c r="M16" s="3"/>
      <c r="N16" s="19">
        <f t="shared" si="4"/>
        <v>0</v>
      </c>
      <c r="O16" s="17">
        <f t="shared" si="5"/>
        <v>-5.031060556006973</v>
      </c>
      <c r="P16" s="17">
        <f t="shared" si="6"/>
        <v>-2.0210814785230387</v>
      </c>
      <c r="Q16" s="17">
        <f t="shared" si="7"/>
        <v>-1.7068107518670854</v>
      </c>
      <c r="R16" s="17">
        <f t="shared" si="8"/>
        <v>-4.0368813545299407</v>
      </c>
      <c r="S16" s="17">
        <f t="shared" si="9"/>
        <v>-1.3346708135787151</v>
      </c>
      <c r="T16" s="17">
        <f t="shared" si="10"/>
        <v>-6.0837799950449369</v>
      </c>
      <c r="U16" s="5">
        <f t="shared" si="11"/>
        <v>0</v>
      </c>
      <c r="V16" s="5">
        <f t="shared" si="11"/>
        <v>0</v>
      </c>
      <c r="W16" s="5">
        <f t="shared" si="12"/>
        <v>0</v>
      </c>
      <c r="X16" s="9">
        <f t="shared" si="13"/>
        <v>0</v>
      </c>
      <c r="Y16" s="3"/>
      <c r="Z16" s="8">
        <f t="shared" si="0"/>
        <v>3.3359598794384105E-4</v>
      </c>
      <c r="AA16" s="4">
        <f t="shared" si="1"/>
        <v>0</v>
      </c>
      <c r="AB16" s="4">
        <f t="shared" si="2"/>
        <v>0.99839493226509191</v>
      </c>
      <c r="AC16" s="21">
        <f t="shared" si="3"/>
        <v>1.7781495180475306E-10</v>
      </c>
    </row>
    <row r="17" spans="1:29" x14ac:dyDescent="0.2">
      <c r="A17" s="2">
        <v>1.1431</v>
      </c>
      <c r="B17" s="8"/>
      <c r="C17" s="5"/>
      <c r="D17" s="5"/>
      <c r="E17" s="5"/>
      <c r="F17" s="5"/>
      <c r="G17" s="5"/>
      <c r="H17" s="5"/>
      <c r="I17" s="5"/>
      <c r="J17" s="5"/>
      <c r="K17" s="5"/>
      <c r="L17" s="9"/>
      <c r="M17" s="3"/>
      <c r="N17" s="19">
        <f t="shared" si="4"/>
        <v>0</v>
      </c>
      <c r="O17" s="17">
        <f t="shared" si="5"/>
        <v>-5.031060556006973</v>
      </c>
      <c r="P17" s="17">
        <f t="shared" si="6"/>
        <v>-2.0210814785230387</v>
      </c>
      <c r="Q17" s="17">
        <f t="shared" si="7"/>
        <v>-1.7068107518670854</v>
      </c>
      <c r="R17" s="17">
        <f t="shared" si="8"/>
        <v>-4.0368813545299407</v>
      </c>
      <c r="S17" s="17">
        <f t="shared" si="9"/>
        <v>-1.3346708135787151</v>
      </c>
      <c r="T17" s="17">
        <f t="shared" si="10"/>
        <v>-6.0837799950449369</v>
      </c>
      <c r="U17" s="5">
        <f t="shared" si="11"/>
        <v>0</v>
      </c>
      <c r="V17" s="5">
        <f t="shared" si="11"/>
        <v>0</v>
      </c>
      <c r="W17" s="5">
        <f t="shared" si="12"/>
        <v>0</v>
      </c>
      <c r="X17" s="9">
        <f t="shared" si="13"/>
        <v>0</v>
      </c>
      <c r="Y17" s="3"/>
      <c r="Z17" s="8">
        <f t="shared" si="0"/>
        <v>3.3359598794384105E-4</v>
      </c>
      <c r="AA17" s="4">
        <f t="shared" si="1"/>
        <v>0</v>
      </c>
      <c r="AB17" s="4">
        <f t="shared" si="2"/>
        <v>0.99839493226509191</v>
      </c>
      <c r="AC17" s="21">
        <f t="shared" si="3"/>
        <v>1.7781495180475306E-10</v>
      </c>
    </row>
    <row r="18" spans="1:29" x14ac:dyDescent="0.2">
      <c r="A18" s="2">
        <v>0.59140000000000004</v>
      </c>
      <c r="B18" s="8"/>
      <c r="C18" s="5"/>
      <c r="D18" s="5"/>
      <c r="E18" s="5"/>
      <c r="F18" s="5"/>
      <c r="G18" s="5"/>
      <c r="H18" s="5"/>
      <c r="I18" s="5"/>
      <c r="J18" s="5"/>
      <c r="K18" s="5"/>
      <c r="L18" s="9"/>
      <c r="M18" s="3"/>
      <c r="N18" s="19">
        <f t="shared" si="4"/>
        <v>0</v>
      </c>
      <c r="O18" s="17">
        <f t="shared" si="5"/>
        <v>-5.031060556006973</v>
      </c>
      <c r="P18" s="17">
        <f t="shared" si="6"/>
        <v>-2.0210814785230387</v>
      </c>
      <c r="Q18" s="17">
        <f t="shared" si="7"/>
        <v>-1.7068107518670854</v>
      </c>
      <c r="R18" s="17">
        <f t="shared" si="8"/>
        <v>-4.0368813545299407</v>
      </c>
      <c r="S18" s="17">
        <f t="shared" si="9"/>
        <v>-1.3346708135787151</v>
      </c>
      <c r="T18" s="17">
        <f t="shared" si="10"/>
        <v>-6.0837799950449369</v>
      </c>
      <c r="U18" s="5">
        <f t="shared" si="11"/>
        <v>0</v>
      </c>
      <c r="V18" s="5">
        <f t="shared" si="11"/>
        <v>0</v>
      </c>
      <c r="W18" s="5">
        <f t="shared" si="12"/>
        <v>0</v>
      </c>
      <c r="X18" s="9">
        <f t="shared" si="13"/>
        <v>0</v>
      </c>
      <c r="Y18" s="3"/>
      <c r="Z18" s="8">
        <f t="shared" si="0"/>
        <v>3.3359598794384105E-4</v>
      </c>
      <c r="AA18" s="4">
        <f t="shared" si="1"/>
        <v>0</v>
      </c>
      <c r="AB18" s="4">
        <f t="shared" si="2"/>
        <v>0.99839493226509191</v>
      </c>
      <c r="AC18" s="21">
        <f t="shared" si="3"/>
        <v>1.7781495180475306E-10</v>
      </c>
    </row>
    <row r="19" spans="1:29" ht="24" x14ac:dyDescent="0.3">
      <c r="A19" s="40" t="s">
        <v>15</v>
      </c>
      <c r="B19" s="8"/>
      <c r="C19" s="5"/>
      <c r="D19" s="5"/>
      <c r="E19" s="5"/>
      <c r="F19" s="5"/>
      <c r="G19" s="5"/>
      <c r="H19" s="5"/>
      <c r="I19" s="5"/>
      <c r="J19" s="5"/>
      <c r="K19" s="5"/>
      <c r="L19" s="9"/>
      <c r="M19" s="3"/>
      <c r="N19" s="19">
        <f t="shared" si="4"/>
        <v>0</v>
      </c>
      <c r="O19" s="17">
        <f t="shared" si="5"/>
        <v>-5.031060556006973</v>
      </c>
      <c r="P19" s="17">
        <f t="shared" si="6"/>
        <v>-2.0210814785230387</v>
      </c>
      <c r="Q19" s="17">
        <f t="shared" si="7"/>
        <v>-1.7068107518670854</v>
      </c>
      <c r="R19" s="17">
        <f t="shared" si="8"/>
        <v>-4.0368813545299407</v>
      </c>
      <c r="S19" s="17">
        <f t="shared" si="9"/>
        <v>-1.3346708135787151</v>
      </c>
      <c r="T19" s="17">
        <f t="shared" si="10"/>
        <v>-6.0837799950449369</v>
      </c>
      <c r="U19" s="5">
        <f t="shared" si="11"/>
        <v>0</v>
      </c>
      <c r="V19" s="5">
        <f t="shared" si="11"/>
        <v>0</v>
      </c>
      <c r="W19" s="5">
        <f t="shared" si="12"/>
        <v>0</v>
      </c>
      <c r="X19" s="9">
        <f t="shared" si="13"/>
        <v>0</v>
      </c>
      <c r="Y19" s="3"/>
      <c r="Z19" s="8">
        <f t="shared" si="0"/>
        <v>3.3359598794384105E-4</v>
      </c>
      <c r="AA19" s="4">
        <f t="shared" si="1"/>
        <v>0</v>
      </c>
      <c r="AB19" s="4">
        <f t="shared" si="2"/>
        <v>0.99839493226509191</v>
      </c>
      <c r="AC19" s="21">
        <f t="shared" si="3"/>
        <v>1.7781495180475306E-10</v>
      </c>
    </row>
    <row r="20" spans="1:29" x14ac:dyDescent="0.2">
      <c r="A20" s="2">
        <v>-5.5860000000000003</v>
      </c>
      <c r="B20" s="8"/>
      <c r="C20" s="5"/>
      <c r="D20" s="5"/>
      <c r="E20" s="5"/>
      <c r="F20" s="5"/>
      <c r="G20" s="5"/>
      <c r="H20" s="5"/>
      <c r="I20" s="5"/>
      <c r="J20" s="5"/>
      <c r="K20" s="5"/>
      <c r="L20" s="9"/>
      <c r="M20" s="3"/>
      <c r="N20" s="19">
        <f t="shared" si="4"/>
        <v>0</v>
      </c>
      <c r="O20" s="17">
        <f t="shared" si="5"/>
        <v>-5.031060556006973</v>
      </c>
      <c r="P20" s="17">
        <f t="shared" si="6"/>
        <v>-2.0210814785230387</v>
      </c>
      <c r="Q20" s="17">
        <f t="shared" si="7"/>
        <v>-1.7068107518670854</v>
      </c>
      <c r="R20" s="17">
        <f t="shared" si="8"/>
        <v>-4.0368813545299407</v>
      </c>
      <c r="S20" s="17">
        <f t="shared" si="9"/>
        <v>-1.3346708135787151</v>
      </c>
      <c r="T20" s="17">
        <f t="shared" si="10"/>
        <v>-6.0837799950449369</v>
      </c>
      <c r="U20" s="5">
        <f t="shared" si="11"/>
        <v>0</v>
      </c>
      <c r="V20" s="5">
        <f t="shared" si="11"/>
        <v>0</v>
      </c>
      <c r="W20" s="5">
        <f t="shared" si="12"/>
        <v>0</v>
      </c>
      <c r="X20" s="9">
        <f t="shared" si="13"/>
        <v>0</v>
      </c>
      <c r="Y20" s="3"/>
      <c r="Z20" s="8">
        <f t="shared" si="0"/>
        <v>3.3359598794384105E-4</v>
      </c>
      <c r="AA20" s="4">
        <f t="shared" si="1"/>
        <v>0</v>
      </c>
      <c r="AB20" s="4">
        <f t="shared" si="2"/>
        <v>0.99839493226509191</v>
      </c>
      <c r="AC20" s="21">
        <f t="shared" si="3"/>
        <v>1.7781495180475306E-10</v>
      </c>
    </row>
    <row r="21" spans="1:29" x14ac:dyDescent="0.2">
      <c r="A21" s="2">
        <v>-0.85499999999999998</v>
      </c>
      <c r="B21" s="8"/>
      <c r="C21" s="5"/>
      <c r="D21" s="5"/>
      <c r="E21" s="5"/>
      <c r="F21" s="5"/>
      <c r="G21" s="5"/>
      <c r="H21" s="5"/>
      <c r="I21" s="5"/>
      <c r="J21" s="5"/>
      <c r="K21" s="5"/>
      <c r="L21" s="9"/>
      <c r="M21" s="3"/>
      <c r="N21" s="19">
        <f t="shared" si="4"/>
        <v>0</v>
      </c>
      <c r="O21" s="17">
        <f t="shared" si="5"/>
        <v>-5.031060556006973</v>
      </c>
      <c r="P21" s="17">
        <f t="shared" si="6"/>
        <v>-2.0210814785230387</v>
      </c>
      <c r="Q21" s="17">
        <f t="shared" si="7"/>
        <v>-1.7068107518670854</v>
      </c>
      <c r="R21" s="17">
        <f t="shared" si="8"/>
        <v>-4.0368813545299407</v>
      </c>
      <c r="S21" s="17">
        <f t="shared" si="9"/>
        <v>-1.3346708135787151</v>
      </c>
      <c r="T21" s="17">
        <f t="shared" si="10"/>
        <v>-6.0837799950449369</v>
      </c>
      <c r="U21" s="5">
        <f t="shared" si="11"/>
        <v>0</v>
      </c>
      <c r="V21" s="5">
        <f t="shared" si="11"/>
        <v>0</v>
      </c>
      <c r="W21" s="5">
        <f t="shared" si="12"/>
        <v>0</v>
      </c>
      <c r="X21" s="9">
        <f t="shared" si="13"/>
        <v>0</v>
      </c>
      <c r="Y21" s="3"/>
      <c r="Z21" s="8">
        <f t="shared" si="0"/>
        <v>3.3359598794384105E-4</v>
      </c>
      <c r="AA21" s="4">
        <f t="shared" si="1"/>
        <v>0</v>
      </c>
      <c r="AB21" s="4">
        <f t="shared" si="2"/>
        <v>0.99839493226509191</v>
      </c>
      <c r="AC21" s="21">
        <f t="shared" si="3"/>
        <v>1.7781495180475306E-10</v>
      </c>
    </row>
    <row r="22" spans="1:29" x14ac:dyDescent="0.2">
      <c r="A22" s="2">
        <v>-0.28000000000000003</v>
      </c>
      <c r="B22" s="8"/>
      <c r="C22" s="5"/>
      <c r="D22" s="5"/>
      <c r="E22" s="5"/>
      <c r="F22" s="5"/>
      <c r="G22" s="5"/>
      <c r="H22" s="5"/>
      <c r="I22" s="5"/>
      <c r="J22" s="5"/>
      <c r="K22" s="5"/>
      <c r="L22" s="9"/>
      <c r="M22" s="3"/>
      <c r="N22" s="19">
        <f t="shared" si="4"/>
        <v>0</v>
      </c>
      <c r="O22" s="17">
        <f t="shared" si="5"/>
        <v>-5.031060556006973</v>
      </c>
      <c r="P22" s="17">
        <f t="shared" si="6"/>
        <v>-2.0210814785230387</v>
      </c>
      <c r="Q22" s="17">
        <f t="shared" si="7"/>
        <v>-1.7068107518670854</v>
      </c>
      <c r="R22" s="17">
        <f t="shared" si="8"/>
        <v>-4.0368813545299407</v>
      </c>
      <c r="S22" s="17">
        <f t="shared" si="9"/>
        <v>-1.3346708135787151</v>
      </c>
      <c r="T22" s="17">
        <f t="shared" si="10"/>
        <v>-6.0837799950449369</v>
      </c>
      <c r="U22" s="5">
        <f t="shared" si="11"/>
        <v>0</v>
      </c>
      <c r="V22" s="5">
        <f t="shared" si="11"/>
        <v>0</v>
      </c>
      <c r="W22" s="5">
        <f t="shared" si="12"/>
        <v>0</v>
      </c>
      <c r="X22" s="9">
        <f t="shared" si="13"/>
        <v>0</v>
      </c>
      <c r="Y22" s="3"/>
      <c r="Z22" s="8">
        <f t="shared" si="0"/>
        <v>3.3359598794384105E-4</v>
      </c>
      <c r="AA22" s="4">
        <f t="shared" si="1"/>
        <v>0</v>
      </c>
      <c r="AB22" s="4">
        <f t="shared" si="2"/>
        <v>0.99839493226509191</v>
      </c>
      <c r="AC22" s="21">
        <f t="shared" si="3"/>
        <v>1.7781495180475306E-10</v>
      </c>
    </row>
    <row r="23" spans="1:29" x14ac:dyDescent="0.2">
      <c r="A23" s="2">
        <v>0.80700000000000005</v>
      </c>
      <c r="B23" s="8"/>
      <c r="C23" s="5"/>
      <c r="D23" s="5"/>
      <c r="E23" s="5"/>
      <c r="F23" s="5"/>
      <c r="G23" s="5"/>
      <c r="H23" s="5"/>
      <c r="I23" s="5"/>
      <c r="J23" s="5"/>
      <c r="K23" s="5"/>
      <c r="L23" s="9"/>
      <c r="M23" s="3"/>
      <c r="N23" s="19">
        <f t="shared" si="4"/>
        <v>0</v>
      </c>
      <c r="O23" s="17">
        <f t="shared" si="5"/>
        <v>-5.031060556006973</v>
      </c>
      <c r="P23" s="17">
        <f t="shared" si="6"/>
        <v>-2.0210814785230387</v>
      </c>
      <c r="Q23" s="17">
        <f t="shared" si="7"/>
        <v>-1.7068107518670854</v>
      </c>
      <c r="R23" s="17">
        <f t="shared" si="8"/>
        <v>-4.0368813545299407</v>
      </c>
      <c r="S23" s="17">
        <f t="shared" si="9"/>
        <v>-1.3346708135787151</v>
      </c>
      <c r="T23" s="17">
        <f t="shared" si="10"/>
        <v>-6.0837799950449369</v>
      </c>
      <c r="U23" s="5">
        <f t="shared" si="11"/>
        <v>0</v>
      </c>
      <c r="V23" s="5">
        <f t="shared" si="11"/>
        <v>0</v>
      </c>
      <c r="W23" s="5">
        <f t="shared" si="12"/>
        <v>0</v>
      </c>
      <c r="X23" s="9">
        <f t="shared" si="13"/>
        <v>0</v>
      </c>
      <c r="Y23" s="3"/>
      <c r="Z23" s="8">
        <f t="shared" si="0"/>
        <v>3.3359598794384105E-4</v>
      </c>
      <c r="AA23" s="4">
        <f t="shared" si="1"/>
        <v>0</v>
      </c>
      <c r="AB23" s="4">
        <f t="shared" si="2"/>
        <v>0.99839493226509191</v>
      </c>
      <c r="AC23" s="21">
        <f t="shared" si="3"/>
        <v>1.7781495180475306E-10</v>
      </c>
    </row>
    <row r="24" spans="1:29" x14ac:dyDescent="0.2">
      <c r="A24" s="2">
        <v>-0.35399999999999998</v>
      </c>
      <c r="B24" s="8"/>
      <c r="C24" s="5"/>
      <c r="D24" s="5"/>
      <c r="E24" s="5"/>
      <c r="F24" s="5"/>
      <c r="G24" s="5"/>
      <c r="H24" s="5"/>
      <c r="I24" s="5"/>
      <c r="J24" s="5"/>
      <c r="K24" s="5"/>
      <c r="L24" s="9"/>
      <c r="M24" s="3"/>
      <c r="N24" s="19">
        <f t="shared" si="4"/>
        <v>0</v>
      </c>
      <c r="O24" s="17">
        <f t="shared" si="5"/>
        <v>-5.031060556006973</v>
      </c>
      <c r="P24" s="17">
        <f t="shared" si="6"/>
        <v>-2.0210814785230387</v>
      </c>
      <c r="Q24" s="17">
        <f t="shared" si="7"/>
        <v>-1.7068107518670854</v>
      </c>
      <c r="R24" s="17">
        <f t="shared" si="8"/>
        <v>-4.0368813545299407</v>
      </c>
      <c r="S24" s="17">
        <f t="shared" si="9"/>
        <v>-1.3346708135787151</v>
      </c>
      <c r="T24" s="17">
        <f t="shared" si="10"/>
        <v>-6.0837799950449369</v>
      </c>
      <c r="U24" s="5">
        <f t="shared" si="11"/>
        <v>0</v>
      </c>
      <c r="V24" s="5">
        <f t="shared" si="11"/>
        <v>0</v>
      </c>
      <c r="W24" s="5">
        <f t="shared" si="12"/>
        <v>0</v>
      </c>
      <c r="X24" s="9">
        <f t="shared" si="13"/>
        <v>0</v>
      </c>
      <c r="Y24" s="3"/>
      <c r="Z24" s="8">
        <f t="shared" si="0"/>
        <v>3.3359598794384105E-4</v>
      </c>
      <c r="AA24" s="4">
        <f t="shared" si="1"/>
        <v>0</v>
      </c>
      <c r="AB24" s="4">
        <f t="shared" si="2"/>
        <v>0.99839493226509191</v>
      </c>
      <c r="AC24" s="21">
        <f t="shared" si="3"/>
        <v>1.7781495180475306E-10</v>
      </c>
    </row>
    <row r="25" spans="1:29" x14ac:dyDescent="0.2">
      <c r="A25" s="2">
        <v>-0.26600000000000001</v>
      </c>
      <c r="B25" s="8"/>
      <c r="C25" s="5"/>
      <c r="D25" s="5"/>
      <c r="E25" s="5"/>
      <c r="F25" s="5"/>
      <c r="G25" s="5"/>
      <c r="H25" s="5"/>
      <c r="I25" s="5"/>
      <c r="J25" s="5"/>
      <c r="K25" s="5"/>
      <c r="L25" s="9"/>
      <c r="M25" s="3"/>
      <c r="N25" s="19">
        <f t="shared" si="4"/>
        <v>0</v>
      </c>
      <c r="O25" s="17">
        <f t="shared" si="5"/>
        <v>-5.031060556006973</v>
      </c>
      <c r="P25" s="17">
        <f t="shared" si="6"/>
        <v>-2.0210814785230387</v>
      </c>
      <c r="Q25" s="17">
        <f t="shared" si="7"/>
        <v>-1.7068107518670854</v>
      </c>
      <c r="R25" s="17">
        <f t="shared" si="8"/>
        <v>-4.0368813545299407</v>
      </c>
      <c r="S25" s="17">
        <f t="shared" si="9"/>
        <v>-1.3346708135787151</v>
      </c>
      <c r="T25" s="17">
        <f t="shared" si="10"/>
        <v>-6.0837799950449369</v>
      </c>
      <c r="U25" s="5">
        <f t="shared" si="11"/>
        <v>0</v>
      </c>
      <c r="V25" s="5">
        <f t="shared" si="11"/>
        <v>0</v>
      </c>
      <c r="W25" s="5">
        <f t="shared" si="12"/>
        <v>0</v>
      </c>
      <c r="X25" s="9">
        <f t="shared" si="13"/>
        <v>0</v>
      </c>
      <c r="Y25" s="3"/>
      <c r="Z25" s="8">
        <f t="shared" si="0"/>
        <v>3.3359598794384105E-4</v>
      </c>
      <c r="AA25" s="4">
        <f t="shared" si="1"/>
        <v>0</v>
      </c>
      <c r="AB25" s="4">
        <f t="shared" si="2"/>
        <v>0.99839493226509191</v>
      </c>
      <c r="AC25" s="21">
        <f t="shared" si="3"/>
        <v>1.7781495180475306E-10</v>
      </c>
    </row>
    <row r="26" spans="1:29" x14ac:dyDescent="0.2">
      <c r="A26" s="2">
        <v>-0.21299999999999999</v>
      </c>
      <c r="B26" s="8"/>
      <c r="C26" s="5"/>
      <c r="D26" s="5"/>
      <c r="E26" s="5"/>
      <c r="F26" s="5"/>
      <c r="G26" s="5"/>
      <c r="H26" s="5"/>
      <c r="I26" s="5"/>
      <c r="J26" s="5"/>
      <c r="K26" s="5"/>
      <c r="L26" s="9"/>
      <c r="M26" s="3"/>
      <c r="N26" s="19">
        <f t="shared" si="4"/>
        <v>0</v>
      </c>
      <c r="O26" s="17">
        <f t="shared" si="5"/>
        <v>-5.031060556006973</v>
      </c>
      <c r="P26" s="17">
        <f t="shared" si="6"/>
        <v>-2.0210814785230387</v>
      </c>
      <c r="Q26" s="17">
        <f t="shared" si="7"/>
        <v>-1.7068107518670854</v>
      </c>
      <c r="R26" s="17">
        <f t="shared" si="8"/>
        <v>-4.0368813545299407</v>
      </c>
      <c r="S26" s="17">
        <f t="shared" si="9"/>
        <v>-1.3346708135787151</v>
      </c>
      <c r="T26" s="17">
        <f t="shared" si="10"/>
        <v>-6.0837799950449369</v>
      </c>
      <c r="U26" s="5">
        <f t="shared" si="11"/>
        <v>0</v>
      </c>
      <c r="V26" s="5">
        <f t="shared" si="11"/>
        <v>0</v>
      </c>
      <c r="W26" s="5">
        <f t="shared" si="12"/>
        <v>0</v>
      </c>
      <c r="X26" s="9">
        <f t="shared" si="13"/>
        <v>0</v>
      </c>
      <c r="Y26" s="3"/>
      <c r="Z26" s="8">
        <f t="shared" si="0"/>
        <v>3.3359598794384105E-4</v>
      </c>
      <c r="AA26" s="4">
        <f t="shared" si="1"/>
        <v>0</v>
      </c>
      <c r="AB26" s="4">
        <f t="shared" si="2"/>
        <v>0.99839493226509191</v>
      </c>
      <c r="AC26" s="21">
        <f t="shared" si="3"/>
        <v>1.7781495180475306E-10</v>
      </c>
    </row>
    <row r="27" spans="1:29" x14ac:dyDescent="0.2">
      <c r="A27" s="2">
        <v>0.99199999999999999</v>
      </c>
      <c r="B27" s="8"/>
      <c r="C27" s="5"/>
      <c r="D27" s="5"/>
      <c r="E27" s="5"/>
      <c r="F27" s="5"/>
      <c r="G27" s="5"/>
      <c r="H27" s="5"/>
      <c r="I27" s="5"/>
      <c r="J27" s="5"/>
      <c r="K27" s="5"/>
      <c r="L27" s="9"/>
      <c r="M27" s="3"/>
      <c r="N27" s="19">
        <f t="shared" si="4"/>
        <v>0</v>
      </c>
      <c r="O27" s="17">
        <f t="shared" si="5"/>
        <v>-5.031060556006973</v>
      </c>
      <c r="P27" s="17">
        <f t="shared" si="6"/>
        <v>-2.0210814785230387</v>
      </c>
      <c r="Q27" s="17">
        <f t="shared" si="7"/>
        <v>-1.7068107518670854</v>
      </c>
      <c r="R27" s="17">
        <f t="shared" si="8"/>
        <v>-4.0368813545299407</v>
      </c>
      <c r="S27" s="17">
        <f t="shared" si="9"/>
        <v>-1.3346708135787151</v>
      </c>
      <c r="T27" s="17">
        <f t="shared" si="10"/>
        <v>-6.0837799950449369</v>
      </c>
      <c r="U27" s="5">
        <f t="shared" si="11"/>
        <v>0</v>
      </c>
      <c r="V27" s="5">
        <f t="shared" si="11"/>
        <v>0</v>
      </c>
      <c r="W27" s="5">
        <f t="shared" si="12"/>
        <v>0</v>
      </c>
      <c r="X27" s="9">
        <f t="shared" si="13"/>
        <v>0</v>
      </c>
      <c r="Y27" s="3"/>
      <c r="Z27" s="8">
        <f t="shared" si="0"/>
        <v>3.3359598794384105E-4</v>
      </c>
      <c r="AA27" s="4">
        <f t="shared" si="1"/>
        <v>0</v>
      </c>
      <c r="AB27" s="4">
        <f t="shared" si="2"/>
        <v>0.99839493226509191</v>
      </c>
      <c r="AC27" s="21">
        <f t="shared" si="3"/>
        <v>1.7781495180475306E-10</v>
      </c>
    </row>
    <row r="28" spans="1:29" x14ac:dyDescent="0.2">
      <c r="A28" s="2">
        <v>-2.5270000000000001</v>
      </c>
      <c r="B28" s="8"/>
      <c r="C28" s="5"/>
      <c r="D28" s="5"/>
      <c r="E28" s="5"/>
      <c r="F28" s="5"/>
      <c r="G28" s="5"/>
      <c r="H28" s="5"/>
      <c r="I28" s="5"/>
      <c r="J28" s="5"/>
      <c r="K28" s="5"/>
      <c r="L28" s="9"/>
      <c r="M28" s="3"/>
      <c r="N28" s="19">
        <f t="shared" si="4"/>
        <v>0</v>
      </c>
      <c r="O28" s="17">
        <f t="shared" si="5"/>
        <v>-5.031060556006973</v>
      </c>
      <c r="P28" s="17">
        <f t="shared" si="6"/>
        <v>-2.0210814785230387</v>
      </c>
      <c r="Q28" s="17">
        <f t="shared" si="7"/>
        <v>-1.7068107518670854</v>
      </c>
      <c r="R28" s="17">
        <f t="shared" si="8"/>
        <v>-4.0368813545299407</v>
      </c>
      <c r="S28" s="17">
        <f t="shared" si="9"/>
        <v>-1.3346708135787151</v>
      </c>
      <c r="T28" s="17">
        <f t="shared" si="10"/>
        <v>-6.0837799950449369</v>
      </c>
      <c r="U28" s="5">
        <f t="shared" si="11"/>
        <v>0</v>
      </c>
      <c r="V28" s="5">
        <f t="shared" si="11"/>
        <v>0</v>
      </c>
      <c r="W28" s="5">
        <f t="shared" si="12"/>
        <v>0</v>
      </c>
      <c r="X28" s="9">
        <f t="shared" si="13"/>
        <v>0</v>
      </c>
      <c r="Y28" s="3"/>
      <c r="Z28" s="8">
        <f t="shared" si="0"/>
        <v>3.3359598794384105E-4</v>
      </c>
      <c r="AA28" s="4">
        <f t="shared" si="1"/>
        <v>0</v>
      </c>
      <c r="AB28" s="4">
        <f t="shared" si="2"/>
        <v>0.99839493226509191</v>
      </c>
      <c r="AC28" s="21">
        <f t="shared" si="3"/>
        <v>1.7781495180475306E-10</v>
      </c>
    </row>
    <row r="29" spans="1:29" ht="17" thickBot="1" x14ac:dyDescent="0.25">
      <c r="A29" s="2">
        <v>-6.0000000000000001E-3</v>
      </c>
      <c r="B29" s="10"/>
      <c r="C29" s="11"/>
      <c r="D29" s="11"/>
      <c r="E29" s="11"/>
      <c r="F29" s="11"/>
      <c r="G29" s="11"/>
      <c r="H29" s="11"/>
      <c r="I29" s="11"/>
      <c r="J29" s="11"/>
      <c r="K29" s="11"/>
      <c r="L29" s="12"/>
      <c r="M29" s="3"/>
      <c r="N29" s="20">
        <f t="shared" si="4"/>
        <v>0</v>
      </c>
      <c r="O29" s="67">
        <f t="shared" si="5"/>
        <v>-5.031060556006973</v>
      </c>
      <c r="P29" s="67">
        <f t="shared" si="6"/>
        <v>-2.0210814785230387</v>
      </c>
      <c r="Q29" s="67">
        <f t="shared" si="7"/>
        <v>-1.7068107518670854</v>
      </c>
      <c r="R29" s="67">
        <f t="shared" si="8"/>
        <v>-4.0368813545299407</v>
      </c>
      <c r="S29" s="67">
        <f>(H29-478.56753669)/358.56597134</f>
        <v>-1.3346708135787151</v>
      </c>
      <c r="T29" s="67">
        <f t="shared" si="10"/>
        <v>-6.0837799950449369</v>
      </c>
      <c r="U29" s="11">
        <f t="shared" si="11"/>
        <v>0</v>
      </c>
      <c r="V29" s="11">
        <f t="shared" si="11"/>
        <v>0</v>
      </c>
      <c r="W29" s="11">
        <f t="shared" si="12"/>
        <v>0</v>
      </c>
      <c r="X29" s="12">
        <f t="shared" si="13"/>
        <v>0</v>
      </c>
      <c r="Y29" s="3"/>
      <c r="Z29" s="10">
        <f t="shared" si="0"/>
        <v>3.3359598794384105E-4</v>
      </c>
      <c r="AA29" s="22">
        <f t="shared" si="1"/>
        <v>0</v>
      </c>
      <c r="AB29" s="22">
        <f t="shared" si="2"/>
        <v>0.99839493226509191</v>
      </c>
      <c r="AC29" s="23">
        <f t="shared" si="3"/>
        <v>1.7781495180475306E-10</v>
      </c>
    </row>
    <row r="30" spans="1:29" x14ac:dyDescent="0.2">
      <c r="A30" s="2">
        <v>0.125</v>
      </c>
    </row>
    <row r="31" spans="1:29" x14ac:dyDescent="0.2">
      <c r="A31" s="2">
        <v>0.47499999999999998</v>
      </c>
    </row>
    <row r="32" spans="1:29" ht="24" x14ac:dyDescent="0.3">
      <c r="A32" s="40" t="s">
        <v>16</v>
      </c>
    </row>
    <row r="33" spans="1:1" x14ac:dyDescent="0.2">
      <c r="A33" s="2">
        <v>-4.2679999999999998</v>
      </c>
    </row>
    <row r="34" spans="1:1" x14ac:dyDescent="0.2">
      <c r="A34" s="2">
        <v>-0.14699999999999999</v>
      </c>
    </row>
    <row r="35" spans="1:1" x14ac:dyDescent="0.2">
      <c r="A35" s="2">
        <v>0.23200000000000001</v>
      </c>
    </row>
    <row r="36" spans="1:1" x14ac:dyDescent="0.2">
      <c r="A36" s="2">
        <v>2.0339999999999998</v>
      </c>
    </row>
    <row r="37" spans="1:1" x14ac:dyDescent="0.2">
      <c r="A37" s="2">
        <v>0.29799999999999999</v>
      </c>
    </row>
    <row r="38" spans="1:1" x14ac:dyDescent="0.2">
      <c r="A38" s="2">
        <v>0.434</v>
      </c>
    </row>
    <row r="39" spans="1:1" x14ac:dyDescent="0.2">
      <c r="A39" s="2">
        <v>9.4E-2</v>
      </c>
    </row>
    <row r="40" spans="1:1" x14ac:dyDescent="0.2">
      <c r="A40" s="2">
        <v>2.532</v>
      </c>
    </row>
    <row r="41" spans="1:1" x14ac:dyDescent="0.2">
      <c r="A41" s="2">
        <v>0.46800000000000003</v>
      </c>
    </row>
    <row r="42" spans="1:1" x14ac:dyDescent="0.2">
      <c r="A42" s="2">
        <v>0.80200000000000005</v>
      </c>
    </row>
    <row r="43" spans="1:1" x14ac:dyDescent="0.2">
      <c r="A43" s="2">
        <v>2.161</v>
      </c>
    </row>
    <row r="44" spans="1:1" x14ac:dyDescent="0.2">
      <c r="A44" s="2">
        <v>0.70799999999999996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Threshold 15</vt:lpstr>
      <vt:lpstr>Threshold 20</vt:lpstr>
      <vt:lpstr>Threshold 25</vt:lpstr>
      <vt:lpstr>Threshold 30</vt:lpstr>
      <vt:lpstr>Threshold 40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2023-03-21T08:42:08Z</dcterms:created>
  <dcterms:modified xsi:type="dcterms:W3CDTF">2023-03-22T11:27:51Z</dcterms:modified>
</cp:coreProperties>
</file>