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120" windowWidth="17820" windowHeight="7230" activeTab="1"/>
  </bookViews>
  <sheets>
    <sheet name="Fermentation Measurements" sheetId="5" r:id="rId1"/>
    <sheet name="Growth Measurements" sheetId="6" r:id="rId2"/>
  </sheets>
  <definedNames>
    <definedName name="_GoBack" localSheetId="0">'Fermentation Measurements'!$A$10</definedName>
  </definedNames>
  <calcPr calcId="125725" concurrentCalc="0"/>
</workbook>
</file>

<file path=xl/calcChain.xml><?xml version="1.0" encoding="utf-8"?>
<calcChain xmlns="http://schemas.openxmlformats.org/spreadsheetml/2006/main">
  <c r="E120" i="6"/>
  <c r="U122"/>
  <c r="U120"/>
  <c r="Q122"/>
  <c r="Q120"/>
  <c r="M122"/>
  <c r="M120"/>
  <c r="I122"/>
  <c r="I120"/>
  <c r="E26"/>
  <c r="E27"/>
  <c r="E28"/>
  <c r="E29"/>
  <c r="E30"/>
  <c r="E31"/>
  <c r="E32"/>
  <c r="E122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E118"/>
  <c r="E117"/>
  <c r="E116"/>
  <c r="E115"/>
  <c r="E114"/>
  <c r="E113"/>
  <c r="E112"/>
  <c r="E111"/>
  <c r="E110"/>
  <c r="E109"/>
  <c r="E108"/>
  <c r="E107"/>
  <c r="E106"/>
  <c r="E105"/>
  <c r="E104"/>
  <c r="E103"/>
  <c r="E102"/>
  <c r="E101"/>
  <c r="E100"/>
  <c r="E99"/>
  <c r="E98"/>
  <c r="E97"/>
  <c r="E96"/>
  <c r="E95"/>
  <c r="E94"/>
  <c r="E93"/>
  <c r="E92"/>
  <c r="E91"/>
  <c r="E90"/>
  <c r="E89"/>
  <c r="E88"/>
  <c r="E87"/>
  <c r="E86"/>
  <c r="E85"/>
  <c r="E84"/>
  <c r="E83"/>
  <c r="E82"/>
  <c r="E81"/>
  <c r="E80"/>
  <c r="E79"/>
  <c r="E78"/>
  <c r="E77"/>
  <c r="E76"/>
  <c r="E75"/>
  <c r="E74"/>
  <c r="E73"/>
  <c r="E72"/>
  <c r="E71"/>
  <c r="E70"/>
  <c r="E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25"/>
  <c r="E24"/>
  <c r="E23"/>
  <c r="E22"/>
  <c r="E21"/>
  <c r="E20"/>
  <c r="E19"/>
  <c r="U118"/>
  <c r="U117"/>
  <c r="U116"/>
  <c r="U115"/>
  <c r="U114"/>
  <c r="U113"/>
  <c r="U112"/>
  <c r="U111"/>
  <c r="U110"/>
  <c r="U109"/>
  <c r="U108"/>
  <c r="U107"/>
  <c r="U106"/>
  <c r="U105"/>
  <c r="U104"/>
  <c r="U103"/>
  <c r="U102"/>
  <c r="U101"/>
  <c r="U100"/>
  <c r="U99"/>
  <c r="U98"/>
  <c r="U97"/>
  <c r="U96"/>
  <c r="U95"/>
  <c r="U94"/>
  <c r="U93"/>
  <c r="U92"/>
  <c r="U91"/>
  <c r="U90"/>
  <c r="U89"/>
  <c r="U88"/>
  <c r="U87"/>
  <c r="U86"/>
  <c r="U85"/>
  <c r="U84"/>
  <c r="U83"/>
  <c r="U82"/>
  <c r="U81"/>
  <c r="U80"/>
  <c r="U79"/>
  <c r="U78"/>
  <c r="U77"/>
  <c r="U76"/>
  <c r="U75"/>
  <c r="U74"/>
  <c r="U73"/>
  <c r="U72"/>
  <c r="U71"/>
  <c r="U70"/>
  <c r="U69"/>
  <c r="U68"/>
  <c r="U67"/>
  <c r="U66"/>
  <c r="U65"/>
  <c r="U64"/>
  <c r="U63"/>
  <c r="U62"/>
  <c r="U61"/>
  <c r="U60"/>
  <c r="U59"/>
  <c r="U58"/>
  <c r="U57"/>
  <c r="U56"/>
  <c r="U55"/>
  <c r="U54"/>
  <c r="U53"/>
  <c r="U52"/>
  <c r="U51"/>
  <c r="U50"/>
  <c r="U49"/>
  <c r="U48"/>
  <c r="U47"/>
  <c r="U46"/>
  <c r="U45"/>
  <c r="U44"/>
  <c r="U43"/>
  <c r="U42"/>
  <c r="U41"/>
  <c r="U40"/>
  <c r="U39"/>
  <c r="U38"/>
  <c r="U37"/>
  <c r="U36"/>
  <c r="U35"/>
  <c r="U34"/>
  <c r="U33"/>
  <c r="U32"/>
  <c r="U31"/>
  <c r="U30"/>
  <c r="U29"/>
  <c r="U28"/>
  <c r="U27"/>
  <c r="U26"/>
  <c r="U25"/>
  <c r="U24"/>
  <c r="U23"/>
  <c r="U22"/>
  <c r="U21"/>
  <c r="U20"/>
  <c r="U19"/>
  <c r="Q118"/>
  <c r="Q117"/>
  <c r="Q116"/>
  <c r="Q115"/>
  <c r="Q114"/>
  <c r="Q113"/>
  <c r="Q112"/>
  <c r="Q111"/>
  <c r="Q110"/>
  <c r="Q109"/>
  <c r="Q108"/>
  <c r="Q107"/>
  <c r="Q106"/>
  <c r="Q105"/>
  <c r="Q104"/>
  <c r="Q103"/>
  <c r="Q102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M118"/>
  <c r="M117"/>
  <c r="M116"/>
  <c r="M115"/>
  <c r="M114"/>
  <c r="M113"/>
  <c r="M112"/>
  <c r="M111"/>
  <c r="M110"/>
  <c r="M109"/>
  <c r="M108"/>
  <c r="M107"/>
  <c r="M106"/>
  <c r="M105"/>
  <c r="M104"/>
  <c r="M103"/>
  <c r="M102"/>
  <c r="M101"/>
  <c r="M100"/>
  <c r="M99"/>
  <c r="M98"/>
  <c r="M97"/>
  <c r="M96"/>
  <c r="M95"/>
  <c r="M94"/>
  <c r="M93"/>
  <c r="M92"/>
  <c r="M91"/>
  <c r="M90"/>
  <c r="M89"/>
  <c r="M88"/>
  <c r="M87"/>
  <c r="M86"/>
  <c r="M85"/>
  <c r="M84"/>
  <c r="M83"/>
  <c r="M82"/>
  <c r="M81"/>
  <c r="M80"/>
  <c r="M79"/>
  <c r="M78"/>
  <c r="M77"/>
  <c r="M76"/>
  <c r="M75"/>
  <c r="M74"/>
  <c r="M73"/>
  <c r="M72"/>
  <c r="M71"/>
  <c r="M70"/>
  <c r="M69"/>
  <c r="M68"/>
  <c r="M67"/>
  <c r="M66"/>
  <c r="M65"/>
  <c r="M64"/>
  <c r="M63"/>
  <c r="M62"/>
  <c r="M61"/>
  <c r="M60"/>
  <c r="M59"/>
  <c r="M58"/>
  <c r="M57"/>
  <c r="M56"/>
  <c r="M55"/>
  <c r="M54"/>
  <c r="M53"/>
  <c r="M52"/>
  <c r="M51"/>
  <c r="M50"/>
  <c r="M49"/>
  <c r="M48"/>
  <c r="M47"/>
  <c r="M46"/>
  <c r="M45"/>
  <c r="M4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AS28" i="5"/>
  <c r="AT42"/>
  <c r="AS42"/>
  <c r="AT38"/>
  <c r="AS38"/>
  <c r="AT28"/>
  <c r="AT24"/>
  <c r="AS24"/>
  <c r="P42"/>
  <c r="P28"/>
  <c r="N42"/>
  <c r="N28"/>
  <c r="O42"/>
  <c r="O28"/>
  <c r="L24"/>
  <c r="D42"/>
  <c r="D38"/>
  <c r="D28"/>
  <c r="D24"/>
  <c r="U24"/>
  <c r="W24"/>
  <c r="AX42"/>
  <c r="AW42"/>
  <c r="AX38"/>
  <c r="AW38"/>
  <c r="AX28"/>
  <c r="AW28"/>
  <c r="V24"/>
  <c r="AX24"/>
  <c r="AW24"/>
  <c r="AV42"/>
  <c r="AU42"/>
  <c r="AV38"/>
  <c r="AU38"/>
  <c r="AV28"/>
  <c r="AU28"/>
  <c r="AV24"/>
  <c r="AU24"/>
  <c r="X42"/>
  <c r="W42"/>
  <c r="X38"/>
  <c r="W38"/>
  <c r="X28"/>
  <c r="W28"/>
  <c r="X24"/>
  <c r="L44"/>
  <c r="K44"/>
  <c r="J44"/>
  <c r="I44"/>
  <c r="H44"/>
  <c r="G44"/>
  <c r="F44"/>
  <c r="L40"/>
  <c r="K40"/>
  <c r="J40"/>
  <c r="I40"/>
  <c r="H40"/>
  <c r="G40"/>
  <c r="F40"/>
  <c r="L30"/>
  <c r="K30"/>
  <c r="J30"/>
  <c r="I30"/>
  <c r="H30"/>
  <c r="G30"/>
  <c r="F30"/>
  <c r="L26"/>
  <c r="K26"/>
  <c r="J26"/>
  <c r="I26"/>
  <c r="H26"/>
  <c r="G26"/>
  <c r="F26"/>
  <c r="L42"/>
  <c r="L38"/>
  <c r="L28"/>
  <c r="Q42"/>
  <c r="R42"/>
  <c r="M42"/>
  <c r="V42"/>
  <c r="U42"/>
  <c r="T42"/>
  <c r="V38"/>
  <c r="U38"/>
  <c r="T38"/>
  <c r="Q28"/>
  <c r="R28"/>
  <c r="V28"/>
  <c r="U28"/>
  <c r="T28"/>
  <c r="M28"/>
  <c r="T24"/>
</calcChain>
</file>

<file path=xl/sharedStrings.xml><?xml version="1.0" encoding="utf-8"?>
<sst xmlns="http://schemas.openxmlformats.org/spreadsheetml/2006/main" count="120" uniqueCount="76">
  <si>
    <t>MTC</t>
  </si>
  <si>
    <t>hpt</t>
  </si>
  <si>
    <t>pfl</t>
  </si>
  <si>
    <t>Glucose</t>
  </si>
  <si>
    <t>Pyruvate</t>
  </si>
  <si>
    <t>Lactate</t>
  </si>
  <si>
    <t>Formate</t>
  </si>
  <si>
    <t>Acetate</t>
  </si>
  <si>
    <t>Ethanol</t>
  </si>
  <si>
    <t>H2</t>
  </si>
  <si>
    <t>Calculated CO2</t>
  </si>
  <si>
    <t>Asp</t>
  </si>
  <si>
    <t>Thr</t>
  </si>
  <si>
    <t>Ser</t>
  </si>
  <si>
    <t>Glu</t>
  </si>
  <si>
    <t>Gly</t>
  </si>
  <si>
    <t>Ala</t>
  </si>
  <si>
    <t>Val</t>
  </si>
  <si>
    <t>(Cys)2</t>
  </si>
  <si>
    <t>Met</t>
  </si>
  <si>
    <t>Ile</t>
  </si>
  <si>
    <t>Leu</t>
  </si>
  <si>
    <t>Tyr</t>
  </si>
  <si>
    <t>Phe</t>
  </si>
  <si>
    <t>His</t>
  </si>
  <si>
    <t>Lys</t>
  </si>
  <si>
    <t>Arg</t>
  </si>
  <si>
    <t>Pro</t>
  </si>
  <si>
    <t>Blank</t>
  </si>
  <si>
    <t>Cellobiose</t>
  </si>
  <si>
    <t>Carbon</t>
  </si>
  <si>
    <t>Electrons</t>
  </si>
  <si>
    <t>STDEV</t>
  </si>
  <si>
    <t>CTFUD</t>
  </si>
  <si>
    <t>Δ in substrate/product</t>
  </si>
  <si>
    <t>Initial concentrations</t>
  </si>
  <si>
    <t>O/R balance</t>
  </si>
  <si>
    <t>Redox value</t>
  </si>
  <si>
    <t>C from fermentation products</t>
  </si>
  <si>
    <t>e from fermentation products</t>
  </si>
  <si>
    <t>C from amino acids</t>
  </si>
  <si>
    <t>e from amino acids</t>
  </si>
  <si>
    <t>Total C recovery (%)</t>
  </si>
  <si>
    <t>Total e recovery (%)</t>
  </si>
  <si>
    <t>C recovery (%) from fermentation products</t>
  </si>
  <si>
    <t>e recovery (%) from fermentation products</t>
  </si>
  <si>
    <t>C recovery (%) from amino acids</t>
  </si>
  <si>
    <t>e recovery (%) from amino acids</t>
  </si>
  <si>
    <t>yield</t>
  </si>
  <si>
    <t>NA</t>
  </si>
  <si>
    <t>Change in Ac+EtOH</t>
  </si>
  <si>
    <t>Change in Ac+EtOH minus decrease in formate</t>
  </si>
  <si>
    <t>Increase in CO2</t>
  </si>
  <si>
    <t>% increase in CO2</t>
  </si>
  <si>
    <t>product yield</t>
  </si>
  <si>
    <t>Decrease in formate</t>
  </si>
  <si>
    <t xml:space="preserve">Increase in CO2/decrease in formate </t>
  </si>
  <si>
    <t>Gln</t>
  </si>
  <si>
    <t>Asn</t>
  </si>
  <si>
    <t>Trp</t>
  </si>
  <si>
    <r>
      <t xml:space="preserve">Elimination of Formate Production in </t>
    </r>
    <r>
      <rPr>
        <b/>
        <i/>
        <sz val="14"/>
        <color theme="1"/>
        <rFont val="Times New Roman"/>
        <family val="1"/>
      </rPr>
      <t>Clostridium thermocellum</t>
    </r>
    <r>
      <rPr>
        <b/>
        <sz val="14"/>
        <color theme="1"/>
        <rFont val="Times New Roman"/>
        <family val="1"/>
      </rPr>
      <t xml:space="preserve"> </t>
    </r>
  </si>
  <si>
    <t>Journal of Industrial Microbiology and Biotechnology</t>
  </si>
  <si>
    <r>
      <t>Thomas Rydzak</t>
    </r>
    <r>
      <rPr>
        <vertAlign val="superscript"/>
        <sz val="12"/>
        <color theme="1"/>
        <rFont val="Times New Roman"/>
        <family val="1"/>
      </rPr>
      <t>1,2</t>
    </r>
    <r>
      <rPr>
        <sz val="12"/>
        <color theme="1"/>
        <rFont val="Times New Roman"/>
        <family val="1"/>
      </rPr>
      <t>, Lee R. Lynd</t>
    </r>
    <r>
      <rPr>
        <vertAlign val="superscript"/>
        <sz val="12"/>
        <color theme="1"/>
        <rFont val="Times New Roman"/>
        <family val="1"/>
      </rPr>
      <t>2,3</t>
    </r>
    <r>
      <rPr>
        <sz val="12"/>
        <color theme="1"/>
        <rFont val="Times New Roman"/>
        <family val="1"/>
      </rPr>
      <t>, Adam M. Guss</t>
    </r>
    <r>
      <rPr>
        <vertAlign val="superscript"/>
        <sz val="12"/>
        <color theme="1"/>
        <rFont val="Times New Roman"/>
        <family val="1"/>
      </rPr>
      <t>1,2*</t>
    </r>
  </si>
  <si>
    <r>
      <t>1</t>
    </r>
    <r>
      <rPr>
        <sz val="12"/>
        <color theme="1"/>
        <rFont val="Times New Roman"/>
        <family val="1"/>
      </rPr>
      <t xml:space="preserve">Biosciences Division, Oak Ridge National Laboratory, Oak Ridge, Tennessee, United States of America </t>
    </r>
  </si>
  <si>
    <r>
      <t>2</t>
    </r>
    <r>
      <rPr>
        <sz val="12"/>
        <color theme="1"/>
        <rFont val="Times New Roman"/>
        <family val="1"/>
      </rPr>
      <t>BioEnergy Science Center, Oak Ridge National Laboratory, Oak Ridge, Tennessee, United States of America</t>
    </r>
  </si>
  <si>
    <r>
      <t>3</t>
    </r>
    <r>
      <rPr>
        <sz val="12"/>
        <color theme="1"/>
        <rFont val="Times New Roman"/>
        <family val="1"/>
      </rPr>
      <t>Thayer School of Engineering at Dartmouth College, Hanover, New Hampshire, United States of America</t>
    </r>
  </si>
  <si>
    <t>*Correspondence should be addressed to A.M.G: One Bethel Valley Road, Oak Ridge, TN 37831-6038 USA. Fax: + 1-865-576-8646. Email: gussam@ornl.gov</t>
  </si>
  <si>
    <t xml:space="preserve">Online Resource 3:  Fermentation product, amino acid, and growth data with corresponding product yields and O/R, carbon, and electron balances  </t>
  </si>
  <si>
    <t>AVG</t>
  </si>
  <si>
    <r>
      <t>Δ</t>
    </r>
    <r>
      <rPr>
        <b/>
        <i/>
        <sz val="11"/>
        <color theme="1"/>
        <rFont val="Calibri"/>
        <family val="2"/>
      </rPr>
      <t>hpt</t>
    </r>
  </si>
  <si>
    <r>
      <t>Δ</t>
    </r>
    <r>
      <rPr>
        <b/>
        <i/>
        <sz val="11"/>
        <color theme="1"/>
        <rFont val="Calibri"/>
        <family val="2"/>
      </rPr>
      <t>pfl</t>
    </r>
  </si>
  <si>
    <r>
      <t>Δ</t>
    </r>
    <r>
      <rPr>
        <b/>
        <i/>
        <sz val="11"/>
        <color theme="1"/>
        <rFont val="Calibri"/>
        <family val="2"/>
      </rPr>
      <t>pfl</t>
    </r>
    <r>
      <rPr>
        <b/>
        <sz val="11"/>
        <color theme="1"/>
        <rFont val="Calibri"/>
        <family val="2"/>
      </rPr>
      <t>+ 2mM formate</t>
    </r>
  </si>
  <si>
    <t>t/n</t>
  </si>
  <si>
    <t>Time (h)</t>
  </si>
  <si>
    <t>Average genration time (t/n) in exponential growth*</t>
  </si>
  <si>
    <t>*Note: exponential growth phase was determined visually from a log graph and is highlighted in green</t>
  </si>
</sst>
</file>

<file path=xl/styles.xml><?xml version="1.0" encoding="utf-8"?>
<styleSheet xmlns="http://schemas.openxmlformats.org/spreadsheetml/2006/main">
  <numFmts count="2">
    <numFmt numFmtId="164" formatCode="0.0"/>
    <numFmt numFmtId="169" formatCode="0.000"/>
  </numFmts>
  <fonts count="1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2" fontId="0" fillId="0" borderId="0" xfId="0" applyNumberFormat="1"/>
    <xf numFmtId="2" fontId="2" fillId="0" borderId="0" xfId="0" applyNumberFormat="1" applyFont="1"/>
    <xf numFmtId="0" fontId="0" fillId="0" borderId="0" xfId="0" applyFont="1"/>
    <xf numFmtId="2" fontId="0" fillId="0" borderId="0" xfId="0" applyNumberFormat="1" applyFont="1"/>
    <xf numFmtId="0" fontId="2" fillId="0" borderId="0" xfId="0" applyFont="1" applyAlignment="1">
      <alignment horizontal="center" textRotation="90" wrapText="1"/>
    </xf>
    <xf numFmtId="0" fontId="0" fillId="2" borderId="0" xfId="0" applyFill="1" applyAlignment="1">
      <alignment wrapText="1"/>
    </xf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/>
    <xf numFmtId="2" fontId="2" fillId="2" borderId="0" xfId="0" applyNumberFormat="1" applyFont="1" applyFill="1"/>
    <xf numFmtId="0" fontId="0" fillId="2" borderId="0" xfId="0" applyFont="1" applyFill="1"/>
    <xf numFmtId="0" fontId="0" fillId="3" borderId="0" xfId="0" applyFill="1" applyAlignment="1">
      <alignment wrapText="1"/>
    </xf>
    <xf numFmtId="0" fontId="0" fillId="3" borderId="0" xfId="0" applyFill="1"/>
    <xf numFmtId="0" fontId="2" fillId="3" borderId="0" xfId="0" applyFont="1" applyFill="1" applyAlignment="1">
      <alignment horizontal="center" wrapText="1"/>
    </xf>
    <xf numFmtId="0" fontId="2" fillId="3" borderId="0" xfId="0" applyFont="1" applyFill="1"/>
    <xf numFmtId="2" fontId="2" fillId="3" borderId="0" xfId="0" applyNumberFormat="1" applyFont="1" applyFill="1"/>
    <xf numFmtId="0" fontId="0" fillId="3" borderId="0" xfId="0" applyFont="1" applyFill="1"/>
    <xf numFmtId="164" fontId="2" fillId="0" borderId="0" xfId="0" applyNumberFormat="1" applyFont="1"/>
    <xf numFmtId="0" fontId="2" fillId="3" borderId="0" xfId="0" applyFont="1" applyFill="1" applyAlignment="1">
      <alignment horizontal="center" vertical="center" wrapText="1"/>
    </xf>
    <xf numFmtId="164" fontId="0" fillId="3" borderId="0" xfId="0" applyNumberFormat="1" applyFill="1"/>
    <xf numFmtId="0" fontId="0" fillId="4" borderId="0" xfId="0" applyFill="1"/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/>
    <xf numFmtId="164" fontId="2" fillId="4" borderId="0" xfId="0" applyNumberFormat="1" applyFont="1" applyFill="1"/>
    <xf numFmtId="0" fontId="0" fillId="4" borderId="0" xfId="0" applyFont="1" applyFill="1"/>
    <xf numFmtId="0" fontId="0" fillId="4" borderId="0" xfId="0" applyFill="1" applyAlignment="1">
      <alignment wrapText="1"/>
    </xf>
    <xf numFmtId="0" fontId="0" fillId="5" borderId="0" xfId="0" applyFill="1"/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/>
    <xf numFmtId="164" fontId="2" fillId="5" borderId="0" xfId="0" applyNumberFormat="1" applyFont="1" applyFill="1"/>
    <xf numFmtId="0" fontId="0" fillId="5" borderId="0" xfId="0" applyFont="1" applyFill="1"/>
    <xf numFmtId="2" fontId="1" fillId="0" borderId="0" xfId="0" applyNumberFormat="1" applyFont="1"/>
    <xf numFmtId="0" fontId="1" fillId="0" borderId="0" xfId="0" applyFont="1"/>
    <xf numFmtId="1" fontId="3" fillId="0" borderId="0" xfId="0" applyNumberFormat="1" applyFont="1"/>
    <xf numFmtId="2" fontId="4" fillId="0" borderId="0" xfId="0" applyNumberFormat="1" applyFont="1"/>
    <xf numFmtId="1" fontId="5" fillId="0" borderId="0" xfId="0" applyNumberFormat="1" applyFont="1"/>
    <xf numFmtId="2" fontId="1" fillId="0" borderId="0" xfId="0" applyNumberFormat="1" applyFont="1" applyFill="1"/>
    <xf numFmtId="0" fontId="0" fillId="0" borderId="0" xfId="0" applyFill="1"/>
    <xf numFmtId="2" fontId="2" fillId="0" borderId="0" xfId="0" applyNumberFormat="1" applyFont="1" applyFill="1"/>
    <xf numFmtId="1" fontId="3" fillId="0" borderId="0" xfId="0" applyNumberFormat="1" applyFont="1" applyFill="1"/>
    <xf numFmtId="2" fontId="0" fillId="0" borderId="0" xfId="0" applyNumberFormat="1" applyFill="1"/>
    <xf numFmtId="2" fontId="5" fillId="0" borderId="0" xfId="0" applyNumberFormat="1" applyFont="1"/>
    <xf numFmtId="2" fontId="5" fillId="0" borderId="0" xfId="0" applyNumberFormat="1" applyFont="1" applyAlignment="1">
      <alignment horizontal="right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0" borderId="0" xfId="0" applyFill="1" applyAlignment="1">
      <alignment wrapText="1"/>
    </xf>
    <xf numFmtId="0" fontId="6" fillId="6" borderId="0" xfId="0" applyFont="1" applyFill="1" applyAlignment="1">
      <alignment horizontal="left" wrapText="1"/>
    </xf>
    <xf numFmtId="2" fontId="12" fillId="0" borderId="0" xfId="0" applyNumberFormat="1" applyFont="1"/>
    <xf numFmtId="2" fontId="12" fillId="0" borderId="0" xfId="0" applyNumberFormat="1" applyFont="1" applyFill="1"/>
    <xf numFmtId="169" fontId="0" fillId="0" borderId="0" xfId="0" applyNumberFormat="1"/>
    <xf numFmtId="169" fontId="0" fillId="0" borderId="0" xfId="0" applyNumberFormat="1" applyFill="1"/>
    <xf numFmtId="0" fontId="0" fillId="0" borderId="0" xfId="0" applyAlignment="1">
      <alignment vertical="center"/>
    </xf>
    <xf numFmtId="169" fontId="0" fillId="0" borderId="0" xfId="0" applyNumberFormat="1" applyAlignment="1">
      <alignment vertical="center"/>
    </xf>
    <xf numFmtId="169" fontId="2" fillId="0" borderId="0" xfId="0" applyNumberFormat="1" applyFont="1" applyAlignment="1">
      <alignment horizontal="center"/>
    </xf>
    <xf numFmtId="2" fontId="13" fillId="0" borderId="0" xfId="0" applyNumberFormat="1" applyFont="1" applyFill="1" applyBorder="1" applyAlignment="1">
      <alignment horizontal="center" vertical="center" wrapText="1"/>
    </xf>
    <xf numFmtId="169" fontId="14" fillId="3" borderId="0" xfId="0" applyNumberFormat="1" applyFont="1" applyFill="1" applyAlignment="1">
      <alignment horizontal="center" vertical="center"/>
    </xf>
    <xf numFmtId="169" fontId="14" fillId="2" borderId="0" xfId="0" applyNumberFormat="1" applyFont="1" applyFill="1" applyAlignment="1">
      <alignment horizontal="center" vertical="center"/>
    </xf>
    <xf numFmtId="169" fontId="14" fillId="9" borderId="0" xfId="0" applyNumberFormat="1" applyFont="1" applyFill="1" applyAlignment="1">
      <alignment horizontal="center" vertical="center" wrapText="1"/>
    </xf>
    <xf numFmtId="2" fontId="13" fillId="10" borderId="0" xfId="0" applyNumberFormat="1" applyFont="1" applyFill="1" applyBorder="1" applyAlignment="1">
      <alignment horizontal="center" vertical="center" wrapText="1"/>
    </xf>
    <xf numFmtId="2" fontId="13" fillId="5" borderId="0" xfId="0" applyNumberFormat="1" applyFont="1" applyFill="1" applyBorder="1" applyAlignment="1">
      <alignment horizontal="center" vertical="center" wrapText="1"/>
    </xf>
    <xf numFmtId="2" fontId="13" fillId="6" borderId="0" xfId="0" applyNumberFormat="1" applyFont="1" applyFill="1" applyBorder="1" applyAlignment="1">
      <alignment horizontal="center" vertical="center" wrapText="1"/>
    </xf>
    <xf numFmtId="169" fontId="2" fillId="8" borderId="0" xfId="0" applyNumberFormat="1" applyFont="1" applyFill="1" applyAlignment="1">
      <alignment horizontal="center" vertical="center"/>
    </xf>
    <xf numFmtId="169" fontId="2" fillId="7" borderId="0" xfId="0" applyNumberFormat="1" applyFont="1" applyFill="1" applyAlignment="1">
      <alignment horizontal="center" vertical="center"/>
    </xf>
    <xf numFmtId="2" fontId="12" fillId="0" borderId="0" xfId="0" applyNumberFormat="1" applyFont="1" applyAlignment="1">
      <alignment horizontal="left"/>
    </xf>
    <xf numFmtId="0" fontId="16" fillId="6" borderId="0" xfId="0" applyFont="1" applyFill="1" applyAlignment="1">
      <alignment horizontal="left" wrapText="1"/>
    </xf>
    <xf numFmtId="0" fontId="2" fillId="0" borderId="0" xfId="0" applyFont="1" applyAlignment="1">
      <alignment horizontal="right"/>
    </xf>
    <xf numFmtId="2" fontId="12" fillId="0" borderId="0" xfId="0" applyNumberFormat="1" applyFont="1" applyAlignment="1">
      <alignment vertical="center" wrapText="1"/>
    </xf>
    <xf numFmtId="164" fontId="2" fillId="5" borderId="0" xfId="0" applyNumberFormat="1" applyFont="1" applyFill="1" applyAlignment="1">
      <alignment vertic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70"/>
  <sheetViews>
    <sheetView zoomScale="60" zoomScaleNormal="60" workbookViewId="0">
      <pane xSplit="3" ySplit="13" topLeftCell="D14" activePane="bottomRight" state="frozen"/>
      <selection pane="topRight" activeCell="D1" sqref="D1"/>
      <selection pane="bottomLeft" activeCell="A5" sqref="A5"/>
      <selection pane="bottomRight" activeCell="D1" sqref="D1:S11"/>
    </sheetView>
  </sheetViews>
  <sheetFormatPr defaultRowHeight="15"/>
  <cols>
    <col min="1" max="1" width="12" customWidth="1"/>
    <col min="3" max="3" width="27.42578125" customWidth="1"/>
    <col min="4" max="12" width="12.7109375" customWidth="1"/>
    <col min="13" max="16" width="14.85546875" customWidth="1"/>
    <col min="17" max="17" width="12.7109375" customWidth="1"/>
    <col min="18" max="18" width="17.7109375" customWidth="1"/>
    <col min="19" max="19" width="12.7109375" customWidth="1"/>
    <col min="20" max="20" width="12.7109375" style="10" customWidth="1"/>
    <col min="21" max="22" width="18.7109375" style="16" customWidth="1"/>
    <col min="23" max="24" width="18.7109375" style="24" customWidth="1"/>
    <col min="25" max="44" width="12.7109375" customWidth="1"/>
    <col min="45" max="45" width="16.28515625" style="16" customWidth="1"/>
    <col min="46" max="46" width="16.7109375" style="16" customWidth="1"/>
    <col min="47" max="47" width="16.28515625" style="24" customWidth="1"/>
    <col min="48" max="48" width="16.7109375" style="24" customWidth="1"/>
    <col min="49" max="50" width="16.7109375" style="30" customWidth="1"/>
    <col min="51" max="65" width="16.7109375" customWidth="1"/>
  </cols>
  <sheetData>
    <row r="1" spans="1:50" ht="19.5">
      <c r="D1" s="47" t="s">
        <v>60</v>
      </c>
    </row>
    <row r="2" spans="1:50" ht="18.75">
      <c r="D2" s="48" t="s">
        <v>61</v>
      </c>
    </row>
    <row r="3" spans="1:50" ht="18.75">
      <c r="D3" s="49" t="s">
        <v>62</v>
      </c>
    </row>
    <row r="4" spans="1:50" ht="18.75">
      <c r="D4" s="50" t="s">
        <v>63</v>
      </c>
    </row>
    <row r="5" spans="1:50" ht="18.75">
      <c r="D5" s="50" t="s">
        <v>64</v>
      </c>
    </row>
    <row r="6" spans="1:50" ht="18.75">
      <c r="D6" s="50" t="s">
        <v>65</v>
      </c>
    </row>
    <row r="7" spans="1:50" ht="15.75">
      <c r="D7" s="49"/>
    </row>
    <row r="8" spans="1:50">
      <c r="D8" t="s">
        <v>66</v>
      </c>
    </row>
    <row r="11" spans="1:50" ht="58.5" customHeight="1">
      <c r="B11" s="51"/>
      <c r="C11" s="51"/>
      <c r="D11" s="52" t="s">
        <v>67</v>
      </c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9"/>
      <c r="U11" s="15"/>
      <c r="AS11" s="15"/>
      <c r="AU11" s="29"/>
    </row>
    <row r="12" spans="1:50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9"/>
      <c r="U12" s="15"/>
      <c r="AS12" s="15"/>
      <c r="AU12" s="29"/>
    </row>
    <row r="13" spans="1:50" ht="80.099999999999994" customHeight="1">
      <c r="A13" s="1"/>
      <c r="B13" s="1"/>
      <c r="C13" s="1"/>
      <c r="D13" s="8" t="s">
        <v>29</v>
      </c>
      <c r="E13" s="8" t="s">
        <v>3</v>
      </c>
      <c r="F13" s="8" t="s">
        <v>4</v>
      </c>
      <c r="G13" s="8" t="s">
        <v>5</v>
      </c>
      <c r="H13" s="8" t="s">
        <v>6</v>
      </c>
      <c r="I13" s="8" t="s">
        <v>7</v>
      </c>
      <c r="J13" s="8" t="s">
        <v>8</v>
      </c>
      <c r="K13" s="8" t="s">
        <v>9</v>
      </c>
      <c r="L13" s="8" t="s">
        <v>10</v>
      </c>
      <c r="M13" s="8" t="s">
        <v>52</v>
      </c>
      <c r="N13" s="8" t="s">
        <v>53</v>
      </c>
      <c r="O13" s="8" t="s">
        <v>55</v>
      </c>
      <c r="P13" s="8" t="s">
        <v>56</v>
      </c>
      <c r="Q13" s="8" t="s">
        <v>50</v>
      </c>
      <c r="R13" s="8" t="s">
        <v>51</v>
      </c>
      <c r="S13" s="8"/>
      <c r="T13" s="11" t="s">
        <v>36</v>
      </c>
      <c r="U13" s="17" t="s">
        <v>38</v>
      </c>
      <c r="V13" s="17" t="s">
        <v>39</v>
      </c>
      <c r="W13" s="25" t="s">
        <v>44</v>
      </c>
      <c r="X13" s="25" t="s">
        <v>45</v>
      </c>
      <c r="Y13" s="3" t="s">
        <v>11</v>
      </c>
      <c r="Z13" s="3" t="s">
        <v>12</v>
      </c>
      <c r="AA13" s="3" t="s">
        <v>13</v>
      </c>
      <c r="AB13" s="3" t="s">
        <v>58</v>
      </c>
      <c r="AC13" s="3" t="s">
        <v>14</v>
      </c>
      <c r="AD13" s="3" t="s">
        <v>57</v>
      </c>
      <c r="AE13" s="3" t="s">
        <v>15</v>
      </c>
      <c r="AF13" s="3" t="s">
        <v>16</v>
      </c>
      <c r="AG13" s="3" t="s">
        <v>17</v>
      </c>
      <c r="AH13" s="3" t="s">
        <v>18</v>
      </c>
      <c r="AI13" s="3" t="s">
        <v>19</v>
      </c>
      <c r="AJ13" s="3" t="s">
        <v>20</v>
      </c>
      <c r="AK13" s="3" t="s">
        <v>21</v>
      </c>
      <c r="AL13" s="3" t="s">
        <v>22</v>
      </c>
      <c r="AM13" s="3" t="s">
        <v>23</v>
      </c>
      <c r="AN13" s="3" t="s">
        <v>24</v>
      </c>
      <c r="AO13" s="3" t="s">
        <v>59</v>
      </c>
      <c r="AP13" s="3" t="s">
        <v>25</v>
      </c>
      <c r="AQ13" s="3" t="s">
        <v>26</v>
      </c>
      <c r="AR13" s="3" t="s">
        <v>27</v>
      </c>
      <c r="AS13" s="22" t="s">
        <v>40</v>
      </c>
      <c r="AT13" s="22" t="s">
        <v>41</v>
      </c>
      <c r="AU13" s="25" t="s">
        <v>46</v>
      </c>
      <c r="AV13" s="25" t="s">
        <v>47</v>
      </c>
      <c r="AW13" s="31" t="s">
        <v>42</v>
      </c>
      <c r="AX13" s="31" t="s">
        <v>43</v>
      </c>
    </row>
    <row r="15" spans="1:50">
      <c r="C15" s="2" t="s">
        <v>37</v>
      </c>
      <c r="D15">
        <v>0</v>
      </c>
      <c r="E15">
        <v>0</v>
      </c>
      <c r="F15">
        <v>1</v>
      </c>
      <c r="G15">
        <v>0</v>
      </c>
      <c r="H15">
        <v>1</v>
      </c>
      <c r="I15">
        <v>0</v>
      </c>
      <c r="J15">
        <v>-2</v>
      </c>
      <c r="K15">
        <v>-1</v>
      </c>
      <c r="L15">
        <v>2</v>
      </c>
    </row>
    <row r="17" spans="1:52">
      <c r="C17" s="2" t="s">
        <v>30</v>
      </c>
      <c r="D17">
        <v>12</v>
      </c>
      <c r="E17">
        <v>6</v>
      </c>
      <c r="F17">
        <v>3</v>
      </c>
      <c r="G17">
        <v>3</v>
      </c>
      <c r="H17">
        <v>1</v>
      </c>
      <c r="I17">
        <v>2</v>
      </c>
      <c r="J17">
        <v>2</v>
      </c>
      <c r="K17">
        <v>0</v>
      </c>
      <c r="L17">
        <v>1</v>
      </c>
      <c r="Y17">
        <v>4</v>
      </c>
      <c r="Z17">
        <v>4</v>
      </c>
      <c r="AA17">
        <v>3</v>
      </c>
      <c r="AB17">
        <v>4</v>
      </c>
      <c r="AC17">
        <v>5</v>
      </c>
      <c r="AD17">
        <v>5</v>
      </c>
      <c r="AE17">
        <v>2</v>
      </c>
      <c r="AF17">
        <v>3</v>
      </c>
      <c r="AG17">
        <v>5</v>
      </c>
      <c r="AH17">
        <v>6</v>
      </c>
      <c r="AI17">
        <v>5</v>
      </c>
      <c r="AJ17">
        <v>6</v>
      </c>
      <c r="AK17">
        <v>6</v>
      </c>
      <c r="AL17">
        <v>9</v>
      </c>
      <c r="AM17">
        <v>9</v>
      </c>
      <c r="AN17">
        <v>6</v>
      </c>
      <c r="AO17">
        <v>11</v>
      </c>
      <c r="AP17">
        <v>6</v>
      </c>
      <c r="AQ17">
        <v>6</v>
      </c>
      <c r="AR17">
        <v>5</v>
      </c>
    </row>
    <row r="18" spans="1:52">
      <c r="C18" s="2"/>
    </row>
    <row r="19" spans="1:52">
      <c r="C19" s="2" t="s">
        <v>31</v>
      </c>
      <c r="D19">
        <v>48</v>
      </c>
      <c r="E19">
        <v>24</v>
      </c>
      <c r="F19">
        <v>10</v>
      </c>
      <c r="G19">
        <v>12</v>
      </c>
      <c r="H19">
        <v>2</v>
      </c>
      <c r="I19">
        <v>8</v>
      </c>
      <c r="J19">
        <v>12</v>
      </c>
      <c r="K19">
        <v>2</v>
      </c>
      <c r="L19">
        <v>0</v>
      </c>
      <c r="Y19">
        <v>12</v>
      </c>
      <c r="Z19">
        <v>16</v>
      </c>
      <c r="AA19">
        <v>10</v>
      </c>
      <c r="AB19">
        <v>12</v>
      </c>
      <c r="AC19">
        <v>18</v>
      </c>
      <c r="AD19">
        <v>18</v>
      </c>
      <c r="AE19">
        <v>6</v>
      </c>
      <c r="AF19">
        <v>12</v>
      </c>
      <c r="AG19">
        <v>24</v>
      </c>
      <c r="AH19">
        <v>24</v>
      </c>
      <c r="AI19">
        <v>30</v>
      </c>
      <c r="AJ19">
        <v>30</v>
      </c>
      <c r="AK19">
        <v>30</v>
      </c>
      <c r="AL19">
        <v>38</v>
      </c>
      <c r="AM19">
        <v>40</v>
      </c>
      <c r="AN19">
        <v>20</v>
      </c>
      <c r="AO19">
        <v>46</v>
      </c>
      <c r="AP19">
        <v>28</v>
      </c>
      <c r="AQ19">
        <v>33</v>
      </c>
      <c r="AR19">
        <v>22</v>
      </c>
    </row>
    <row r="21" spans="1:52" s="2" customFormat="1">
      <c r="A21" s="2" t="s">
        <v>0</v>
      </c>
      <c r="B21" s="2" t="s">
        <v>28</v>
      </c>
      <c r="C21" s="2" t="s">
        <v>35</v>
      </c>
      <c r="D21" s="2">
        <v>13.14</v>
      </c>
      <c r="T21" s="12"/>
      <c r="U21" s="18"/>
      <c r="V21" s="18"/>
      <c r="W21" s="26"/>
      <c r="X21" s="26"/>
      <c r="Y21" s="5">
        <v>1.0016300000000001E-2</v>
      </c>
      <c r="Z21" s="5">
        <v>0.33285625000000002</v>
      </c>
      <c r="AA21" s="5">
        <v>2.9094250000000002E-2</v>
      </c>
      <c r="AB21" s="5">
        <v>0</v>
      </c>
      <c r="AC21" s="5">
        <v>1.3957474999999999E-2</v>
      </c>
      <c r="AD21" s="5">
        <v>0</v>
      </c>
      <c r="AE21" s="5">
        <v>1.0362300000000001E-2</v>
      </c>
      <c r="AF21" s="5">
        <v>3.2057499999999996E-2</v>
      </c>
      <c r="AG21" s="5">
        <v>0</v>
      </c>
      <c r="AH21" s="5">
        <v>0.82998912500000011</v>
      </c>
      <c r="AI21" s="5">
        <v>7.3085375000000001E-3</v>
      </c>
      <c r="AJ21" s="5">
        <v>7.1191625000000008E-2</v>
      </c>
      <c r="AK21" s="5">
        <v>3.0900699999999999E-3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1.3593187499999999</v>
      </c>
      <c r="AS21" s="18"/>
      <c r="AT21" s="18"/>
      <c r="AU21" s="26"/>
      <c r="AV21" s="26"/>
      <c r="AW21" s="32"/>
      <c r="AX21" s="32"/>
    </row>
    <row r="22" spans="1:52">
      <c r="A22" s="2"/>
      <c r="C22" s="6" t="s">
        <v>32</v>
      </c>
      <c r="D22">
        <v>0.25</v>
      </c>
      <c r="Y22" s="4">
        <v>1.1594462417895879E-2</v>
      </c>
      <c r="Z22" s="4">
        <v>0.19339825469287447</v>
      </c>
      <c r="AA22" s="4">
        <v>2.2823380356920549E-2</v>
      </c>
      <c r="AB22" s="4">
        <v>0</v>
      </c>
      <c r="AC22" s="4">
        <v>1.7363444921515432E-2</v>
      </c>
      <c r="AD22" s="4">
        <v>0</v>
      </c>
      <c r="AE22" s="4">
        <v>1.2741885149380371E-2</v>
      </c>
      <c r="AF22" s="4">
        <v>2.7492936743583194E-2</v>
      </c>
      <c r="AG22" s="4">
        <v>0</v>
      </c>
      <c r="AH22" s="4">
        <v>0.1956548355345768</v>
      </c>
      <c r="AI22" s="4">
        <v>5.6299092712309021E-3</v>
      </c>
      <c r="AJ22" s="4">
        <v>1.7318361569997488E-2</v>
      </c>
      <c r="AK22" s="4">
        <v>2.0745026450051432E-3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0.23037362878503181</v>
      </c>
    </row>
    <row r="23" spans="1:52">
      <c r="A23" s="2"/>
    </row>
    <row r="24" spans="1:52" s="2" customFormat="1">
      <c r="B24" s="2" t="s">
        <v>1</v>
      </c>
      <c r="C24" s="2" t="s">
        <v>34</v>
      </c>
      <c r="D24" s="5">
        <f>-D21+0.06</f>
        <v>-13.08</v>
      </c>
      <c r="E24" s="5">
        <v>0.27240712866666666</v>
      </c>
      <c r="F24" s="5">
        <v>3.1970247866666663</v>
      </c>
      <c r="G24" s="5">
        <v>0.41931185311111108</v>
      </c>
      <c r="H24" s="5">
        <v>13.106794783555555</v>
      </c>
      <c r="I24" s="5">
        <v>10.065755968333335</v>
      </c>
      <c r="J24" s="5">
        <v>23.06825149611111</v>
      </c>
      <c r="K24" s="5">
        <v>11.885470666851356</v>
      </c>
      <c r="L24" s="5">
        <f>((J24+I24)-H24)+AG24</f>
        <v>21.997073514222219</v>
      </c>
      <c r="M24" s="5"/>
      <c r="N24" s="5"/>
      <c r="O24" s="5"/>
      <c r="P24" s="5"/>
      <c r="Q24" s="5"/>
      <c r="R24" s="5"/>
      <c r="S24" s="5"/>
      <c r="T24" s="13">
        <f>(F24+H24+L24*2)/(J24*2+K24)</f>
        <v>1.0392263964160613</v>
      </c>
      <c r="U24" s="19">
        <f>E24*E$17+F24*F$17+G24*G$17+H24*H$17+I24*I$17+J24*J$17+K24*K$17+L24*L$17</f>
        <v>113.85533591799999</v>
      </c>
      <c r="V24" s="19">
        <f>E24*E$19+F24*F$19+G24*G$19+H24*H$19+I24*I$19+J24*J$19+K24*K$19+L24*L$19</f>
        <v>450.86935779281379</v>
      </c>
      <c r="W24" s="27">
        <f>-U24/(D24*$D$17)*100</f>
        <v>72.537803209734946</v>
      </c>
      <c r="X24" s="27">
        <f>-V24/(D24*$D$19)*100</f>
        <v>71.812779974645409</v>
      </c>
      <c r="Y24" s="5">
        <v>0.03</v>
      </c>
      <c r="Z24" s="5">
        <v>-0.10980649999999999</v>
      </c>
      <c r="AA24" s="5">
        <v>5.5287416666666665E-2</v>
      </c>
      <c r="AB24" s="5">
        <v>7.0000000000000007E-2</v>
      </c>
      <c r="AC24" s="5">
        <v>0.12</v>
      </c>
      <c r="AD24" s="5">
        <v>0.03</v>
      </c>
      <c r="AE24" s="5">
        <v>4.4497791666666661E-2</v>
      </c>
      <c r="AF24" s="5">
        <v>0.42403439999999998</v>
      </c>
      <c r="AG24" s="5">
        <v>1.9698608333333334</v>
      </c>
      <c r="AH24" s="5">
        <v>-0.17185808333333333</v>
      </c>
      <c r="AI24" s="5">
        <v>2.1663455833333334E-2</v>
      </c>
      <c r="AJ24" s="5">
        <v>0.10286281666666669</v>
      </c>
      <c r="AK24" s="5">
        <v>9.2828070000000013E-2</v>
      </c>
      <c r="AL24" s="5">
        <v>1.3435138333333334E-2</v>
      </c>
      <c r="AM24" s="5">
        <v>2.1184933333333333E-2</v>
      </c>
      <c r="AN24" s="5">
        <v>2.943683333333333E-3</v>
      </c>
      <c r="AO24" s="5">
        <v>0</v>
      </c>
      <c r="AP24" s="5">
        <v>2.4158491666666667E-2</v>
      </c>
      <c r="AQ24" s="5">
        <v>5.1349374999999997E-3</v>
      </c>
      <c r="AR24" s="5">
        <v>-0.16279391666666665</v>
      </c>
      <c r="AS24" s="19">
        <f>Y24*Y$17+Z24*Z$17+AA24*AA$17+AB24*AB$17+AC24*AC$17+AD24*AD$17+AE24*AE$17+AF24*AF$17+AG24*AG$17+AH24*AH$17+AI24*AI$17+AJ24*AJ$17+AK24*AK$17+AO24*AO$17+AL24*AL$17+AM24*AM$17+AN24*AN$17+AP24*AP$17+AQ24*AQ$17+AR24*AR$17</f>
        <v>12.029387035833333</v>
      </c>
      <c r="AT24" s="19">
        <f>Y24*Y$19+Z24*Z$19+AA24*AA$19+AB24*AB$19+AC24*AC$19+AD24*AD$19+AE24*AE$19+AF24*AF$19+AG24*AG$19+AH24*AH$19+AI24*AI$19+AJ24*AJ$19+AK24*AK$19+AO24*AO$19+AL24*AL$19+AM24*AM$19+AN24*AN$19+AP24*AP$19+AQ24*AQ$19+AR24*AR$19</f>
        <v>56.405296785833315</v>
      </c>
      <c r="AU24" s="27">
        <f>-AS24/(D24*$D$17)*100</f>
        <v>7.6639825661527343</v>
      </c>
      <c r="AV24" s="27">
        <f>-AT24/(D24*$D$19)*100</f>
        <v>8.9840240803123894</v>
      </c>
      <c r="AW24" s="33">
        <f>-(U24+AS24)/(D24*$D$17)*100</f>
        <v>80.201785775887686</v>
      </c>
      <c r="AX24" s="33">
        <f>-(V24+AT24)/(D24*$D$19)*100</f>
        <v>80.796804054957803</v>
      </c>
      <c r="AY24" s="21"/>
      <c r="AZ24" s="21"/>
    </row>
    <row r="25" spans="1:52">
      <c r="B25" s="2"/>
      <c r="C25" s="6" t="s">
        <v>32</v>
      </c>
      <c r="D25" s="4">
        <v>0.05</v>
      </c>
      <c r="E25" s="4">
        <v>0.1193069481307017</v>
      </c>
      <c r="F25" s="4">
        <v>1.050869264442533</v>
      </c>
      <c r="G25" s="4">
        <v>0.22119264829742824</v>
      </c>
      <c r="H25" s="4">
        <v>1.4116542819067424</v>
      </c>
      <c r="I25" s="4">
        <v>0.37076336442721514</v>
      </c>
      <c r="J25" s="4">
        <v>2.2744866532535739</v>
      </c>
      <c r="K25" s="4">
        <v>0.56891342407480028</v>
      </c>
      <c r="L25" s="46" t="s">
        <v>49</v>
      </c>
      <c r="M25" s="38"/>
      <c r="N25" s="38"/>
      <c r="O25" s="38"/>
      <c r="P25" s="38"/>
      <c r="Q25" s="38"/>
      <c r="R25" s="38"/>
      <c r="S25" s="38"/>
      <c r="W25" s="26"/>
      <c r="Y25" s="4">
        <v>0.01</v>
      </c>
      <c r="Z25" s="4">
        <v>4.0613727831855156E-2</v>
      </c>
      <c r="AA25" s="4">
        <v>1.3977704069537057E-2</v>
      </c>
      <c r="AB25" s="4">
        <v>0.03</v>
      </c>
      <c r="AC25" s="4">
        <v>0.03</v>
      </c>
      <c r="AD25" s="4">
        <v>1</v>
      </c>
      <c r="AE25" s="4">
        <v>2.4286301631168749E-2</v>
      </c>
      <c r="AF25" s="4">
        <v>0.19116253721793894</v>
      </c>
      <c r="AG25" s="4">
        <v>0.65013830308549525</v>
      </c>
      <c r="AH25" s="4">
        <v>0.13445413829191755</v>
      </c>
      <c r="AI25" s="4">
        <v>1.6735151694419907E-2</v>
      </c>
      <c r="AJ25" s="4">
        <v>3.3007365155202702E-2</v>
      </c>
      <c r="AK25" s="4">
        <v>2.2500804929216793E-2</v>
      </c>
      <c r="AL25" s="4">
        <v>4.8328244930134845E-3</v>
      </c>
      <c r="AM25" s="4">
        <v>5.9156582968799293E-3</v>
      </c>
      <c r="AN25" s="4">
        <v>5.5852464261659926E-3</v>
      </c>
      <c r="AO25" s="4">
        <v>0</v>
      </c>
      <c r="AP25" s="4">
        <v>1.1347383124291009E-2</v>
      </c>
      <c r="AQ25" s="4">
        <v>3.774665652111161E-3</v>
      </c>
      <c r="AR25" s="4">
        <v>0.1651633769723195</v>
      </c>
    </row>
    <row r="26" spans="1:52">
      <c r="B26" s="2"/>
      <c r="C26" s="2" t="s">
        <v>54</v>
      </c>
      <c r="D26" s="4"/>
      <c r="E26" s="4"/>
      <c r="F26" s="38">
        <f>-F24/($D24*2)</f>
        <v>0.12221042762487257</v>
      </c>
      <c r="G26" s="38">
        <f t="shared" ref="G26:L26" si="0">-G24/($D24*2)</f>
        <v>1.6028740562351342E-2</v>
      </c>
      <c r="H26" s="38">
        <f t="shared" si="0"/>
        <v>0.50102426542643563</v>
      </c>
      <c r="I26" s="38">
        <f t="shared" si="0"/>
        <v>0.38477660429408772</v>
      </c>
      <c r="J26" s="38">
        <f t="shared" si="0"/>
        <v>0.88181389511128094</v>
      </c>
      <c r="K26" s="38">
        <f t="shared" si="0"/>
        <v>0.45433756371755946</v>
      </c>
      <c r="L26" s="38">
        <f t="shared" si="0"/>
        <v>0.84086672454977895</v>
      </c>
      <c r="M26" s="38"/>
      <c r="N26" s="38"/>
      <c r="O26" s="38"/>
      <c r="P26" s="38"/>
      <c r="Q26" s="38"/>
      <c r="R26" s="38"/>
      <c r="S26" s="38"/>
      <c r="W26" s="26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</row>
    <row r="27" spans="1:52">
      <c r="B27" s="2"/>
      <c r="C27" s="36"/>
      <c r="D27" s="4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W27" s="26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</row>
    <row r="28" spans="1:52" s="2" customFormat="1">
      <c r="B28" s="2" t="s">
        <v>2</v>
      </c>
      <c r="C28" s="2" t="s">
        <v>34</v>
      </c>
      <c r="D28" s="5">
        <f>-D21+0.15</f>
        <v>-12.99</v>
      </c>
      <c r="E28" s="5">
        <v>1.6678448538749999</v>
      </c>
      <c r="F28" s="5">
        <v>3.43382961425</v>
      </c>
      <c r="G28" s="5">
        <v>3.89889952425</v>
      </c>
      <c r="H28" s="5">
        <v>0</v>
      </c>
      <c r="I28" s="5">
        <v>5.462252049615385</v>
      </c>
      <c r="J28" s="5">
        <v>21.522389566714288</v>
      </c>
      <c r="K28" s="5">
        <v>16.825491109790743</v>
      </c>
      <c r="L28" s="5">
        <f>((J28+I28)-H28)+AG28</f>
        <v>28.40564644966301</v>
      </c>
      <c r="M28" s="5">
        <f>L28-L24</f>
        <v>6.408572935440791</v>
      </c>
      <c r="N28" s="5">
        <f>M28/L24*100</f>
        <v>29.133752411643872</v>
      </c>
      <c r="O28" s="5">
        <f>H24-H28</f>
        <v>13.106794783555555</v>
      </c>
      <c r="P28" s="5">
        <f>(M28/O28)*100</f>
        <v>48.895042924463191</v>
      </c>
      <c r="Q28" s="5">
        <f>(I24+J24)-(I28+J28)</f>
        <v>6.1493658481147691</v>
      </c>
      <c r="R28" s="5">
        <f>Q28-H24</f>
        <v>-6.9574289354407863</v>
      </c>
      <c r="S28" s="5"/>
      <c r="T28" s="13">
        <f>(F28+H28+L28*2)/(J28*2+K28)</f>
        <v>1.0062610753022141</v>
      </c>
      <c r="U28" s="19">
        <f>E28*E$17+F28*F$17+G28*G$17+H28*H$17+I28*I$17+J28*J$17+K28*K$17+L28*L$17</f>
        <v>114.38018622107236</v>
      </c>
      <c r="V28" s="19">
        <f>E28*E$19+F28*F$19+G28*G$19+H28*H$19+I28*I$19+J28*J$19+K28*K$19+L28*L$19</f>
        <v>456.77104034357603</v>
      </c>
      <c r="W28" s="27">
        <f>-U28/(D28*$D$17)*100</f>
        <v>73.377076097685631</v>
      </c>
      <c r="X28" s="27">
        <f>-V28/(D28*$D$19)*100</f>
        <v>73.256838648892739</v>
      </c>
      <c r="Y28" s="5">
        <v>0.01</v>
      </c>
      <c r="Z28" s="5">
        <v>-3.8965000000000033E-3</v>
      </c>
      <c r="AA28" s="5">
        <v>2.6034166666666478E-4</v>
      </c>
      <c r="AB28" s="5">
        <v>0.06</v>
      </c>
      <c r="AC28" s="5">
        <v>0.09</v>
      </c>
      <c r="AD28" s="5">
        <v>0.01</v>
      </c>
      <c r="AE28" s="5">
        <v>1.5777855555555557E-2</v>
      </c>
      <c r="AF28" s="5">
        <v>0.31629184444444441</v>
      </c>
      <c r="AG28" s="5">
        <v>1.4210048333333334</v>
      </c>
      <c r="AH28" s="5">
        <v>-0.3654891666666667</v>
      </c>
      <c r="AI28" s="5">
        <v>1.7146297499999998E-2</v>
      </c>
      <c r="AJ28" s="5">
        <v>3.0705388888888893E-2</v>
      </c>
      <c r="AK28" s="5">
        <v>4.5579611666666665E-2</v>
      </c>
      <c r="AL28" s="5">
        <v>1.7646383333333331E-2</v>
      </c>
      <c r="AM28" s="5">
        <v>3.4563122222222228E-2</v>
      </c>
      <c r="AN28" s="5">
        <v>0</v>
      </c>
      <c r="AO28" s="5">
        <v>0</v>
      </c>
      <c r="AP28" s="5">
        <v>7.4634272222222223E-3</v>
      </c>
      <c r="AQ28" s="5">
        <v>5.9024000000000001E-4</v>
      </c>
      <c r="AR28" s="5">
        <v>-0.47324255555555556</v>
      </c>
      <c r="AS28" s="19">
        <f>Y28*Y$17+Z28*Z$17+AA28*AA$17+AB28*AB$17+AC28*AC$17+AD28*AD$17+AE28*AE$17+AF28*AF$17+AG28*AG$17+AH28*AH$17+AI28*AI$17+AJ28*AJ$17+AK28*AK$17+AO28*AO$17+AL28*AL$17+AM28*AM$17+AN28*AN$17+AP28*AP$17+AQ28*AQ$17+AR28*AR$17</f>
        <v>5.3531517024999982</v>
      </c>
      <c r="AT28" s="19">
        <f>Y28*Y$19+Z28*Z$19+AA28*AA$19+AB28*AB$19+AC28*AC$19+AD28*AD$19+AE28*AE$19+AF28*AF$19+AG28*AG$19+AH28*AH$19+AI28*AI$19+AJ28*AJ$19+AK28*AK$19+AO28*AO$19+AL28*AL$19+AM28*AM$19+AN28*AN$19+AP28*AP$19+AQ28*AQ$19+AR28*AR$19</f>
        <v>26.475948740555555</v>
      </c>
      <c r="AU28" s="27">
        <f>-AS28/(D28*$D$17)*100</f>
        <v>3.4341491547985616</v>
      </c>
      <c r="AV28" s="27">
        <f>-AT28/(D28*$D$19)*100</f>
        <v>4.2462068162297211</v>
      </c>
      <c r="AW28" s="33">
        <f>-(U28+AS28)/(D28*$D$17)*100</f>
        <v>76.811225252484192</v>
      </c>
      <c r="AX28" s="33">
        <f>-(V28+AT28)/(D28*$D$19)*100</f>
        <v>77.503045465122469</v>
      </c>
      <c r="AY28" s="21"/>
      <c r="AZ28" s="21"/>
    </row>
    <row r="29" spans="1:52">
      <c r="C29" s="6" t="s">
        <v>32</v>
      </c>
      <c r="D29" s="4">
        <v>0.18</v>
      </c>
      <c r="E29" s="4">
        <v>0.4557164652528265</v>
      </c>
      <c r="F29" s="4">
        <v>0.46831389413569002</v>
      </c>
      <c r="G29" s="4">
        <v>1.6512275936430056</v>
      </c>
      <c r="H29" s="4">
        <v>0</v>
      </c>
      <c r="I29" s="4">
        <v>0.65201506873948223</v>
      </c>
      <c r="J29" s="4">
        <v>1.4829211330504968</v>
      </c>
      <c r="K29" s="4">
        <v>1.9948505359284252</v>
      </c>
      <c r="L29" s="46" t="s">
        <v>49</v>
      </c>
      <c r="M29" s="39"/>
      <c r="N29" s="39"/>
      <c r="O29" s="39"/>
      <c r="P29" s="39"/>
      <c r="Q29" s="38"/>
      <c r="R29" s="38"/>
      <c r="S29" s="38"/>
      <c r="U29" s="23"/>
      <c r="W29" s="26"/>
      <c r="Y29" s="4">
        <v>0.01</v>
      </c>
      <c r="Z29" s="4">
        <v>7.5195764087443426E-2</v>
      </c>
      <c r="AA29" s="4">
        <v>1.0730668152667789E-2</v>
      </c>
      <c r="AB29" s="4">
        <v>0.02</v>
      </c>
      <c r="AC29" s="4">
        <v>0.03</v>
      </c>
      <c r="AD29" s="4">
        <v>0</v>
      </c>
      <c r="AE29" s="4">
        <v>8.1266214635911226E-3</v>
      </c>
      <c r="AF29" s="4">
        <v>0.11125250278645436</v>
      </c>
      <c r="AG29" s="4">
        <v>0.43064585319623278</v>
      </c>
      <c r="AH29" s="4">
        <v>0.10165417005970658</v>
      </c>
      <c r="AI29" s="4">
        <v>1.3835271192127425E-2</v>
      </c>
      <c r="AJ29" s="4">
        <v>1.413814024985059E-2</v>
      </c>
      <c r="AK29" s="4">
        <v>1.0657733640543749E-2</v>
      </c>
      <c r="AL29" s="4">
        <v>3.6282364424744932E-3</v>
      </c>
      <c r="AM29" s="4">
        <v>8.4259865521954004E-3</v>
      </c>
      <c r="AN29" s="4">
        <v>0</v>
      </c>
      <c r="AO29" s="4">
        <v>0</v>
      </c>
      <c r="AP29" s="4">
        <v>4.5505187351483475E-3</v>
      </c>
      <c r="AQ29" s="4">
        <v>1.7707200000000001E-3</v>
      </c>
      <c r="AR29" s="4">
        <v>0.14392570870572263</v>
      </c>
    </row>
    <row r="30" spans="1:52">
      <c r="C30" s="2" t="s">
        <v>54</v>
      </c>
      <c r="D30" s="4"/>
      <c r="E30" s="4"/>
      <c r="F30" s="38">
        <f t="shared" ref="F30:L30" si="1">-F28/($D28*2)</f>
        <v>0.13217204057929177</v>
      </c>
      <c r="G30" s="38">
        <f t="shared" si="1"/>
        <v>0.15007311486720554</v>
      </c>
      <c r="H30" s="38">
        <f t="shared" si="1"/>
        <v>0</v>
      </c>
      <c r="I30" s="38">
        <f t="shared" si="1"/>
        <v>0.21024834679043053</v>
      </c>
      <c r="J30" s="38">
        <f t="shared" si="1"/>
        <v>0.82842146138238215</v>
      </c>
      <c r="K30" s="38">
        <f t="shared" si="1"/>
        <v>0.6476324522629231</v>
      </c>
      <c r="L30" s="38">
        <f t="shared" si="1"/>
        <v>1.0933659141517709</v>
      </c>
      <c r="M30" s="39"/>
      <c r="N30" s="45"/>
      <c r="O30" s="39"/>
      <c r="P30" s="39"/>
      <c r="Q30" s="38"/>
      <c r="R30" s="38"/>
      <c r="S30" s="38"/>
      <c r="U30" s="23"/>
      <c r="W30" s="26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</row>
    <row r="31" spans="1:52">
      <c r="C31" s="36"/>
      <c r="D31" s="4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W31" s="26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</row>
    <row r="32" spans="1:52">
      <c r="D32" s="4"/>
      <c r="E32" s="4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W32" s="26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</row>
    <row r="33" spans="1:52">
      <c r="D33" s="4"/>
      <c r="E33" s="4"/>
      <c r="F33" s="4"/>
      <c r="G33" s="4"/>
      <c r="H33" s="4"/>
      <c r="I33" s="4"/>
      <c r="J33" s="4"/>
      <c r="K33" s="4"/>
      <c r="W33" s="26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</row>
    <row r="34" spans="1:52">
      <c r="D34" s="4"/>
      <c r="E34" s="4"/>
      <c r="F34" s="4"/>
      <c r="G34" s="4"/>
      <c r="H34" s="40"/>
      <c r="I34" s="44"/>
      <c r="J34" s="41"/>
      <c r="K34" s="44"/>
      <c r="L34" s="40"/>
      <c r="M34" s="35"/>
      <c r="N34" s="35"/>
      <c r="O34" s="35"/>
      <c r="P34" s="35"/>
      <c r="Q34" s="35"/>
      <c r="R34" s="35"/>
      <c r="S34" s="35"/>
      <c r="W34" s="26"/>
    </row>
    <row r="35" spans="1:52" s="2" customFormat="1">
      <c r="A35" s="2" t="s">
        <v>33</v>
      </c>
      <c r="B35" s="2" t="s">
        <v>28</v>
      </c>
      <c r="C35" s="2" t="s">
        <v>35</v>
      </c>
      <c r="D35" s="5">
        <v>13.21</v>
      </c>
      <c r="E35" s="5"/>
      <c r="F35" s="5"/>
      <c r="G35" s="5"/>
      <c r="H35" s="42"/>
      <c r="I35" s="42"/>
      <c r="J35" s="42"/>
      <c r="K35" s="42"/>
      <c r="L35" s="43"/>
      <c r="M35" s="37"/>
      <c r="N35" s="37"/>
      <c r="O35" s="37"/>
      <c r="P35" s="37"/>
      <c r="Q35" s="37"/>
      <c r="R35" s="37"/>
      <c r="S35" s="37"/>
      <c r="T35" s="12"/>
      <c r="U35" s="18"/>
      <c r="V35" s="18"/>
      <c r="W35" s="26"/>
      <c r="X35" s="26"/>
      <c r="Y35" s="5">
        <v>0.59</v>
      </c>
      <c r="Z35" s="5">
        <v>0.59638400000000003</v>
      </c>
      <c r="AA35" s="5">
        <v>0.42338600000000004</v>
      </c>
      <c r="AB35" s="5">
        <v>0.52</v>
      </c>
      <c r="AC35" s="5">
        <v>3.6700599999999999</v>
      </c>
      <c r="AD35" s="5">
        <v>0</v>
      </c>
      <c r="AE35" s="5">
        <v>0.49040400000000001</v>
      </c>
      <c r="AF35" s="5">
        <v>2.5541900000000002</v>
      </c>
      <c r="AG35" s="5">
        <v>0.71793799999999997</v>
      </c>
      <c r="AH35" s="5">
        <v>0.47747099999999998</v>
      </c>
      <c r="AI35" s="5">
        <v>0.229939</v>
      </c>
      <c r="AJ35" s="5">
        <v>0.56270699999999996</v>
      </c>
      <c r="AK35" s="5">
        <v>0.93943200000000004</v>
      </c>
      <c r="AL35" s="5">
        <v>0.264233</v>
      </c>
      <c r="AM35" s="5">
        <v>0.46861999999999998</v>
      </c>
      <c r="AN35" s="5">
        <v>7.2454599999999994E-2</v>
      </c>
      <c r="AO35" s="5">
        <v>0.06</v>
      </c>
      <c r="AP35" s="5">
        <v>0.31444499999999997</v>
      </c>
      <c r="AQ35" s="5">
        <v>0.250614</v>
      </c>
      <c r="AR35" s="5">
        <v>0.748637</v>
      </c>
      <c r="AS35" s="18"/>
      <c r="AT35" s="18"/>
      <c r="AU35" s="26"/>
      <c r="AV35" s="26"/>
      <c r="AW35" s="32"/>
      <c r="AX35" s="32"/>
    </row>
    <row r="36" spans="1:52" s="6" customFormat="1">
      <c r="C36" s="6" t="s">
        <v>32</v>
      </c>
      <c r="D36" s="7">
        <v>0.28999999999999998</v>
      </c>
      <c r="E36" s="7"/>
      <c r="F36" s="7"/>
      <c r="G36" s="7"/>
      <c r="H36" s="7"/>
      <c r="I36" s="7"/>
      <c r="J36" s="7"/>
      <c r="K36" s="7"/>
      <c r="T36" s="14"/>
      <c r="U36" s="20"/>
      <c r="V36" s="20"/>
      <c r="W36" s="26"/>
      <c r="X36" s="28"/>
      <c r="Y36" s="7">
        <v>0.10616784055447295</v>
      </c>
      <c r="Z36" s="7">
        <v>8.9974388158519658E-2</v>
      </c>
      <c r="AA36" s="7">
        <v>8.5838520595359805E-2</v>
      </c>
      <c r="AB36" s="7">
        <v>0</v>
      </c>
      <c r="AC36" s="7">
        <v>0.8127061078889446</v>
      </c>
      <c r="AD36" s="7">
        <v>0</v>
      </c>
      <c r="AE36" s="7">
        <v>0.1263083630030096</v>
      </c>
      <c r="AF36" s="7">
        <v>0.49664351883418212</v>
      </c>
      <c r="AG36" s="7">
        <v>0.17553360157531087</v>
      </c>
      <c r="AH36" s="7">
        <v>0.28456522459358941</v>
      </c>
      <c r="AI36" s="7">
        <v>5.3865980377228811E-2</v>
      </c>
      <c r="AJ36" s="7">
        <v>0.12576106235437101</v>
      </c>
      <c r="AK36" s="7">
        <v>0.21380222057312709</v>
      </c>
      <c r="AL36" s="7">
        <v>5.627862871463727E-2</v>
      </c>
      <c r="AM36" s="7">
        <v>0.10344547944690481</v>
      </c>
      <c r="AN36" s="7">
        <v>1.4306255107644373E-2</v>
      </c>
      <c r="AO36" s="7">
        <v>0.01</v>
      </c>
      <c r="AP36" s="7">
        <v>6.1717694075524125E-2</v>
      </c>
      <c r="AQ36" s="7">
        <v>4.9175033990837162E-2</v>
      </c>
      <c r="AR36" s="7">
        <v>0.4960502562447679</v>
      </c>
      <c r="AS36" s="20"/>
      <c r="AT36" s="20"/>
      <c r="AU36" s="28"/>
      <c r="AV36" s="28"/>
      <c r="AW36" s="34"/>
      <c r="AX36" s="34"/>
    </row>
    <row r="37" spans="1:52">
      <c r="A37" s="2"/>
      <c r="D37" s="4"/>
      <c r="E37" s="4"/>
      <c r="F37" s="4"/>
      <c r="G37" s="4"/>
      <c r="H37" s="4"/>
      <c r="I37" s="4"/>
      <c r="J37" s="4"/>
      <c r="K37" s="4"/>
      <c r="W37" s="26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</row>
    <row r="38" spans="1:52" s="2" customFormat="1">
      <c r="B38" s="2" t="s">
        <v>1</v>
      </c>
      <c r="C38" s="2" t="s">
        <v>34</v>
      </c>
      <c r="D38" s="5">
        <f>-D35+0.24</f>
        <v>-12.97</v>
      </c>
      <c r="E38" s="5">
        <v>0.75042263488888894</v>
      </c>
      <c r="F38" s="5">
        <v>2.1142274082222219</v>
      </c>
      <c r="G38" s="5">
        <v>6.3024381524444442</v>
      </c>
      <c r="H38" s="5">
        <v>14.957150032666668</v>
      </c>
      <c r="I38" s="5">
        <v>12.620819616555556</v>
      </c>
      <c r="J38" s="5">
        <v>20.812986950500001</v>
      </c>
      <c r="K38" s="5">
        <v>12.928133959205494</v>
      </c>
      <c r="L38" s="5">
        <f>((J38+I38)-H38)+AG38</f>
        <v>19.993398534388888</v>
      </c>
      <c r="M38" s="5"/>
      <c r="N38" s="5"/>
      <c r="O38" s="5"/>
      <c r="P38" s="5"/>
      <c r="Q38" s="5"/>
      <c r="R38" s="5"/>
      <c r="S38" s="5"/>
      <c r="T38" s="13">
        <f>(F38+H38+L38*2)/(J38*2+K38)</f>
        <v>1.0459006067128405</v>
      </c>
      <c r="U38" s="19">
        <f>E38*E$17+F38*F$17+G38*G$17+H38*H$17+I38*I$17+J38*J$17+K38*K$17+L38*L$17</f>
        <v>131.57069419250001</v>
      </c>
      <c r="V38" s="19">
        <f>E38*E$19+F38*F$19+G38*G$19+H38*H$19+I38*I$19+J38*J$19+K38*K$19+L38*L$19</f>
        <v>521.27464347107764</v>
      </c>
      <c r="W38" s="27">
        <f>-U38/(D38*$D$17)*100</f>
        <v>84.53526997719095</v>
      </c>
      <c r="X38" s="27">
        <f>-V38/(D38*$D$19)*100</f>
        <v>83.730828108307236</v>
      </c>
      <c r="Y38" s="5">
        <v>-0.02</v>
      </c>
      <c r="Z38" s="5">
        <v>5.9118333333333342E-2</v>
      </c>
      <c r="AA38" s="5">
        <v>-1.4896666666667216E-3</v>
      </c>
      <c r="AB38" s="5">
        <v>-0.15</v>
      </c>
      <c r="AC38" s="5">
        <v>-0.41</v>
      </c>
      <c r="AD38" s="5">
        <v>0.06</v>
      </c>
      <c r="AE38" s="5">
        <v>4.0103666666666753E-2</v>
      </c>
      <c r="AF38" s="5">
        <v>0.39434000000000013</v>
      </c>
      <c r="AG38" s="5">
        <v>1.5167419999999998</v>
      </c>
      <c r="AH38" s="5">
        <v>-3.7651666666666646E-2</v>
      </c>
      <c r="AI38" s="5">
        <v>-0.12601916666666665</v>
      </c>
      <c r="AJ38" s="5">
        <v>-0.11543833333333334</v>
      </c>
      <c r="AK38" s="5">
        <v>-0.26365266666666665</v>
      </c>
      <c r="AL38" s="5">
        <v>-2.1148333333333342E-2</v>
      </c>
      <c r="AM38" s="5">
        <v>-0.13895333333333332</v>
      </c>
      <c r="AN38" s="5">
        <v>1.7576000000000008E-2</v>
      </c>
      <c r="AO38" s="5">
        <v>0.02</v>
      </c>
      <c r="AP38" s="5">
        <v>6.7263333333333328E-2</v>
      </c>
      <c r="AQ38" s="5">
        <v>-1.9321666666666688E-2</v>
      </c>
      <c r="AR38" s="5">
        <v>-3.4946666666666598E-2</v>
      </c>
      <c r="AS38" s="19">
        <f>Y38*Y$17+Z38*Z$17+AA38*AA$17+AB38*AB$17+AC38*AC$17+AD38*AD$17+AE38*AE$17+AF38*AF$17+AG38*AG$17+AH38*AH$17+AI38*AI$17+AJ38*AJ$17+AK38*AK$17+AO38*AO$17+AL38*AL$17+AM38*AM$17+AN38*AN$17+AP38*AP$17+AQ38*AQ$17+AR38*AR$17</f>
        <v>2.5158475</v>
      </c>
      <c r="AT38" s="19">
        <f>Y38*Y$19+Z38*Z$19+AA38*AA$19+AB38*AB$19+AC38*AC$19+AD38*AD$19+AE38*AE$19+AF38*AF$19+AG38*AG$19+AH38*AH$19+AI38*AI$19+AJ38*AJ$19+AK38*AK$19+AO38*AO$19+AL38*AL$19+AM38*AM$19+AN38*AN$19+AP38*AP$19+AQ38*AQ$19+AR38*AR$19</f>
        <v>13.295243333333335</v>
      </c>
      <c r="AU38" s="27">
        <f>-AS38/(D38*$D$17)*100</f>
        <v>1.6164530326394242</v>
      </c>
      <c r="AV38" s="27">
        <f>-AT38/(D38*$D$19)*100</f>
        <v>2.1355762229075643</v>
      </c>
      <c r="AW38" s="33">
        <f>-(U38+AS38)/(D38*$D$17)*100</f>
        <v>86.151723009830377</v>
      </c>
      <c r="AX38" s="33">
        <f>-(V38+AT38)/(D38*$D$19)*100</f>
        <v>85.866404331214824</v>
      </c>
      <c r="AY38" s="21"/>
      <c r="AZ38" s="21"/>
    </row>
    <row r="39" spans="1:52" s="6" customFormat="1">
      <c r="C39" s="6" t="s">
        <v>32</v>
      </c>
      <c r="D39" s="7">
        <v>0.22</v>
      </c>
      <c r="E39" s="7">
        <v>0.66232450378315977</v>
      </c>
      <c r="F39" s="7">
        <v>1.6182558757379899</v>
      </c>
      <c r="G39" s="7">
        <v>1.1556129679787224</v>
      </c>
      <c r="H39" s="7">
        <v>2.107738150790309</v>
      </c>
      <c r="I39" s="7">
        <v>1.4854292620312823</v>
      </c>
      <c r="J39" s="7">
        <v>1.6284025527646333</v>
      </c>
      <c r="K39" s="7">
        <v>1.4713655394941707</v>
      </c>
      <c r="L39" s="46" t="s">
        <v>49</v>
      </c>
      <c r="M39" s="38"/>
      <c r="N39" s="38"/>
      <c r="O39" s="38"/>
      <c r="P39" s="38"/>
      <c r="Q39" s="38"/>
      <c r="R39" s="38"/>
      <c r="S39" s="38"/>
      <c r="T39" s="14"/>
      <c r="U39" s="23"/>
      <c r="V39" s="20"/>
      <c r="W39" s="26"/>
      <c r="X39" s="28"/>
      <c r="Y39" s="7">
        <v>0.01</v>
      </c>
      <c r="Z39" s="7">
        <v>1.003314992079808E-2</v>
      </c>
      <c r="AA39" s="7">
        <v>1.3776021280957217E-2</v>
      </c>
      <c r="AB39" s="7">
        <v>0.04</v>
      </c>
      <c r="AC39" s="7">
        <v>0.04</v>
      </c>
      <c r="AD39" s="7">
        <v>0.01</v>
      </c>
      <c r="AE39" s="7">
        <v>3.5432010898809693E-2</v>
      </c>
      <c r="AF39" s="7">
        <v>4.751644031278876E-2</v>
      </c>
      <c r="AG39" s="7">
        <v>5.3990889046213991E-2</v>
      </c>
      <c r="AH39" s="7">
        <v>4.1346824356089121E-2</v>
      </c>
      <c r="AI39" s="7">
        <v>2.3043656840513318E-2</v>
      </c>
      <c r="AJ39" s="7">
        <v>8.2352937004887983E-3</v>
      </c>
      <c r="AK39" s="7">
        <v>1.7403133664177946E-2</v>
      </c>
      <c r="AL39" s="7">
        <v>6.6363493227319372E-3</v>
      </c>
      <c r="AM39" s="7">
        <v>5.5361237642704356E-3</v>
      </c>
      <c r="AN39" s="7">
        <v>9.6642948997843255E-3</v>
      </c>
      <c r="AO39" s="7">
        <v>0.02</v>
      </c>
      <c r="AP39" s="7">
        <v>8.2545049720332813E-3</v>
      </c>
      <c r="AQ39" s="7">
        <v>1.1863982903448924E-2</v>
      </c>
      <c r="AR39" s="7">
        <v>7.0174633767006028E-2</v>
      </c>
      <c r="AS39" s="20"/>
      <c r="AT39" s="20"/>
      <c r="AU39" s="28"/>
      <c r="AV39" s="28"/>
      <c r="AW39" s="34"/>
      <c r="AX39" s="34"/>
    </row>
    <row r="40" spans="1:52" s="6" customFormat="1">
      <c r="C40" s="2" t="s">
        <v>54</v>
      </c>
      <c r="D40" s="7"/>
      <c r="E40" s="7"/>
      <c r="F40" s="38">
        <f t="shared" ref="F40:L40" si="2">-F38/($D38*2)</f>
        <v>8.1504526145806541E-2</v>
      </c>
      <c r="G40" s="38">
        <f t="shared" si="2"/>
        <v>0.24296214928467402</v>
      </c>
      <c r="H40" s="38">
        <f t="shared" si="2"/>
        <v>0.57660562963248529</v>
      </c>
      <c r="I40" s="38">
        <f t="shared" si="2"/>
        <v>0.48653892122419257</v>
      </c>
      <c r="J40" s="38">
        <f t="shared" si="2"/>
        <v>0.80235107750578261</v>
      </c>
      <c r="K40" s="38">
        <f t="shared" si="2"/>
        <v>0.49838604314593271</v>
      </c>
      <c r="L40" s="38">
        <f t="shared" si="2"/>
        <v>0.77075553332262481</v>
      </c>
      <c r="M40" s="38"/>
      <c r="N40" s="38"/>
      <c r="O40" s="38"/>
      <c r="P40" s="38"/>
      <c r="Q40" s="38"/>
      <c r="R40" s="38"/>
      <c r="S40" s="38"/>
      <c r="T40" s="14"/>
      <c r="U40" s="23"/>
      <c r="V40" s="20"/>
      <c r="W40" s="26"/>
      <c r="X40" s="28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20"/>
      <c r="AT40" s="20"/>
      <c r="AU40" s="28"/>
      <c r="AV40" s="28"/>
      <c r="AW40" s="34"/>
      <c r="AX40" s="34"/>
    </row>
    <row r="41" spans="1:52">
      <c r="B41" s="2"/>
      <c r="C41" s="36" t="s">
        <v>48</v>
      </c>
      <c r="D41" s="4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W41" s="26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</row>
    <row r="42" spans="1:52" s="2" customFormat="1">
      <c r="B42" s="2" t="s">
        <v>2</v>
      </c>
      <c r="C42" s="2" t="s">
        <v>34</v>
      </c>
      <c r="D42" s="5">
        <f>-D35+0.01</f>
        <v>-13.200000000000001</v>
      </c>
      <c r="E42" s="5">
        <v>0.35926529283333336</v>
      </c>
      <c r="F42" s="5">
        <v>2.3627470906666668</v>
      </c>
      <c r="G42" s="5">
        <v>8.5599157100000003</v>
      </c>
      <c r="H42" s="5">
        <v>0</v>
      </c>
      <c r="I42" s="5">
        <v>6.5019923008333338</v>
      </c>
      <c r="J42" s="5">
        <v>23.129226356499998</v>
      </c>
      <c r="K42" s="5">
        <v>13.325186461868247</v>
      </c>
      <c r="L42" s="5">
        <f>((J42+I42)-H42)+AG42</f>
        <v>31.39951065733333</v>
      </c>
      <c r="M42" s="5">
        <f>L42-L38</f>
        <v>11.406112122944442</v>
      </c>
      <c r="N42" s="5">
        <f>M42/L38*100</f>
        <v>57.049391094394444</v>
      </c>
      <c r="O42" s="5">
        <f>H38-H42</f>
        <v>14.957150032666668</v>
      </c>
      <c r="P42" s="5">
        <f>(M42/O42)*100</f>
        <v>76.258592700035109</v>
      </c>
      <c r="Q42" s="5">
        <f>(I38+J38)-(I42+J42)</f>
        <v>3.8025879097222237</v>
      </c>
      <c r="R42" s="5">
        <f>Q42-H38</f>
        <v>-11.154562122944444</v>
      </c>
      <c r="S42" s="5"/>
      <c r="T42" s="13">
        <f>(F42+H42+L42*2)/(J42*2+K42)</f>
        <v>1.0936184715756314</v>
      </c>
      <c r="U42" s="19">
        <f>E42*E$17+F42*F$17+G42*G$17+H42*H$17+I42*I$17+J42*J$17+K42*K$17+L42*L$17</f>
        <v>125.58552813099999</v>
      </c>
      <c r="V42" s="19">
        <f>E42*E$19+F42*F$19+G42*G$19+H42*H$19+I42*I$19+J42*J$19+K42*K$19+L42*L$19</f>
        <v>491.18585406306983</v>
      </c>
      <c r="W42" s="27">
        <f>-U42/(D42*$D$17)*100</f>
        <v>79.283793011994945</v>
      </c>
      <c r="X42" s="27">
        <f>-V42/(D42*$D$19)*100</f>
        <v>77.523019896317834</v>
      </c>
      <c r="Y42" s="5">
        <v>-0.1</v>
      </c>
      <c r="Z42" s="5">
        <v>2.7753000000000042E-2</v>
      </c>
      <c r="AA42" s="5">
        <v>-5.9593666666666704E-2</v>
      </c>
      <c r="AB42" s="5">
        <v>-0.15</v>
      </c>
      <c r="AC42" s="5">
        <v>-0.7</v>
      </c>
      <c r="AD42" s="5">
        <v>0.04</v>
      </c>
      <c r="AE42" s="5">
        <v>-1.9423333333333345E-2</v>
      </c>
      <c r="AF42" s="5">
        <v>0.29024333333333291</v>
      </c>
      <c r="AG42" s="5">
        <v>1.768292</v>
      </c>
      <c r="AH42" s="5">
        <v>-7.9492000000000021E-2</v>
      </c>
      <c r="AI42" s="5">
        <v>-8.5999333333333344E-2</v>
      </c>
      <c r="AJ42" s="5">
        <v>-0.15125633333333338</v>
      </c>
      <c r="AK42" s="5">
        <v>-0.32913399999999993</v>
      </c>
      <c r="AL42" s="5">
        <v>-4.3718999999999994E-2</v>
      </c>
      <c r="AM42" s="5">
        <v>-0.15398966666666666</v>
      </c>
      <c r="AN42" s="5">
        <v>-1.9510300000000001E-2</v>
      </c>
      <c r="AO42" s="5">
        <v>0.03</v>
      </c>
      <c r="AP42" s="5">
        <v>-2.6313999999999966E-2</v>
      </c>
      <c r="AQ42" s="5">
        <v>-6.5696000000000004E-2</v>
      </c>
      <c r="AR42" s="5">
        <v>-0.1122353333333333</v>
      </c>
      <c r="AS42" s="19">
        <f>Y42*Y$17+Z42*Z$17+AA42*AA$17+AB42*AB$17+AC42*AC$17+AD42*AD$17+AE42*AE$17+AF42*AF$17+AG42*AG$17+AH42*AH$17+AI42*AI$17+AJ42*AJ$17+AK42*AK$17+AO42*AO$17+AL42*AL$17+AM42*AM$17+AN42*AN$17+AP42*AP$17+AQ42*AQ$17+AR42*AR$17</f>
        <v>-1.1633928000000002</v>
      </c>
      <c r="AT42" s="19">
        <f>Y42*Y$19+Z42*Z$19+AA42*AA$19+AB42*AB$19+AC42*AC$19+AD42*AD$19+AE42*AE$19+AF42*AF$19+AG42*AG$19+AH42*AH$19+AI42*AI$19+AJ42*AJ$19+AK42*AK$19+AO42*AO$19+AL42*AL$19+AM42*AM$19+AN42*AN$19+AP42*AP$19+AQ42*AQ$19+AR42*AR$19</f>
        <v>-0.33105066666666794</v>
      </c>
      <c r="AU42" s="27">
        <f>-AS42/(D42*$D$17)*100</f>
        <v>-0.73446515151515168</v>
      </c>
      <c r="AV42" s="27">
        <f>-AT42/(D42*$D$19)*100</f>
        <v>-5.2249158249158455E-2</v>
      </c>
      <c r="AW42" s="33">
        <f>-(U42+AS42)/(D42*$D$17)*100</f>
        <v>78.549327860479792</v>
      </c>
      <c r="AX42" s="33">
        <f>-(V42+AT42)/(D42*$D$19)*100</f>
        <v>77.470770738068666</v>
      </c>
      <c r="AY42" s="21"/>
      <c r="AZ42" s="21"/>
    </row>
    <row r="43" spans="1:52" s="6" customFormat="1">
      <c r="C43" s="6" t="s">
        <v>32</v>
      </c>
      <c r="D43" s="7">
        <v>0.01</v>
      </c>
      <c r="E43" s="7">
        <v>0.32</v>
      </c>
      <c r="F43" s="7">
        <v>1.0158496664650201</v>
      </c>
      <c r="G43" s="7">
        <v>1.4399076176223777</v>
      </c>
      <c r="H43" s="7">
        <v>0</v>
      </c>
      <c r="I43" s="7">
        <v>1.0359447555260091</v>
      </c>
      <c r="J43" s="7">
        <v>3.4572004544819057</v>
      </c>
      <c r="K43" s="7">
        <v>1.8488271086017969</v>
      </c>
      <c r="L43" s="46" t="s">
        <v>49</v>
      </c>
      <c r="M43" s="39"/>
      <c r="N43" s="39"/>
      <c r="O43" s="39"/>
      <c r="P43" s="39"/>
      <c r="Q43" s="38"/>
      <c r="R43" s="38"/>
      <c r="S43" s="38"/>
      <c r="T43" s="14"/>
      <c r="U43" s="20"/>
      <c r="V43" s="20"/>
      <c r="W43" s="28"/>
      <c r="X43" s="28"/>
      <c r="Y43" s="7">
        <v>2.9566858405991908E-2</v>
      </c>
      <c r="Z43" s="7">
        <v>4.9445509442212654E-2</v>
      </c>
      <c r="AA43" s="7">
        <v>1.6296342452629384E-2</v>
      </c>
      <c r="AB43" s="7">
        <v>0.09</v>
      </c>
      <c r="AC43" s="7">
        <v>0.10629832924367866</v>
      </c>
      <c r="AD43" s="7">
        <v>0.01</v>
      </c>
      <c r="AE43" s="7">
        <v>2.8414366161035241E-2</v>
      </c>
      <c r="AF43" s="7">
        <v>0.28183443869289043</v>
      </c>
      <c r="AG43" s="7">
        <v>0.1561003561815287</v>
      </c>
      <c r="AH43" s="7">
        <v>0.10400587808869285</v>
      </c>
      <c r="AI43" s="7">
        <v>1.0015798736662945E-2</v>
      </c>
      <c r="AJ43" s="7">
        <v>1.2399254910412199E-2</v>
      </c>
      <c r="AK43" s="7">
        <v>1.7439343221575716E-2</v>
      </c>
      <c r="AL43" s="7">
        <v>3.6097207648215141E-3</v>
      </c>
      <c r="AM43" s="7">
        <v>7.8773013991650619E-3</v>
      </c>
      <c r="AN43" s="7">
        <v>1.0122910079122511E-2</v>
      </c>
      <c r="AO43" s="7">
        <v>0.02</v>
      </c>
      <c r="AP43" s="7">
        <v>1.7003750733293927E-2</v>
      </c>
      <c r="AQ43" s="7">
        <v>9.3586538027641986E-3</v>
      </c>
      <c r="AR43" s="7">
        <v>0.16958230597952559</v>
      </c>
      <c r="AS43" s="20"/>
      <c r="AT43" s="20"/>
      <c r="AU43" s="28"/>
      <c r="AV43" s="28"/>
      <c r="AW43" s="34"/>
      <c r="AX43" s="34"/>
    </row>
    <row r="44" spans="1:52" s="6" customFormat="1">
      <c r="C44" s="2" t="s">
        <v>54</v>
      </c>
      <c r="D44" s="7"/>
      <c r="E44" s="7"/>
      <c r="F44" s="38">
        <f t="shared" ref="F44:L44" si="3">-F42/($D42*2)</f>
        <v>8.9497995858585852E-2</v>
      </c>
      <c r="G44" s="38">
        <f t="shared" si="3"/>
        <v>0.32423923143939393</v>
      </c>
      <c r="H44" s="38">
        <f t="shared" si="3"/>
        <v>0</v>
      </c>
      <c r="I44" s="38">
        <f t="shared" si="3"/>
        <v>0.24628758715277776</v>
      </c>
      <c r="J44" s="38">
        <f t="shared" si="3"/>
        <v>0.87610705895833318</v>
      </c>
      <c r="K44" s="38">
        <f t="shared" si="3"/>
        <v>0.50474191143440328</v>
      </c>
      <c r="L44" s="38">
        <f t="shared" si="3"/>
        <v>1.1893754036868684</v>
      </c>
      <c r="M44" s="39"/>
      <c r="N44" s="39"/>
      <c r="O44" s="39"/>
      <c r="P44" s="39"/>
      <c r="Q44" s="38"/>
      <c r="R44" s="38"/>
      <c r="S44" s="38"/>
      <c r="T44" s="14"/>
      <c r="U44" s="20"/>
      <c r="V44" s="20"/>
      <c r="W44" s="28"/>
      <c r="X44" s="28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20"/>
      <c r="AT44" s="20"/>
      <c r="AU44" s="28"/>
      <c r="AV44" s="28"/>
      <c r="AW44" s="34"/>
      <c r="AX44" s="34"/>
    </row>
    <row r="45" spans="1:52">
      <c r="C45" s="36"/>
      <c r="D45" s="4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</row>
    <row r="46" spans="1:52" s="10" customFormat="1">
      <c r="A46"/>
      <c r="B46"/>
      <c r="C46"/>
      <c r="D46"/>
      <c r="E46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U46" s="16"/>
      <c r="V46" s="16"/>
      <c r="W46" s="24"/>
      <c r="X46" s="24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 s="16"/>
      <c r="AT46" s="16"/>
      <c r="AU46" s="24"/>
      <c r="AV46" s="24"/>
      <c r="AW46" s="30"/>
      <c r="AX46" s="30"/>
      <c r="AY46"/>
      <c r="AZ46"/>
    </row>
    <row r="48" spans="1:52" s="10" customFormat="1">
      <c r="A48"/>
      <c r="B48"/>
      <c r="C48"/>
      <c r="D48"/>
      <c r="E48"/>
      <c r="F48"/>
      <c r="G48"/>
      <c r="H48" s="40"/>
      <c r="I48" s="41"/>
      <c r="J48" s="41"/>
      <c r="K48" s="41"/>
      <c r="L48" s="40"/>
      <c r="M48" s="35"/>
      <c r="N48" s="35"/>
      <c r="O48" s="35"/>
      <c r="P48" s="35"/>
      <c r="Q48" s="35"/>
      <c r="R48" s="35"/>
      <c r="S48" s="35"/>
      <c r="U48" s="16"/>
      <c r="V48" s="16"/>
      <c r="W48" s="24"/>
      <c r="X48" s="24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 s="16"/>
      <c r="AT48" s="16"/>
      <c r="AU48" s="24"/>
      <c r="AV48" s="24"/>
      <c r="AW48" s="30"/>
      <c r="AX48" s="30"/>
      <c r="AY48"/>
      <c r="AZ48"/>
    </row>
    <row r="49" spans="1:52" s="10" customFormat="1">
      <c r="A49"/>
      <c r="B49"/>
      <c r="C49"/>
      <c r="D49"/>
      <c r="E49"/>
      <c r="F49"/>
      <c r="G49"/>
      <c r="H49" s="41"/>
      <c r="I49" s="41"/>
      <c r="J49" s="42"/>
      <c r="K49" s="41"/>
      <c r="L49" s="43"/>
      <c r="M49" s="37"/>
      <c r="N49" s="37"/>
      <c r="O49" s="37"/>
      <c r="P49" s="37"/>
      <c r="Q49" s="37"/>
      <c r="R49" s="37"/>
      <c r="S49" s="37"/>
      <c r="U49" s="16"/>
      <c r="V49" s="16"/>
      <c r="W49" s="24"/>
      <c r="X49" s="24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 s="16"/>
      <c r="AT49" s="16"/>
      <c r="AU49" s="24"/>
      <c r="AV49" s="24"/>
      <c r="AW49" s="30"/>
      <c r="AX49" s="30"/>
      <c r="AY49"/>
      <c r="AZ49"/>
    </row>
    <row r="50" spans="1:52" s="10" customFormat="1">
      <c r="A50"/>
      <c r="B50"/>
      <c r="C50"/>
      <c r="D50"/>
      <c r="E50"/>
      <c r="F50"/>
      <c r="G50"/>
      <c r="H50"/>
      <c r="I50"/>
      <c r="J50" s="41"/>
      <c r="K50" s="41"/>
      <c r="L50" s="41"/>
      <c r="M50"/>
      <c r="N50"/>
      <c r="O50"/>
      <c r="P50"/>
      <c r="Q50"/>
      <c r="R50"/>
      <c r="S50"/>
      <c r="U50" s="16"/>
      <c r="V50" s="16"/>
      <c r="W50" s="24"/>
      <c r="X50" s="24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 s="16"/>
      <c r="AT50" s="16"/>
      <c r="AU50" s="24"/>
      <c r="AV50" s="24"/>
      <c r="AW50" s="30"/>
      <c r="AX50" s="30"/>
      <c r="AY50"/>
      <c r="AZ50"/>
    </row>
    <row r="51" spans="1:52" s="10" customFormat="1">
      <c r="A51"/>
      <c r="B51"/>
      <c r="C51"/>
      <c r="D51" s="2"/>
      <c r="E51" s="4"/>
      <c r="F51" s="4"/>
      <c r="G51"/>
      <c r="H51" s="44"/>
      <c r="I51" s="44"/>
      <c r="J51" s="41"/>
      <c r="K51" s="41"/>
      <c r="L51" s="41"/>
      <c r="M51"/>
      <c r="N51"/>
      <c r="O51"/>
      <c r="P51"/>
      <c r="Q51"/>
      <c r="R51"/>
      <c r="S51"/>
      <c r="U51" s="16"/>
      <c r="V51" s="16"/>
      <c r="W51" s="24"/>
      <c r="X51" s="24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 s="16"/>
      <c r="AT51" s="16"/>
      <c r="AU51" s="24"/>
      <c r="AV51" s="24"/>
      <c r="AW51" s="30"/>
      <c r="AX51" s="30"/>
      <c r="AY51"/>
      <c r="AZ51"/>
    </row>
    <row r="52" spans="1:52">
      <c r="D52" s="2"/>
      <c r="E52" s="4"/>
      <c r="F52" s="4"/>
      <c r="H52" s="4"/>
      <c r="I52" s="4"/>
    </row>
    <row r="53" spans="1:52">
      <c r="D53" s="2"/>
      <c r="E53" s="4"/>
      <c r="F53" s="4"/>
      <c r="H53" s="4"/>
      <c r="I53" s="4"/>
    </row>
    <row r="54" spans="1:52">
      <c r="D54" s="2"/>
      <c r="E54" s="4"/>
      <c r="F54" s="4"/>
      <c r="H54" s="4"/>
      <c r="I54" s="4"/>
    </row>
    <row r="55" spans="1:52">
      <c r="D55" s="2"/>
      <c r="E55" s="4"/>
      <c r="F55" s="4"/>
      <c r="H55" s="4"/>
      <c r="I55" s="4"/>
    </row>
    <row r="56" spans="1:52">
      <c r="D56" s="2"/>
      <c r="E56" s="4"/>
      <c r="F56" s="4"/>
      <c r="H56" s="4"/>
      <c r="I56" s="4"/>
    </row>
    <row r="57" spans="1:52">
      <c r="D57" s="2"/>
      <c r="E57" s="4"/>
      <c r="F57" s="4"/>
      <c r="H57" s="4"/>
      <c r="I57" s="4"/>
    </row>
    <row r="58" spans="1:52">
      <c r="D58" s="2"/>
      <c r="E58" s="4"/>
      <c r="F58" s="4"/>
    </row>
    <row r="61" spans="1:52">
      <c r="E61" s="4"/>
    </row>
    <row r="63" spans="1:52">
      <c r="D63" s="2"/>
      <c r="E63" s="4"/>
      <c r="F63" s="4"/>
      <c r="H63" s="44"/>
      <c r="I63" s="44"/>
    </row>
    <row r="64" spans="1:52">
      <c r="D64" s="2"/>
      <c r="E64" s="4"/>
      <c r="F64" s="4"/>
      <c r="H64" s="4"/>
      <c r="I64" s="4"/>
    </row>
    <row r="65" spans="4:9">
      <c r="D65" s="2"/>
      <c r="E65" s="4"/>
      <c r="F65" s="4"/>
      <c r="H65" s="4"/>
      <c r="I65" s="4"/>
    </row>
    <row r="66" spans="4:9">
      <c r="D66" s="2"/>
      <c r="E66" s="4"/>
      <c r="F66" s="4"/>
      <c r="H66" s="4"/>
      <c r="I66" s="4"/>
    </row>
    <row r="67" spans="4:9">
      <c r="D67" s="2"/>
      <c r="E67" s="4"/>
      <c r="F67" s="4"/>
      <c r="H67" s="4"/>
      <c r="I67" s="4"/>
    </row>
    <row r="68" spans="4:9">
      <c r="D68" s="2"/>
      <c r="E68" s="4"/>
      <c r="F68" s="4"/>
      <c r="H68" s="4"/>
      <c r="I68" s="4"/>
    </row>
    <row r="69" spans="4:9">
      <c r="D69" s="2"/>
      <c r="E69" s="4"/>
      <c r="F69" s="4"/>
      <c r="H69" s="4"/>
      <c r="I69" s="4"/>
    </row>
    <row r="70" spans="4:9">
      <c r="D70" s="2"/>
      <c r="E70" s="4"/>
      <c r="F70" s="4"/>
    </row>
  </sheetData>
  <mergeCells count="1">
    <mergeCell ref="D11:S1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14"/>
  <sheetViews>
    <sheetView tabSelected="1" zoomScale="70" zoomScaleNormal="70" workbookViewId="0">
      <pane xSplit="1" ySplit="16" topLeftCell="B115" activePane="bottomRight" state="frozen"/>
      <selection pane="topRight" activeCell="B1" sqref="B1"/>
      <selection pane="bottomLeft" activeCell="A18" sqref="A18"/>
      <selection pane="bottomRight" activeCell="E118" sqref="E118"/>
    </sheetView>
  </sheetViews>
  <sheetFormatPr defaultRowHeight="15"/>
  <cols>
    <col min="1" max="1" width="32" customWidth="1"/>
    <col min="3" max="20" width="9.140625" style="55"/>
  </cols>
  <sheetData>
    <row r="1" spans="1:21" ht="19.5">
      <c r="C1" s="47" t="s">
        <v>60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spans="1:21" ht="18.75">
      <c r="C2" s="48" t="s">
        <v>61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21" ht="18.75">
      <c r="C3" s="49" t="s">
        <v>62</v>
      </c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21" ht="18.75">
      <c r="C4" s="50" t="s">
        <v>63</v>
      </c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21" ht="18.75">
      <c r="C5" s="50" t="s">
        <v>64</v>
      </c>
      <c r="D5"/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21" ht="18.75">
      <c r="C6" s="50" t="s">
        <v>65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</row>
    <row r="7" spans="1:21" ht="15.75">
      <c r="C7" s="49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21">
      <c r="C8" t="s">
        <v>66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21"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 spans="1:21"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 spans="1:21" ht="48" customHeight="1">
      <c r="C11" s="70" t="s">
        <v>67</v>
      </c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</row>
    <row r="14" spans="1:21" ht="39.75" customHeight="1">
      <c r="C14" s="67" t="s">
        <v>33</v>
      </c>
      <c r="D14" s="67"/>
      <c r="E14" s="67"/>
      <c r="F14" s="67"/>
      <c r="G14" s="67"/>
      <c r="H14" s="67"/>
      <c r="I14" s="67"/>
      <c r="J14" s="58"/>
      <c r="K14" s="68" t="s">
        <v>0</v>
      </c>
      <c r="L14" s="68"/>
      <c r="M14" s="68"/>
      <c r="N14" s="68"/>
      <c r="O14" s="68"/>
      <c r="P14" s="68"/>
      <c r="Q14" s="68"/>
      <c r="R14" s="68"/>
      <c r="S14" s="68"/>
      <c r="T14" s="68"/>
      <c r="U14" s="68"/>
    </row>
    <row r="15" spans="1:21" s="57" customFormat="1" ht="35.25" customHeight="1">
      <c r="C15" s="61" t="s">
        <v>69</v>
      </c>
      <c r="D15" s="61"/>
      <c r="E15" s="61"/>
      <c r="F15" s="58"/>
      <c r="G15" s="62" t="s">
        <v>70</v>
      </c>
      <c r="H15" s="62"/>
      <c r="I15" s="62"/>
      <c r="J15" s="58"/>
      <c r="K15" s="61" t="s">
        <v>69</v>
      </c>
      <c r="L15" s="61"/>
      <c r="M15" s="61"/>
      <c r="N15" s="58"/>
      <c r="O15" s="62" t="s">
        <v>70</v>
      </c>
      <c r="P15" s="62"/>
      <c r="Q15" s="62"/>
      <c r="R15" s="58"/>
      <c r="S15" s="63" t="s">
        <v>71</v>
      </c>
      <c r="T15" s="63"/>
      <c r="U15" s="63"/>
    </row>
    <row r="16" spans="1:21">
      <c r="A16" s="71" t="s">
        <v>73</v>
      </c>
      <c r="C16" s="59" t="s">
        <v>68</v>
      </c>
      <c r="D16" s="59" t="s">
        <v>32</v>
      </c>
      <c r="E16" s="59" t="s">
        <v>72</v>
      </c>
      <c r="G16" s="59" t="s">
        <v>68</v>
      </c>
      <c r="H16" s="59" t="s">
        <v>32</v>
      </c>
      <c r="I16" s="59" t="s">
        <v>72</v>
      </c>
      <c r="K16" s="59" t="s">
        <v>68</v>
      </c>
      <c r="L16" s="59" t="s">
        <v>32</v>
      </c>
      <c r="M16" s="59" t="s">
        <v>72</v>
      </c>
      <c r="O16" s="59" t="s">
        <v>68</v>
      </c>
      <c r="P16" s="59" t="s">
        <v>32</v>
      </c>
      <c r="Q16" s="59" t="s">
        <v>72</v>
      </c>
      <c r="S16" s="59" t="s">
        <v>68</v>
      </c>
      <c r="T16" s="59" t="s">
        <v>32</v>
      </c>
      <c r="U16" s="59" t="s">
        <v>72</v>
      </c>
    </row>
    <row r="17" spans="1:21">
      <c r="C17" s="59"/>
      <c r="D17" s="59"/>
      <c r="E17" s="59"/>
      <c r="G17" s="59"/>
      <c r="H17" s="59"/>
      <c r="I17" s="59"/>
      <c r="K17" s="59"/>
      <c r="L17" s="59"/>
      <c r="M17" s="59"/>
      <c r="O17" s="59"/>
      <c r="P17" s="59"/>
      <c r="Q17" s="59"/>
      <c r="S17" s="59"/>
      <c r="T17" s="59"/>
      <c r="U17" s="59"/>
    </row>
    <row r="18" spans="1:21">
      <c r="A18" s="53">
        <v>0</v>
      </c>
      <c r="C18" s="55">
        <v>1.0000000000000023E-2</v>
      </c>
      <c r="D18" s="55">
        <v>8.6602540378443865E-3</v>
      </c>
      <c r="E18" s="60"/>
      <c r="G18" s="55">
        <v>4.3333333333333418E-3</v>
      </c>
      <c r="H18" s="55">
        <v>4.5092497528228916E-3</v>
      </c>
      <c r="K18" s="55">
        <v>5.5000000000000049E-3</v>
      </c>
      <c r="L18" s="55">
        <v>4.3588989435406778E-3</v>
      </c>
      <c r="O18" s="55">
        <v>1.0166666666666671E-2</v>
      </c>
      <c r="P18" s="55">
        <v>2.0816659994661348E-3</v>
      </c>
      <c r="S18" s="55">
        <v>1.0500000000000009E-2</v>
      </c>
      <c r="T18" s="55">
        <v>2.0000000000000018E-3</v>
      </c>
    </row>
    <row r="19" spans="1:21">
      <c r="A19" s="53">
        <v>0.5</v>
      </c>
      <c r="C19" s="55">
        <v>1.0000000000000023E-2</v>
      </c>
      <c r="D19" s="55">
        <v>1.0000000000000009E-3</v>
      </c>
      <c r="E19" s="64" t="e">
        <f>($A19-$A18)/(3.3*LOG(C19/C18))</f>
        <v>#DIV/0!</v>
      </c>
      <c r="G19" s="55">
        <v>5.3333333333333427E-3</v>
      </c>
      <c r="H19" s="55">
        <v>4.0414518843273767E-3</v>
      </c>
      <c r="I19" s="64">
        <f>($A19-$A18)/(3.3*LOG(G19/G18))</f>
        <v>1.6802041829309042</v>
      </c>
      <c r="K19" s="55">
        <v>2.2416666666666668E-2</v>
      </c>
      <c r="L19" s="55">
        <v>2.0816659994661343E-3</v>
      </c>
      <c r="M19" s="64">
        <f>($A19-$A18)/(3.3*LOG(K19/K18))</f>
        <v>0.24830068761039326</v>
      </c>
      <c r="O19" s="55">
        <v>1.0500000000000009E-2</v>
      </c>
      <c r="P19" s="55">
        <v>1.7320508075688787E-3</v>
      </c>
      <c r="Q19" s="64">
        <f>($A19-$A18)/(3.3*LOG(O19/O18))</f>
        <v>10.814234501285775</v>
      </c>
      <c r="S19" s="55">
        <v>1.1833333333333335E-2</v>
      </c>
      <c r="T19" s="55">
        <v>2.5166114784235852E-3</v>
      </c>
      <c r="U19" s="64">
        <f>($A19-$A18)/(3.3*LOG(S19/S18))</f>
        <v>2.9183662184975332</v>
      </c>
    </row>
    <row r="20" spans="1:21">
      <c r="A20" s="53">
        <v>1</v>
      </c>
      <c r="C20" s="55">
        <v>1.3500000000000026E-2</v>
      </c>
      <c r="D20" s="55">
        <v>1.0000000000000009E-3</v>
      </c>
      <c r="E20" s="64">
        <f t="shared" ref="E20:E83" si="0">($A20-$A19)/(3.3*LOG(C20/C19))</f>
        <v>1.1625164626537841</v>
      </c>
      <c r="G20" s="55">
        <v>8.5000000000000214E-3</v>
      </c>
      <c r="H20" s="55">
        <v>1.6996749443881478E-17</v>
      </c>
      <c r="I20" s="64">
        <f t="shared" ref="I20:I83" si="1">($A20-$A19)/(3.3*LOG(G20/G19))</f>
        <v>0.74851795017659029</v>
      </c>
      <c r="K20" s="55">
        <v>2.1666666666666667E-2</v>
      </c>
      <c r="L20" s="55">
        <v>1.5275252316519479E-3</v>
      </c>
      <c r="M20" s="64">
        <f t="shared" ref="M20:M83" si="2">($A20-$A19)/(3.3*LOG(K20/K19))</f>
        <v>-10.252104224533099</v>
      </c>
      <c r="O20" s="55">
        <v>1.125000000000001E-2</v>
      </c>
      <c r="P20" s="55">
        <v>1.7320508075688787E-3</v>
      </c>
      <c r="Q20" s="64">
        <f t="shared" ref="Q20:Q83" si="3">($A20-$A19)/(3.3*LOG(O20/O19))</f>
        <v>5.0567040003184225</v>
      </c>
      <c r="S20" s="55">
        <v>1.2916666666666674E-2</v>
      </c>
      <c r="T20" s="55">
        <v>3.0550504633038958E-3</v>
      </c>
      <c r="U20" s="64">
        <f t="shared" ref="U20:U83" si="4">($A20-$A19)/(3.3*LOG(S20/S19))</f>
        <v>3.9826970135842696</v>
      </c>
    </row>
    <row r="21" spans="1:21">
      <c r="A21" s="53">
        <v>1.5</v>
      </c>
      <c r="C21" s="55">
        <v>1.7500000000000029E-2</v>
      </c>
      <c r="D21" s="55">
        <v>9.9999999999999395E-4</v>
      </c>
      <c r="E21" s="64">
        <f t="shared" si="0"/>
        <v>1.3443602253436269</v>
      </c>
      <c r="G21" s="55">
        <v>9.8333333333333467E-3</v>
      </c>
      <c r="H21" s="55">
        <v>1.5275252316519479E-3</v>
      </c>
      <c r="I21" s="64">
        <f t="shared" si="1"/>
        <v>2.3942913509407675</v>
      </c>
      <c r="K21" s="55">
        <v>2.7999999999999997E-2</v>
      </c>
      <c r="L21" s="55">
        <v>0</v>
      </c>
      <c r="M21" s="64">
        <f t="shared" si="2"/>
        <v>1.3605162037040952</v>
      </c>
      <c r="O21" s="55">
        <v>1.125000000000001E-2</v>
      </c>
      <c r="P21" s="55">
        <v>1.7320508075688787E-3</v>
      </c>
      <c r="Q21" s="64" t="e">
        <f t="shared" si="3"/>
        <v>#DIV/0!</v>
      </c>
      <c r="S21" s="55">
        <v>1.4916666666666675E-2</v>
      </c>
      <c r="T21" s="55">
        <v>3.7859388972001857E-3</v>
      </c>
      <c r="U21" s="64">
        <f t="shared" si="4"/>
        <v>2.4234152521438683</v>
      </c>
    </row>
    <row r="22" spans="1:21">
      <c r="A22" s="53">
        <v>2</v>
      </c>
      <c r="C22" s="55">
        <v>2.0500000000000004E-2</v>
      </c>
      <c r="D22" s="55">
        <v>2.0000000000000018E-3</v>
      </c>
      <c r="E22" s="64">
        <f t="shared" si="0"/>
        <v>2.2049532165975307</v>
      </c>
      <c r="G22" s="55">
        <v>1.2500000000000025E-2</v>
      </c>
      <c r="H22" s="55">
        <v>1.0000000000000009E-3</v>
      </c>
      <c r="I22" s="64">
        <f t="shared" si="1"/>
        <v>1.4539510549340151</v>
      </c>
      <c r="K22" s="55">
        <v>3.0333333333333337E-2</v>
      </c>
      <c r="L22" s="55">
        <v>5.7735026918962634E-4</v>
      </c>
      <c r="M22" s="64">
        <f t="shared" si="2"/>
        <v>4.3586297787982806</v>
      </c>
      <c r="O22" s="55">
        <v>1.2166666666666673E-2</v>
      </c>
      <c r="P22" s="55">
        <v>2.0816659994661348E-3</v>
      </c>
      <c r="Q22" s="64">
        <f t="shared" si="3"/>
        <v>4.4538276475813889</v>
      </c>
      <c r="S22" s="55">
        <v>1.783333333333334E-2</v>
      </c>
      <c r="T22" s="55">
        <v>4.932882862316244E-3</v>
      </c>
      <c r="U22" s="64">
        <f t="shared" si="4"/>
        <v>1.9535031110678076</v>
      </c>
    </row>
    <row r="23" spans="1:21">
      <c r="A23" s="53">
        <v>2.5</v>
      </c>
      <c r="C23" s="55">
        <v>2.7500000000000011E-2</v>
      </c>
      <c r="D23" s="55">
        <v>2.6457513110645929E-3</v>
      </c>
      <c r="E23" s="64">
        <f t="shared" si="0"/>
        <v>1.1876198286196091</v>
      </c>
      <c r="G23" s="55">
        <v>1.6500000000000029E-2</v>
      </c>
      <c r="H23" s="55">
        <v>1.9999999999999948E-3</v>
      </c>
      <c r="I23" s="64">
        <f t="shared" si="1"/>
        <v>1.2566161690164799</v>
      </c>
      <c r="K23" s="55">
        <v>3.6249999999999991E-2</v>
      </c>
      <c r="L23" s="55">
        <v>1.9999999999999948E-3</v>
      </c>
      <c r="M23" s="64">
        <f t="shared" si="2"/>
        <v>1.9578668471333267</v>
      </c>
      <c r="O23" s="55">
        <v>1.3083333333333336E-2</v>
      </c>
      <c r="P23" s="55">
        <v>2.3094010767585049E-3</v>
      </c>
      <c r="Q23" s="64">
        <f t="shared" si="3"/>
        <v>4.8028696326034321</v>
      </c>
      <c r="S23" s="55">
        <v>2.0750000000000018E-2</v>
      </c>
      <c r="T23" s="55">
        <v>6.082762530298217E-3</v>
      </c>
      <c r="U23" s="64">
        <f t="shared" si="4"/>
        <v>2.3031668325778987</v>
      </c>
    </row>
    <row r="24" spans="1:21">
      <c r="A24" s="53">
        <v>3</v>
      </c>
      <c r="C24" s="55">
        <v>3.8666666666666669E-2</v>
      </c>
      <c r="D24" s="55">
        <v>4.932882862316244E-3</v>
      </c>
      <c r="E24" s="64">
        <f t="shared" si="0"/>
        <v>1.0237230741951229</v>
      </c>
      <c r="G24" s="55">
        <v>2.1666666666666681E-2</v>
      </c>
      <c r="H24" s="55">
        <v>2.0816659994661348E-3</v>
      </c>
      <c r="I24" s="64">
        <f t="shared" si="1"/>
        <v>1.2806821984960939</v>
      </c>
      <c r="K24" s="55">
        <v>4.0999999999999995E-2</v>
      </c>
      <c r="L24" s="55">
        <v>1.7320508075688791E-3</v>
      </c>
      <c r="M24" s="64">
        <f t="shared" si="2"/>
        <v>2.8333381026972542</v>
      </c>
      <c r="O24" s="55">
        <v>1.3583333333333336E-2</v>
      </c>
      <c r="P24" s="55">
        <v>2.3094010767585049E-3</v>
      </c>
      <c r="Q24" s="64">
        <f t="shared" si="3"/>
        <v>9.3022837717246301</v>
      </c>
      <c r="S24" s="55">
        <v>2.3916666666666669E-2</v>
      </c>
      <c r="T24" s="55">
        <v>7.2341781380702375E-3</v>
      </c>
      <c r="U24" s="64">
        <f t="shared" si="4"/>
        <v>2.4563697902199166</v>
      </c>
    </row>
    <row r="25" spans="1:21">
      <c r="A25" s="53">
        <v>3.5</v>
      </c>
      <c r="C25" s="55">
        <v>5.3666666666666696E-2</v>
      </c>
      <c r="D25" s="55">
        <v>8.0829037686547551E-3</v>
      </c>
      <c r="E25" s="64">
        <f t="shared" si="0"/>
        <v>1.064250898959773</v>
      </c>
      <c r="G25" s="55">
        <v>3.2666666666666663E-2</v>
      </c>
      <c r="H25" s="55">
        <v>4.5092497528228916E-3</v>
      </c>
      <c r="I25" s="64">
        <f t="shared" si="1"/>
        <v>0.84971589420366866</v>
      </c>
      <c r="K25" s="55">
        <v>4.8250000000000001E-2</v>
      </c>
      <c r="L25" s="55">
        <v>1.0000000000000009E-3</v>
      </c>
      <c r="M25" s="64">
        <f t="shared" si="2"/>
        <v>2.1426634965681481</v>
      </c>
      <c r="O25" s="55">
        <v>1.4833333333333337E-2</v>
      </c>
      <c r="P25" s="55">
        <v>2.3094010767585049E-3</v>
      </c>
      <c r="Q25" s="64">
        <f t="shared" si="3"/>
        <v>3.9630041487821317</v>
      </c>
      <c r="S25" s="55">
        <v>2.8499999999999984E-2</v>
      </c>
      <c r="T25" s="55">
        <v>8.717797887081347E-3</v>
      </c>
      <c r="U25" s="64">
        <f t="shared" si="4"/>
        <v>1.9898447020985959</v>
      </c>
    </row>
    <row r="26" spans="1:21">
      <c r="A26" s="54">
        <v>4</v>
      </c>
      <c r="C26" s="56">
        <v>6.9666666666666655E-2</v>
      </c>
      <c r="D26" s="56">
        <v>9.7125348562223188E-3</v>
      </c>
      <c r="E26" s="65">
        <f t="shared" si="0"/>
        <v>1.3370508579103431</v>
      </c>
      <c r="G26" s="55">
        <v>4.5333333333333337E-2</v>
      </c>
      <c r="H26" s="55">
        <v>5.8594652770823201E-3</v>
      </c>
      <c r="I26" s="64">
        <f t="shared" si="1"/>
        <v>1.0646626074703192</v>
      </c>
      <c r="K26" s="55">
        <v>5.6583333333333333E-2</v>
      </c>
      <c r="L26" s="55">
        <v>2.0816659994661343E-3</v>
      </c>
      <c r="M26" s="64">
        <f t="shared" si="2"/>
        <v>2.1898034490804075</v>
      </c>
      <c r="O26" s="55">
        <v>1.6250000000000014E-2</v>
      </c>
      <c r="P26" s="55">
        <v>2.6457513110645929E-3</v>
      </c>
      <c r="Q26" s="64">
        <f t="shared" si="3"/>
        <v>3.824729187912796</v>
      </c>
      <c r="S26" s="55">
        <v>3.3583333333333326E-2</v>
      </c>
      <c r="T26" s="55">
        <v>1.1015141094572252E-2</v>
      </c>
      <c r="U26" s="64">
        <f t="shared" si="4"/>
        <v>2.1256650468500804</v>
      </c>
    </row>
    <row r="27" spans="1:21">
      <c r="A27" s="54">
        <v>4.5</v>
      </c>
      <c r="C27" s="56">
        <v>9.0666666666666673E-2</v>
      </c>
      <c r="D27" s="56">
        <v>1.1150485789118481E-2</v>
      </c>
      <c r="E27" s="65">
        <f t="shared" si="0"/>
        <v>1.3241713418663514</v>
      </c>
      <c r="G27" s="55">
        <v>6.2333333333333352E-2</v>
      </c>
      <c r="H27" s="55">
        <v>7.7674534651540244E-3</v>
      </c>
      <c r="I27" s="64">
        <f t="shared" si="1"/>
        <v>1.0955328675727256</v>
      </c>
      <c r="K27" s="55">
        <v>6.7583333333333315E-2</v>
      </c>
      <c r="L27" s="55">
        <v>2.0816659994661343E-3</v>
      </c>
      <c r="M27" s="64">
        <f t="shared" si="2"/>
        <v>1.9638759645534187</v>
      </c>
      <c r="O27" s="55">
        <v>1.7750000000000016E-2</v>
      </c>
      <c r="P27" s="55">
        <v>2.6457513110645851E-3</v>
      </c>
      <c r="Q27" s="64">
        <f t="shared" si="3"/>
        <v>3.9513673966597667</v>
      </c>
      <c r="S27" s="55">
        <v>4.0083333333333332E-2</v>
      </c>
      <c r="T27" s="55">
        <v>1.2741009902410946E-2</v>
      </c>
      <c r="U27" s="64">
        <f t="shared" si="4"/>
        <v>1.9718257665472472</v>
      </c>
    </row>
    <row r="28" spans="1:21">
      <c r="A28" s="54">
        <v>5</v>
      </c>
      <c r="C28" s="56">
        <v>0.11766666666666667</v>
      </c>
      <c r="D28" s="56">
        <v>1.2741009902410925E-2</v>
      </c>
      <c r="E28" s="65">
        <f t="shared" si="0"/>
        <v>1.3384044784229725</v>
      </c>
      <c r="G28" s="55">
        <v>8.2000000000000017E-2</v>
      </c>
      <c r="H28" s="55">
        <v>1.0535653752852736E-2</v>
      </c>
      <c r="I28" s="65">
        <f t="shared" si="1"/>
        <v>1.2722369465499432</v>
      </c>
      <c r="K28" s="55">
        <v>8.1000000000000003E-2</v>
      </c>
      <c r="L28" s="55">
        <v>1.7320508075688789E-3</v>
      </c>
      <c r="M28" s="65">
        <f t="shared" si="2"/>
        <v>1.9265606236579107</v>
      </c>
      <c r="O28" s="55">
        <v>1.8833333333333341E-2</v>
      </c>
      <c r="P28" s="55">
        <v>2.3094010767584971E-3</v>
      </c>
      <c r="Q28" s="64">
        <f t="shared" si="3"/>
        <v>5.8889237441916471</v>
      </c>
      <c r="S28" s="55">
        <v>4.6833333333333324E-2</v>
      </c>
      <c r="T28" s="55">
        <v>1.5373136743466879E-2</v>
      </c>
      <c r="U28" s="64">
        <f t="shared" si="4"/>
        <v>2.2416389064493716</v>
      </c>
    </row>
    <row r="29" spans="1:21">
      <c r="A29" s="54">
        <v>5.5</v>
      </c>
      <c r="C29" s="56">
        <v>0.15333333333333332</v>
      </c>
      <c r="D29" s="56">
        <v>1.415391583037476E-2</v>
      </c>
      <c r="E29" s="65">
        <f t="shared" si="0"/>
        <v>1.3177164023882113</v>
      </c>
      <c r="G29" s="55">
        <v>0.11799999999999999</v>
      </c>
      <c r="H29" s="55">
        <v>1.8248287590894658E-2</v>
      </c>
      <c r="I29" s="65">
        <f t="shared" si="1"/>
        <v>0.95854317771676545</v>
      </c>
      <c r="K29" s="55">
        <v>9.6500000000000016E-2</v>
      </c>
      <c r="L29" s="55">
        <v>1.7320508075688787E-3</v>
      </c>
      <c r="M29" s="65">
        <f t="shared" si="2"/>
        <v>1.9925115697896876</v>
      </c>
      <c r="O29" s="55">
        <v>2.0500000000000018E-2</v>
      </c>
      <c r="P29" s="55">
        <v>2.6457513110645851E-3</v>
      </c>
      <c r="Q29" s="64">
        <f t="shared" si="3"/>
        <v>4.1142780469921538</v>
      </c>
      <c r="S29" s="55">
        <v>5.4833333333333331E-2</v>
      </c>
      <c r="T29" s="55">
        <v>1.7925772879665E-2</v>
      </c>
      <c r="U29" s="64">
        <f t="shared" si="4"/>
        <v>2.2122366035871091</v>
      </c>
    </row>
    <row r="30" spans="1:21">
      <c r="A30" s="54">
        <v>6</v>
      </c>
      <c r="C30" s="56">
        <v>0.19833333333333333</v>
      </c>
      <c r="D30" s="56">
        <v>1.5885003409925123E-2</v>
      </c>
      <c r="E30" s="65">
        <f t="shared" si="0"/>
        <v>1.3557294695166964</v>
      </c>
      <c r="G30" s="55">
        <v>0.16899999999999996</v>
      </c>
      <c r="H30" s="55">
        <v>3.6041642581880508E-2</v>
      </c>
      <c r="I30" s="65">
        <f t="shared" si="1"/>
        <v>0.97122172684617414</v>
      </c>
      <c r="K30" s="55">
        <v>0.11558333333333336</v>
      </c>
      <c r="L30" s="55">
        <v>2.0816659994661348E-3</v>
      </c>
      <c r="M30" s="65">
        <f t="shared" si="2"/>
        <v>1.9333827787073272</v>
      </c>
      <c r="O30" s="55">
        <v>2.2749999999999992E-2</v>
      </c>
      <c r="P30" s="55">
        <v>2.6457513110645929E-3</v>
      </c>
      <c r="Q30" s="64">
        <f t="shared" si="3"/>
        <v>3.3500639593695518</v>
      </c>
      <c r="S30" s="55">
        <v>6.3750000000000015E-2</v>
      </c>
      <c r="T30" s="55">
        <v>1.9924858845171138E-2</v>
      </c>
      <c r="U30" s="64">
        <f t="shared" si="4"/>
        <v>2.3154870877520617</v>
      </c>
    </row>
    <row r="31" spans="1:21">
      <c r="A31" s="54">
        <v>6.5</v>
      </c>
      <c r="C31" s="56">
        <v>0.25566666666666671</v>
      </c>
      <c r="D31" s="56">
        <v>1.6165807537309503E-2</v>
      </c>
      <c r="E31" s="65">
        <f t="shared" si="0"/>
        <v>1.3739331905446559</v>
      </c>
      <c r="G31" s="55">
        <v>0.22233333333333336</v>
      </c>
      <c r="H31" s="55">
        <v>4.6090490703976146E-2</v>
      </c>
      <c r="I31" s="65">
        <f t="shared" si="1"/>
        <v>1.2719766201780769</v>
      </c>
      <c r="K31" s="55">
        <v>0.13941666666666669</v>
      </c>
      <c r="L31" s="55">
        <v>3.0550504633038958E-3</v>
      </c>
      <c r="M31" s="65">
        <f t="shared" si="2"/>
        <v>1.86092015966584</v>
      </c>
      <c r="O31" s="55">
        <v>2.4499999999999994E-2</v>
      </c>
      <c r="P31" s="55">
        <v>2.6457513110645929E-3</v>
      </c>
      <c r="Q31" s="64">
        <f t="shared" si="3"/>
        <v>4.707678797604232</v>
      </c>
      <c r="S31" s="55">
        <v>7.3166666666666644E-2</v>
      </c>
      <c r="T31" s="55">
        <v>2.1126602503321264E-2</v>
      </c>
      <c r="U31" s="64">
        <f t="shared" si="4"/>
        <v>2.5322973447069144</v>
      </c>
    </row>
    <row r="32" spans="1:21">
      <c r="A32" s="54">
        <v>7</v>
      </c>
      <c r="C32" s="56">
        <v>0.32199999999999995</v>
      </c>
      <c r="D32" s="56">
        <v>1.8248287590894644E-2</v>
      </c>
      <c r="E32" s="64">
        <f t="shared" si="0"/>
        <v>1.5124025350003045</v>
      </c>
      <c r="G32" s="55">
        <v>0.29133333333333333</v>
      </c>
      <c r="H32" s="55">
        <v>5.4592429267558105E-2</v>
      </c>
      <c r="I32" s="65">
        <f t="shared" si="1"/>
        <v>1.2907473588760294</v>
      </c>
      <c r="K32" s="55">
        <v>0.15925</v>
      </c>
      <c r="L32" s="55">
        <v>3.4641016151377583E-3</v>
      </c>
      <c r="M32" s="65">
        <f t="shared" si="2"/>
        <v>2.6229692288825546</v>
      </c>
      <c r="O32" s="55">
        <v>2.6499999999999996E-2</v>
      </c>
      <c r="P32" s="55">
        <v>2.6457513110645929E-3</v>
      </c>
      <c r="Q32" s="64">
        <f t="shared" si="3"/>
        <v>4.4458945731992454</v>
      </c>
      <c r="S32" s="55">
        <v>8.1833333333333327E-2</v>
      </c>
      <c r="T32" s="55">
        <v>1.8823743871327285E-2</v>
      </c>
      <c r="U32" s="64">
        <f t="shared" si="4"/>
        <v>3.1165073770224114</v>
      </c>
    </row>
    <row r="33" spans="1:21">
      <c r="A33" s="54">
        <v>7.5</v>
      </c>
      <c r="C33" s="56">
        <v>0.40166666666666662</v>
      </c>
      <c r="D33" s="56">
        <v>1.7616280348965067E-2</v>
      </c>
      <c r="E33" s="64">
        <f t="shared" si="0"/>
        <v>1.5781197477652378</v>
      </c>
      <c r="G33" s="55">
        <v>0.36933333333333329</v>
      </c>
      <c r="H33" s="55">
        <v>6.0961736633180996E-2</v>
      </c>
      <c r="I33" s="65">
        <f t="shared" si="1"/>
        <v>1.4706164296001105</v>
      </c>
      <c r="K33" s="55">
        <v>0.18516666666666665</v>
      </c>
      <c r="L33" s="55">
        <v>4.9328828623162518E-3</v>
      </c>
      <c r="M33" s="65">
        <f t="shared" si="2"/>
        <v>2.3137959635298464</v>
      </c>
      <c r="O33" s="55">
        <v>2.8833333333333336E-2</v>
      </c>
      <c r="P33" s="55">
        <v>3.2145502536643214E-3</v>
      </c>
      <c r="Q33" s="64">
        <f t="shared" si="3"/>
        <v>4.134225739481054</v>
      </c>
      <c r="S33" s="55">
        <v>9.3500000000000014E-2</v>
      </c>
      <c r="T33" s="55">
        <v>2.0808652046684879E-2</v>
      </c>
      <c r="U33" s="65">
        <f t="shared" si="4"/>
        <v>2.6176843047111449</v>
      </c>
    </row>
    <row r="34" spans="1:21">
      <c r="A34" s="53">
        <v>8</v>
      </c>
      <c r="C34" s="55">
        <v>0.48699999999999999</v>
      </c>
      <c r="D34" s="55">
        <v>1.8520259177452099E-2</v>
      </c>
      <c r="E34" s="64">
        <f t="shared" si="0"/>
        <v>1.8110137744454355</v>
      </c>
      <c r="G34" s="55">
        <v>0.43166666666666675</v>
      </c>
      <c r="H34" s="55">
        <v>6.1403040098461897E-2</v>
      </c>
      <c r="I34" s="64">
        <f t="shared" si="1"/>
        <v>2.2370461178675622</v>
      </c>
      <c r="K34" s="55">
        <v>0.21716666666666662</v>
      </c>
      <c r="L34" s="55">
        <v>6.6583281184793989E-3</v>
      </c>
      <c r="M34" s="65">
        <f t="shared" si="2"/>
        <v>2.1885652274588674</v>
      </c>
      <c r="O34" s="55">
        <v>3.15E-2</v>
      </c>
      <c r="P34" s="55">
        <v>2.6457513110645929E-3</v>
      </c>
      <c r="Q34" s="64">
        <f t="shared" si="3"/>
        <v>3.9440944040001149</v>
      </c>
      <c r="S34" s="55">
        <v>0.10549999999999997</v>
      </c>
      <c r="T34" s="55">
        <v>2.1702534414210845E-2</v>
      </c>
      <c r="U34" s="65">
        <f t="shared" si="4"/>
        <v>2.8892581850672414</v>
      </c>
    </row>
    <row r="35" spans="1:21">
      <c r="A35" s="53">
        <v>8.5</v>
      </c>
      <c r="C35" s="55">
        <v>0.57533333333333336</v>
      </c>
      <c r="D35" s="55">
        <v>1.563116545025782E-2</v>
      </c>
      <c r="E35" s="64">
        <f t="shared" si="0"/>
        <v>2.0930231675045823</v>
      </c>
      <c r="G35" s="55">
        <v>0.48333333333333328</v>
      </c>
      <c r="H35" s="55">
        <v>5.1081634011975456E-2</v>
      </c>
      <c r="I35" s="64">
        <f t="shared" si="1"/>
        <v>3.0859593051291627</v>
      </c>
      <c r="K35" s="55">
        <v>0.26633333333333337</v>
      </c>
      <c r="L35" s="55">
        <v>1.9087517736292272E-2</v>
      </c>
      <c r="M35" s="65">
        <f t="shared" si="2"/>
        <v>1.7094789394184613</v>
      </c>
      <c r="O35" s="55">
        <v>3.4583333333333327E-2</v>
      </c>
      <c r="P35" s="55">
        <v>3.2145502536643131E-3</v>
      </c>
      <c r="Q35" s="64">
        <f t="shared" si="3"/>
        <v>3.7359217480490776</v>
      </c>
      <c r="S35" s="55">
        <v>0.11491666666666668</v>
      </c>
      <c r="T35" s="55">
        <v>2.5423086620890829E-2</v>
      </c>
      <c r="U35" s="65">
        <f t="shared" si="4"/>
        <v>4.0806050190796164</v>
      </c>
    </row>
    <row r="36" spans="1:21">
      <c r="A36" s="53">
        <v>9</v>
      </c>
      <c r="C36" s="55">
        <v>0.65833333333333333</v>
      </c>
      <c r="D36" s="55">
        <v>1.3576941236277546E-2</v>
      </c>
      <c r="E36" s="64">
        <f t="shared" si="0"/>
        <v>2.5888383392492949</v>
      </c>
      <c r="G36" s="55">
        <v>0.51500000000000001</v>
      </c>
      <c r="H36" s="55">
        <v>4.0583247775405486E-2</v>
      </c>
      <c r="I36" s="64">
        <f t="shared" si="1"/>
        <v>5.4975509543576839</v>
      </c>
      <c r="K36" s="55">
        <v>0.34516666666666668</v>
      </c>
      <c r="L36" s="55">
        <v>3.8370995990895232E-2</v>
      </c>
      <c r="M36" s="65">
        <f t="shared" si="2"/>
        <v>1.3455655325848002</v>
      </c>
      <c r="O36" s="55">
        <v>3.6916666666666653E-2</v>
      </c>
      <c r="P36" s="55">
        <v>3.0550504633038902E-3</v>
      </c>
      <c r="Q36" s="64">
        <f t="shared" si="3"/>
        <v>5.343388742489326</v>
      </c>
      <c r="S36" s="55">
        <v>0.12724999999999997</v>
      </c>
      <c r="T36" s="55">
        <v>2.8618176042508374E-2</v>
      </c>
      <c r="U36" s="65">
        <f t="shared" si="4"/>
        <v>3.4221555188586987</v>
      </c>
    </row>
    <row r="37" spans="1:21">
      <c r="A37" s="53">
        <v>9.5</v>
      </c>
      <c r="C37" s="55">
        <v>0.73733333333333351</v>
      </c>
      <c r="D37" s="55">
        <v>7.6376261582596795E-3</v>
      </c>
      <c r="E37" s="64">
        <f t="shared" si="0"/>
        <v>3.0784485701605711</v>
      </c>
      <c r="G37" s="55">
        <v>0.54633333333333345</v>
      </c>
      <c r="H37" s="55">
        <v>3.7072002014097584E-2</v>
      </c>
      <c r="I37" s="64">
        <f t="shared" si="1"/>
        <v>5.9069152588454807</v>
      </c>
      <c r="K37" s="55">
        <v>0.42116666666666669</v>
      </c>
      <c r="L37" s="55">
        <v>4.4060564378289639E-2</v>
      </c>
      <c r="M37" s="64">
        <f t="shared" si="2"/>
        <v>1.7531374112827294</v>
      </c>
      <c r="O37" s="55">
        <v>4.1083333333333333E-2</v>
      </c>
      <c r="P37" s="55">
        <v>3.2145502536643214E-3</v>
      </c>
      <c r="Q37" s="64">
        <f t="shared" si="3"/>
        <v>3.2623758521180779</v>
      </c>
      <c r="S37" s="55">
        <v>0.14274999999999999</v>
      </c>
      <c r="T37" s="55">
        <v>3.2078029864691132E-2</v>
      </c>
      <c r="U37" s="65">
        <f t="shared" si="4"/>
        <v>3.0352610740810726</v>
      </c>
    </row>
    <row r="38" spans="1:21">
      <c r="A38" s="53">
        <v>10</v>
      </c>
      <c r="C38" s="55">
        <v>0.80733333333333346</v>
      </c>
      <c r="D38" s="55">
        <v>1.171893055416464E-2</v>
      </c>
      <c r="E38" s="64">
        <f t="shared" si="0"/>
        <v>3.8466345755985212</v>
      </c>
      <c r="G38" s="55">
        <v>0.57733333333333348</v>
      </c>
      <c r="H38" s="55">
        <v>3.2593455375783113E-2</v>
      </c>
      <c r="I38" s="66">
        <f t="shared" si="1"/>
        <v>6.3213136977459223</v>
      </c>
      <c r="K38" s="55">
        <v>0.49758333333333338</v>
      </c>
      <c r="L38" s="55">
        <v>5.3519466863313929E-2</v>
      </c>
      <c r="M38" s="64">
        <f t="shared" si="2"/>
        <v>2.0924087125944464</v>
      </c>
      <c r="O38" s="55">
        <v>4.4166666666666674E-2</v>
      </c>
      <c r="P38" s="55">
        <v>3.0550504633038958E-3</v>
      </c>
      <c r="Q38" s="64">
        <f t="shared" si="3"/>
        <v>4.8208785198141362</v>
      </c>
      <c r="S38" s="55">
        <v>0.15983333333333333</v>
      </c>
      <c r="T38" s="55">
        <v>3.9576929306520514E-2</v>
      </c>
      <c r="U38" s="65">
        <f t="shared" si="4"/>
        <v>3.0863989566988983</v>
      </c>
    </row>
    <row r="39" spans="1:21">
      <c r="A39" s="53">
        <v>10.5</v>
      </c>
      <c r="C39" s="55">
        <v>0.85666666666666669</v>
      </c>
      <c r="D39" s="55">
        <v>1.6289055630494105E-2</v>
      </c>
      <c r="E39" s="64">
        <f t="shared" si="0"/>
        <v>5.8820312335079477</v>
      </c>
      <c r="G39" s="55">
        <v>0.60299999999999998</v>
      </c>
      <c r="H39" s="55">
        <v>3.0199337741085231E-2</v>
      </c>
      <c r="I39" s="66">
        <f t="shared" si="1"/>
        <v>8.0206301787025804</v>
      </c>
      <c r="K39" s="55">
        <v>0.57958333333333334</v>
      </c>
      <c r="L39" s="55">
        <v>5.5003030219555396E-2</v>
      </c>
      <c r="M39" s="64">
        <f t="shared" si="2"/>
        <v>2.2870189750701706</v>
      </c>
      <c r="O39" s="55">
        <v>4.7583333333333325E-2</v>
      </c>
      <c r="P39" s="55">
        <v>3.5118845842842497E-3</v>
      </c>
      <c r="Q39" s="64">
        <f t="shared" si="3"/>
        <v>4.6821394977038162</v>
      </c>
      <c r="S39" s="55">
        <v>0.17891666666666667</v>
      </c>
      <c r="T39" s="55">
        <v>4.5346811721810765E-2</v>
      </c>
      <c r="U39" s="65">
        <f t="shared" si="4"/>
        <v>3.0931912205652417</v>
      </c>
    </row>
    <row r="40" spans="1:21">
      <c r="A40" s="53">
        <v>11</v>
      </c>
      <c r="C40" s="55">
        <v>0.89500000000000013</v>
      </c>
      <c r="D40" s="55">
        <v>1.3114877048604014E-2</v>
      </c>
      <c r="E40" s="64">
        <f t="shared" si="0"/>
        <v>7.9697976390392489</v>
      </c>
      <c r="G40" s="55">
        <v>0.63500000000000001</v>
      </c>
      <c r="H40" s="55">
        <v>2.5238858928247947E-2</v>
      </c>
      <c r="I40" s="66">
        <f t="shared" si="1"/>
        <v>6.7470771262881968</v>
      </c>
      <c r="K40" s="55">
        <v>0.7028333333333332</v>
      </c>
      <c r="L40" s="55">
        <v>3.5104605585787797E-2</v>
      </c>
      <c r="M40" s="64">
        <f t="shared" si="2"/>
        <v>1.8094286200011813</v>
      </c>
      <c r="O40" s="55">
        <v>5.1833333333333328E-2</v>
      </c>
      <c r="P40" s="55">
        <v>3.5118845842842497E-3</v>
      </c>
      <c r="Q40" s="64">
        <f t="shared" si="3"/>
        <v>4.0780003276220702</v>
      </c>
      <c r="S40" s="55">
        <v>0.19916666666666666</v>
      </c>
      <c r="T40" s="55">
        <v>5.315386470740692E-2</v>
      </c>
      <c r="U40" s="65">
        <f t="shared" si="4"/>
        <v>3.2537821241721927</v>
      </c>
    </row>
    <row r="41" spans="1:21">
      <c r="A41" s="53">
        <v>11.5</v>
      </c>
      <c r="C41" s="55">
        <v>0.91866666666666674</v>
      </c>
      <c r="D41" s="55">
        <v>1.1718930554164578E-2</v>
      </c>
      <c r="E41" s="64">
        <f t="shared" si="0"/>
        <v>13.367108787730206</v>
      </c>
      <c r="G41" s="55">
        <v>0.66366666666666674</v>
      </c>
      <c r="H41" s="55">
        <v>2.9484459183325144E-2</v>
      </c>
      <c r="I41" s="66">
        <f t="shared" si="1"/>
        <v>7.9011753786729386</v>
      </c>
      <c r="K41" s="55">
        <v>0.77674999999999994</v>
      </c>
      <c r="L41" s="55">
        <v>3.119294792096625E-2</v>
      </c>
      <c r="M41" s="64">
        <f t="shared" si="2"/>
        <v>3.4888084226470428</v>
      </c>
      <c r="O41" s="55">
        <v>5.5750000000000008E-2</v>
      </c>
      <c r="P41" s="55">
        <v>3.0000000000000027E-3</v>
      </c>
      <c r="Q41" s="64">
        <f t="shared" si="3"/>
        <v>4.7893674898049188</v>
      </c>
      <c r="S41" s="55">
        <v>0.21908333333333335</v>
      </c>
      <c r="T41" s="55">
        <v>5.6923925842595792E-2</v>
      </c>
      <c r="U41" s="65">
        <f t="shared" si="4"/>
        <v>3.6604330194086039</v>
      </c>
    </row>
    <row r="42" spans="1:21">
      <c r="A42" s="53">
        <v>12</v>
      </c>
      <c r="C42" s="55">
        <v>0.92866666666666653</v>
      </c>
      <c r="D42" s="55">
        <v>1.3613718571108104E-2</v>
      </c>
      <c r="E42" s="64">
        <f t="shared" si="0"/>
        <v>32.224247324933003</v>
      </c>
      <c r="G42" s="55">
        <v>0.70033333333333336</v>
      </c>
      <c r="H42" s="55">
        <v>2.9501412395564985E-2</v>
      </c>
      <c r="I42" s="66">
        <f t="shared" si="1"/>
        <v>6.4875400756872006</v>
      </c>
      <c r="K42" s="55">
        <v>0.86091666666666666</v>
      </c>
      <c r="L42" s="55">
        <v>4.6500896048717162E-2</v>
      </c>
      <c r="M42" s="64">
        <f t="shared" si="2"/>
        <v>3.3911290975141894</v>
      </c>
      <c r="O42" s="55">
        <v>5.9833333333333336E-2</v>
      </c>
      <c r="P42" s="55">
        <v>3.5118845842842363E-3</v>
      </c>
      <c r="Q42" s="64">
        <f t="shared" si="3"/>
        <v>4.935616006335799</v>
      </c>
      <c r="S42" s="55">
        <v>0.24049999999999999</v>
      </c>
      <c r="T42" s="55">
        <v>6.2425956140054306E-2</v>
      </c>
      <c r="U42" s="65">
        <f t="shared" si="4"/>
        <v>3.7405846450307951</v>
      </c>
    </row>
    <row r="43" spans="1:21">
      <c r="A43" s="53">
        <v>12.5</v>
      </c>
      <c r="C43" s="55">
        <v>0.93233333333333346</v>
      </c>
      <c r="D43" s="55">
        <v>1.4294521094927711E-2</v>
      </c>
      <c r="E43" s="64">
        <f t="shared" si="0"/>
        <v>88.535233743628439</v>
      </c>
      <c r="G43" s="55">
        <v>0.72866666666666668</v>
      </c>
      <c r="H43" s="55">
        <v>2.8023799409311569E-2</v>
      </c>
      <c r="I43" s="66">
        <f t="shared" si="1"/>
        <v>8.7966921757503194</v>
      </c>
      <c r="K43" s="55">
        <v>0.9431666666666666</v>
      </c>
      <c r="L43" s="55">
        <v>6.3263997133706812E-2</v>
      </c>
      <c r="M43" s="64">
        <f t="shared" si="2"/>
        <v>3.823501582229377</v>
      </c>
      <c r="O43" s="55">
        <v>6.4249999999999988E-2</v>
      </c>
      <c r="P43" s="55">
        <v>3.0000000000000027E-3</v>
      </c>
      <c r="Q43" s="64">
        <f t="shared" si="3"/>
        <v>4.8986574770084408</v>
      </c>
      <c r="S43" s="55">
        <v>0.26191666666666663</v>
      </c>
      <c r="T43" s="55">
        <v>6.4531645983450264E-2</v>
      </c>
      <c r="U43" s="65">
        <f t="shared" si="4"/>
        <v>4.0896925504212351</v>
      </c>
    </row>
    <row r="44" spans="1:21">
      <c r="A44" s="53">
        <v>13</v>
      </c>
      <c r="C44" s="55">
        <v>0.92766666666666664</v>
      </c>
      <c r="D44" s="55">
        <v>1.2220201853215583E-2</v>
      </c>
      <c r="E44" s="64">
        <f t="shared" si="0"/>
        <v>-69.525962440927742</v>
      </c>
      <c r="G44" s="55">
        <v>0.75433333333333341</v>
      </c>
      <c r="H44" s="55">
        <v>3.0664855018951595E-2</v>
      </c>
      <c r="I44" s="66">
        <f t="shared" si="1"/>
        <v>10.077900573999614</v>
      </c>
      <c r="K44" s="55">
        <v>1.02525</v>
      </c>
      <c r="L44" s="55">
        <v>7.1714712576987277E-2</v>
      </c>
      <c r="M44" s="64">
        <f t="shared" si="2"/>
        <v>4.1807277240427236</v>
      </c>
      <c r="O44" s="55">
        <v>6.891666666666664E-2</v>
      </c>
      <c r="P44" s="55">
        <v>3.5118845842842497E-3</v>
      </c>
      <c r="Q44" s="64">
        <f t="shared" si="3"/>
        <v>4.9756821518189636</v>
      </c>
      <c r="S44" s="55">
        <v>0.28758333333333336</v>
      </c>
      <c r="T44" s="55">
        <v>7.0116569606144458E-2</v>
      </c>
      <c r="U44" s="65">
        <f t="shared" si="4"/>
        <v>3.7318471301805767</v>
      </c>
    </row>
    <row r="45" spans="1:21">
      <c r="A45" s="53">
        <v>13.5</v>
      </c>
      <c r="C45" s="55">
        <v>0.91666666666666663</v>
      </c>
      <c r="D45" s="55">
        <v>1.3051181300301267E-2</v>
      </c>
      <c r="E45" s="64">
        <f t="shared" si="0"/>
        <v>-29.247135569036406</v>
      </c>
      <c r="G45" s="55">
        <v>0.78433333333333333</v>
      </c>
      <c r="H45" s="55">
        <v>3.2624121954978859E-2</v>
      </c>
      <c r="I45" s="66">
        <f t="shared" si="1"/>
        <v>8.94561095959528</v>
      </c>
      <c r="K45" s="55">
        <v>1.0864166666666666</v>
      </c>
      <c r="L45" s="55">
        <v>1.0016652800877884E-2</v>
      </c>
      <c r="M45" s="64">
        <f t="shared" si="2"/>
        <v>6.0204756125344394</v>
      </c>
      <c r="O45" s="55">
        <v>7.4166666666666645E-2</v>
      </c>
      <c r="P45" s="55">
        <v>3.5118845842842497E-3</v>
      </c>
      <c r="Q45" s="65">
        <f t="shared" si="3"/>
        <v>4.7520006690470131</v>
      </c>
      <c r="S45" s="55">
        <v>0.31549999999999995</v>
      </c>
      <c r="T45" s="55">
        <v>7.6531039454590111E-2</v>
      </c>
      <c r="U45" s="65">
        <f t="shared" si="4"/>
        <v>3.7656941107893784</v>
      </c>
    </row>
    <row r="46" spans="1:21">
      <c r="A46" s="53">
        <v>14</v>
      </c>
      <c r="C46" s="55">
        <v>0.90300000000000014</v>
      </c>
      <c r="D46" s="55">
        <v>1.100000000000001E-2</v>
      </c>
      <c r="E46" s="64">
        <f t="shared" si="0"/>
        <v>-23.22538003079428</v>
      </c>
      <c r="G46" s="55">
        <v>0.80633333333333346</v>
      </c>
      <c r="H46" s="55">
        <v>3.0615900008546956E-2</v>
      </c>
      <c r="I46" s="66">
        <f t="shared" si="1"/>
        <v>12.611610891977664</v>
      </c>
      <c r="K46" s="55">
        <v>1.1081666666666667</v>
      </c>
      <c r="L46" s="55">
        <v>1.0016652800877884E-2</v>
      </c>
      <c r="M46" s="64">
        <f t="shared" si="2"/>
        <v>17.600311447499628</v>
      </c>
      <c r="O46" s="55">
        <v>7.9833333333333326E-2</v>
      </c>
      <c r="P46" s="55">
        <v>3.0550504633038958E-3</v>
      </c>
      <c r="Q46" s="65">
        <f t="shared" si="3"/>
        <v>4.7384760201856357</v>
      </c>
      <c r="S46" s="55">
        <v>0.35449999999999998</v>
      </c>
      <c r="T46" s="55">
        <v>9.8320903169163559E-2</v>
      </c>
      <c r="U46" s="65">
        <f t="shared" si="4"/>
        <v>2.9933722440308257</v>
      </c>
    </row>
    <row r="47" spans="1:21">
      <c r="A47" s="53">
        <v>14.5</v>
      </c>
      <c r="C47" s="55">
        <v>0.88600000000000001</v>
      </c>
      <c r="D47" s="55">
        <v>1.3000000000000012E-2</v>
      </c>
      <c r="E47" s="64">
        <f t="shared" si="0"/>
        <v>-18.356509535335263</v>
      </c>
      <c r="G47" s="55">
        <v>0.83766666666666667</v>
      </c>
      <c r="H47" s="55">
        <v>3.5529330606320943E-2</v>
      </c>
      <c r="I47" s="66">
        <f t="shared" si="1"/>
        <v>9.1513333883348942</v>
      </c>
      <c r="K47" s="55">
        <v>1.0411666666666668</v>
      </c>
      <c r="L47" s="55">
        <v>2.0305992547357331E-2</v>
      </c>
      <c r="M47" s="64">
        <f t="shared" si="2"/>
        <v>-5.5940970745398291</v>
      </c>
      <c r="O47" s="55">
        <v>8.483333333333333E-2</v>
      </c>
      <c r="P47" s="55">
        <v>3.0550504633038958E-3</v>
      </c>
      <c r="Q47" s="65">
        <f t="shared" si="3"/>
        <v>5.7430675110615947</v>
      </c>
      <c r="S47" s="55">
        <v>0.39016666666666666</v>
      </c>
      <c r="T47" s="55">
        <v>0.11092489951914877</v>
      </c>
      <c r="U47" s="64">
        <f t="shared" si="4"/>
        <v>3.6392234434883499</v>
      </c>
    </row>
    <row r="48" spans="1:21">
      <c r="A48" s="53">
        <v>15</v>
      </c>
      <c r="C48" s="55">
        <v>0.8743333333333333</v>
      </c>
      <c r="D48" s="55">
        <v>1.3203534880225585E-2</v>
      </c>
      <c r="E48" s="64">
        <f t="shared" si="0"/>
        <v>-26.319856786451101</v>
      </c>
      <c r="G48" s="55">
        <v>0.8640000000000001</v>
      </c>
      <c r="H48" s="55">
        <v>3.6290494623248286E-2</v>
      </c>
      <c r="I48" s="66">
        <f t="shared" si="1"/>
        <v>11.271344951771237</v>
      </c>
      <c r="K48" s="55">
        <v>0.9777499999999999</v>
      </c>
      <c r="L48" s="55">
        <v>1.3856406460551031E-2</v>
      </c>
      <c r="M48" s="64">
        <f t="shared" si="2"/>
        <v>-5.5515447436024239</v>
      </c>
      <c r="O48" s="55">
        <v>9.0500000000000011E-2</v>
      </c>
      <c r="P48" s="55">
        <v>3.6055512754639774E-3</v>
      </c>
      <c r="Q48" s="65">
        <f t="shared" si="3"/>
        <v>5.3954453589164366</v>
      </c>
      <c r="S48" s="55">
        <v>0.42416666666666669</v>
      </c>
      <c r="T48" s="55">
        <v>0.12136446487062538</v>
      </c>
      <c r="U48" s="64">
        <f t="shared" si="4"/>
        <v>4.1755386137579693</v>
      </c>
    </row>
    <row r="49" spans="1:21">
      <c r="A49" s="53">
        <v>15.5</v>
      </c>
      <c r="C49" s="55">
        <v>0.8626666666666668</v>
      </c>
      <c r="D49" s="55">
        <v>1.7214335111567093E-2</v>
      </c>
      <c r="E49" s="64">
        <f t="shared" si="0"/>
        <v>-25.970975080369278</v>
      </c>
      <c r="G49" s="55">
        <v>0.8909999999999999</v>
      </c>
      <c r="H49" s="55">
        <v>3.3181320046077746E-2</v>
      </c>
      <c r="I49" s="66">
        <f t="shared" si="1"/>
        <v>11.337592588678286</v>
      </c>
      <c r="K49" s="55">
        <v>0.93116666666666636</v>
      </c>
      <c r="L49" s="55">
        <v>8.962886439832481E-3</v>
      </c>
      <c r="M49" s="64">
        <f t="shared" si="2"/>
        <v>-7.1468050341562037</v>
      </c>
      <c r="O49" s="55">
        <v>9.5416666666666664E-2</v>
      </c>
      <c r="P49" s="55">
        <v>2.3094010767585054E-3</v>
      </c>
      <c r="Q49" s="65">
        <f t="shared" si="3"/>
        <v>6.5945936756779373</v>
      </c>
      <c r="S49" s="55">
        <v>0.46041666666666664</v>
      </c>
      <c r="T49" s="55">
        <v>0.13261347342307761</v>
      </c>
      <c r="U49" s="64">
        <f t="shared" si="4"/>
        <v>4.2543107843268348</v>
      </c>
    </row>
    <row r="50" spans="1:21">
      <c r="A50" s="53">
        <v>16</v>
      </c>
      <c r="C50" s="55">
        <v>0.85699999999999998</v>
      </c>
      <c r="D50" s="55">
        <v>1.9697715603592167E-2</v>
      </c>
      <c r="E50" s="64">
        <f t="shared" si="0"/>
        <v>-52.936691170947476</v>
      </c>
      <c r="G50" s="55">
        <v>0.92399999999999993</v>
      </c>
      <c r="H50" s="55">
        <v>3.3406586176978559E-2</v>
      </c>
      <c r="I50" s="66">
        <f t="shared" si="1"/>
        <v>9.5930472593251324</v>
      </c>
      <c r="K50" s="55">
        <v>0.89516666666666656</v>
      </c>
      <c r="L50" s="55">
        <v>7.3711147958319999E-3</v>
      </c>
      <c r="M50" s="64">
        <f t="shared" si="2"/>
        <v>-8.8483653185332312</v>
      </c>
      <c r="O50" s="55">
        <v>9.8500000000000018E-2</v>
      </c>
      <c r="P50" s="55">
        <v>2.6457513110645929E-3</v>
      </c>
      <c r="Q50" s="65">
        <f t="shared" si="3"/>
        <v>10.969827877704812</v>
      </c>
      <c r="S50" s="55">
        <v>0.50449999999999995</v>
      </c>
      <c r="T50" s="55">
        <v>0.13551014722152693</v>
      </c>
      <c r="U50" s="64">
        <f t="shared" si="4"/>
        <v>3.8155285628126836</v>
      </c>
    </row>
    <row r="51" spans="1:21">
      <c r="A51" s="53">
        <v>16.5</v>
      </c>
      <c r="C51" s="55">
        <v>0.85599999999999998</v>
      </c>
      <c r="D51" s="55">
        <v>2.2999999999999965E-2</v>
      </c>
      <c r="E51" s="64">
        <f t="shared" si="0"/>
        <v>-298.81271335134767</v>
      </c>
      <c r="G51" s="55">
        <v>0.94233333333333347</v>
      </c>
      <c r="H51" s="55">
        <v>3.41223289552944E-2</v>
      </c>
      <c r="I51" s="64">
        <f t="shared" si="1"/>
        <v>17.757244144046616</v>
      </c>
      <c r="K51" s="55">
        <v>0.86616666666666664</v>
      </c>
      <c r="L51" s="55">
        <v>5.0332229568471705E-3</v>
      </c>
      <c r="M51" s="64">
        <f t="shared" si="2"/>
        <v>-10.593660845909712</v>
      </c>
      <c r="O51" s="55">
        <v>0.10383333333333335</v>
      </c>
      <c r="P51" s="55">
        <v>2.0816659994661348E-3</v>
      </c>
      <c r="Q51" s="65">
        <f t="shared" si="3"/>
        <v>6.6162186988967777</v>
      </c>
      <c r="S51" s="55">
        <v>0.5551666666666667</v>
      </c>
      <c r="T51" s="55">
        <v>0.13507898923716172</v>
      </c>
      <c r="U51" s="64">
        <f t="shared" si="4"/>
        <v>3.645502613832333</v>
      </c>
    </row>
    <row r="52" spans="1:21">
      <c r="A52" s="53">
        <v>17</v>
      </c>
      <c r="C52" s="55">
        <v>0.85833333333333328</v>
      </c>
      <c r="D52" s="55">
        <v>2.6501572280401245E-2</v>
      </c>
      <c r="E52" s="64">
        <f t="shared" si="0"/>
        <v>128.16220585095908</v>
      </c>
      <c r="G52" s="55">
        <v>0.96500000000000008</v>
      </c>
      <c r="H52" s="55">
        <v>3.2419130154893318E-2</v>
      </c>
      <c r="I52" s="64">
        <f t="shared" si="1"/>
        <v>14.677775882499608</v>
      </c>
      <c r="K52" s="55">
        <v>0.83916666666666662</v>
      </c>
      <c r="L52" s="55">
        <v>5.686240703077332E-3</v>
      </c>
      <c r="M52" s="64">
        <f t="shared" si="2"/>
        <v>-11.016686265741264</v>
      </c>
      <c r="O52" s="55">
        <v>0.10983333333333335</v>
      </c>
      <c r="P52" s="55">
        <v>2.0816659994661348E-3</v>
      </c>
      <c r="Q52" s="65">
        <f t="shared" si="3"/>
        <v>6.210307272481753</v>
      </c>
      <c r="S52" s="55">
        <v>0.60283333333333333</v>
      </c>
      <c r="T52" s="55">
        <v>0.13052330570949128</v>
      </c>
      <c r="U52" s="64">
        <f t="shared" si="4"/>
        <v>4.2353574216224308</v>
      </c>
    </row>
    <row r="53" spans="1:21">
      <c r="A53" s="53">
        <v>17.5</v>
      </c>
      <c r="C53" s="55">
        <v>0.85716666666666663</v>
      </c>
      <c r="D53" s="55">
        <v>2.2479620400116446E-2</v>
      </c>
      <c r="E53" s="64">
        <f t="shared" si="0"/>
        <v>-256.49896870515596</v>
      </c>
      <c r="G53" s="55">
        <v>0.98816666666666664</v>
      </c>
      <c r="H53" s="55">
        <v>3.3531080109858183E-2</v>
      </c>
      <c r="I53" s="64">
        <f t="shared" si="1"/>
        <v>14.706087443240476</v>
      </c>
      <c r="K53" s="55">
        <v>0.81225000000000003</v>
      </c>
      <c r="L53" s="55">
        <v>5.5677643628300267E-3</v>
      </c>
      <c r="M53" s="64">
        <f t="shared" si="2"/>
        <v>-10.701352789989814</v>
      </c>
      <c r="O53" s="55">
        <v>0.11491666666666668</v>
      </c>
      <c r="P53" s="55">
        <v>2.5166114784235852E-3</v>
      </c>
      <c r="Q53" s="65">
        <f t="shared" si="3"/>
        <v>7.7111436995901794</v>
      </c>
      <c r="S53" s="55">
        <v>0.65258333333333329</v>
      </c>
      <c r="T53" s="55">
        <v>0.12302980668656445</v>
      </c>
      <c r="U53" s="64">
        <f t="shared" si="4"/>
        <v>4.3995582161809708</v>
      </c>
    </row>
    <row r="54" spans="1:21">
      <c r="A54" s="53">
        <v>18</v>
      </c>
      <c r="C54" s="55">
        <v>0.86099999999999999</v>
      </c>
      <c r="D54" s="55">
        <v>2.264950330581221E-2</v>
      </c>
      <c r="E54" s="64">
        <f t="shared" si="0"/>
        <v>78.18613418437694</v>
      </c>
      <c r="G54" s="55">
        <v>1.0073333333333334</v>
      </c>
      <c r="H54" s="55">
        <v>2.9365512652316073E-2</v>
      </c>
      <c r="I54" s="64">
        <f t="shared" si="1"/>
        <v>18.16074012504556</v>
      </c>
      <c r="K54" s="55">
        <v>0.78591666666666671</v>
      </c>
      <c r="L54" s="55">
        <v>6.0277137733417132E-3</v>
      </c>
      <c r="M54" s="64">
        <f t="shared" si="2"/>
        <v>-10.585678044158062</v>
      </c>
      <c r="O54" s="55">
        <v>0.12058333333333333</v>
      </c>
      <c r="P54" s="55">
        <v>2.5166114784235709E-3</v>
      </c>
      <c r="Q54" s="65">
        <f t="shared" si="3"/>
        <v>7.2480497126749199</v>
      </c>
      <c r="S54" s="55">
        <v>0.69824999999999993</v>
      </c>
      <c r="T54" s="55">
        <v>0.12071453930658121</v>
      </c>
      <c r="U54" s="64">
        <f t="shared" si="4"/>
        <v>5.1579684952669371</v>
      </c>
    </row>
    <row r="55" spans="1:21">
      <c r="A55" s="53">
        <v>18.5</v>
      </c>
      <c r="C55" s="55">
        <v>0.8683333333333334</v>
      </c>
      <c r="D55" s="55">
        <v>2.2546248764114433E-2</v>
      </c>
      <c r="E55" s="64">
        <f t="shared" si="0"/>
        <v>41.135467829511505</v>
      </c>
      <c r="G55" s="55">
        <v>1.0336666666666665</v>
      </c>
      <c r="H55" s="55">
        <v>2.9501412395567295E-2</v>
      </c>
      <c r="I55" s="64">
        <f t="shared" si="1"/>
        <v>13.519319303613937</v>
      </c>
      <c r="K55" s="55">
        <v>0.76041666666666663</v>
      </c>
      <c r="L55" s="55">
        <v>5.5075705472861069E-3</v>
      </c>
      <c r="M55" s="64">
        <f t="shared" si="2"/>
        <v>-10.577068641390307</v>
      </c>
      <c r="O55" s="55">
        <v>0.12674999999999997</v>
      </c>
      <c r="P55" s="55">
        <v>2.6457513110645929E-3</v>
      </c>
      <c r="Q55" s="65">
        <f t="shared" si="3"/>
        <v>6.994938801195298</v>
      </c>
      <c r="S55" s="55">
        <v>0.73941666666666672</v>
      </c>
      <c r="T55" s="55">
        <v>0.12278572121111334</v>
      </c>
      <c r="U55" s="64">
        <f t="shared" si="4"/>
        <v>6.0902555933862041</v>
      </c>
    </row>
    <row r="56" spans="1:21">
      <c r="A56" s="53">
        <v>19</v>
      </c>
      <c r="C56" s="55">
        <v>0.87833333333333352</v>
      </c>
      <c r="D56" s="55">
        <v>2.4006943440041086E-2</v>
      </c>
      <c r="E56" s="64">
        <f t="shared" si="0"/>
        <v>30.468217320064614</v>
      </c>
      <c r="G56" s="55">
        <v>1.0426666666666666</v>
      </c>
      <c r="H56" s="55">
        <v>2.0526405757787556E-2</v>
      </c>
      <c r="I56" s="64">
        <f t="shared" si="1"/>
        <v>40.243301676444688</v>
      </c>
      <c r="K56" s="55">
        <v>0.73849999999999993</v>
      </c>
      <c r="L56" s="55">
        <v>5.2915026221291859E-3</v>
      </c>
      <c r="M56" s="64">
        <f t="shared" si="2"/>
        <v>-11.929267879200211</v>
      </c>
      <c r="O56" s="55">
        <v>0.13316666666666666</v>
      </c>
      <c r="P56" s="55">
        <v>2.8867513459481312E-3</v>
      </c>
      <c r="Q56" s="65">
        <f t="shared" si="3"/>
        <v>7.0644467240432212</v>
      </c>
      <c r="S56" s="55">
        <v>0.77816666666666667</v>
      </c>
      <c r="T56" s="55">
        <v>0.12215290963924322</v>
      </c>
      <c r="U56" s="64">
        <f t="shared" si="4"/>
        <v>6.8301176987534848</v>
      </c>
    </row>
    <row r="57" spans="1:21">
      <c r="A57" s="53">
        <v>19.5</v>
      </c>
      <c r="C57" s="55">
        <v>0.89</v>
      </c>
      <c r="D57" s="55">
        <v>2.5000000000000022E-2</v>
      </c>
      <c r="E57" s="64">
        <f t="shared" si="0"/>
        <v>26.439473339943202</v>
      </c>
      <c r="G57" s="55">
        <v>1.0633333333333335</v>
      </c>
      <c r="H57" s="55">
        <v>2.5696951829610674E-2</v>
      </c>
      <c r="I57" s="64">
        <f t="shared" si="1"/>
        <v>17.775251253225512</v>
      </c>
      <c r="K57" s="55">
        <v>0.72224999999999995</v>
      </c>
      <c r="L57" s="55">
        <v>4.5825756949558439E-3</v>
      </c>
      <c r="M57" s="64">
        <f t="shared" si="2"/>
        <v>-15.680011293608738</v>
      </c>
      <c r="O57" s="55">
        <v>0.14041666666666669</v>
      </c>
      <c r="P57" s="55">
        <v>2.8867513459481312E-3</v>
      </c>
      <c r="Q57" s="65">
        <f t="shared" si="3"/>
        <v>6.5809970236701121</v>
      </c>
      <c r="S57" s="55">
        <v>0.82908333333333328</v>
      </c>
      <c r="T57" s="55">
        <v>0.14429252694901923</v>
      </c>
      <c r="U57" s="64">
        <f t="shared" si="4"/>
        <v>5.5045254127402741</v>
      </c>
    </row>
    <row r="58" spans="1:21">
      <c r="A58" s="53">
        <v>20</v>
      </c>
      <c r="C58" s="55">
        <v>0.90400000000000003</v>
      </c>
      <c r="D58" s="55">
        <v>2.5514701644346112E-2</v>
      </c>
      <c r="E58" s="64">
        <f t="shared" si="0"/>
        <v>22.352563856291237</v>
      </c>
      <c r="G58" s="55">
        <v>1.0843333333333334</v>
      </c>
      <c r="H58" s="55">
        <v>2.9938826518975864E-2</v>
      </c>
      <c r="I58" s="64">
        <f t="shared" si="1"/>
        <v>17.839205064082236</v>
      </c>
      <c r="K58" s="55">
        <v>0.71183333333333332</v>
      </c>
      <c r="L58" s="55">
        <v>4.6188021535170107E-3</v>
      </c>
      <c r="M58" s="64">
        <f t="shared" si="2"/>
        <v>-24.014842408609862</v>
      </c>
      <c r="O58" s="55">
        <v>0.14700000000000002</v>
      </c>
      <c r="P58" s="55">
        <v>4.3588989435406778E-3</v>
      </c>
      <c r="Q58" s="65">
        <f t="shared" si="3"/>
        <v>7.6143334686629327</v>
      </c>
      <c r="S58" s="55">
        <v>0.85966666666666669</v>
      </c>
      <c r="T58" s="55">
        <v>0.12760224658419336</v>
      </c>
      <c r="U58" s="64">
        <f t="shared" si="4"/>
        <v>9.6310761237678033</v>
      </c>
    </row>
    <row r="59" spans="1:21">
      <c r="A59" s="53">
        <v>20.5</v>
      </c>
      <c r="C59" s="55">
        <v>0.91733333333333333</v>
      </c>
      <c r="D59" s="55">
        <v>2.65015722804013E-2</v>
      </c>
      <c r="E59" s="64">
        <f t="shared" si="0"/>
        <v>23.827841274288364</v>
      </c>
      <c r="G59" s="55">
        <v>1.0903333333333332</v>
      </c>
      <c r="H59" s="55">
        <v>2.1548395145192044E-2</v>
      </c>
      <c r="I59" s="64">
        <f t="shared" si="1"/>
        <v>63.224019482412892</v>
      </c>
      <c r="K59" s="55">
        <v>0.70608333333333329</v>
      </c>
      <c r="L59" s="55">
        <v>6.0277137733417132E-3</v>
      </c>
      <c r="M59" s="64">
        <f t="shared" si="2"/>
        <v>-43.015229021473431</v>
      </c>
      <c r="O59" s="55">
        <v>0.15408333333333329</v>
      </c>
      <c r="P59" s="55">
        <v>4.1633319989322539E-3</v>
      </c>
      <c r="Q59" s="65">
        <f t="shared" si="3"/>
        <v>7.413284197944332</v>
      </c>
      <c r="S59" s="55">
        <v>0.86841666666666673</v>
      </c>
      <c r="T59" s="55">
        <v>7.4413260467024844E-2</v>
      </c>
      <c r="U59" s="64">
        <f t="shared" si="4"/>
        <v>34.450432184512671</v>
      </c>
    </row>
    <row r="60" spans="1:21">
      <c r="A60" s="53">
        <v>21</v>
      </c>
      <c r="C60" s="55">
        <v>0.92799999999999994</v>
      </c>
      <c r="D60" s="55">
        <v>2.9051678092667871E-2</v>
      </c>
      <c r="E60" s="64">
        <f t="shared" si="0"/>
        <v>30.177483671840761</v>
      </c>
      <c r="G60" s="55">
        <v>1.0873333333333335</v>
      </c>
      <c r="H60" s="55">
        <v>1.1930353445448802E-2</v>
      </c>
      <c r="I60" s="64">
        <f t="shared" si="1"/>
        <v>-126.62271798195182</v>
      </c>
      <c r="K60" s="55">
        <v>0.70283333333333342</v>
      </c>
      <c r="L60" s="55">
        <v>9.7125348562223188E-3</v>
      </c>
      <c r="M60" s="64">
        <f t="shared" si="2"/>
        <v>-75.621089973195922</v>
      </c>
      <c r="O60" s="55">
        <v>0.16149999999999998</v>
      </c>
      <c r="P60" s="55">
        <v>5.2915026221291859E-3</v>
      </c>
      <c r="Q60" s="65">
        <f t="shared" si="3"/>
        <v>7.4210794397922495</v>
      </c>
      <c r="S60" s="55">
        <v>0.89</v>
      </c>
      <c r="T60" s="55">
        <v>2.993882651897584E-2</v>
      </c>
      <c r="U60" s="64">
        <f t="shared" si="4"/>
        <v>14.210953534298694</v>
      </c>
    </row>
    <row r="61" spans="1:21">
      <c r="A61" s="53">
        <v>21.5</v>
      </c>
      <c r="C61" s="55">
        <v>0.93866666666666676</v>
      </c>
      <c r="D61" s="55">
        <v>3.05341339050796E-2</v>
      </c>
      <c r="E61" s="64">
        <f t="shared" si="0"/>
        <v>30.526364042378518</v>
      </c>
      <c r="G61" s="55">
        <v>1.0683333333333334</v>
      </c>
      <c r="H61" s="55">
        <v>1.5011106998930284E-2</v>
      </c>
      <c r="I61" s="64">
        <f t="shared" si="1"/>
        <v>-19.790579724378205</v>
      </c>
      <c r="K61" s="55">
        <v>0.70158333333333334</v>
      </c>
      <c r="L61" s="55">
        <v>1.3796134724383263E-2</v>
      </c>
      <c r="M61" s="64">
        <f t="shared" si="2"/>
        <v>-195.98715315734259</v>
      </c>
      <c r="O61" s="55">
        <v>0.17049999999999998</v>
      </c>
      <c r="P61" s="55">
        <v>7.8102496759066614E-3</v>
      </c>
      <c r="Q61" s="65">
        <f t="shared" si="3"/>
        <v>6.4332572031787443</v>
      </c>
      <c r="S61" s="55">
        <v>0.89400000000000002</v>
      </c>
      <c r="T61" s="55">
        <v>5.4049360156556057E-2</v>
      </c>
      <c r="U61" s="64">
        <f t="shared" si="4"/>
        <v>77.799335648290139</v>
      </c>
    </row>
    <row r="62" spans="1:21">
      <c r="A62" s="53">
        <v>22</v>
      </c>
      <c r="C62" s="55">
        <v>0.94833333333333325</v>
      </c>
      <c r="D62" s="55">
        <v>3.3020195840324985E-2</v>
      </c>
      <c r="E62" s="64">
        <f t="shared" si="0"/>
        <v>34.051254405377186</v>
      </c>
      <c r="G62" s="55">
        <v>1.0473333333333334</v>
      </c>
      <c r="H62" s="55">
        <v>1.6862186493255604E-2</v>
      </c>
      <c r="I62" s="64">
        <f t="shared" si="1"/>
        <v>-17.573385774919863</v>
      </c>
      <c r="K62" s="55">
        <v>0.69958333333333333</v>
      </c>
      <c r="L62" s="55">
        <v>1.4571661996262942E-2</v>
      </c>
      <c r="M62" s="64">
        <f t="shared" si="2"/>
        <v>-122.20845789217199</v>
      </c>
      <c r="O62" s="55">
        <v>0.18075000000000002</v>
      </c>
      <c r="P62" s="55">
        <v>1.3076696830622032E-2</v>
      </c>
      <c r="Q62" s="65">
        <f t="shared" si="3"/>
        <v>5.9760043318800999</v>
      </c>
      <c r="S62" s="55">
        <v>0.89008333333333334</v>
      </c>
      <c r="T62" s="55">
        <v>0.11728739631065666</v>
      </c>
      <c r="U62" s="64">
        <f t="shared" si="4"/>
        <v>-79.458357610470657</v>
      </c>
    </row>
    <row r="63" spans="1:21">
      <c r="A63" s="53">
        <v>22.5</v>
      </c>
      <c r="C63" s="55">
        <v>0.95750000000000002</v>
      </c>
      <c r="D63" s="55">
        <v>3.4597687784007625E-2</v>
      </c>
      <c r="E63" s="64">
        <f t="shared" si="0"/>
        <v>36.26702134460146</v>
      </c>
      <c r="G63" s="55">
        <v>1.0245</v>
      </c>
      <c r="H63" s="55">
        <v>1.6462077633154309E-2</v>
      </c>
      <c r="I63" s="64">
        <f t="shared" si="1"/>
        <v>-15.827403449124686</v>
      </c>
      <c r="K63" s="55">
        <v>0.69816666666666682</v>
      </c>
      <c r="L63" s="55">
        <v>1.5947831618540926E-2</v>
      </c>
      <c r="M63" s="64">
        <f t="shared" si="2"/>
        <v>-172.10894180134343</v>
      </c>
      <c r="O63" s="55">
        <v>0.19275000000000003</v>
      </c>
      <c r="P63" s="55">
        <v>1.9974984355438093E-2</v>
      </c>
      <c r="Q63" s="65">
        <f t="shared" si="3"/>
        <v>5.4275223243962527</v>
      </c>
      <c r="S63" s="55">
        <v>0.89374999999999993</v>
      </c>
      <c r="T63" s="55">
        <v>0.1494389507457812</v>
      </c>
      <c r="U63" s="64">
        <f t="shared" si="4"/>
        <v>84.864096218670454</v>
      </c>
    </row>
    <row r="64" spans="1:21">
      <c r="A64" s="53">
        <v>23</v>
      </c>
      <c r="C64" s="55">
        <v>0.96649999999999991</v>
      </c>
      <c r="D64" s="55">
        <v>3.4770677301430838E-2</v>
      </c>
      <c r="E64" s="64">
        <f t="shared" si="0"/>
        <v>37.290752575315025</v>
      </c>
      <c r="G64" s="55">
        <v>1.0018333333333334</v>
      </c>
      <c r="H64" s="55">
        <v>1.386842937514322E-2</v>
      </c>
      <c r="I64" s="64">
        <f t="shared" si="1"/>
        <v>-15.593617356602609</v>
      </c>
      <c r="K64" s="55">
        <v>0.69750000000000001</v>
      </c>
      <c r="L64" s="55">
        <v>1.6522711641858322E-2</v>
      </c>
      <c r="M64" s="64">
        <f t="shared" si="2"/>
        <v>-365.18647920889759</v>
      </c>
      <c r="O64" s="55">
        <v>0.20774999999999999</v>
      </c>
      <c r="P64" s="55">
        <v>2.9444863728671028E-2</v>
      </c>
      <c r="Q64" s="65">
        <f t="shared" si="3"/>
        <v>4.6553230940418961</v>
      </c>
      <c r="S64" s="55">
        <v>0.85941666666666661</v>
      </c>
      <c r="T64" s="55">
        <v>0.154085474115288</v>
      </c>
      <c r="U64" s="64">
        <f t="shared" si="4"/>
        <v>-8.9062209088283346</v>
      </c>
    </row>
    <row r="65" spans="1:21">
      <c r="A65" s="53">
        <v>23.5</v>
      </c>
      <c r="C65" s="55">
        <v>0.97383333333333311</v>
      </c>
      <c r="D65" s="55">
        <v>3.62950869035168E-2</v>
      </c>
      <c r="E65" s="64">
        <f t="shared" si="0"/>
        <v>46.154559256960908</v>
      </c>
      <c r="G65" s="55">
        <v>0.98083333333333322</v>
      </c>
      <c r="H65" s="55">
        <v>1.1060440015358042E-2</v>
      </c>
      <c r="I65" s="64">
        <f t="shared" si="1"/>
        <v>-16.468571379369635</v>
      </c>
      <c r="K65" s="55">
        <v>0.6958333333333333</v>
      </c>
      <c r="L65" s="55">
        <v>1.6289055630494171E-2</v>
      </c>
      <c r="M65" s="64">
        <f t="shared" si="2"/>
        <v>-145.83031967018673</v>
      </c>
      <c r="O65" s="55">
        <v>0.22449999999999998</v>
      </c>
      <c r="P65" s="55">
        <v>4.1581245772583347E-2</v>
      </c>
      <c r="Q65" s="65">
        <f t="shared" si="3"/>
        <v>4.4992945437715486</v>
      </c>
      <c r="S65" s="55">
        <v>0.81116666666666659</v>
      </c>
      <c r="T65" s="55">
        <v>0.14001547533516906</v>
      </c>
      <c r="U65" s="64">
        <f t="shared" si="4"/>
        <v>-6.0379815403673218</v>
      </c>
    </row>
    <row r="66" spans="1:21">
      <c r="A66" s="53">
        <v>24</v>
      </c>
      <c r="C66" s="55">
        <v>0.98166666666666669</v>
      </c>
      <c r="D66" s="55">
        <v>3.5501173689519321E-2</v>
      </c>
      <c r="E66" s="64">
        <f t="shared" si="0"/>
        <v>43.546238541387766</v>
      </c>
      <c r="G66" s="55">
        <v>0.95500000000000007</v>
      </c>
      <c r="H66" s="55">
        <v>1.0440306508910622E-2</v>
      </c>
      <c r="I66" s="64">
        <f t="shared" si="1"/>
        <v>-13.070839779457396</v>
      </c>
      <c r="K66" s="55">
        <v>0.69583333333333341</v>
      </c>
      <c r="L66" s="55">
        <v>1.7097758137642895E-2</v>
      </c>
      <c r="M66" s="64">
        <f t="shared" si="2"/>
        <v>1571200207090431</v>
      </c>
      <c r="O66" s="55">
        <v>0.24408333333333332</v>
      </c>
      <c r="P66" s="55">
        <v>5.2690922684399379E-2</v>
      </c>
      <c r="Q66" s="65">
        <f t="shared" si="3"/>
        <v>4.1714682013410131</v>
      </c>
      <c r="S66" s="55">
        <v>0.76141666666666663</v>
      </c>
      <c r="T66" s="55">
        <v>0.12055012788600909</v>
      </c>
      <c r="U66" s="64">
        <f t="shared" si="4"/>
        <v>-5.5121038803897475</v>
      </c>
    </row>
    <row r="67" spans="1:21">
      <c r="A67" s="53">
        <v>24.5</v>
      </c>
      <c r="C67" s="55">
        <v>0.98849999999999993</v>
      </c>
      <c r="D67" s="55">
        <v>3.5552777669255152E-2</v>
      </c>
      <c r="E67" s="64">
        <f t="shared" si="0"/>
        <v>50.293328229686225</v>
      </c>
      <c r="G67" s="55">
        <v>0.92849999999999988</v>
      </c>
      <c r="H67" s="55">
        <v>1.0583005244258372E-2</v>
      </c>
      <c r="I67" s="64">
        <f t="shared" si="1"/>
        <v>-12.397463807556782</v>
      </c>
      <c r="K67" s="55">
        <v>0.69475000000000009</v>
      </c>
      <c r="L67" s="55">
        <v>1.6522711641858322E-2</v>
      </c>
      <c r="M67" s="64">
        <f t="shared" si="2"/>
        <v>-223.91159483412716</v>
      </c>
      <c r="O67" s="55">
        <v>0.26599999999999996</v>
      </c>
      <c r="P67" s="55">
        <v>6.5505724940649407E-2</v>
      </c>
      <c r="Q67" s="65">
        <f t="shared" si="3"/>
        <v>4.0573354639028363</v>
      </c>
      <c r="S67" s="55">
        <v>0.71666666666666667</v>
      </c>
      <c r="T67" s="55">
        <v>9.8677927285353934E-2</v>
      </c>
      <c r="U67" s="64">
        <f t="shared" si="4"/>
        <v>-5.759899304459057</v>
      </c>
    </row>
    <row r="68" spans="1:21">
      <c r="A68" s="53">
        <v>25</v>
      </c>
      <c r="C68" s="55">
        <v>0.99466666666666681</v>
      </c>
      <c r="D68" s="55">
        <v>3.4297716153303237E-2</v>
      </c>
      <c r="E68" s="64">
        <f t="shared" si="0"/>
        <v>56.098222186478324</v>
      </c>
      <c r="G68" s="55">
        <v>0.90266666666666662</v>
      </c>
      <c r="H68" s="55">
        <v>1.0969655114602898E-2</v>
      </c>
      <c r="I68" s="64">
        <f t="shared" si="1"/>
        <v>-12.36403909698533</v>
      </c>
      <c r="K68" s="55">
        <v>0.6941666666666666</v>
      </c>
      <c r="L68" s="55">
        <v>1.7672954855748768E-2</v>
      </c>
      <c r="M68" s="64">
        <f t="shared" si="2"/>
        <v>-415.33748364107601</v>
      </c>
      <c r="O68" s="55">
        <v>0.28850000000000003</v>
      </c>
      <c r="P68" s="55">
        <v>7.6922038454528607E-2</v>
      </c>
      <c r="Q68" s="65">
        <f t="shared" si="3"/>
        <v>4.2965736851718077</v>
      </c>
      <c r="S68" s="55">
        <v>0.67983333333333329</v>
      </c>
      <c r="T68" s="55">
        <v>8.0748580998884809E-2</v>
      </c>
      <c r="U68" s="64">
        <f t="shared" si="4"/>
        <v>-6.6121231861365333</v>
      </c>
    </row>
    <row r="69" spans="1:21">
      <c r="A69" s="53">
        <v>25.5</v>
      </c>
      <c r="C69" s="55">
        <v>1.0019999999999998</v>
      </c>
      <c r="D69" s="55">
        <v>3.3778691508113225E-2</v>
      </c>
      <c r="E69" s="64">
        <f t="shared" si="0"/>
        <v>47.494568489995999</v>
      </c>
      <c r="G69" s="55">
        <v>0.88100000000000012</v>
      </c>
      <c r="H69" s="55">
        <v>1.1532562594670805E-2</v>
      </c>
      <c r="I69" s="64">
        <f t="shared" si="1"/>
        <v>-14.359588333129603</v>
      </c>
      <c r="K69" s="55">
        <v>0.6931666666666666</v>
      </c>
      <c r="L69" s="55">
        <v>1.7672954855748768E-2</v>
      </c>
      <c r="M69" s="64">
        <f t="shared" si="2"/>
        <v>-242.00397720506976</v>
      </c>
      <c r="O69" s="55">
        <v>0.31408333333333333</v>
      </c>
      <c r="P69" s="55">
        <v>8.6558265540232368E-2</v>
      </c>
      <c r="Q69" s="65">
        <f t="shared" si="3"/>
        <v>4.106204721662289</v>
      </c>
      <c r="S69" s="55">
        <v>0.65074999999999983</v>
      </c>
      <c r="T69" s="55">
        <v>6.8088178122199056E-2</v>
      </c>
      <c r="U69" s="64">
        <f t="shared" si="4"/>
        <v>-7.9794044673700295</v>
      </c>
    </row>
    <row r="70" spans="1:21">
      <c r="A70" s="53">
        <v>26</v>
      </c>
      <c r="C70" s="55">
        <v>1.0064999999999997</v>
      </c>
      <c r="D70" s="55">
        <v>3.4698703145797899E-2</v>
      </c>
      <c r="E70" s="64">
        <f t="shared" si="0"/>
        <v>77.857481833863204</v>
      </c>
      <c r="G70" s="55">
        <v>0.86083333333333334</v>
      </c>
      <c r="H70" s="55">
        <v>1.0692676621563587E-2</v>
      </c>
      <c r="I70" s="64">
        <f t="shared" si="1"/>
        <v>-15.065891262022383</v>
      </c>
      <c r="K70" s="55">
        <v>0.6928333333333333</v>
      </c>
      <c r="L70" s="55">
        <v>1.8009256878986815E-2</v>
      </c>
      <c r="M70" s="64">
        <f t="shared" si="2"/>
        <v>-725.31429030906281</v>
      </c>
      <c r="O70" s="55">
        <v>0.3394166666666667</v>
      </c>
      <c r="P70" s="55">
        <v>9.3409492736730798E-2</v>
      </c>
      <c r="Q70" s="65">
        <f t="shared" si="3"/>
        <v>4.497563681893042</v>
      </c>
      <c r="S70" s="55">
        <v>0.62541666666666662</v>
      </c>
      <c r="T70" s="55">
        <v>6.1435603141282928E-2</v>
      </c>
      <c r="U70" s="64">
        <f t="shared" si="4"/>
        <v>-8.7861731941722052</v>
      </c>
    </row>
    <row r="71" spans="1:21">
      <c r="A71" s="53">
        <v>26.5</v>
      </c>
      <c r="C71" s="55">
        <v>1.0093333333333332</v>
      </c>
      <c r="D71" s="55">
        <v>3.6170890690353022E-2</v>
      </c>
      <c r="E71" s="64">
        <f t="shared" si="0"/>
        <v>124.10761301380539</v>
      </c>
      <c r="G71" s="55">
        <v>0.84300000000000019</v>
      </c>
      <c r="H71" s="55">
        <v>9.8488578017961147E-3</v>
      </c>
      <c r="I71" s="64">
        <f t="shared" si="1"/>
        <v>-16.665581850649716</v>
      </c>
      <c r="K71" s="55">
        <v>0.69191666666666674</v>
      </c>
      <c r="L71" s="55">
        <v>1.6862186493255667E-2</v>
      </c>
      <c r="M71" s="64">
        <f t="shared" si="2"/>
        <v>-263.51274725464731</v>
      </c>
      <c r="O71" s="55">
        <v>0.36908333333333332</v>
      </c>
      <c r="P71" s="55">
        <v>9.9901618271844392E-2</v>
      </c>
      <c r="Q71" s="64">
        <f t="shared" si="3"/>
        <v>4.1635026941244311</v>
      </c>
      <c r="S71" s="55">
        <v>0.6047499999999999</v>
      </c>
      <c r="T71" s="55">
        <v>5.5677643628300147E-2</v>
      </c>
      <c r="U71" s="64">
        <f t="shared" si="4"/>
        <v>-10.382320104019875</v>
      </c>
    </row>
    <row r="72" spans="1:21">
      <c r="A72" s="53">
        <v>27</v>
      </c>
      <c r="C72" s="55">
        <v>1.0131666666666665</v>
      </c>
      <c r="D72" s="55">
        <v>3.629508690351068E-2</v>
      </c>
      <c r="E72" s="64">
        <f t="shared" si="0"/>
        <v>92.035035061440624</v>
      </c>
      <c r="G72" s="55">
        <v>0.8251666666666666</v>
      </c>
      <c r="H72" s="55">
        <v>1.0016652800877822E-2</v>
      </c>
      <c r="I72" s="64">
        <f t="shared" si="1"/>
        <v>-16.316692308094492</v>
      </c>
      <c r="K72" s="55">
        <v>0.68958333333333333</v>
      </c>
      <c r="L72" s="55">
        <v>1.5373136743466954E-2</v>
      </c>
      <c r="M72" s="64">
        <f t="shared" si="2"/>
        <v>-103.27981432356327</v>
      </c>
      <c r="O72" s="55">
        <v>0.39666666666666661</v>
      </c>
      <c r="P72" s="55">
        <v>0.10161856785712629</v>
      </c>
      <c r="Q72" s="64">
        <f t="shared" si="3"/>
        <v>4.8405428829205537</v>
      </c>
      <c r="S72" s="55">
        <v>0.58733333333333337</v>
      </c>
      <c r="T72" s="55">
        <v>4.858326186387045E-2</v>
      </c>
      <c r="U72" s="64">
        <f t="shared" si="4"/>
        <v>-11.938573270036441</v>
      </c>
    </row>
    <row r="73" spans="1:21">
      <c r="A73" s="53">
        <v>27.5</v>
      </c>
      <c r="C73" s="55">
        <v>1.0163333333333333</v>
      </c>
      <c r="D73" s="55">
        <v>3.7072002014099083E-2</v>
      </c>
      <c r="E73" s="64">
        <f t="shared" si="0"/>
        <v>111.79647497282748</v>
      </c>
      <c r="G73" s="55">
        <v>0.80966666666666665</v>
      </c>
      <c r="H73" s="55">
        <v>9.073771725877474E-3</v>
      </c>
      <c r="I73" s="64">
        <f t="shared" si="1"/>
        <v>-18.397996415387528</v>
      </c>
      <c r="K73" s="55">
        <v>0.68941666666666668</v>
      </c>
      <c r="L73" s="55">
        <v>1.3428824718989136E-2</v>
      </c>
      <c r="M73" s="64">
        <f t="shared" si="2"/>
        <v>-1443.3021944449933</v>
      </c>
      <c r="O73" s="55">
        <v>0.42575000000000002</v>
      </c>
      <c r="P73" s="55">
        <v>0.10601414999895087</v>
      </c>
      <c r="Q73" s="64">
        <f t="shared" si="3"/>
        <v>4.9306973295101253</v>
      </c>
      <c r="S73" s="55">
        <v>0.57208333333333328</v>
      </c>
      <c r="T73" s="55">
        <v>4.1404508611179801E-2</v>
      </c>
      <c r="U73" s="64">
        <f t="shared" si="4"/>
        <v>-13.261309343537764</v>
      </c>
    </row>
    <row r="74" spans="1:21">
      <c r="A74" s="53">
        <v>28</v>
      </c>
      <c r="C74" s="55">
        <v>1.018</v>
      </c>
      <c r="D74" s="55">
        <v>3.8000000000000013E-2</v>
      </c>
      <c r="E74" s="64">
        <f t="shared" si="0"/>
        <v>212.91929815877467</v>
      </c>
      <c r="G74" s="55">
        <v>0.79466666666666674</v>
      </c>
      <c r="H74" s="55">
        <v>7.2341781380702418E-3</v>
      </c>
      <c r="I74" s="64">
        <f t="shared" si="1"/>
        <v>-18.656597842787932</v>
      </c>
      <c r="K74" s="55">
        <v>0.6878333333333333</v>
      </c>
      <c r="L74" s="55">
        <v>1.2858201014657285E-2</v>
      </c>
      <c r="M74" s="64">
        <f t="shared" si="2"/>
        <v>-151.73368048943189</v>
      </c>
      <c r="O74" s="55">
        <v>0.45700000000000002</v>
      </c>
      <c r="P74" s="55">
        <v>0.10379306335203706</v>
      </c>
      <c r="Q74" s="64">
        <f t="shared" si="3"/>
        <v>4.9254729963164987</v>
      </c>
      <c r="S74" s="55">
        <v>0.55933333333333346</v>
      </c>
      <c r="T74" s="55">
        <v>3.3650160970390315E-2</v>
      </c>
      <c r="U74" s="64">
        <f t="shared" si="4"/>
        <v>-15.478745502354011</v>
      </c>
    </row>
    <row r="75" spans="1:21">
      <c r="A75" s="53">
        <v>28.5</v>
      </c>
      <c r="C75" s="55">
        <v>1.0206666666666666</v>
      </c>
      <c r="D75" s="55">
        <v>3.9715656022950442E-2</v>
      </c>
      <c r="E75" s="64">
        <f t="shared" si="0"/>
        <v>133.3579772448694</v>
      </c>
      <c r="G75" s="55">
        <v>0.78233333333333344</v>
      </c>
      <c r="H75" s="55">
        <v>6.6583281184793989E-3</v>
      </c>
      <c r="I75" s="64">
        <f t="shared" si="1"/>
        <v>-22.304070379168287</v>
      </c>
      <c r="K75" s="55">
        <v>0.68675000000000008</v>
      </c>
      <c r="L75" s="55">
        <v>1.1532562594670807E-2</v>
      </c>
      <c r="M75" s="64">
        <f t="shared" si="2"/>
        <v>-221.33527532170652</v>
      </c>
      <c r="O75" s="55">
        <v>0.49241666666666667</v>
      </c>
      <c r="P75" s="55">
        <v>0.10830204676428497</v>
      </c>
      <c r="Q75" s="64">
        <f t="shared" si="3"/>
        <v>4.6740069564253988</v>
      </c>
      <c r="S75" s="55">
        <v>0.54674999999999996</v>
      </c>
      <c r="T75" s="55">
        <v>2.600000000000019E-2</v>
      </c>
      <c r="U75" s="64">
        <f t="shared" si="4"/>
        <v>-15.332577461636173</v>
      </c>
    </row>
    <row r="76" spans="1:21">
      <c r="A76" s="53">
        <v>29</v>
      </c>
      <c r="C76" s="55">
        <v>1.0231666666666668</v>
      </c>
      <c r="D76" s="55">
        <v>4.0796241656959602E-2</v>
      </c>
      <c r="E76" s="64">
        <f t="shared" si="0"/>
        <v>142.60902481244645</v>
      </c>
      <c r="G76" s="55">
        <v>0.77283333333333326</v>
      </c>
      <c r="H76" s="55">
        <v>4.9328828623162518E-3</v>
      </c>
      <c r="I76" s="64">
        <f t="shared" si="1"/>
        <v>-28.555494751660497</v>
      </c>
      <c r="K76" s="55">
        <v>0.68633333333333335</v>
      </c>
      <c r="L76" s="55">
        <v>9.7125348562223188E-3</v>
      </c>
      <c r="M76" s="64">
        <f t="shared" si="2"/>
        <v>-574.84383958655633</v>
      </c>
      <c r="O76" s="55">
        <v>0.52908333333333324</v>
      </c>
      <c r="P76" s="55">
        <v>0.11181383337196378</v>
      </c>
      <c r="Q76" s="64">
        <f t="shared" si="3"/>
        <v>4.857603604975532</v>
      </c>
      <c r="S76" s="55">
        <v>0.53774999999999995</v>
      </c>
      <c r="T76" s="55">
        <v>1.8681541692269422E-2</v>
      </c>
      <c r="U76" s="64">
        <f t="shared" si="4"/>
        <v>-21.01932833778832</v>
      </c>
    </row>
    <row r="77" spans="1:21">
      <c r="A77" s="53">
        <v>29.5</v>
      </c>
      <c r="C77" s="55">
        <v>1.0258333333333332</v>
      </c>
      <c r="D77" s="55">
        <v>4.2099089459677518E-2</v>
      </c>
      <c r="E77" s="64">
        <f t="shared" si="0"/>
        <v>134.03392590385604</v>
      </c>
      <c r="G77" s="55">
        <v>0.76416666666666666</v>
      </c>
      <c r="H77" s="55">
        <v>3.7859388972001857E-3</v>
      </c>
      <c r="I77" s="64">
        <f t="shared" si="1"/>
        <v>-30.935627443538678</v>
      </c>
      <c r="K77" s="55">
        <v>0.68408333333333338</v>
      </c>
      <c r="L77" s="55">
        <v>9.4516312525052253E-3</v>
      </c>
      <c r="M77" s="64">
        <f t="shared" si="2"/>
        <v>-106.24572904054666</v>
      </c>
      <c r="O77" s="55">
        <v>0.56174999999999997</v>
      </c>
      <c r="P77" s="55">
        <v>0.10612728207204791</v>
      </c>
      <c r="Q77" s="64">
        <f t="shared" si="3"/>
        <v>5.823250360886469</v>
      </c>
      <c r="S77" s="55">
        <v>0.52941666666666654</v>
      </c>
      <c r="T77" s="55">
        <v>1.1930353445448865E-2</v>
      </c>
      <c r="U77" s="64">
        <f t="shared" si="4"/>
        <v>-22.33811010647435</v>
      </c>
    </row>
    <row r="78" spans="1:21">
      <c r="A78" s="53">
        <v>30</v>
      </c>
      <c r="C78" s="55">
        <v>1.0278333333333332</v>
      </c>
      <c r="D78" s="55">
        <v>4.2003968066528223E-2</v>
      </c>
      <c r="E78" s="64">
        <f t="shared" si="0"/>
        <v>179.11896809479006</v>
      </c>
      <c r="G78" s="55">
        <v>0.75749999999999995</v>
      </c>
      <c r="H78" s="55">
        <v>2.6457513110645929E-3</v>
      </c>
      <c r="I78" s="64">
        <f t="shared" si="1"/>
        <v>-39.815279151009854</v>
      </c>
      <c r="K78" s="55">
        <v>0.6828333333333334</v>
      </c>
      <c r="L78" s="55">
        <v>7.7674534651540356E-3</v>
      </c>
      <c r="M78" s="64">
        <f t="shared" si="2"/>
        <v>-190.75400379894265</v>
      </c>
      <c r="O78" s="55">
        <v>0.5944166666666667</v>
      </c>
      <c r="P78" s="55">
        <v>0.10510153820631395</v>
      </c>
      <c r="Q78" s="64">
        <f t="shared" si="3"/>
        <v>6.1722253537295293</v>
      </c>
      <c r="S78" s="55">
        <v>0.52341666666666664</v>
      </c>
      <c r="T78" s="55">
        <v>6.4291005073286427E-3</v>
      </c>
      <c r="U78" s="64">
        <f t="shared" si="4"/>
        <v>-30.608738561533375</v>
      </c>
    </row>
    <row r="79" spans="1:21">
      <c r="A79" s="53">
        <v>30.5</v>
      </c>
      <c r="C79" s="55">
        <v>1.0303333333333333</v>
      </c>
      <c r="D79" s="55">
        <v>4.361574639202255E-2</v>
      </c>
      <c r="E79" s="64">
        <f t="shared" si="0"/>
        <v>143.60913802492249</v>
      </c>
      <c r="G79" s="55">
        <v>0.75266666666666671</v>
      </c>
      <c r="H79" s="55">
        <v>1.5275252316519479E-3</v>
      </c>
      <c r="I79" s="64">
        <f t="shared" si="1"/>
        <v>-54.502748926335848</v>
      </c>
      <c r="K79" s="55">
        <v>0.6831666666666667</v>
      </c>
      <c r="L79" s="55">
        <v>7.6376261582597402E-3</v>
      </c>
      <c r="M79" s="64">
        <f t="shared" si="2"/>
        <v>714.847994226987</v>
      </c>
      <c r="O79" s="55">
        <v>0.62608333333333321</v>
      </c>
      <c r="P79" s="55">
        <v>0.10607701604651834</v>
      </c>
      <c r="Q79" s="64">
        <f t="shared" si="3"/>
        <v>6.7217090479255015</v>
      </c>
      <c r="S79" s="55">
        <v>0.51874999999999993</v>
      </c>
      <c r="T79" s="55">
        <v>3.6055512754639926E-3</v>
      </c>
      <c r="U79" s="64">
        <f t="shared" si="4"/>
        <v>-38.955542081738727</v>
      </c>
    </row>
    <row r="80" spans="1:21">
      <c r="A80" s="53">
        <v>31</v>
      </c>
      <c r="C80" s="55">
        <v>1.0311666666666668</v>
      </c>
      <c r="D80" s="55">
        <v>4.483674088660998E-2</v>
      </c>
      <c r="E80" s="64">
        <f t="shared" si="0"/>
        <v>431.52535551395272</v>
      </c>
      <c r="G80" s="55">
        <v>0.74816666666666665</v>
      </c>
      <c r="H80" s="55">
        <v>2.0816659994661348E-3</v>
      </c>
      <c r="I80" s="64">
        <f t="shared" si="1"/>
        <v>-58.178217247430176</v>
      </c>
      <c r="K80" s="55">
        <v>0.68108333333333326</v>
      </c>
      <c r="L80" s="55">
        <v>7.5718777944003713E-3</v>
      </c>
      <c r="M80" s="64">
        <f t="shared" si="2"/>
        <v>-114.22906440985543</v>
      </c>
      <c r="O80" s="55">
        <v>0.65808333333333324</v>
      </c>
      <c r="P80" s="55">
        <v>0.10202614044122844</v>
      </c>
      <c r="Q80" s="64">
        <f t="shared" si="3"/>
        <v>6.9987947249156077</v>
      </c>
      <c r="S80" s="55">
        <v>0.51208333333333322</v>
      </c>
      <c r="T80" s="55">
        <v>3.5118845842842497E-3</v>
      </c>
      <c r="U80" s="64">
        <f t="shared" si="4"/>
        <v>-26.972140616949311</v>
      </c>
    </row>
    <row r="81" spans="1:21">
      <c r="A81" s="53">
        <v>31.5</v>
      </c>
      <c r="C81" s="55">
        <v>1.0333333333333332</v>
      </c>
      <c r="D81" s="55">
        <v>4.6608296829354544E-2</v>
      </c>
      <c r="E81" s="64">
        <f t="shared" si="0"/>
        <v>166.21276850389668</v>
      </c>
      <c r="G81" s="55">
        <v>0.74533333333333329</v>
      </c>
      <c r="H81" s="55">
        <v>2.3094010767585054E-3</v>
      </c>
      <c r="I81" s="64">
        <f t="shared" si="1"/>
        <v>-91.949377294306373</v>
      </c>
      <c r="K81" s="55">
        <v>0.67974999999999997</v>
      </c>
      <c r="L81" s="55">
        <v>7.8102496759066614E-3</v>
      </c>
      <c r="M81" s="64">
        <f t="shared" si="2"/>
        <v>-178.03599685749208</v>
      </c>
      <c r="O81" s="55">
        <v>0.68708333333333338</v>
      </c>
      <c r="P81" s="55">
        <v>9.8551171141358446E-2</v>
      </c>
      <c r="Q81" s="64">
        <f t="shared" si="3"/>
        <v>8.0900752220748959</v>
      </c>
      <c r="S81" s="55">
        <v>0.50841666666666663</v>
      </c>
      <c r="T81" s="55">
        <v>4.1633319989322695E-3</v>
      </c>
      <c r="U81" s="64">
        <f t="shared" si="4"/>
        <v>-48.549131728576654</v>
      </c>
    </row>
    <row r="82" spans="1:21">
      <c r="A82" s="53">
        <v>32</v>
      </c>
      <c r="C82" s="55">
        <v>1.0338333333333334</v>
      </c>
      <c r="D82" s="55">
        <v>4.8562674281106021E-2</v>
      </c>
      <c r="E82" s="64">
        <f t="shared" si="0"/>
        <v>721.18591796589658</v>
      </c>
      <c r="G82" s="55">
        <v>0.74249999999999983</v>
      </c>
      <c r="H82" s="55">
        <v>3.6055512754639926E-3</v>
      </c>
      <c r="I82" s="64">
        <f t="shared" si="1"/>
        <v>-91.600500344926729</v>
      </c>
      <c r="K82" s="55">
        <v>0.67808333333333326</v>
      </c>
      <c r="L82" s="55">
        <v>7.5718777944003713E-3</v>
      </c>
      <c r="M82" s="64">
        <f t="shared" si="2"/>
        <v>-142.11478281533837</v>
      </c>
      <c r="O82" s="55">
        <v>0.71724999999999994</v>
      </c>
      <c r="P82" s="55">
        <v>9.8061205377051014E-2</v>
      </c>
      <c r="Q82" s="64">
        <f t="shared" si="3"/>
        <v>8.1192857069870055</v>
      </c>
      <c r="S82" s="55">
        <v>0.50458333333333327</v>
      </c>
      <c r="T82" s="55">
        <v>5.5075705472861069E-3</v>
      </c>
      <c r="U82" s="64">
        <f t="shared" si="4"/>
        <v>-46.096987460378706</v>
      </c>
    </row>
    <row r="83" spans="1:21">
      <c r="A83" s="53">
        <v>32.5</v>
      </c>
      <c r="C83" s="55">
        <v>1.0341666666666665</v>
      </c>
      <c r="D83" s="55">
        <v>5.0063293272953203E-2</v>
      </c>
      <c r="E83" s="64">
        <f t="shared" si="0"/>
        <v>1082.2149843353302</v>
      </c>
      <c r="G83" s="55">
        <v>0.74016666666666664</v>
      </c>
      <c r="H83" s="55">
        <v>4.0414518843273836E-3</v>
      </c>
      <c r="I83" s="64">
        <f t="shared" si="1"/>
        <v>-110.84296578351304</v>
      </c>
      <c r="K83" s="55">
        <v>0.67783333333333329</v>
      </c>
      <c r="L83" s="55">
        <v>8.5049005481153891E-3</v>
      </c>
      <c r="M83" s="64">
        <f t="shared" si="2"/>
        <v>-946.09499049411249</v>
      </c>
      <c r="O83" s="55">
        <v>0.74441666666666662</v>
      </c>
      <c r="P83" s="55">
        <v>9.7109903374132903E-2</v>
      </c>
      <c r="Q83" s="64">
        <f t="shared" si="3"/>
        <v>9.3843399327008044</v>
      </c>
      <c r="S83" s="55">
        <v>0.50208333333333333</v>
      </c>
      <c r="T83" s="55">
        <v>8.0829037686547672E-3</v>
      </c>
      <c r="U83" s="64">
        <f t="shared" si="4"/>
        <v>-70.240330151186527</v>
      </c>
    </row>
    <row r="84" spans="1:21">
      <c r="A84" s="53">
        <v>33</v>
      </c>
      <c r="C84" s="55">
        <v>1.0356666666666665</v>
      </c>
      <c r="D84" s="55">
        <v>5.1247764178875346E-2</v>
      </c>
      <c r="E84" s="64">
        <f t="shared" ref="E84:E118" si="5">($A84-$A83)/(3.3*LOG(C84/C83))</f>
        <v>240.70538100900916</v>
      </c>
      <c r="G84" s="55">
        <v>0.7390000000000001</v>
      </c>
      <c r="H84" s="55">
        <v>4.5825756949558439E-3</v>
      </c>
      <c r="I84" s="64">
        <f t="shared" ref="I84:I118" si="6">($A84-$A83)/(3.3*LOG(G84/G83))</f>
        <v>-221.16275392535306</v>
      </c>
      <c r="K84" s="55">
        <v>0.67808333333333326</v>
      </c>
      <c r="L84" s="55">
        <v>1.2096831541082714E-2</v>
      </c>
      <c r="M84" s="64">
        <f t="shared" ref="M84:M118" si="7">($A84-$A83)/(3.3*LOG(K84/K83))</f>
        <v>946.094990493865</v>
      </c>
      <c r="O84" s="55">
        <v>0.77108333333333323</v>
      </c>
      <c r="P84" s="55">
        <v>9.5552777737401437E-2</v>
      </c>
      <c r="Q84" s="64">
        <f t="shared" ref="Q84:Q118" si="8">($A84-$A83)/(3.3*LOG(O84/O83))</f>
        <v>9.9125214059088282</v>
      </c>
      <c r="S84" s="55">
        <v>0.50008333333333321</v>
      </c>
      <c r="T84" s="55">
        <v>8.9628864398325087E-3</v>
      </c>
      <c r="U84" s="64">
        <f t="shared" ref="U84:U118" si="9">($A84-$A83)/(3.3*LOG(S84/S83))</f>
        <v>-87.40799105616945</v>
      </c>
    </row>
    <row r="85" spans="1:21">
      <c r="A85" s="53">
        <v>33.5</v>
      </c>
      <c r="C85" s="55">
        <v>1.036</v>
      </c>
      <c r="D85" s="55">
        <v>5.386093203798132E-2</v>
      </c>
      <c r="E85" s="64">
        <f t="shared" si="5"/>
        <v>1084.1338052617573</v>
      </c>
      <c r="G85" s="55">
        <v>0.73766666666666658</v>
      </c>
      <c r="H85" s="55">
        <v>5.0332229568471705E-3</v>
      </c>
      <c r="I85" s="64">
        <f t="shared" si="6"/>
        <v>-193.19032556534532</v>
      </c>
      <c r="K85" s="55">
        <v>0.67800000000000005</v>
      </c>
      <c r="L85" s="55">
        <v>1.5874507866387558E-2</v>
      </c>
      <c r="M85" s="64">
        <f t="shared" si="7"/>
        <v>-2838.6338766034037</v>
      </c>
      <c r="O85" s="55">
        <v>0.79841666666666655</v>
      </c>
      <c r="P85" s="55">
        <v>0.10202614044122954</v>
      </c>
      <c r="Q85" s="64">
        <f t="shared" si="8"/>
        <v>10.015360078055542</v>
      </c>
      <c r="S85" s="55">
        <v>0.49808333333333338</v>
      </c>
      <c r="T85" s="55">
        <v>1.0785793124908967E-2</v>
      </c>
      <c r="U85" s="64">
        <f t="shared" si="9"/>
        <v>-87.05911406192358</v>
      </c>
    </row>
    <row r="86" spans="1:21">
      <c r="A86" s="53">
        <v>34</v>
      </c>
      <c r="C86" s="55">
        <v>1.0361666666666667</v>
      </c>
      <c r="D86" s="55">
        <v>5.6571488696459928E-2</v>
      </c>
      <c r="E86" s="64">
        <f t="shared" si="5"/>
        <v>2168.7909393547934</v>
      </c>
      <c r="G86" s="55">
        <v>0.73616666666666664</v>
      </c>
      <c r="H86" s="55">
        <v>5.5075705472861069E-3</v>
      </c>
      <c r="I86" s="64">
        <f t="shared" si="6"/>
        <v>-171.39522682616897</v>
      </c>
      <c r="K86" s="55">
        <v>0.67716666666666658</v>
      </c>
      <c r="L86" s="55">
        <v>1.7009801096230778E-2</v>
      </c>
      <c r="M86" s="64">
        <f t="shared" si="7"/>
        <v>-283.67147017042959</v>
      </c>
      <c r="O86" s="55">
        <v>0.82808333333333317</v>
      </c>
      <c r="P86" s="55">
        <v>0.11437802819306529</v>
      </c>
      <c r="Q86" s="64">
        <f t="shared" si="8"/>
        <v>9.5626642024038606</v>
      </c>
      <c r="S86" s="55">
        <v>0.49741666666666656</v>
      </c>
      <c r="T86" s="55">
        <v>1.1930353445448865E-2</v>
      </c>
      <c r="U86" s="64">
        <f t="shared" si="9"/>
        <v>-260.4798997055949</v>
      </c>
    </row>
    <row r="87" spans="1:21">
      <c r="A87" s="53">
        <v>34.5</v>
      </c>
      <c r="C87" s="55">
        <v>1.0368333333333333</v>
      </c>
      <c r="D87" s="55">
        <v>5.7812916665167122E-2</v>
      </c>
      <c r="E87" s="64">
        <f t="shared" si="5"/>
        <v>542.41576513882478</v>
      </c>
      <c r="G87" s="55">
        <v>0.73416666666666675</v>
      </c>
      <c r="H87" s="55">
        <v>5.5075705472860496E-3</v>
      </c>
      <c r="I87" s="64">
        <f t="shared" si="6"/>
        <v>-128.24111844794339</v>
      </c>
      <c r="K87" s="55">
        <v>0.67608333333333337</v>
      </c>
      <c r="L87" s="55">
        <v>1.8147543451754948E-2</v>
      </c>
      <c r="M87" s="64">
        <f t="shared" si="7"/>
        <v>-217.90018261906332</v>
      </c>
      <c r="O87" s="55">
        <v>0.83791666666666675</v>
      </c>
      <c r="P87" s="55">
        <v>8.7511903952165848E-2</v>
      </c>
      <c r="Q87" s="64">
        <f t="shared" si="8"/>
        <v>29.553638037426509</v>
      </c>
      <c r="S87" s="55">
        <v>0.49558333333333326</v>
      </c>
      <c r="T87" s="55">
        <v>1.2662279942148398E-2</v>
      </c>
      <c r="U87" s="64">
        <f t="shared" si="9"/>
        <v>-94.481999975499946</v>
      </c>
    </row>
    <row r="88" spans="1:21">
      <c r="A88" s="53">
        <v>35</v>
      </c>
      <c r="C88" s="55">
        <v>1.0389999999999997</v>
      </c>
      <c r="D88" s="55">
        <v>5.9924953066317406E-2</v>
      </c>
      <c r="E88" s="64">
        <f t="shared" si="5"/>
        <v>167.12521514431356</v>
      </c>
      <c r="G88" s="55">
        <v>0.73333333333333328</v>
      </c>
      <c r="H88" s="55">
        <v>6.0277137733416551E-3</v>
      </c>
      <c r="I88" s="64">
        <f t="shared" si="6"/>
        <v>-307.18575097833036</v>
      </c>
      <c r="K88" s="55">
        <v>0.67474999999999985</v>
      </c>
      <c r="L88" s="55">
        <v>1.6822603841260737E-2</v>
      </c>
      <c r="M88" s="64">
        <f t="shared" si="7"/>
        <v>-176.7277094510591</v>
      </c>
      <c r="O88" s="55">
        <v>0.84400000000000008</v>
      </c>
      <c r="P88" s="55">
        <v>6.4210591026713629E-2</v>
      </c>
      <c r="Q88" s="64">
        <f t="shared" si="8"/>
        <v>48.228385510108126</v>
      </c>
      <c r="S88" s="55">
        <v>0.49499999999999994</v>
      </c>
      <c r="T88" s="55">
        <v>1.4422205101855908E-2</v>
      </c>
      <c r="U88" s="64">
        <f t="shared" si="9"/>
        <v>-296.22105883715824</v>
      </c>
    </row>
    <row r="89" spans="1:21">
      <c r="A89" s="53">
        <v>35.5</v>
      </c>
      <c r="C89" s="55">
        <v>1.0388333333333333</v>
      </c>
      <c r="D89" s="55">
        <v>6.1849279165836435E-2</v>
      </c>
      <c r="E89" s="64">
        <f t="shared" si="5"/>
        <v>-2174.7218403657953</v>
      </c>
      <c r="G89" s="55">
        <v>0.73149999999999993</v>
      </c>
      <c r="H89" s="55">
        <v>5.9999999999999498E-3</v>
      </c>
      <c r="I89" s="64">
        <f t="shared" si="6"/>
        <v>-139.37610065837723</v>
      </c>
      <c r="K89" s="55">
        <v>0.67241666666666666</v>
      </c>
      <c r="L89" s="55">
        <v>1.5534906930308071E-2</v>
      </c>
      <c r="M89" s="64">
        <f t="shared" si="7"/>
        <v>-100.71307735554696</v>
      </c>
      <c r="O89" s="55">
        <v>0.85383333333333333</v>
      </c>
      <c r="P89" s="55">
        <v>5.614564393907135E-2</v>
      </c>
      <c r="Q89" s="64">
        <f t="shared" si="8"/>
        <v>30.118351396828043</v>
      </c>
      <c r="S89" s="55">
        <v>0.49416666666666664</v>
      </c>
      <c r="T89" s="55">
        <v>1.4977761292440599E-2</v>
      </c>
      <c r="U89" s="64">
        <f t="shared" si="9"/>
        <v>-207.05817111908937</v>
      </c>
    </row>
    <row r="90" spans="1:21">
      <c r="A90" s="53">
        <v>36</v>
      </c>
      <c r="C90" s="55">
        <v>1.0395000000000001</v>
      </c>
      <c r="D90" s="55">
        <v>6.4093681435844804E-2</v>
      </c>
      <c r="E90" s="64">
        <f t="shared" si="5"/>
        <v>543.81127130357027</v>
      </c>
      <c r="G90" s="55">
        <v>0.73116666666666663</v>
      </c>
      <c r="H90" s="55">
        <v>5.5075705472860496E-3</v>
      </c>
      <c r="I90" s="64">
        <f t="shared" si="6"/>
        <v>-765.4350919048245</v>
      </c>
      <c r="K90" s="55">
        <v>0.66966666666666663</v>
      </c>
      <c r="L90" s="55">
        <v>1.3203534880225585E-2</v>
      </c>
      <c r="M90" s="64">
        <f t="shared" si="7"/>
        <v>-85.131039998393632</v>
      </c>
      <c r="O90" s="55">
        <v>0.84800000000000009</v>
      </c>
      <c r="P90" s="55">
        <v>4.8662100242382711E-2</v>
      </c>
      <c r="Q90" s="64">
        <f t="shared" si="8"/>
        <v>-50.890918408925636</v>
      </c>
      <c r="S90" s="55">
        <v>0.49266666666666664</v>
      </c>
      <c r="T90" s="55">
        <v>1.5947831618540867E-2</v>
      </c>
      <c r="U90" s="64">
        <f t="shared" si="9"/>
        <v>-114.7609077081638</v>
      </c>
    </row>
    <row r="91" spans="1:21">
      <c r="A91" s="53">
        <v>36.5</v>
      </c>
      <c r="C91" s="55">
        <v>1.0405</v>
      </c>
      <c r="D91" s="55">
        <v>6.6685830578919178E-2</v>
      </c>
      <c r="E91" s="64">
        <f t="shared" si="5"/>
        <v>362.83156245638065</v>
      </c>
      <c r="G91" s="55">
        <v>0.72916666666666652</v>
      </c>
      <c r="H91" s="55">
        <v>6.1101009266077318E-3</v>
      </c>
      <c r="I91" s="64">
        <f t="shared" si="6"/>
        <v>-127.36892658321904</v>
      </c>
      <c r="K91" s="55">
        <v>0.66708333333333336</v>
      </c>
      <c r="L91" s="55">
        <v>1.0066445913694341E-2</v>
      </c>
      <c r="M91" s="64">
        <f t="shared" si="7"/>
        <v>-90.26324900984585</v>
      </c>
      <c r="O91" s="55">
        <v>0.84416666666666662</v>
      </c>
      <c r="P91" s="55">
        <v>6.2308372899101953E-2</v>
      </c>
      <c r="Q91" s="64">
        <f t="shared" si="8"/>
        <v>-77.002985700644047</v>
      </c>
      <c r="S91" s="55">
        <v>0.49116666666666675</v>
      </c>
      <c r="T91" s="55">
        <v>1.6653327995729016E-2</v>
      </c>
      <c r="U91" s="64">
        <f t="shared" si="9"/>
        <v>-114.41203090942579</v>
      </c>
    </row>
    <row r="92" spans="1:21">
      <c r="A92" s="53">
        <v>37</v>
      </c>
      <c r="C92" s="55">
        <v>1.0408333333333333</v>
      </c>
      <c r="D92" s="55">
        <v>6.7884706181385979E-2</v>
      </c>
      <c r="E92" s="64">
        <f t="shared" si="5"/>
        <v>1089.1925149796518</v>
      </c>
      <c r="G92" s="55">
        <v>0.72750000000000004</v>
      </c>
      <c r="H92" s="55">
        <v>5.9999999999999498E-3</v>
      </c>
      <c r="I92" s="64">
        <f t="shared" si="6"/>
        <v>-152.45897674983581</v>
      </c>
      <c r="K92" s="55">
        <v>0.66366666666666674</v>
      </c>
      <c r="L92" s="55">
        <v>7.0945988845975937E-3</v>
      </c>
      <c r="M92" s="64">
        <f t="shared" si="7"/>
        <v>-67.941427485017016</v>
      </c>
      <c r="O92" s="55">
        <v>0.80474999999999985</v>
      </c>
      <c r="P92" s="55">
        <v>6.4714758749456078E-2</v>
      </c>
      <c r="Q92" s="64">
        <f t="shared" si="8"/>
        <v>-7.2958824348529987</v>
      </c>
      <c r="S92" s="55">
        <v>0.48874999999999996</v>
      </c>
      <c r="T92" s="55">
        <v>1.5716233645501662E-2</v>
      </c>
      <c r="U92" s="64">
        <f t="shared" si="9"/>
        <v>-70.731565347538847</v>
      </c>
    </row>
    <row r="93" spans="1:21">
      <c r="A93" s="53">
        <v>37.5</v>
      </c>
      <c r="C93" s="55">
        <v>1.0418333333333332</v>
      </c>
      <c r="D93" s="55">
        <v>7.0550218520805369E-2</v>
      </c>
      <c r="E93" s="64">
        <f t="shared" si="5"/>
        <v>363.29673119782132</v>
      </c>
      <c r="G93" s="55">
        <v>0.72683333333333333</v>
      </c>
      <c r="H93" s="55">
        <v>5.686240703077286E-3</v>
      </c>
      <c r="I93" s="64">
        <f t="shared" si="6"/>
        <v>-380.53704761601256</v>
      </c>
      <c r="K93" s="55">
        <v>0.65974999999999995</v>
      </c>
      <c r="L93" s="55">
        <v>4.5825756949558439E-3</v>
      </c>
      <c r="M93" s="64">
        <f t="shared" si="7"/>
        <v>-58.94140409521038</v>
      </c>
      <c r="O93" s="55">
        <v>0.76400000000000012</v>
      </c>
      <c r="P93" s="55">
        <v>6.3316664473106368E-2</v>
      </c>
      <c r="Q93" s="64">
        <f t="shared" si="8"/>
        <v>-6.7138274209790643</v>
      </c>
      <c r="S93" s="55">
        <v>0.48600000000000004</v>
      </c>
      <c r="T93" s="55">
        <v>1.5620499351813259E-2</v>
      </c>
      <c r="U93" s="64">
        <f t="shared" si="9"/>
        <v>-61.830271751835483</v>
      </c>
    </row>
    <row r="94" spans="1:21">
      <c r="A94" s="53">
        <v>38</v>
      </c>
      <c r="C94" s="55">
        <v>1.0431666666666666</v>
      </c>
      <c r="D94" s="55">
        <v>7.2597061464865692E-2</v>
      </c>
      <c r="E94" s="64">
        <f t="shared" si="5"/>
        <v>272.77779911695654</v>
      </c>
      <c r="G94" s="55">
        <v>0.72483333333333333</v>
      </c>
      <c r="H94" s="55">
        <v>5.686240703077332E-3</v>
      </c>
      <c r="I94" s="64">
        <f t="shared" si="6"/>
        <v>-126.61302696110535</v>
      </c>
      <c r="K94" s="55">
        <v>0.65774999999999995</v>
      </c>
      <c r="L94" s="55">
        <v>5.5677643628300267E-3</v>
      </c>
      <c r="M94" s="64">
        <f t="shared" si="7"/>
        <v>-114.91111855156403</v>
      </c>
      <c r="O94" s="55">
        <v>0.72533333333333339</v>
      </c>
      <c r="P94" s="55">
        <v>5.5752428945591855E-2</v>
      </c>
      <c r="Q94" s="64">
        <f t="shared" si="8"/>
        <v>-6.717370860785012</v>
      </c>
      <c r="S94" s="55">
        <v>0.48433333333333334</v>
      </c>
      <c r="T94" s="55">
        <v>1.7156145643276981E-2</v>
      </c>
      <c r="U94" s="64">
        <f t="shared" si="9"/>
        <v>-101.5578577890777</v>
      </c>
    </row>
    <row r="95" spans="1:21">
      <c r="A95" s="53">
        <v>38.5</v>
      </c>
      <c r="C95" s="55">
        <v>1.0435000000000001</v>
      </c>
      <c r="D95" s="55">
        <v>7.4719475372891336E-2</v>
      </c>
      <c r="E95" s="64">
        <f t="shared" si="5"/>
        <v>1091.983527236494</v>
      </c>
      <c r="G95" s="55">
        <v>0.72383333333333344</v>
      </c>
      <c r="H95" s="55">
        <v>6.0277137733417132E-3</v>
      </c>
      <c r="I95" s="64">
        <f t="shared" si="6"/>
        <v>-252.70285920963079</v>
      </c>
      <c r="K95" s="55">
        <v>0.65641666666666665</v>
      </c>
      <c r="L95" s="55">
        <v>5.5075705472861069E-3</v>
      </c>
      <c r="M95" s="64">
        <f t="shared" si="7"/>
        <v>-171.93065557269938</v>
      </c>
      <c r="O95" s="55">
        <v>0.69058333333333333</v>
      </c>
      <c r="P95" s="55">
        <v>4.6306946923041846E-2</v>
      </c>
      <c r="Q95" s="64">
        <f t="shared" si="8"/>
        <v>-7.1061999541081411</v>
      </c>
      <c r="S95" s="55">
        <v>0.48225000000000007</v>
      </c>
      <c r="T95" s="55">
        <v>1.7521415467935189E-2</v>
      </c>
      <c r="U95" s="64">
        <f t="shared" si="9"/>
        <v>-80.932251927646533</v>
      </c>
    </row>
    <row r="96" spans="1:21">
      <c r="A96" s="53">
        <v>39</v>
      </c>
      <c r="C96" s="55">
        <v>1.0455000000000001</v>
      </c>
      <c r="D96" s="55">
        <v>7.8351770879795016E-2</v>
      </c>
      <c r="E96" s="64">
        <f t="shared" si="5"/>
        <v>182.20071172754027</v>
      </c>
      <c r="G96" s="55">
        <v>0.72250000000000003</v>
      </c>
      <c r="H96" s="55">
        <v>6.2449979983984034E-3</v>
      </c>
      <c r="I96" s="64">
        <f t="shared" si="6"/>
        <v>-189.22185394412847</v>
      </c>
      <c r="K96" s="55">
        <v>0.65741666666666654</v>
      </c>
      <c r="L96" s="55">
        <v>6.6583281184793989E-3</v>
      </c>
      <c r="M96" s="64">
        <f t="shared" si="7"/>
        <v>229.18276241077183</v>
      </c>
      <c r="O96" s="55">
        <v>0.65966666666666673</v>
      </c>
      <c r="P96" s="55">
        <v>3.7313983080519947E-2</v>
      </c>
      <c r="Q96" s="64">
        <f t="shared" si="8"/>
        <v>-7.6170598222712549</v>
      </c>
      <c r="S96" s="55">
        <v>0.47899999999999993</v>
      </c>
      <c r="T96" s="55">
        <v>1.699999999999996E-2</v>
      </c>
      <c r="U96" s="64">
        <f t="shared" si="9"/>
        <v>-51.593274750244234</v>
      </c>
    </row>
    <row r="97" spans="1:21">
      <c r="A97" s="53">
        <v>39.5</v>
      </c>
      <c r="C97" s="55">
        <v>1.0455000000000001</v>
      </c>
      <c r="D97" s="55">
        <v>8.0181045141604498E-2</v>
      </c>
      <c r="E97" s="64" t="e">
        <f t="shared" si="5"/>
        <v>#DIV/0!</v>
      </c>
      <c r="G97" s="55">
        <v>0.72150000000000014</v>
      </c>
      <c r="H97" s="55">
        <v>6.2449979983984034E-3</v>
      </c>
      <c r="I97" s="64">
        <f t="shared" si="6"/>
        <v>-251.88881384503628</v>
      </c>
      <c r="K97" s="55">
        <v>0.65941666666666665</v>
      </c>
      <c r="L97" s="55">
        <v>1.0066445913694341E-2</v>
      </c>
      <c r="M97" s="64">
        <f t="shared" si="7"/>
        <v>114.85297241866908</v>
      </c>
      <c r="O97" s="55">
        <v>0.63208333333333333</v>
      </c>
      <c r="P97" s="55">
        <v>2.7790885796125028E-2</v>
      </c>
      <c r="Q97" s="64">
        <f t="shared" si="8"/>
        <v>-8.1678444519837985</v>
      </c>
      <c r="S97" s="55">
        <v>0.47641666666666665</v>
      </c>
      <c r="T97" s="55">
        <v>1.5502687938977938E-2</v>
      </c>
      <c r="U97" s="64">
        <f t="shared" si="9"/>
        <v>-64.513865485279823</v>
      </c>
    </row>
    <row r="98" spans="1:21">
      <c r="A98" s="53">
        <v>40</v>
      </c>
      <c r="C98" s="55">
        <v>1.0465000000000002</v>
      </c>
      <c r="D98" s="55">
        <v>8.2146211111647202E-2</v>
      </c>
      <c r="E98" s="64">
        <f t="shared" si="5"/>
        <v>364.92482179212618</v>
      </c>
      <c r="G98" s="55">
        <v>0.72049999999999992</v>
      </c>
      <c r="H98" s="55">
        <v>6.2449979983984034E-3</v>
      </c>
      <c r="I98" s="64">
        <f t="shared" si="6"/>
        <v>-251.53993725986174</v>
      </c>
      <c r="K98" s="55">
        <v>0.65941666666666665</v>
      </c>
      <c r="L98" s="55">
        <v>1.1503622617824942E-2</v>
      </c>
      <c r="M98" s="64" t="e">
        <f t="shared" si="7"/>
        <v>#DIV/0!</v>
      </c>
      <c r="O98" s="55">
        <v>0.6097499999999999</v>
      </c>
      <c r="P98" s="55">
        <v>2.1377558326431907E-2</v>
      </c>
      <c r="Q98" s="64">
        <f t="shared" si="8"/>
        <v>-9.6985027808254571</v>
      </c>
      <c r="S98" s="55">
        <v>0.47241666666666665</v>
      </c>
      <c r="T98" s="55">
        <v>1.2055427546683374E-2</v>
      </c>
      <c r="U98" s="64">
        <f t="shared" si="9"/>
        <v>-41.377964892420373</v>
      </c>
    </row>
    <row r="99" spans="1:21">
      <c r="A99" s="53">
        <v>40.5</v>
      </c>
      <c r="C99" s="55">
        <v>1.0476666666666665</v>
      </c>
      <c r="D99" s="55">
        <v>8.4571468790209783E-2</v>
      </c>
      <c r="E99" s="64">
        <f t="shared" si="5"/>
        <v>313.11665260100358</v>
      </c>
      <c r="G99" s="55">
        <v>0.71966666666666679</v>
      </c>
      <c r="H99" s="55">
        <v>5.8594652770823201E-3</v>
      </c>
      <c r="I99" s="64">
        <f t="shared" si="6"/>
        <v>-301.46417527220609</v>
      </c>
      <c r="K99" s="55">
        <v>0.65841666666666676</v>
      </c>
      <c r="L99" s="55">
        <v>1.1503622617824942E-2</v>
      </c>
      <c r="M99" s="64">
        <f t="shared" si="7"/>
        <v>-229.88051560358574</v>
      </c>
      <c r="O99" s="55">
        <v>0.59141666666666659</v>
      </c>
      <c r="P99" s="55">
        <v>1.6921386861996041E-2</v>
      </c>
      <c r="Q99" s="64">
        <f t="shared" si="8"/>
        <v>-11.427990402146124</v>
      </c>
      <c r="S99" s="55">
        <v>0.46975000000000006</v>
      </c>
      <c r="T99" s="55">
        <v>1.0535653752852696E-2</v>
      </c>
      <c r="U99" s="64">
        <f t="shared" si="9"/>
        <v>-61.63105479436868</v>
      </c>
    </row>
    <row r="100" spans="1:21">
      <c r="A100" s="53">
        <v>41</v>
      </c>
      <c r="C100" s="55">
        <v>1.0491666666666666</v>
      </c>
      <c r="D100" s="55">
        <v>8.5652398292944298E-2</v>
      </c>
      <c r="E100" s="64">
        <f t="shared" si="5"/>
        <v>243.84527031477114</v>
      </c>
      <c r="G100" s="55">
        <v>0.71816666666666673</v>
      </c>
      <c r="H100" s="55">
        <v>5.8594652770823201E-3</v>
      </c>
      <c r="I100" s="64">
        <f t="shared" si="6"/>
        <v>-167.20870699356624</v>
      </c>
      <c r="K100" s="55">
        <v>0.65691666666666659</v>
      </c>
      <c r="L100" s="55">
        <v>1.1503622617824942E-2</v>
      </c>
      <c r="M100" s="64">
        <f t="shared" si="7"/>
        <v>-152.96290973343525</v>
      </c>
      <c r="O100" s="55">
        <v>0.57583333333333342</v>
      </c>
      <c r="P100" s="55">
        <v>1.4571661996262942E-2</v>
      </c>
      <c r="Q100" s="64">
        <f t="shared" si="8"/>
        <v>-13.065302683188873</v>
      </c>
      <c r="S100" s="55">
        <v>0.46683333333333332</v>
      </c>
      <c r="T100" s="55">
        <v>9.0184995056457971E-3</v>
      </c>
      <c r="U100" s="64">
        <f t="shared" si="9"/>
        <v>-56.01443766847251</v>
      </c>
    </row>
    <row r="101" spans="1:21">
      <c r="A101" s="53">
        <v>41.5</v>
      </c>
      <c r="C101" s="55">
        <v>1.0508333333333333</v>
      </c>
      <c r="D101" s="55">
        <v>8.6384798045335845E-2</v>
      </c>
      <c r="E101" s="64">
        <f t="shared" si="5"/>
        <v>219.79216727445959</v>
      </c>
      <c r="G101" s="55">
        <v>0.71716666666666662</v>
      </c>
      <c r="H101" s="55">
        <v>5.8594652770823201E-3</v>
      </c>
      <c r="I101" s="64">
        <f t="shared" si="6"/>
        <v>-250.37701530845499</v>
      </c>
      <c r="K101" s="55">
        <v>0.65641666666666665</v>
      </c>
      <c r="L101" s="55">
        <v>1.1503622617824942E-2</v>
      </c>
      <c r="M101" s="64">
        <f t="shared" si="7"/>
        <v>-458.19115293371425</v>
      </c>
      <c r="O101" s="55">
        <v>0.56233333333333346</v>
      </c>
      <c r="P101" s="55">
        <v>1.3576941236277546E-2</v>
      </c>
      <c r="Q101" s="64">
        <f t="shared" si="8"/>
        <v>-14.705963491595831</v>
      </c>
      <c r="S101" s="55">
        <v>0.46566666666666673</v>
      </c>
      <c r="T101" s="55">
        <v>9.5043849529221763E-3</v>
      </c>
      <c r="U101" s="64">
        <f t="shared" si="9"/>
        <v>-139.42594018857764</v>
      </c>
    </row>
    <row r="102" spans="1:21">
      <c r="A102" s="53">
        <v>42</v>
      </c>
      <c r="C102" s="55">
        <v>1.0541666666666667</v>
      </c>
      <c r="D102" s="55">
        <v>8.4287207412116566E-2</v>
      </c>
      <c r="E102" s="64">
        <f t="shared" si="5"/>
        <v>110.15767203180023</v>
      </c>
      <c r="G102" s="55">
        <v>0.71583333333333332</v>
      </c>
      <c r="H102" s="55">
        <v>5.686240703077332E-3</v>
      </c>
      <c r="I102" s="64">
        <f t="shared" si="6"/>
        <v>-187.47747079918491</v>
      </c>
      <c r="K102" s="55">
        <v>0.65441666666666654</v>
      </c>
      <c r="L102" s="55">
        <v>1.1503622617824942E-2</v>
      </c>
      <c r="M102" s="64">
        <f t="shared" si="7"/>
        <v>-114.32965722057902</v>
      </c>
      <c r="O102" s="55">
        <v>0.54933333333333334</v>
      </c>
      <c r="P102" s="55">
        <v>1.2013880860626743E-2</v>
      </c>
      <c r="Q102" s="64">
        <f t="shared" si="8"/>
        <v>-14.916028019036895</v>
      </c>
      <c r="S102" s="55">
        <v>0.46266666666666662</v>
      </c>
      <c r="T102" s="55">
        <v>7.0945988845975937E-3</v>
      </c>
      <c r="U102" s="64">
        <f t="shared" si="9"/>
        <v>-53.978763980125862</v>
      </c>
    </row>
    <row r="103" spans="1:21">
      <c r="A103" s="53">
        <v>42.5</v>
      </c>
      <c r="C103" s="55">
        <v>1.0586666666666664</v>
      </c>
      <c r="D103" s="55">
        <v>8.1082262754152715E-2</v>
      </c>
      <c r="E103" s="64">
        <f t="shared" si="5"/>
        <v>81.901871735588259</v>
      </c>
      <c r="G103" s="55">
        <v>0.71466666666666678</v>
      </c>
      <c r="H103" s="55">
        <v>5.8594652770823201E-3</v>
      </c>
      <c r="I103" s="64">
        <f t="shared" si="6"/>
        <v>-213.88618475519769</v>
      </c>
      <c r="K103" s="55">
        <v>0.65274999999999994</v>
      </c>
      <c r="L103" s="55">
        <v>1.0535653752852748E-2</v>
      </c>
      <c r="M103" s="64">
        <f t="shared" si="7"/>
        <v>-136.81185680447959</v>
      </c>
      <c r="O103" s="55">
        <v>0.53808333333333325</v>
      </c>
      <c r="P103" s="55">
        <v>1.2013880860626743E-2</v>
      </c>
      <c r="Q103" s="64">
        <f t="shared" si="8"/>
        <v>-16.860471870189059</v>
      </c>
      <c r="S103" s="55">
        <v>0.46041666666666675</v>
      </c>
      <c r="T103" s="55">
        <v>6.1101009266077916E-3</v>
      </c>
      <c r="U103" s="64">
        <f t="shared" si="9"/>
        <v>-71.564771499458857</v>
      </c>
    </row>
    <row r="104" spans="1:21">
      <c r="A104" s="53">
        <v>43</v>
      </c>
      <c r="C104" s="55">
        <v>1.0619999999999998</v>
      </c>
      <c r="D104" s="55">
        <v>7.7582214456666673E-2</v>
      </c>
      <c r="E104" s="64">
        <f t="shared" si="5"/>
        <v>110.97753255574032</v>
      </c>
      <c r="G104" s="55">
        <v>0.71500000000000008</v>
      </c>
      <c r="H104" s="55">
        <v>5.2915026221291859E-3</v>
      </c>
      <c r="I104" s="64">
        <f t="shared" si="6"/>
        <v>748.16570340158182</v>
      </c>
      <c r="K104" s="55">
        <v>0.65108333333333335</v>
      </c>
      <c r="L104" s="55">
        <v>8.6216781042517156E-3</v>
      </c>
      <c r="M104" s="64">
        <f t="shared" si="7"/>
        <v>-136.46298008569613</v>
      </c>
      <c r="O104" s="55">
        <v>0.52741666666666664</v>
      </c>
      <c r="P104" s="55">
        <v>1.1060440015358049E-2</v>
      </c>
      <c r="Q104" s="64">
        <f t="shared" si="8"/>
        <v>-17.42416516377466</v>
      </c>
      <c r="S104" s="55">
        <v>0.45841666666666675</v>
      </c>
      <c r="T104" s="55">
        <v>7.0945988845975937E-3</v>
      </c>
      <c r="U104" s="64">
        <f t="shared" si="9"/>
        <v>-80.139719505988808</v>
      </c>
    </row>
    <row r="105" spans="1:21">
      <c r="A105" s="53">
        <v>43.5</v>
      </c>
      <c r="C105" s="55">
        <v>1.0666666666666664</v>
      </c>
      <c r="D105" s="55">
        <v>7.310494739300219E-2</v>
      </c>
      <c r="E105" s="64">
        <f t="shared" si="5"/>
        <v>79.568640945575453</v>
      </c>
      <c r="G105" s="55">
        <v>0.71366666666666689</v>
      </c>
      <c r="H105" s="55">
        <v>5.131601439446889E-3</v>
      </c>
      <c r="I105" s="64">
        <f t="shared" si="6"/>
        <v>-186.91054627509021</v>
      </c>
      <c r="K105" s="55">
        <v>0.64958333333333329</v>
      </c>
      <c r="L105" s="55">
        <v>8.6216781042517156E-3</v>
      </c>
      <c r="M105" s="64">
        <f t="shared" si="7"/>
        <v>-151.25729039831984</v>
      </c>
      <c r="O105" s="55">
        <v>0.51800000000000002</v>
      </c>
      <c r="P105" s="55">
        <v>1.100000000000001E-2</v>
      </c>
      <c r="Q105" s="64">
        <f t="shared" si="8"/>
        <v>-19.365211009366568</v>
      </c>
      <c r="S105" s="55">
        <v>0.45600000000000002</v>
      </c>
      <c r="T105" s="55">
        <v>6.2449979983984034E-3</v>
      </c>
      <c r="U105" s="64">
        <f t="shared" si="9"/>
        <v>-66.003676593238339</v>
      </c>
    </row>
    <row r="106" spans="1:21">
      <c r="A106" s="53">
        <v>44</v>
      </c>
      <c r="C106" s="55">
        <v>1.0714999999999999</v>
      </c>
      <c r="D106" s="55">
        <v>6.920260110718654E-2</v>
      </c>
      <c r="E106" s="64">
        <f t="shared" si="5"/>
        <v>77.167747761061435</v>
      </c>
      <c r="G106" s="55">
        <v>0.71216666666666661</v>
      </c>
      <c r="H106" s="55">
        <v>5.131601439446889E-3</v>
      </c>
      <c r="I106" s="64">
        <f t="shared" si="6"/>
        <v>-165.81320036604558</v>
      </c>
      <c r="K106" s="55">
        <v>0.64733333333333332</v>
      </c>
      <c r="L106" s="55">
        <v>9.6090235369330583E-3</v>
      </c>
      <c r="M106" s="64">
        <f t="shared" si="7"/>
        <v>-100.54740698590018</v>
      </c>
      <c r="O106" s="55">
        <v>0.50866666666666671</v>
      </c>
      <c r="P106" s="55">
        <v>1.1015141094572214E-2</v>
      </c>
      <c r="Q106" s="64">
        <f t="shared" si="8"/>
        <v>-19.187680495831803</v>
      </c>
      <c r="S106" s="55">
        <v>0.45466666666666672</v>
      </c>
      <c r="T106" s="55">
        <v>4.9328828623162518E-3</v>
      </c>
      <c r="U106" s="64">
        <f t="shared" si="9"/>
        <v>-119.1412496025674</v>
      </c>
    </row>
    <row r="107" spans="1:21">
      <c r="A107" s="53">
        <v>44.5</v>
      </c>
      <c r="C107" s="55">
        <v>1.0759999999999998</v>
      </c>
      <c r="D107" s="55">
        <v>6.6158899628094611E-2</v>
      </c>
      <c r="E107" s="64">
        <f t="shared" si="5"/>
        <v>83.245694439972496</v>
      </c>
      <c r="G107" s="55">
        <v>0.71266666666666667</v>
      </c>
      <c r="H107" s="55">
        <v>5.131601439446889E-3</v>
      </c>
      <c r="I107" s="64">
        <f t="shared" si="6"/>
        <v>497.09088767645704</v>
      </c>
      <c r="K107" s="55">
        <v>0.64583333333333337</v>
      </c>
      <c r="L107" s="55">
        <v>9.6090235369330583E-3</v>
      </c>
      <c r="M107" s="64">
        <f t="shared" si="7"/>
        <v>-150.38509868631374</v>
      </c>
      <c r="O107" s="55">
        <v>0.50033333333333341</v>
      </c>
      <c r="P107" s="55">
        <v>1.0692676621563637E-2</v>
      </c>
      <c r="Q107" s="64">
        <f t="shared" si="8"/>
        <v>-21.120504842869334</v>
      </c>
      <c r="S107" s="55">
        <v>0.45300000000000001</v>
      </c>
      <c r="T107" s="55">
        <v>5.1961524227066361E-3</v>
      </c>
      <c r="U107" s="64">
        <f t="shared" si="9"/>
        <v>-94.998972143935418</v>
      </c>
    </row>
    <row r="108" spans="1:21">
      <c r="A108" s="53">
        <v>45</v>
      </c>
      <c r="C108" s="55">
        <v>1.0788333333333333</v>
      </c>
      <c r="D108" s="55">
        <v>6.3287702860296599E-2</v>
      </c>
      <c r="E108" s="64">
        <f t="shared" si="5"/>
        <v>132.66535432648402</v>
      </c>
      <c r="G108" s="55">
        <v>0.71150000000000002</v>
      </c>
      <c r="H108" s="55">
        <v>4.5825756949558439E-3</v>
      </c>
      <c r="I108" s="64">
        <f t="shared" si="6"/>
        <v>-212.93923396492008</v>
      </c>
      <c r="K108" s="55">
        <v>0.64366666666666672</v>
      </c>
      <c r="L108" s="55">
        <v>8.7368949480541129E-3</v>
      </c>
      <c r="M108" s="64">
        <f t="shared" si="7"/>
        <v>-103.81750640612073</v>
      </c>
      <c r="O108" s="55">
        <v>0.48999999999999994</v>
      </c>
      <c r="P108" s="55">
        <v>8.8881944173155973E-3</v>
      </c>
      <c r="Q108" s="64">
        <f t="shared" si="8"/>
        <v>-16.717331474253289</v>
      </c>
      <c r="S108" s="55">
        <v>0.44800000000000001</v>
      </c>
      <c r="T108" s="55">
        <v>4.3588989435406778E-3</v>
      </c>
      <c r="U108" s="64">
        <f t="shared" si="9"/>
        <v>-31.433452606715797</v>
      </c>
    </row>
    <row r="109" spans="1:21">
      <c r="A109" s="53">
        <v>45.5</v>
      </c>
      <c r="C109" s="55">
        <v>1.0819999999999999</v>
      </c>
      <c r="D109" s="55">
        <v>6.0232881385505782E-2</v>
      </c>
      <c r="E109" s="64">
        <f t="shared" si="5"/>
        <v>119.03107798822083</v>
      </c>
      <c r="G109" s="55">
        <v>0.71100000000000008</v>
      </c>
      <c r="H109" s="55">
        <v>4.5825756949558439E-3</v>
      </c>
      <c r="I109" s="64">
        <f t="shared" si="6"/>
        <v>-496.27684240811794</v>
      </c>
      <c r="K109" s="55">
        <v>0.64116666666666666</v>
      </c>
      <c r="L109" s="55">
        <v>9.7125348562223188E-3</v>
      </c>
      <c r="M109" s="64">
        <f t="shared" si="7"/>
        <v>-89.649525657953276</v>
      </c>
      <c r="O109" s="55">
        <v>0.48274999999999996</v>
      </c>
      <c r="P109" s="55">
        <v>6.9282032302755156E-3</v>
      </c>
      <c r="Q109" s="64">
        <f t="shared" si="8"/>
        <v>-23.404369647198752</v>
      </c>
      <c r="S109" s="55">
        <v>0.44575000000000004</v>
      </c>
      <c r="T109" s="55">
        <v>3.0000000000000027E-3</v>
      </c>
      <c r="U109" s="64">
        <f t="shared" si="9"/>
        <v>-69.290608731239274</v>
      </c>
    </row>
    <row r="110" spans="1:21">
      <c r="A110" s="53">
        <v>46</v>
      </c>
      <c r="C110" s="55">
        <v>1.0845</v>
      </c>
      <c r="D110" s="55">
        <v>5.7939623747482454E-2</v>
      </c>
      <c r="E110" s="64">
        <f t="shared" si="5"/>
        <v>151.16813302351338</v>
      </c>
      <c r="G110" s="55">
        <v>0.71083333333333332</v>
      </c>
      <c r="H110" s="55">
        <v>5.0332229568471705E-3</v>
      </c>
      <c r="I110" s="64">
        <f t="shared" si="6"/>
        <v>-1488.1328286630887</v>
      </c>
      <c r="K110" s="55">
        <v>0.63975000000000004</v>
      </c>
      <c r="L110" s="55">
        <v>1.0148891565092228E-2</v>
      </c>
      <c r="M110" s="64">
        <f t="shared" si="7"/>
        <v>-157.72291013198364</v>
      </c>
      <c r="O110" s="55">
        <v>0.47550000000000003</v>
      </c>
      <c r="P110" s="55">
        <v>5.2915026221291234E-3</v>
      </c>
      <c r="Q110" s="64">
        <f t="shared" si="8"/>
        <v>-23.055486560038691</v>
      </c>
      <c r="S110" s="55">
        <v>0.44350000000000001</v>
      </c>
      <c r="T110" s="55">
        <v>2.6457513110645929E-3</v>
      </c>
      <c r="U110" s="64">
        <f t="shared" si="9"/>
        <v>-68.941731461235534</v>
      </c>
    </row>
    <row r="111" spans="1:21">
      <c r="A111" s="53">
        <v>46.5</v>
      </c>
      <c r="C111" s="55">
        <v>1.0868333333333333</v>
      </c>
      <c r="D111" s="55">
        <v>5.5428632793289641E-2</v>
      </c>
      <c r="E111" s="64">
        <f t="shared" si="5"/>
        <v>162.32720262136672</v>
      </c>
      <c r="G111" s="55">
        <v>0.71016666666666672</v>
      </c>
      <c r="H111" s="55">
        <v>5.131601439446889E-3</v>
      </c>
      <c r="I111" s="64">
        <f t="shared" si="6"/>
        <v>-371.81513375975976</v>
      </c>
      <c r="K111" s="55">
        <v>0.63800000000000001</v>
      </c>
      <c r="L111" s="55">
        <v>1.1135528725660053E-2</v>
      </c>
      <c r="M111" s="64">
        <f t="shared" si="7"/>
        <v>-127.36477328861015</v>
      </c>
      <c r="O111" s="55">
        <v>0.46858333333333335</v>
      </c>
      <c r="P111" s="55">
        <v>4.1633319989322695E-3</v>
      </c>
      <c r="Q111" s="64">
        <f t="shared" si="8"/>
        <v>-23.809346284248207</v>
      </c>
      <c r="S111" s="55">
        <v>0.44191666666666662</v>
      </c>
      <c r="T111" s="55">
        <v>2.3094010767585054E-3</v>
      </c>
      <c r="U111" s="64">
        <f t="shared" si="9"/>
        <v>-97.547609789210895</v>
      </c>
    </row>
    <row r="112" spans="1:21">
      <c r="A112" s="53">
        <v>47</v>
      </c>
      <c r="C112" s="55">
        <v>1.0885</v>
      </c>
      <c r="D112" s="55">
        <v>5.3357286287816809E-2</v>
      </c>
      <c r="E112" s="64">
        <f t="shared" si="5"/>
        <v>227.67677843343591</v>
      </c>
      <c r="G112" s="55">
        <v>0.70950000000000013</v>
      </c>
      <c r="H112" s="55">
        <v>4.5825756949558439E-3</v>
      </c>
      <c r="I112" s="64">
        <f t="shared" si="6"/>
        <v>-371.46625720492085</v>
      </c>
      <c r="K112" s="55">
        <v>0.63600000000000012</v>
      </c>
      <c r="L112" s="55">
        <v>1.1789826122551606E-2</v>
      </c>
      <c r="M112" s="64">
        <f t="shared" si="7"/>
        <v>-111.1170832822289</v>
      </c>
      <c r="O112" s="55">
        <v>0.46483333333333332</v>
      </c>
      <c r="P112" s="55">
        <v>3.5118845842842497E-3</v>
      </c>
      <c r="Q112" s="64">
        <f t="shared" si="8"/>
        <v>-43.419388664223327</v>
      </c>
      <c r="S112" s="55">
        <v>0.44016666666666671</v>
      </c>
      <c r="T112" s="55">
        <v>4.1633319989322695E-3</v>
      </c>
      <c r="U112" s="64">
        <f t="shared" si="9"/>
        <v>-87.925076594453003</v>
      </c>
    </row>
    <row r="113" spans="1:21">
      <c r="A113" s="53">
        <v>47.5</v>
      </c>
      <c r="C113" s="55">
        <v>1.091</v>
      </c>
      <c r="D113" s="55">
        <v>5.2373657500695538E-2</v>
      </c>
      <c r="E113" s="64">
        <f t="shared" si="5"/>
        <v>152.07521239977268</v>
      </c>
      <c r="G113" s="55">
        <v>0.71000000000000019</v>
      </c>
      <c r="H113" s="55">
        <v>4.5825756949558439E-3</v>
      </c>
      <c r="I113" s="64">
        <f t="shared" si="6"/>
        <v>495.23021277709591</v>
      </c>
      <c r="K113" s="55">
        <v>0.63524999999999987</v>
      </c>
      <c r="L113" s="55">
        <v>1.1789826122551606E-2</v>
      </c>
      <c r="M113" s="64">
        <f t="shared" si="7"/>
        <v>-295.67282422760906</v>
      </c>
      <c r="O113" s="55">
        <v>0.46</v>
      </c>
      <c r="P113" s="55">
        <v>2.6457513110645929E-3</v>
      </c>
      <c r="Q113" s="64">
        <f t="shared" si="8"/>
        <v>-33.377555784923352</v>
      </c>
      <c r="S113" s="55">
        <v>0.43766666666666659</v>
      </c>
      <c r="T113" s="55">
        <v>4.1633319989322695E-3</v>
      </c>
      <c r="U113" s="64">
        <f t="shared" si="9"/>
        <v>-61.250923721341763</v>
      </c>
    </row>
    <row r="114" spans="1:21">
      <c r="A114" s="53">
        <v>48</v>
      </c>
      <c r="C114" s="55">
        <v>1.0921666666666667</v>
      </c>
      <c r="D114" s="55">
        <v>4.8993196806629342E-2</v>
      </c>
      <c r="E114" s="64">
        <f t="shared" si="5"/>
        <v>326.42380153680062</v>
      </c>
      <c r="G114" s="55">
        <v>0.70983333333333321</v>
      </c>
      <c r="H114" s="55">
        <v>4.7258156262526127E-3</v>
      </c>
      <c r="I114" s="64">
        <f t="shared" si="6"/>
        <v>-1486.0395694757599</v>
      </c>
      <c r="K114" s="55">
        <v>0.6326666666666666</v>
      </c>
      <c r="L114" s="55">
        <v>1.2342339054382423E-2</v>
      </c>
      <c r="M114" s="64">
        <f t="shared" si="7"/>
        <v>-85.615307213393862</v>
      </c>
      <c r="O114" s="55">
        <v>0.45625000000000004</v>
      </c>
      <c r="P114" s="55">
        <v>2.6457513110645929E-3</v>
      </c>
      <c r="Q114" s="64">
        <f t="shared" si="8"/>
        <v>-42.620844676076779</v>
      </c>
      <c r="S114" s="55">
        <v>0.43558333333333343</v>
      </c>
      <c r="T114" s="55">
        <v>4.5092497528228985E-3</v>
      </c>
      <c r="U114" s="64">
        <f t="shared" si="9"/>
        <v>-73.117404277726123</v>
      </c>
    </row>
    <row r="115" spans="1:21">
      <c r="A115" s="53">
        <v>48.5</v>
      </c>
      <c r="C115" s="55">
        <v>1.0946666666666667</v>
      </c>
      <c r="D115" s="55">
        <v>4.6736851983554449E-2</v>
      </c>
      <c r="E115" s="64">
        <f t="shared" si="5"/>
        <v>152.58689819964525</v>
      </c>
      <c r="G115" s="55">
        <v>0.71033333333333326</v>
      </c>
      <c r="H115" s="55">
        <v>4.7258156262526127E-3</v>
      </c>
      <c r="I115" s="64">
        <f t="shared" si="6"/>
        <v>495.46279713957915</v>
      </c>
      <c r="K115" s="55">
        <v>0.63141666666666663</v>
      </c>
      <c r="L115" s="55">
        <v>1.1372481406154664E-2</v>
      </c>
      <c r="M115" s="64">
        <f t="shared" si="7"/>
        <v>-176.40354490386534</v>
      </c>
      <c r="O115" s="55">
        <v>0.45183333333333331</v>
      </c>
      <c r="P115" s="55">
        <v>2.0816659994661348E-3</v>
      </c>
      <c r="Q115" s="64">
        <f t="shared" si="8"/>
        <v>-35.864882655323704</v>
      </c>
      <c r="S115" s="55">
        <v>0.4338333333333334</v>
      </c>
      <c r="T115" s="55">
        <v>6.1101009266077925E-3</v>
      </c>
      <c r="U115" s="64">
        <f t="shared" si="9"/>
        <v>-86.662474141275865</v>
      </c>
    </row>
    <row r="116" spans="1:21">
      <c r="A116" s="53">
        <v>49</v>
      </c>
      <c r="C116" s="55">
        <v>1.0948333333333333</v>
      </c>
      <c r="D116" s="55">
        <v>4.3408908455907717E-2</v>
      </c>
      <c r="E116" s="64">
        <f t="shared" si="5"/>
        <v>2291.5954778967498</v>
      </c>
      <c r="G116" s="55">
        <v>0.70983333333333343</v>
      </c>
      <c r="H116" s="55">
        <v>5.686240703077332E-3</v>
      </c>
      <c r="I116" s="64">
        <f t="shared" si="6"/>
        <v>-495.46279713973126</v>
      </c>
      <c r="K116" s="55">
        <v>0.62841666666666662</v>
      </c>
      <c r="L116" s="55">
        <v>1.2096831541082714E-2</v>
      </c>
      <c r="M116" s="64">
        <f t="shared" si="7"/>
        <v>-73.254241664426772</v>
      </c>
      <c r="O116" s="55">
        <v>0.44875000000000004</v>
      </c>
      <c r="P116" s="55">
        <v>3.0000000000000027E-3</v>
      </c>
      <c r="Q116" s="64">
        <f t="shared" si="8"/>
        <v>-50.949917836557226</v>
      </c>
      <c r="S116" s="55">
        <v>0.43408333333333343</v>
      </c>
      <c r="T116" s="55">
        <v>5.8594652770823201E-3</v>
      </c>
      <c r="U116" s="64">
        <f t="shared" si="9"/>
        <v>605.59149192615996</v>
      </c>
    </row>
    <row r="117" spans="1:21">
      <c r="A117" s="53">
        <v>49.5</v>
      </c>
      <c r="C117" s="55">
        <v>1.0963333333333334</v>
      </c>
      <c r="D117" s="55">
        <v>4.0278199231509472E-2</v>
      </c>
      <c r="E117" s="64">
        <f t="shared" si="5"/>
        <v>254.81550074724743</v>
      </c>
      <c r="G117" s="55">
        <v>0.71066666666666678</v>
      </c>
      <c r="H117" s="55">
        <v>5.131601439446889E-3</v>
      </c>
      <c r="I117" s="64">
        <f t="shared" si="6"/>
        <v>297.34743176123732</v>
      </c>
      <c r="K117" s="55">
        <v>0.62675000000000003</v>
      </c>
      <c r="L117" s="55">
        <v>1.0440306508910559E-2</v>
      </c>
      <c r="M117" s="64">
        <f t="shared" si="7"/>
        <v>-131.36937987687972</v>
      </c>
      <c r="O117" s="55">
        <v>0.4463333333333333</v>
      </c>
      <c r="P117" s="55">
        <v>2.5166114784235852E-3</v>
      </c>
      <c r="Q117" s="64">
        <f t="shared" si="8"/>
        <v>-64.608167157030508</v>
      </c>
      <c r="S117" s="55">
        <v>0.43533333333333329</v>
      </c>
      <c r="T117" s="55">
        <v>6.1101009266077916E-3</v>
      </c>
      <c r="U117" s="64">
        <f t="shared" si="9"/>
        <v>121.32754405324636</v>
      </c>
    </row>
    <row r="118" spans="1:21">
      <c r="A118" s="53">
        <v>50</v>
      </c>
      <c r="C118" s="55">
        <v>1.0961666666666667</v>
      </c>
      <c r="D118" s="55">
        <v>3.7434387043638384E-2</v>
      </c>
      <c r="E118" s="64">
        <f t="shared" si="5"/>
        <v>-2294.7353666669524</v>
      </c>
      <c r="G118" s="55">
        <v>0.71016666666666672</v>
      </c>
      <c r="H118" s="55">
        <v>5.131601439446889E-3</v>
      </c>
      <c r="I118" s="64">
        <f t="shared" si="6"/>
        <v>-495.69538150195609</v>
      </c>
      <c r="K118" s="55">
        <v>0.62483333333333324</v>
      </c>
      <c r="L118" s="55">
        <v>1.1590225767142484E-2</v>
      </c>
      <c r="M118" s="64">
        <f t="shared" si="7"/>
        <v>-113.9080977527468</v>
      </c>
      <c r="O118" s="55">
        <v>0.4456666666666666</v>
      </c>
      <c r="P118" s="55">
        <v>6.4291005073286427E-3</v>
      </c>
      <c r="Q118" s="64">
        <f t="shared" si="8"/>
        <v>-233.3983546051015</v>
      </c>
      <c r="S118" s="55">
        <v>0.436</v>
      </c>
      <c r="T118" s="55">
        <v>7.0000000000000071E-3</v>
      </c>
      <c r="U118" s="64">
        <f t="shared" si="9"/>
        <v>227.99076737110184</v>
      </c>
    </row>
    <row r="119" spans="1:21">
      <c r="A119" s="53"/>
    </row>
    <row r="120" spans="1:21" s="57" customFormat="1" ht="33" customHeight="1">
      <c r="A120" s="72" t="s">
        <v>74</v>
      </c>
      <c r="B120" s="72"/>
      <c r="C120" s="72"/>
      <c r="D120" s="58"/>
      <c r="E120" s="73">
        <f>AVERAGE(E26:E31)</f>
        <v>1.3411676234415386</v>
      </c>
      <c r="F120" s="74"/>
      <c r="G120" s="74"/>
      <c r="H120" s="74"/>
      <c r="I120" s="73">
        <f>AVERAGE(I28:I33)</f>
        <v>1.2058903766278501</v>
      </c>
      <c r="J120" s="74"/>
      <c r="K120" s="74"/>
      <c r="L120" s="74"/>
      <c r="M120" s="73">
        <f>AVERAGE(M28:M36)</f>
        <v>1.9881944470772548</v>
      </c>
      <c r="N120" s="74"/>
      <c r="O120" s="74"/>
      <c r="P120" s="74"/>
      <c r="Q120" s="73">
        <f>AVERAGE(Q45:Q70)</f>
        <v>6.0457214385686449</v>
      </c>
      <c r="R120" s="74"/>
      <c r="S120" s="74"/>
      <c r="T120" s="74"/>
      <c r="U120" s="73">
        <f>AVERAGE(U33:U46)</f>
        <v>3.3899971502211081</v>
      </c>
    </row>
    <row r="121" spans="1:21">
      <c r="A121" s="53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</row>
    <row r="122" spans="1:21">
      <c r="A122" s="69" t="s">
        <v>32</v>
      </c>
      <c r="B122" s="69"/>
      <c r="E122" s="21">
        <f>STDEV(E26:E32)</f>
        <v>6.7431038927597262E-2</v>
      </c>
      <c r="F122" s="21"/>
      <c r="G122" s="21"/>
      <c r="H122" s="21"/>
      <c r="I122" s="21">
        <f>STDEV(I28:I33)</f>
        <v>0.20114664376273311</v>
      </c>
      <c r="J122" s="21"/>
      <c r="K122" s="21"/>
      <c r="L122" s="21"/>
      <c r="M122" s="21">
        <f>STDEV(M28:M36)</f>
        <v>0.36448225362793224</v>
      </c>
      <c r="N122" s="21"/>
      <c r="O122" s="21"/>
      <c r="P122" s="21"/>
      <c r="Q122" s="21">
        <f>STDEV(Q45:Q70)</f>
        <v>1.5875898867920004</v>
      </c>
      <c r="R122" s="21"/>
      <c r="S122" s="21"/>
      <c r="T122" s="21"/>
      <c r="U122" s="21">
        <f>STDEV(U33:U46)</f>
        <v>0.45999829488828758</v>
      </c>
    </row>
    <row r="123" spans="1:21">
      <c r="A123" s="53"/>
    </row>
    <row r="124" spans="1:21">
      <c r="A124" s="53"/>
    </row>
    <row r="125" spans="1:21">
      <c r="A125" s="53" t="s">
        <v>75</v>
      </c>
    </row>
    <row r="126" spans="1:21">
      <c r="A126" s="53"/>
    </row>
    <row r="127" spans="1:21">
      <c r="A127" s="53"/>
    </row>
    <row r="128" spans="1:21">
      <c r="A128" s="53"/>
    </row>
    <row r="129" spans="1:1">
      <c r="A129" s="53"/>
    </row>
    <row r="130" spans="1:1">
      <c r="A130" s="53"/>
    </row>
    <row r="131" spans="1:1">
      <c r="A131" s="53"/>
    </row>
    <row r="132" spans="1:1">
      <c r="A132" s="53"/>
    </row>
    <row r="133" spans="1:1">
      <c r="A133" s="53"/>
    </row>
    <row r="134" spans="1:1">
      <c r="A134" s="53"/>
    </row>
    <row r="135" spans="1:1">
      <c r="A135" s="53"/>
    </row>
    <row r="136" spans="1:1">
      <c r="A136" s="53"/>
    </row>
    <row r="137" spans="1:1">
      <c r="A137" s="53"/>
    </row>
    <row r="138" spans="1:1">
      <c r="A138" s="53"/>
    </row>
    <row r="139" spans="1:1">
      <c r="A139" s="53"/>
    </row>
    <row r="140" spans="1:1">
      <c r="A140" s="53"/>
    </row>
    <row r="141" spans="1:1">
      <c r="A141" s="53"/>
    </row>
    <row r="142" spans="1:1">
      <c r="A142" s="53"/>
    </row>
    <row r="143" spans="1:1">
      <c r="A143" s="53"/>
    </row>
    <row r="144" spans="1:1">
      <c r="A144" s="53"/>
    </row>
    <row r="145" spans="1:1">
      <c r="A145" s="53"/>
    </row>
    <row r="146" spans="1:1">
      <c r="A146" s="53"/>
    </row>
    <row r="147" spans="1:1">
      <c r="A147" s="53"/>
    </row>
    <row r="148" spans="1:1">
      <c r="A148" s="53"/>
    </row>
    <row r="149" spans="1:1">
      <c r="A149" s="53"/>
    </row>
    <row r="150" spans="1:1">
      <c r="A150" s="53"/>
    </row>
    <row r="151" spans="1:1">
      <c r="A151" s="53"/>
    </row>
    <row r="152" spans="1:1">
      <c r="A152" s="53"/>
    </row>
    <row r="153" spans="1:1">
      <c r="A153" s="53"/>
    </row>
    <row r="154" spans="1:1">
      <c r="A154" s="53"/>
    </row>
    <row r="155" spans="1:1">
      <c r="A155" s="53"/>
    </row>
    <row r="156" spans="1:1">
      <c r="A156" s="53"/>
    </row>
    <row r="157" spans="1:1">
      <c r="A157" s="53"/>
    </row>
    <row r="158" spans="1:1">
      <c r="A158" s="53"/>
    </row>
    <row r="159" spans="1:1">
      <c r="A159" s="53"/>
    </row>
    <row r="160" spans="1:1">
      <c r="A160" s="53"/>
    </row>
    <row r="161" spans="1:1">
      <c r="A161" s="53"/>
    </row>
    <row r="162" spans="1:1">
      <c r="A162" s="53"/>
    </row>
    <row r="163" spans="1:1">
      <c r="A163" s="53"/>
    </row>
    <row r="164" spans="1:1">
      <c r="A164" s="53"/>
    </row>
    <row r="165" spans="1:1">
      <c r="A165" s="53"/>
    </row>
    <row r="166" spans="1:1">
      <c r="A166" s="53"/>
    </row>
    <row r="167" spans="1:1">
      <c r="A167" s="53"/>
    </row>
    <row r="168" spans="1:1">
      <c r="A168" s="53"/>
    </row>
    <row r="169" spans="1:1">
      <c r="A169" s="53"/>
    </row>
    <row r="170" spans="1:1">
      <c r="A170" s="53"/>
    </row>
    <row r="171" spans="1:1">
      <c r="A171" s="53"/>
    </row>
    <row r="172" spans="1:1">
      <c r="A172" s="53"/>
    </row>
    <row r="173" spans="1:1">
      <c r="A173" s="53"/>
    </row>
    <row r="174" spans="1:1">
      <c r="A174" s="53"/>
    </row>
    <row r="175" spans="1:1">
      <c r="A175" s="53"/>
    </row>
    <row r="176" spans="1:1">
      <c r="A176" s="53"/>
    </row>
    <row r="177" spans="1:1">
      <c r="A177" s="53"/>
    </row>
    <row r="178" spans="1:1">
      <c r="A178" s="53"/>
    </row>
    <row r="179" spans="1:1">
      <c r="A179" s="53"/>
    </row>
    <row r="180" spans="1:1">
      <c r="A180" s="53"/>
    </row>
    <row r="181" spans="1:1">
      <c r="A181" s="53"/>
    </row>
    <row r="182" spans="1:1">
      <c r="A182" s="53"/>
    </row>
    <row r="183" spans="1:1">
      <c r="A183" s="53"/>
    </row>
    <row r="184" spans="1:1">
      <c r="A184" s="53"/>
    </row>
    <row r="185" spans="1:1">
      <c r="A185" s="53"/>
    </row>
    <row r="186" spans="1:1">
      <c r="A186" s="53"/>
    </row>
    <row r="187" spans="1:1">
      <c r="A187" s="53"/>
    </row>
    <row r="188" spans="1:1">
      <c r="A188" s="53"/>
    </row>
    <row r="189" spans="1:1">
      <c r="A189" s="53"/>
    </row>
    <row r="190" spans="1:1">
      <c r="A190" s="53"/>
    </row>
    <row r="191" spans="1:1">
      <c r="A191" s="53"/>
    </row>
    <row r="192" spans="1:1">
      <c r="A192" s="53"/>
    </row>
    <row r="193" spans="1:1">
      <c r="A193" s="53"/>
    </row>
    <row r="194" spans="1:1">
      <c r="A194" s="53"/>
    </row>
    <row r="195" spans="1:1">
      <c r="A195" s="53"/>
    </row>
    <row r="196" spans="1:1">
      <c r="A196" s="53"/>
    </row>
    <row r="197" spans="1:1">
      <c r="A197" s="53"/>
    </row>
    <row r="198" spans="1:1">
      <c r="A198" s="53"/>
    </row>
    <row r="199" spans="1:1">
      <c r="A199" s="53"/>
    </row>
    <row r="200" spans="1:1">
      <c r="A200" s="53"/>
    </row>
    <row r="201" spans="1:1">
      <c r="A201" s="53"/>
    </row>
    <row r="202" spans="1:1">
      <c r="A202" s="53"/>
    </row>
    <row r="203" spans="1:1">
      <c r="A203" s="53"/>
    </row>
    <row r="204" spans="1:1">
      <c r="A204" s="53"/>
    </row>
    <row r="205" spans="1:1">
      <c r="A205" s="53"/>
    </row>
    <row r="206" spans="1:1">
      <c r="A206" s="53"/>
    </row>
    <row r="207" spans="1:1">
      <c r="A207" s="53"/>
    </row>
    <row r="208" spans="1:1">
      <c r="A208" s="53"/>
    </row>
    <row r="209" spans="1:1">
      <c r="A209" s="53"/>
    </row>
    <row r="210" spans="1:1">
      <c r="A210" s="53"/>
    </row>
    <row r="211" spans="1:1">
      <c r="A211" s="53"/>
    </row>
    <row r="212" spans="1:1">
      <c r="A212" s="53"/>
    </row>
    <row r="213" spans="1:1">
      <c r="A213" s="53"/>
    </row>
    <row r="214" spans="1:1">
      <c r="A214" s="53"/>
    </row>
  </sheetData>
  <mergeCells count="9">
    <mergeCell ref="A122:B122"/>
    <mergeCell ref="O15:Q15"/>
    <mergeCell ref="K15:M15"/>
    <mergeCell ref="G15:I15"/>
    <mergeCell ref="C15:E15"/>
    <mergeCell ref="C11:R11"/>
    <mergeCell ref="K14:U14"/>
    <mergeCell ref="C14:I14"/>
    <mergeCell ref="S15:U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Fermentation Measurements</vt:lpstr>
      <vt:lpstr>Growth Measurements</vt:lpstr>
      <vt:lpstr>'Fermentation Measurements'!_GoBack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TRF</dc:creator>
  <cp:lastModifiedBy>TRF</cp:lastModifiedBy>
  <dcterms:created xsi:type="dcterms:W3CDTF">2014-11-13T02:13:45Z</dcterms:created>
  <dcterms:modified xsi:type="dcterms:W3CDTF">2015-03-03T22:39:20Z</dcterms:modified>
</cp:coreProperties>
</file>