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0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Kris\Desktop\poaching paper\"/>
    </mc:Choice>
  </mc:AlternateContent>
  <xr:revisionPtr revIDLastSave="0" documentId="13_ncr:1_{E4E9236F-1E9F-480D-BEB4-D0D49CE8474D}" xr6:coauthVersionLast="43" xr6:coauthVersionMax="43" xr10:uidLastSave="{00000000-0000-0000-0000-000000000000}"/>
  <bookViews>
    <workbookView xWindow="-120" yWindow="-120" windowWidth="20730" windowHeight="11160" tabRatio="500" activeTab="4" xr2:uid="{00000000-000D-0000-FFFF-FFFF00000000}"/>
  </bookViews>
  <sheets>
    <sheet name="Figure 2" sheetId="1" r:id="rId1"/>
    <sheet name="Figure 3" sheetId="2" r:id="rId2"/>
    <sheet name="Figure 4" sheetId="3" r:id="rId3"/>
    <sheet name="Figure 5" sheetId="4" r:id="rId4"/>
    <sheet name="Pearson correlation" sheetId="7" r:id="rId5"/>
    <sheet name="Bait type info." sheetId="8" r:id="rId6"/>
    <sheet name="LNP Pride Structure&amp;Size" sheetId="9" r:id="rId7"/>
    <sheet name="LNP Pride Mortalities" sheetId="10" r:id="rId8"/>
    <sheet name="Paired t-test (2)" sheetId="11" r:id="rId9"/>
  </sheets>
  <externalReferences>
    <externalReference r:id="rId10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O11" i="10" l="1"/>
  <c r="N11" i="10"/>
  <c r="M11" i="10"/>
  <c r="L11" i="10"/>
  <c r="J11" i="10"/>
  <c r="I11" i="10"/>
  <c r="H11" i="10"/>
  <c r="G11" i="10"/>
  <c r="E11" i="10"/>
  <c r="D11" i="10"/>
  <c r="C11" i="10"/>
  <c r="B11" i="10"/>
  <c r="P10" i="10"/>
  <c r="R10" i="10" s="1"/>
  <c r="K10" i="10"/>
  <c r="F10" i="10"/>
  <c r="R9" i="10"/>
  <c r="P9" i="10"/>
  <c r="Q9" i="10" s="1"/>
  <c r="K9" i="10"/>
  <c r="F9" i="10"/>
  <c r="P8" i="10"/>
  <c r="R8" i="10" s="1"/>
  <c r="K8" i="10"/>
  <c r="R6" i="10"/>
  <c r="R5" i="10"/>
  <c r="P4" i="10"/>
  <c r="P12" i="10" s="1"/>
  <c r="K4" i="10"/>
  <c r="K11" i="10" s="1"/>
  <c r="F4" i="10"/>
  <c r="F3" i="10"/>
  <c r="F12" i="10" s="1"/>
  <c r="L12" i="9"/>
  <c r="K12" i="9"/>
  <c r="G12" i="9"/>
  <c r="B12" i="9"/>
  <c r="O11" i="9"/>
  <c r="N11" i="9"/>
  <c r="M11" i="9"/>
  <c r="L11" i="9"/>
  <c r="J11" i="9"/>
  <c r="I11" i="9"/>
  <c r="H11" i="9"/>
  <c r="G11" i="9"/>
  <c r="E11" i="9"/>
  <c r="D11" i="9"/>
  <c r="C11" i="9"/>
  <c r="B11" i="9"/>
  <c r="R10" i="9"/>
  <c r="Q10" i="9"/>
  <c r="P10" i="9"/>
  <c r="F10" i="9"/>
  <c r="F12" i="9" s="1"/>
  <c r="P9" i="9"/>
  <c r="K9" i="9"/>
  <c r="F9" i="9"/>
  <c r="P8" i="9"/>
  <c r="K8" i="9"/>
  <c r="R4" i="9"/>
  <c r="Q4" i="9"/>
  <c r="P4" i="9"/>
  <c r="P11" i="9" s="1"/>
  <c r="K4" i="9"/>
  <c r="K11" i="9" s="1"/>
  <c r="F4" i="9"/>
  <c r="F11" i="9" s="1"/>
  <c r="F3" i="9"/>
  <c r="Q8" i="10" l="1"/>
  <c r="P11" i="10"/>
  <c r="F11" i="10"/>
  <c r="Q10" i="10"/>
  <c r="R4" i="10"/>
  <c r="K12" i="10"/>
  <c r="Q4" i="10"/>
  <c r="P12" i="9"/>
  <c r="E36" i="8" l="1"/>
  <c r="D36" i="8"/>
  <c r="E34" i="8"/>
  <c r="D34" i="8"/>
  <c r="C11" i="7"/>
  <c r="E13" i="8"/>
  <c r="D13" i="8"/>
  <c r="E11" i="8"/>
  <c r="D11" i="8"/>
  <c r="C12" i="7"/>
  <c r="F13" i="4"/>
  <c r="E13" i="4"/>
  <c r="D13" i="4"/>
  <c r="D11" i="4"/>
  <c r="F11" i="4"/>
  <c r="E11" i="4"/>
  <c r="F13" i="3"/>
  <c r="E13" i="3"/>
  <c r="D13" i="3"/>
  <c r="F11" i="3"/>
  <c r="E11" i="3"/>
  <c r="D11" i="3"/>
  <c r="E13" i="2"/>
  <c r="F13" i="2"/>
  <c r="G13" i="2"/>
  <c r="D13" i="2"/>
  <c r="G11" i="2"/>
  <c r="F11" i="2"/>
  <c r="E11" i="2"/>
  <c r="D11" i="2"/>
  <c r="H14" i="1"/>
  <c r="G14" i="1"/>
  <c r="F14" i="1"/>
  <c r="E14" i="1"/>
  <c r="D14" i="1"/>
  <c r="H12" i="1"/>
  <c r="G12" i="1"/>
  <c r="F12" i="1"/>
  <c r="E12" i="1"/>
  <c r="D12" i="1"/>
</calcChain>
</file>

<file path=xl/sharedStrings.xml><?xml version="1.0" encoding="utf-8"?>
<sst xmlns="http://schemas.openxmlformats.org/spreadsheetml/2006/main" count="297" uniqueCount="64">
  <si>
    <r>
      <t>(8000 km</t>
    </r>
    <r>
      <rPr>
        <b/>
        <vertAlign val="superscript"/>
        <sz val="12"/>
        <color theme="1"/>
        <rFont val="Calibri"/>
        <scheme val="minor"/>
      </rPr>
      <t>2</t>
    </r>
    <r>
      <rPr>
        <b/>
        <sz val="12"/>
        <color theme="1"/>
        <rFont val="Calibri"/>
        <family val="2"/>
        <scheme val="minor"/>
      </rPr>
      <t>)</t>
    </r>
  </si>
  <si>
    <r>
      <t>(11 000 km</t>
    </r>
    <r>
      <rPr>
        <b/>
        <vertAlign val="superscript"/>
        <sz val="12"/>
        <color theme="1"/>
        <rFont val="Calibri"/>
        <scheme val="minor"/>
      </rPr>
      <t>2</t>
    </r>
    <r>
      <rPr>
        <b/>
        <sz val="12"/>
        <color theme="1"/>
        <rFont val="Calibri"/>
        <family val="2"/>
        <scheme val="minor"/>
      </rPr>
      <t>)</t>
    </r>
  </si>
  <si>
    <r>
      <t>(16 000 km</t>
    </r>
    <r>
      <rPr>
        <b/>
        <vertAlign val="superscript"/>
        <sz val="12"/>
        <color theme="1"/>
        <rFont val="Calibri"/>
        <scheme val="minor"/>
      </rPr>
      <t>2</t>
    </r>
    <r>
      <rPr>
        <b/>
        <sz val="12"/>
        <color theme="1"/>
        <rFont val="Calibri"/>
        <family val="2"/>
        <scheme val="minor"/>
      </rPr>
      <t>)</t>
    </r>
  </si>
  <si>
    <t>Total lions (n)</t>
  </si>
  <si>
    <t>2011-18</t>
  </si>
  <si>
    <t>Targeted poaching (2.1pa)</t>
  </si>
  <si>
    <t>Livestock conflict - no body parts removed (1.6pa)</t>
  </si>
  <si>
    <t>Livestock conflict - body parts removed (1.5pa)</t>
  </si>
  <si>
    <t>Bushmeat poaching by-catch (0.6pa)</t>
  </si>
  <si>
    <t>Unknown (0.3pa)</t>
  </si>
  <si>
    <t>Mean</t>
  </si>
  <si>
    <t>Livestock conflict - body parts removed (0.6pa)</t>
  </si>
  <si>
    <t>Unknown (0.1pa)</t>
  </si>
  <si>
    <r>
      <t>(8000 km</t>
    </r>
    <r>
      <rPr>
        <b/>
        <vertAlign val="superscript"/>
        <sz val="12"/>
        <color rgb="FF000000"/>
        <rFont val="Calibri"/>
        <scheme val="minor"/>
      </rPr>
      <t>2</t>
    </r>
    <r>
      <rPr>
        <b/>
        <sz val="12"/>
        <color rgb="FF000000"/>
        <rFont val="Calibri"/>
        <family val="2"/>
        <scheme val="minor"/>
      </rPr>
      <t>)</t>
    </r>
  </si>
  <si>
    <t>Head/face &amp; paws (2.4pa)</t>
  </si>
  <si>
    <t>Skin/meat (1.1pa)</t>
  </si>
  <si>
    <t>Skeleton/bones (0.3pa)</t>
  </si>
  <si>
    <t>Poison (3.8pa)</t>
  </si>
  <si>
    <t>Snares or traps (2.0pa)</t>
  </si>
  <si>
    <t>Shot (0.4pa)</t>
  </si>
  <si>
    <t>Year</t>
  </si>
  <si>
    <t>-</t>
  </si>
  <si>
    <r>
      <rPr>
        <b/>
        <i/>
        <sz val="12"/>
        <color theme="1"/>
        <rFont val="Calibri"/>
        <scheme val="minor"/>
      </rPr>
      <t>r</t>
    </r>
    <r>
      <rPr>
        <b/>
        <sz val="12"/>
        <color theme="1"/>
        <rFont val="Calibri"/>
        <family val="2"/>
        <scheme val="minor"/>
      </rPr>
      <t xml:space="preserve"> (full study)</t>
    </r>
  </si>
  <si>
    <r>
      <rPr>
        <b/>
        <i/>
        <sz val="12"/>
        <color theme="1"/>
        <rFont val="Calibri"/>
        <scheme val="minor"/>
      </rPr>
      <t>r</t>
    </r>
    <r>
      <rPr>
        <b/>
        <sz val="12"/>
        <color theme="1"/>
        <rFont val="Calibri"/>
        <family val="2"/>
        <scheme val="minor"/>
      </rPr>
      <t xml:space="preserve"> (post 2014)</t>
    </r>
  </si>
  <si>
    <t>Wild ungulates as bait (excl. elephant) (1.5pa)</t>
  </si>
  <si>
    <t>Poached elephant as bait (0.9pa)</t>
  </si>
  <si>
    <t>Total</t>
  </si>
  <si>
    <t>(8000 km2)</t>
  </si>
  <si>
    <t>Pride</t>
  </si>
  <si>
    <t>Maleni</t>
  </si>
  <si>
    <t>Machampane</t>
  </si>
  <si>
    <t>Shingwedzi</t>
  </si>
  <si>
    <t>Sex Ratio</t>
  </si>
  <si>
    <t>Adult F</t>
  </si>
  <si>
    <t>Adult M</t>
  </si>
  <si>
    <t>Sub Adult F</t>
  </si>
  <si>
    <t>Sub Adult M</t>
  </si>
  <si>
    <t>Minimum Pride Size</t>
  </si>
  <si>
    <t>F</t>
  </si>
  <si>
    <t>M</t>
  </si>
  <si>
    <t>UK</t>
  </si>
  <si>
    <t>Averages per pride for study period</t>
  </si>
  <si>
    <t>% decline</t>
  </si>
  <si>
    <t>AF Killed</t>
  </si>
  <si>
    <t>AM Killed</t>
  </si>
  <si>
    <t>SA F Killed</t>
  </si>
  <si>
    <t>SA M Killed</t>
  </si>
  <si>
    <t>Total Killed</t>
  </si>
  <si>
    <t>Total killed p.a.</t>
  </si>
  <si>
    <t>Killed average p.a.</t>
  </si>
  <si>
    <t>Totals per pride for study period</t>
  </si>
  <si>
    <t>Adult female No.</t>
  </si>
  <si>
    <t>t-Test: Two-Sample Assuming Unequal Variances</t>
  </si>
  <si>
    <t>Variable 1</t>
  </si>
  <si>
    <t>Variable 2</t>
  </si>
  <si>
    <t>Variance</t>
  </si>
  <si>
    <t>Observations</t>
  </si>
  <si>
    <t>Hypothesized Mean Difference</t>
  </si>
  <si>
    <t>df</t>
  </si>
  <si>
    <t>t Stat</t>
  </si>
  <si>
    <t>P(T&lt;=t) one-tail</t>
  </si>
  <si>
    <t>t Critical one-tail</t>
  </si>
  <si>
    <t>P(T&lt;=t) two-tail</t>
  </si>
  <si>
    <t>t Critical two-tail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</si>
</sst>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4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vertAlign val="superscript"/>
      <sz val="12"/>
      <color theme="1"/>
      <name val="Calibri"/>
      <scheme val="minor"/>
    </font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vertAlign val="superscript"/>
      <sz val="12"/>
      <color rgb="FF000000"/>
      <name val="Calibri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i/>
      <sz val="12"/>
      <color theme="1"/>
      <name val="Calibri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/>
      <top/>
      <bottom style="medium">
        <color indexed="64"/>
      </bottom>
      <diagonal/>
    </border>
  </borders>
  <cellStyleXfs count="49">
    <xf numFmtId="0" fontId="0" fillId="0" borderId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93">
    <xf numFmtId="0" fontId="0" fillId="0" borderId="0" xfId="0"/>
    <xf numFmtId="0" fontId="0" fillId="0" borderId="4" xfId="0" applyBorder="1"/>
    <xf numFmtId="0" fontId="2" fillId="0" borderId="4" xfId="0" applyFont="1" applyBorder="1" applyAlignment="1">
      <alignment horizontal="right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/>
    <xf numFmtId="164" fontId="0" fillId="0" borderId="4" xfId="0" applyNumberFormat="1" applyBorder="1"/>
    <xf numFmtId="0" fontId="2" fillId="0" borderId="4" xfId="0" applyFont="1" applyBorder="1" applyAlignment="1">
      <alignment wrapText="1"/>
    </xf>
    <xf numFmtId="0" fontId="5" fillId="0" borderId="4" xfId="0" applyFont="1" applyBorder="1" applyAlignment="1">
      <alignment horizontal="right"/>
    </xf>
    <xf numFmtId="0" fontId="2" fillId="0" borderId="4" xfId="0" applyFont="1" applyBorder="1" applyAlignment="1">
      <alignment horizontal="center" vertical="center"/>
    </xf>
    <xf numFmtId="0" fontId="10" fillId="2" borderId="16" xfId="0" applyFont="1" applyFill="1" applyBorder="1"/>
    <xf numFmtId="0" fontId="10" fillId="2" borderId="22" xfId="0" applyFont="1" applyFill="1" applyBorder="1"/>
    <xf numFmtId="0" fontId="11" fillId="0" borderId="4" xfId="0" applyFont="1" applyBorder="1" applyAlignment="1">
      <alignment horizontal="center"/>
    </xf>
    <xf numFmtId="0" fontId="11" fillId="0" borderId="11" xfId="0" applyFont="1" applyBorder="1" applyAlignment="1">
      <alignment horizontal="center"/>
    </xf>
    <xf numFmtId="0" fontId="11" fillId="0" borderId="22" xfId="0" applyFont="1" applyBorder="1" applyAlignment="1">
      <alignment horizontal="center"/>
    </xf>
    <xf numFmtId="0" fontId="11" fillId="0" borderId="23" xfId="0" applyFont="1" applyBorder="1" applyAlignment="1">
      <alignment horizontal="center"/>
    </xf>
    <xf numFmtId="0" fontId="11" fillId="0" borderId="12" xfId="0" applyFont="1" applyBorder="1" applyAlignment="1">
      <alignment horizontal="center"/>
    </xf>
    <xf numFmtId="0" fontId="10" fillId="2" borderId="24" xfId="0" applyFont="1" applyFill="1" applyBorder="1"/>
    <xf numFmtId="0" fontId="0" fillId="0" borderId="14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3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7" xfId="0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27" xfId="0" applyFont="1" applyBorder="1" applyAlignment="1">
      <alignment horizontal="center"/>
    </xf>
    <xf numFmtId="0" fontId="10" fillId="2" borderId="28" xfId="0" applyFont="1" applyFill="1" applyBorder="1"/>
    <xf numFmtId="0" fontId="0" fillId="0" borderId="15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0" fontId="10" fillId="0" borderId="13" xfId="0" applyFont="1" applyBorder="1"/>
    <xf numFmtId="2" fontId="0" fillId="0" borderId="13" xfId="0" applyNumberFormat="1" applyBorder="1" applyAlignment="1">
      <alignment horizontal="center"/>
    </xf>
    <xf numFmtId="2" fontId="0" fillId="0" borderId="5" xfId="0" applyNumberFormat="1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32" xfId="0" applyBorder="1" applyAlignment="1">
      <alignment horizontal="center"/>
    </xf>
    <xf numFmtId="0" fontId="10" fillId="0" borderId="15" xfId="0" applyFont="1" applyBorder="1"/>
    <xf numFmtId="0" fontId="0" fillId="0" borderId="24" xfId="0" applyBorder="1"/>
    <xf numFmtId="0" fontId="0" fillId="0" borderId="26" xfId="0" applyBorder="1"/>
    <xf numFmtId="0" fontId="10" fillId="2" borderId="11" xfId="0" applyFont="1" applyFill="1" applyBorder="1"/>
    <xf numFmtId="0" fontId="1" fillId="0" borderId="0" xfId="0" applyFont="1"/>
    <xf numFmtId="0" fontId="11" fillId="0" borderId="4" xfId="0" applyFont="1" applyBorder="1"/>
    <xf numFmtId="0" fontId="11" fillId="0" borderId="12" xfId="0" applyFont="1" applyBorder="1"/>
    <xf numFmtId="0" fontId="10" fillId="2" borderId="7" xfId="0" applyFont="1" applyFill="1" applyBorder="1"/>
    <xf numFmtId="2" fontId="0" fillId="0" borderId="14" xfId="0" applyNumberFormat="1" applyBorder="1" applyAlignment="1">
      <alignment horizontal="center"/>
    </xf>
    <xf numFmtId="0" fontId="10" fillId="0" borderId="5" xfId="0" applyFont="1" applyBorder="1"/>
    <xf numFmtId="0" fontId="0" fillId="0" borderId="5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6" xfId="0" applyBorder="1" applyAlignment="1">
      <alignment horizontal="center"/>
    </xf>
    <xf numFmtId="0" fontId="10" fillId="0" borderId="9" xfId="0" applyFont="1" applyBorder="1"/>
    <xf numFmtId="0" fontId="10" fillId="0" borderId="0" xfId="0" applyFont="1"/>
    <xf numFmtId="0" fontId="10" fillId="0" borderId="4" xfId="0" applyFont="1" applyBorder="1" applyAlignment="1">
      <alignment horizontal="center"/>
    </xf>
    <xf numFmtId="0" fontId="10" fillId="0" borderId="4" xfId="0" applyFont="1" applyBorder="1"/>
    <xf numFmtId="0" fontId="12" fillId="0" borderId="13" xfId="0" applyFont="1" applyBorder="1"/>
    <xf numFmtId="0" fontId="12" fillId="0" borderId="14" xfId="0" applyFont="1" applyBorder="1"/>
    <xf numFmtId="0" fontId="13" fillId="0" borderId="18" xfId="0" applyFont="1" applyBorder="1" applyAlignment="1">
      <alignment horizontal="center"/>
    </xf>
    <xf numFmtId="2" fontId="0" fillId="0" borderId="0" xfId="0" applyNumberFormat="1"/>
    <xf numFmtId="0" fontId="0" fillId="0" borderId="33" xfId="0" applyBorder="1"/>
    <xf numFmtId="2" fontId="0" fillId="0" borderId="33" xfId="0" applyNumberFormat="1" applyBorder="1"/>
    <xf numFmtId="0" fontId="0" fillId="0" borderId="4" xfId="0" applyFill="1" applyBorder="1"/>
    <xf numFmtId="0" fontId="2" fillId="0" borderId="11" xfId="0" applyFont="1" applyBorder="1" applyAlignment="1">
      <alignment horizontal="right"/>
    </xf>
    <xf numFmtId="0" fontId="2" fillId="0" borderId="12" xfId="0" applyFont="1" applyBorder="1" applyAlignment="1">
      <alignment horizontal="right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11" xfId="0" applyFill="1" applyBorder="1" applyAlignment="1">
      <alignment horizontal="center" wrapText="1"/>
    </xf>
    <xf numFmtId="0" fontId="0" fillId="0" borderId="12" xfId="0" applyFill="1" applyBorder="1" applyAlignment="1">
      <alignment horizontal="center" wrapText="1"/>
    </xf>
    <xf numFmtId="0" fontId="0" fillId="0" borderId="1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2" xfId="0" applyBorder="1" applyAlignment="1">
      <alignment horizontal="center"/>
    </xf>
    <xf numFmtId="0" fontId="5" fillId="0" borderId="4" xfId="0" applyFont="1" applyBorder="1" applyAlignment="1">
      <alignment horizontal="center" vertical="center"/>
    </xf>
    <xf numFmtId="0" fontId="4" fillId="0" borderId="11" xfId="0" applyFont="1" applyFill="1" applyBorder="1" applyAlignment="1">
      <alignment horizontal="center" wrapText="1"/>
    </xf>
    <xf numFmtId="0" fontId="4" fillId="0" borderId="12" xfId="0" applyFont="1" applyFill="1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0" fontId="0" fillId="0" borderId="12" xfId="0" applyBorder="1" applyAlignment="1">
      <alignment horizontal="center" wrapText="1"/>
    </xf>
    <xf numFmtId="0" fontId="0" fillId="0" borderId="4" xfId="0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10" fillId="2" borderId="17" xfId="0" applyFont="1" applyFill="1" applyBorder="1" applyAlignment="1">
      <alignment horizontal="center"/>
    </xf>
    <xf numFmtId="0" fontId="10" fillId="2" borderId="18" xfId="0" applyFont="1" applyFill="1" applyBorder="1" applyAlignment="1">
      <alignment horizontal="center"/>
    </xf>
    <xf numFmtId="0" fontId="10" fillId="2" borderId="19" xfId="0" applyFont="1" applyFill="1" applyBorder="1" applyAlignment="1">
      <alignment horizontal="center"/>
    </xf>
    <xf numFmtId="0" fontId="10" fillId="2" borderId="20" xfId="0" applyFont="1" applyFill="1" applyBorder="1" applyAlignment="1">
      <alignment horizontal="center"/>
    </xf>
    <xf numFmtId="0" fontId="10" fillId="2" borderId="21" xfId="0" applyFont="1" applyFill="1" applyBorder="1" applyAlignment="1">
      <alignment horizontal="center"/>
    </xf>
    <xf numFmtId="0" fontId="10" fillId="2" borderId="9" xfId="0" applyFont="1" applyFill="1" applyBorder="1" applyAlignment="1">
      <alignment horizontal="center"/>
    </xf>
    <xf numFmtId="0" fontId="10" fillId="2" borderId="10" xfId="0" applyFont="1" applyFill="1" applyBorder="1" applyAlignment="1">
      <alignment horizontal="center"/>
    </xf>
    <xf numFmtId="0" fontId="10" fillId="2" borderId="11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0" fontId="10" fillId="2" borderId="12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</cellXfs>
  <cellStyles count="49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1"/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'Figure 2'!$D$3</c:f>
              <c:strCache>
                <c:ptCount val="1"/>
                <c:pt idx="0">
                  <c:v>Targeted poaching (2.1pa)</c:v>
                </c:pt>
              </c:strCache>
            </c:strRef>
          </c:tx>
          <c:spPr>
            <a:solidFill>
              <a:schemeClr val="tx1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8"/>
              <c:tx>
                <c:rich>
                  <a:bodyPr/>
                  <a:lstStyle/>
                  <a:p>
                    <a:r>
                      <a:rPr lang="en-US">
                        <a:solidFill>
                          <a:schemeClr val="bg1"/>
                        </a:solidFill>
                      </a:rPr>
                      <a:t>35%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D7F-4D05-8932-BF4E0C1ECCF7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'Figure 2'!$B$4:$C$12</c:f>
              <c:multiLvlStrCache>
                <c:ptCount val="9"/>
                <c:lvl>
                  <c:pt idx="0">
                    <c:v>2011</c:v>
                  </c:pt>
                  <c:pt idx="1">
                    <c:v>2012</c:v>
                  </c:pt>
                  <c:pt idx="2">
                    <c:v>2013</c:v>
                  </c:pt>
                  <c:pt idx="3">
                    <c:v>2014</c:v>
                  </c:pt>
                  <c:pt idx="4">
                    <c:v>2015</c:v>
                  </c:pt>
                  <c:pt idx="5">
                    <c:v>2016</c:v>
                  </c:pt>
                  <c:pt idx="6">
                    <c:v>2017</c:v>
                  </c:pt>
                  <c:pt idx="7">
                    <c:v>2018</c:v>
                  </c:pt>
                  <c:pt idx="8">
                    <c:v>2011-18</c:v>
                  </c:pt>
                </c:lvl>
                <c:lvl>
                  <c:pt idx="0">
                    <c:v>(8000 km2)</c:v>
                  </c:pt>
                  <c:pt idx="2">
                    <c:v>(11 000 km2)</c:v>
                  </c:pt>
                  <c:pt idx="3">
                    <c:v>(16 000 km2)</c:v>
                  </c:pt>
                  <c:pt idx="8">
                    <c:v>Total lions (n)</c:v>
                  </c:pt>
                </c:lvl>
              </c:multiLvlStrCache>
            </c:multiLvlStrRef>
          </c:cat>
          <c:val>
            <c:numRef>
              <c:f>'Figure 2'!$D$4:$D$12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3</c:v>
                </c:pt>
                <c:pt idx="4">
                  <c:v>4</c:v>
                </c:pt>
                <c:pt idx="5">
                  <c:v>4</c:v>
                </c:pt>
                <c:pt idx="6">
                  <c:v>4</c:v>
                </c:pt>
                <c:pt idx="7">
                  <c:v>2</c:v>
                </c:pt>
                <c:pt idx="8">
                  <c:v>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D7F-4D05-8932-BF4E0C1ECCF7}"/>
            </c:ext>
          </c:extLst>
        </c:ser>
        <c:ser>
          <c:idx val="1"/>
          <c:order val="1"/>
          <c:tx>
            <c:strRef>
              <c:f>'Figure 2'!$E$3</c:f>
              <c:strCache>
                <c:ptCount val="1"/>
                <c:pt idx="0">
                  <c:v>Livestock conflict - no body parts removed (1.6pa)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solidFill>
                <a:schemeClr val="bg1">
                  <a:lumMod val="50000"/>
                </a:schemeClr>
              </a:solidFill>
            </a:ln>
            <a:effectLst/>
          </c:spPr>
          <c:invertIfNegative val="0"/>
          <c:dLbls>
            <c:dLbl>
              <c:idx val="8"/>
              <c:tx>
                <c:rich>
                  <a:bodyPr/>
                  <a:lstStyle/>
                  <a:p>
                    <a:r>
                      <a:rPr lang="en-US"/>
                      <a:t>27%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D7F-4D05-8932-BF4E0C1ECCF7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'Figure 2'!$B$4:$C$12</c:f>
              <c:multiLvlStrCache>
                <c:ptCount val="9"/>
                <c:lvl>
                  <c:pt idx="0">
                    <c:v>2011</c:v>
                  </c:pt>
                  <c:pt idx="1">
                    <c:v>2012</c:v>
                  </c:pt>
                  <c:pt idx="2">
                    <c:v>2013</c:v>
                  </c:pt>
                  <c:pt idx="3">
                    <c:v>2014</c:v>
                  </c:pt>
                  <c:pt idx="4">
                    <c:v>2015</c:v>
                  </c:pt>
                  <c:pt idx="5">
                    <c:v>2016</c:v>
                  </c:pt>
                  <c:pt idx="6">
                    <c:v>2017</c:v>
                  </c:pt>
                  <c:pt idx="7">
                    <c:v>2018</c:v>
                  </c:pt>
                  <c:pt idx="8">
                    <c:v>2011-18</c:v>
                  </c:pt>
                </c:lvl>
                <c:lvl>
                  <c:pt idx="0">
                    <c:v>(8000 km2)</c:v>
                  </c:pt>
                  <c:pt idx="2">
                    <c:v>(11 000 km2)</c:v>
                  </c:pt>
                  <c:pt idx="3">
                    <c:v>(16 000 km2)</c:v>
                  </c:pt>
                  <c:pt idx="8">
                    <c:v>Total lions (n)</c:v>
                  </c:pt>
                </c:lvl>
              </c:multiLvlStrCache>
            </c:multiLvlStrRef>
          </c:cat>
          <c:val>
            <c:numRef>
              <c:f>'Figure 2'!$E$4:$E$12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5</c:v>
                </c:pt>
                <c:pt idx="3">
                  <c:v>0</c:v>
                </c:pt>
                <c:pt idx="4">
                  <c:v>1</c:v>
                </c:pt>
                <c:pt idx="5">
                  <c:v>3</c:v>
                </c:pt>
                <c:pt idx="6">
                  <c:v>4</c:v>
                </c:pt>
                <c:pt idx="7">
                  <c:v>0</c:v>
                </c:pt>
                <c:pt idx="8">
                  <c:v>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D7F-4D05-8932-BF4E0C1ECCF7}"/>
            </c:ext>
          </c:extLst>
        </c:ser>
        <c:ser>
          <c:idx val="2"/>
          <c:order val="2"/>
          <c:tx>
            <c:strRef>
              <c:f>'Figure 2'!$F$3</c:f>
              <c:strCache>
                <c:ptCount val="1"/>
                <c:pt idx="0">
                  <c:v>Livestock conflict - body parts removed (1.5pa)</c:v>
                </c:pt>
              </c:strCache>
            </c:strRef>
          </c:tx>
          <c:spPr>
            <a:pattFill prst="ltHorz">
              <a:fgClr>
                <a:schemeClr val="bg1">
                  <a:lumMod val="65000"/>
                </a:schemeClr>
              </a:fgClr>
              <a:bgClr>
                <a:prstClr val="white"/>
              </a:bgClr>
            </a:pattFill>
            <a:ln>
              <a:solidFill>
                <a:schemeClr val="bg1">
                  <a:lumMod val="65000"/>
                </a:schemeClr>
              </a:solidFill>
            </a:ln>
            <a:effectLst/>
          </c:spPr>
          <c:invertIfNegative val="0"/>
          <c:dLbls>
            <c:dLbl>
              <c:idx val="8"/>
              <c:tx>
                <c:rich>
                  <a:bodyPr/>
                  <a:lstStyle/>
                  <a:p>
                    <a:r>
                      <a:rPr lang="en-US"/>
                      <a:t>24%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D7F-4D05-8932-BF4E0C1ECCF7}"/>
                </c:ext>
              </c:extLst>
            </c:dLbl>
            <c:spPr>
              <a:solidFill>
                <a:schemeClr val="bg1"/>
              </a:solidFill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'Figure 2'!$B$4:$C$12</c:f>
              <c:multiLvlStrCache>
                <c:ptCount val="9"/>
                <c:lvl>
                  <c:pt idx="0">
                    <c:v>2011</c:v>
                  </c:pt>
                  <c:pt idx="1">
                    <c:v>2012</c:v>
                  </c:pt>
                  <c:pt idx="2">
                    <c:v>2013</c:v>
                  </c:pt>
                  <c:pt idx="3">
                    <c:v>2014</c:v>
                  </c:pt>
                  <c:pt idx="4">
                    <c:v>2015</c:v>
                  </c:pt>
                  <c:pt idx="5">
                    <c:v>2016</c:v>
                  </c:pt>
                  <c:pt idx="6">
                    <c:v>2017</c:v>
                  </c:pt>
                  <c:pt idx="7">
                    <c:v>2018</c:v>
                  </c:pt>
                  <c:pt idx="8">
                    <c:v>2011-18</c:v>
                  </c:pt>
                </c:lvl>
                <c:lvl>
                  <c:pt idx="0">
                    <c:v>(8000 km2)</c:v>
                  </c:pt>
                  <c:pt idx="2">
                    <c:v>(11 000 km2)</c:v>
                  </c:pt>
                  <c:pt idx="3">
                    <c:v>(16 000 km2)</c:v>
                  </c:pt>
                  <c:pt idx="8">
                    <c:v>Total lions (n)</c:v>
                  </c:pt>
                </c:lvl>
              </c:multiLvlStrCache>
            </c:multiLvlStrRef>
          </c:cat>
          <c:val>
            <c:numRef>
              <c:f>'Figure 2'!$F$4:$F$12</c:f>
              <c:numCache>
                <c:formatCode>General</c:formatCode>
                <c:ptCount val="9"/>
                <c:pt idx="0">
                  <c:v>1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4</c:v>
                </c:pt>
                <c:pt idx="5">
                  <c:v>2</c:v>
                </c:pt>
                <c:pt idx="6">
                  <c:v>0</c:v>
                </c:pt>
                <c:pt idx="7">
                  <c:v>4</c:v>
                </c:pt>
                <c:pt idx="8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D7F-4D05-8932-BF4E0C1ECCF7}"/>
            </c:ext>
          </c:extLst>
        </c:ser>
        <c:ser>
          <c:idx val="3"/>
          <c:order val="3"/>
          <c:tx>
            <c:strRef>
              <c:f>'Figure 2'!$G$3</c:f>
              <c:strCache>
                <c:ptCount val="1"/>
                <c:pt idx="0">
                  <c:v>Bushmeat poaching by-catch (0.6pa)</c:v>
                </c:pt>
              </c:strCache>
            </c:strRef>
          </c:tx>
          <c:spPr>
            <a:pattFill prst="dashVert">
              <a:fgClr>
                <a:schemeClr val="tx1"/>
              </a:fgClr>
              <a:bgClr>
                <a:prstClr val="white"/>
              </a:bgClr>
            </a:pattFill>
            <a:ln>
              <a:solidFill>
                <a:schemeClr val="bg1">
                  <a:lumMod val="50000"/>
                </a:schemeClr>
              </a:solidFill>
            </a:ln>
            <a:effectLst/>
          </c:spPr>
          <c:invertIfNegative val="0"/>
          <c:dLbls>
            <c:dLbl>
              <c:idx val="8"/>
              <c:tx>
                <c:rich>
                  <a:bodyPr/>
                  <a:lstStyle/>
                  <a:p>
                    <a:r>
                      <a:rPr lang="en-US"/>
                      <a:t>10%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D7F-4D05-8932-BF4E0C1ECCF7}"/>
                </c:ext>
              </c:extLst>
            </c:dLbl>
            <c:spPr>
              <a:solidFill>
                <a:schemeClr val="bg1"/>
              </a:solidFill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'Figure 2'!$B$4:$C$12</c:f>
              <c:multiLvlStrCache>
                <c:ptCount val="9"/>
                <c:lvl>
                  <c:pt idx="0">
                    <c:v>2011</c:v>
                  </c:pt>
                  <c:pt idx="1">
                    <c:v>2012</c:v>
                  </c:pt>
                  <c:pt idx="2">
                    <c:v>2013</c:v>
                  </c:pt>
                  <c:pt idx="3">
                    <c:v>2014</c:v>
                  </c:pt>
                  <c:pt idx="4">
                    <c:v>2015</c:v>
                  </c:pt>
                  <c:pt idx="5">
                    <c:v>2016</c:v>
                  </c:pt>
                  <c:pt idx="6">
                    <c:v>2017</c:v>
                  </c:pt>
                  <c:pt idx="7">
                    <c:v>2018</c:v>
                  </c:pt>
                  <c:pt idx="8">
                    <c:v>2011-18</c:v>
                  </c:pt>
                </c:lvl>
                <c:lvl>
                  <c:pt idx="0">
                    <c:v>(8000 km2)</c:v>
                  </c:pt>
                  <c:pt idx="2">
                    <c:v>(11 000 km2)</c:v>
                  </c:pt>
                  <c:pt idx="3">
                    <c:v>(16 000 km2)</c:v>
                  </c:pt>
                  <c:pt idx="8">
                    <c:v>Total lions (n)</c:v>
                  </c:pt>
                </c:lvl>
              </c:multiLvlStrCache>
            </c:multiLvlStrRef>
          </c:cat>
          <c:val>
            <c:numRef>
              <c:f>'Figure 2'!$G$4:$G$12</c:f>
              <c:numCache>
                <c:formatCode>General</c:formatCode>
                <c:ptCount val="9"/>
                <c:pt idx="0">
                  <c:v>2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FD7F-4D05-8932-BF4E0C1ECCF7}"/>
            </c:ext>
          </c:extLst>
        </c:ser>
        <c:ser>
          <c:idx val="4"/>
          <c:order val="4"/>
          <c:tx>
            <c:strRef>
              <c:f>'Figure 2'!$H$3</c:f>
              <c:strCache>
                <c:ptCount val="1"/>
                <c:pt idx="0">
                  <c:v>Unknown (0.3pa)</c:v>
                </c:pt>
              </c:strCache>
            </c:strRef>
          </c:tx>
          <c:spPr>
            <a:solidFill>
              <a:schemeClr val="bg1"/>
            </a:solidFill>
            <a:ln>
              <a:solidFill>
                <a:schemeClr val="bg1">
                  <a:lumMod val="50000"/>
                </a:schemeClr>
              </a:solidFill>
            </a:ln>
            <a:effectLst/>
          </c:spPr>
          <c:invertIfNegative val="0"/>
          <c:dLbls>
            <c:dLbl>
              <c:idx val="8"/>
              <c:tx>
                <c:rich>
                  <a:bodyPr/>
                  <a:lstStyle/>
                  <a:p>
                    <a:r>
                      <a:rPr lang="en-US"/>
                      <a:t>4%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D7F-4D05-8932-BF4E0C1ECCF7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'Figure 2'!$B$4:$C$12</c:f>
              <c:multiLvlStrCache>
                <c:ptCount val="9"/>
                <c:lvl>
                  <c:pt idx="0">
                    <c:v>2011</c:v>
                  </c:pt>
                  <c:pt idx="1">
                    <c:v>2012</c:v>
                  </c:pt>
                  <c:pt idx="2">
                    <c:v>2013</c:v>
                  </c:pt>
                  <c:pt idx="3">
                    <c:v>2014</c:v>
                  </c:pt>
                  <c:pt idx="4">
                    <c:v>2015</c:v>
                  </c:pt>
                  <c:pt idx="5">
                    <c:v>2016</c:v>
                  </c:pt>
                  <c:pt idx="6">
                    <c:v>2017</c:v>
                  </c:pt>
                  <c:pt idx="7">
                    <c:v>2018</c:v>
                  </c:pt>
                  <c:pt idx="8">
                    <c:v>2011-18</c:v>
                  </c:pt>
                </c:lvl>
                <c:lvl>
                  <c:pt idx="0">
                    <c:v>(8000 km2)</c:v>
                  </c:pt>
                  <c:pt idx="2">
                    <c:v>(11 000 km2)</c:v>
                  </c:pt>
                  <c:pt idx="3">
                    <c:v>(16 000 km2)</c:v>
                  </c:pt>
                  <c:pt idx="8">
                    <c:v>Total lions (n)</c:v>
                  </c:pt>
                </c:lvl>
              </c:multiLvlStrCache>
            </c:multiLvlStrRef>
          </c:cat>
          <c:val>
            <c:numRef>
              <c:f>'Figure 2'!$H$4:$H$12</c:f>
              <c:numCache>
                <c:formatCode>General</c:formatCode>
                <c:ptCount val="9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FD7F-4D05-8932-BF4E0C1ECC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5"/>
        <c:overlap val="100"/>
        <c:axId val="-2097782104"/>
        <c:axId val="-2105113768"/>
      </c:barChart>
      <c:catAx>
        <c:axId val="-2097782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-2105113768"/>
        <c:crosses val="autoZero"/>
        <c:auto val="1"/>
        <c:lblAlgn val="ctr"/>
        <c:lblOffset val="100"/>
        <c:noMultiLvlLbl val="0"/>
      </c:catAx>
      <c:valAx>
        <c:axId val="-2105113768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Incidences of mortalities (n=49 lions)</a:t>
                </a:r>
              </a:p>
            </c:rich>
          </c:tx>
          <c:overlay val="0"/>
        </c:title>
        <c:numFmt formatCode="0%" sourceLinked="1"/>
        <c:majorTickMark val="none"/>
        <c:minorTickMark val="none"/>
        <c:tickLblPos val="nextTo"/>
        <c:crossAx val="-2097782104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  <c:dispBlanksAs val="gap"/>
    <c:showDLblsOverMax val="0"/>
  </c:chart>
  <c:spPr>
    <a:ln>
      <a:solidFill>
        <a:schemeClr val="tx1"/>
      </a:solidFill>
    </a:ln>
  </c:spPr>
  <c:txPr>
    <a:bodyPr/>
    <a:lstStyle/>
    <a:p>
      <a:pPr>
        <a:defRPr sz="1000">
          <a:latin typeface="Arial"/>
          <a:cs typeface="Arial"/>
        </a:defRPr>
      </a:pPr>
      <a:endParaRPr lang="en-US"/>
    </a:p>
  </c:txPr>
  <c:printSettings>
    <c:headerFooter/>
    <c:pageMargins b="1" l="0.75" r="0.7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'Figure 3'!$D$2</c:f>
              <c:strCache>
                <c:ptCount val="1"/>
                <c:pt idx="0">
                  <c:v>Targeted poaching (2.1pa)</c:v>
                </c:pt>
              </c:strCache>
            </c:strRef>
          </c:tx>
          <c:spPr>
            <a:solidFill>
              <a:schemeClr val="tx1"/>
            </a:solidFill>
          </c:spPr>
          <c:invertIfNegative val="0"/>
          <c:dLbls>
            <c:dLbl>
              <c:idx val="8"/>
              <c:tx>
                <c:rich>
                  <a:bodyPr/>
                  <a:lstStyle/>
                  <a:p>
                    <a:pPr>
                      <a:defRPr>
                        <a:solidFill>
                          <a:schemeClr val="bg1"/>
                        </a:solidFill>
                      </a:defRPr>
                    </a:pPr>
                    <a:r>
                      <a:rPr lang="en-US">
                        <a:solidFill>
                          <a:schemeClr val="bg1"/>
                        </a:solidFill>
                      </a:rPr>
                      <a:t>61%</a:t>
                    </a:r>
                    <a:endParaRPr lang="en-US"/>
                  </a:p>
                </c:rich>
              </c:tx>
              <c:numFmt formatCode="0%" sourceLinked="0"/>
              <c:spPr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BAC-45B0-95A5-4D8207956FF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'Figure 3'!$B$3:$C$11</c:f>
              <c:multiLvlStrCache>
                <c:ptCount val="9"/>
                <c:lvl>
                  <c:pt idx="0">
                    <c:v>2011</c:v>
                  </c:pt>
                  <c:pt idx="1">
                    <c:v>2012</c:v>
                  </c:pt>
                  <c:pt idx="2">
                    <c:v>2013</c:v>
                  </c:pt>
                  <c:pt idx="3">
                    <c:v>2014</c:v>
                  </c:pt>
                  <c:pt idx="4">
                    <c:v>2015</c:v>
                  </c:pt>
                  <c:pt idx="5">
                    <c:v>2016</c:v>
                  </c:pt>
                  <c:pt idx="6">
                    <c:v>2017</c:v>
                  </c:pt>
                  <c:pt idx="7">
                    <c:v>2018</c:v>
                  </c:pt>
                  <c:pt idx="8">
                    <c:v>2011-18</c:v>
                  </c:pt>
                </c:lvl>
                <c:lvl>
                  <c:pt idx="0">
                    <c:v>(8000 km2)</c:v>
                  </c:pt>
                  <c:pt idx="8">
                    <c:v>Total lions (n)</c:v>
                  </c:pt>
                </c:lvl>
              </c:multiLvlStrCache>
            </c:multiLvlStrRef>
          </c:cat>
          <c:val>
            <c:numRef>
              <c:f>'Figure 3'!$D$3:$D$11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3</c:v>
                </c:pt>
                <c:pt idx="4">
                  <c:v>4</c:v>
                </c:pt>
                <c:pt idx="5">
                  <c:v>4</c:v>
                </c:pt>
                <c:pt idx="6">
                  <c:v>4</c:v>
                </c:pt>
                <c:pt idx="7">
                  <c:v>2</c:v>
                </c:pt>
                <c:pt idx="8">
                  <c:v>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BAC-45B0-95A5-4D8207956FFF}"/>
            </c:ext>
          </c:extLst>
        </c:ser>
        <c:ser>
          <c:idx val="2"/>
          <c:order val="1"/>
          <c:tx>
            <c:strRef>
              <c:f>'Figure 3'!$E$2</c:f>
              <c:strCache>
                <c:ptCount val="1"/>
                <c:pt idx="0">
                  <c:v>Livestock conflict - body parts removed (0.6pa)</c:v>
                </c:pt>
              </c:strCache>
            </c:strRef>
          </c:tx>
          <c:spPr>
            <a:pattFill prst="ltHorz">
              <a:fgClr>
                <a:schemeClr val="bg1">
                  <a:lumMod val="65000"/>
                </a:schemeClr>
              </a:fgClr>
              <a:bgClr>
                <a:prstClr val="white"/>
              </a:bgClr>
            </a:pattFill>
            <a:ln>
              <a:solidFill>
                <a:schemeClr val="bg1">
                  <a:lumMod val="50000"/>
                </a:schemeClr>
              </a:solidFill>
            </a:ln>
          </c:spPr>
          <c:invertIfNegative val="0"/>
          <c:dLbls>
            <c:dLbl>
              <c:idx val="8"/>
              <c:tx>
                <c:rich>
                  <a:bodyPr/>
                  <a:lstStyle/>
                  <a:p>
                    <a:pPr>
                      <a:defRPr baseline="0">
                        <a:latin typeface="Arial"/>
                      </a:defRPr>
                    </a:pPr>
                    <a:r>
                      <a:rPr lang="en-US" baseline="0">
                        <a:latin typeface="Arial"/>
                      </a:rPr>
                      <a:t>18%</a:t>
                    </a:r>
                  </a:p>
                </c:rich>
              </c:tx>
              <c:spPr>
                <a:solidFill>
                  <a:schemeClr val="bg1"/>
                </a:solidFill>
              </c:sp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BAC-45B0-95A5-4D8207956FFF}"/>
                </c:ext>
              </c:extLst>
            </c:dLbl>
            <c:spPr>
              <a:solidFill>
                <a:schemeClr val="bg1"/>
              </a:solidFill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'Figure 3'!$B$3:$C$11</c:f>
              <c:multiLvlStrCache>
                <c:ptCount val="9"/>
                <c:lvl>
                  <c:pt idx="0">
                    <c:v>2011</c:v>
                  </c:pt>
                  <c:pt idx="1">
                    <c:v>2012</c:v>
                  </c:pt>
                  <c:pt idx="2">
                    <c:v>2013</c:v>
                  </c:pt>
                  <c:pt idx="3">
                    <c:v>2014</c:v>
                  </c:pt>
                  <c:pt idx="4">
                    <c:v>2015</c:v>
                  </c:pt>
                  <c:pt idx="5">
                    <c:v>2016</c:v>
                  </c:pt>
                  <c:pt idx="6">
                    <c:v>2017</c:v>
                  </c:pt>
                  <c:pt idx="7">
                    <c:v>2018</c:v>
                  </c:pt>
                  <c:pt idx="8">
                    <c:v>2011-18</c:v>
                  </c:pt>
                </c:lvl>
                <c:lvl>
                  <c:pt idx="0">
                    <c:v>(8000 km2)</c:v>
                  </c:pt>
                  <c:pt idx="8">
                    <c:v>Total lions (n)</c:v>
                  </c:pt>
                </c:lvl>
              </c:multiLvlStrCache>
            </c:multiLvlStrRef>
          </c:cat>
          <c:val>
            <c:numRef>
              <c:f>'Figure 3'!$E$3:$E$11</c:f>
              <c:numCache>
                <c:formatCode>General</c:formatCode>
                <c:ptCount val="9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4</c:v>
                </c:pt>
                <c:pt idx="8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BAC-45B0-95A5-4D8207956FFF}"/>
            </c:ext>
          </c:extLst>
        </c:ser>
        <c:ser>
          <c:idx val="3"/>
          <c:order val="2"/>
          <c:tx>
            <c:strRef>
              <c:f>'Figure 3'!$F$2</c:f>
              <c:strCache>
                <c:ptCount val="1"/>
                <c:pt idx="0">
                  <c:v>Bushmeat poaching by-catch (0.6pa)</c:v>
                </c:pt>
              </c:strCache>
            </c:strRef>
          </c:tx>
          <c:spPr>
            <a:pattFill prst="dashVert">
              <a:fgClr>
                <a:schemeClr val="tx1"/>
              </a:fgClr>
              <a:bgClr>
                <a:prstClr val="white"/>
              </a:bgClr>
            </a:pattFill>
            <a:ln>
              <a:solidFill>
                <a:schemeClr val="bg1">
                  <a:lumMod val="50000"/>
                </a:schemeClr>
              </a:solidFill>
            </a:ln>
          </c:spPr>
          <c:invertIfNegative val="0"/>
          <c:dLbls>
            <c:dLbl>
              <c:idx val="8"/>
              <c:tx>
                <c:rich>
                  <a:bodyPr/>
                  <a:lstStyle/>
                  <a:p>
                    <a:pPr>
                      <a:defRPr>
                        <a:latin typeface="Arial"/>
                      </a:defRPr>
                    </a:pPr>
                    <a:r>
                      <a:rPr lang="en-US">
                        <a:latin typeface="Arial"/>
                      </a:rPr>
                      <a:t>18%</a:t>
                    </a:r>
                  </a:p>
                </c:rich>
              </c:tx>
              <c:spPr>
                <a:solidFill>
                  <a:schemeClr val="bg1"/>
                </a:solidFill>
              </c:sp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BAC-45B0-95A5-4D8207956FFF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'Figure 3'!$B$3:$C$11</c:f>
              <c:multiLvlStrCache>
                <c:ptCount val="9"/>
                <c:lvl>
                  <c:pt idx="0">
                    <c:v>2011</c:v>
                  </c:pt>
                  <c:pt idx="1">
                    <c:v>2012</c:v>
                  </c:pt>
                  <c:pt idx="2">
                    <c:v>2013</c:v>
                  </c:pt>
                  <c:pt idx="3">
                    <c:v>2014</c:v>
                  </c:pt>
                  <c:pt idx="4">
                    <c:v>2015</c:v>
                  </c:pt>
                  <c:pt idx="5">
                    <c:v>2016</c:v>
                  </c:pt>
                  <c:pt idx="6">
                    <c:v>2017</c:v>
                  </c:pt>
                  <c:pt idx="7">
                    <c:v>2018</c:v>
                  </c:pt>
                  <c:pt idx="8">
                    <c:v>2011-18</c:v>
                  </c:pt>
                </c:lvl>
                <c:lvl>
                  <c:pt idx="0">
                    <c:v>(8000 km2)</c:v>
                  </c:pt>
                  <c:pt idx="8">
                    <c:v>Total lions (n)</c:v>
                  </c:pt>
                </c:lvl>
              </c:multiLvlStrCache>
            </c:multiLvlStrRef>
          </c:cat>
          <c:val>
            <c:numRef>
              <c:f>'Figure 3'!$F$3:$F$11</c:f>
              <c:numCache>
                <c:formatCode>General</c:formatCode>
                <c:ptCount val="9"/>
                <c:pt idx="0">
                  <c:v>2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BAC-45B0-95A5-4D8207956FFF}"/>
            </c:ext>
          </c:extLst>
        </c:ser>
        <c:ser>
          <c:idx val="4"/>
          <c:order val="3"/>
          <c:tx>
            <c:strRef>
              <c:f>'Figure 3'!$G$2</c:f>
              <c:strCache>
                <c:ptCount val="1"/>
                <c:pt idx="0">
                  <c:v>Unknown (0.1pa)</c:v>
                </c:pt>
              </c:strCache>
            </c:strRef>
          </c:tx>
          <c:spPr>
            <a:solidFill>
              <a:schemeClr val="bg1"/>
            </a:solidFill>
            <a:ln>
              <a:solidFill>
                <a:schemeClr val="bg1">
                  <a:lumMod val="50000"/>
                </a:schemeClr>
              </a:solidFill>
            </a:ln>
          </c:spPr>
          <c:invertIfNegative val="0"/>
          <c:dLbls>
            <c:dLbl>
              <c:idx val="8"/>
              <c:tx>
                <c:rich>
                  <a:bodyPr/>
                  <a:lstStyle/>
                  <a:p>
                    <a:pPr>
                      <a:defRPr>
                        <a:latin typeface="Arial"/>
                      </a:defRPr>
                    </a:pPr>
                    <a:r>
                      <a:rPr lang="en-US">
                        <a:latin typeface="Arial"/>
                      </a:rPr>
                      <a:t>3%</a:t>
                    </a:r>
                  </a:p>
                </c:rich>
              </c:tx>
              <c:spPr>
                <a:solidFill>
                  <a:schemeClr val="bg1"/>
                </a:solidFill>
              </c:sp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BAC-45B0-95A5-4D8207956FFF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'Figure 3'!$B$3:$C$11</c:f>
              <c:multiLvlStrCache>
                <c:ptCount val="9"/>
                <c:lvl>
                  <c:pt idx="0">
                    <c:v>2011</c:v>
                  </c:pt>
                  <c:pt idx="1">
                    <c:v>2012</c:v>
                  </c:pt>
                  <c:pt idx="2">
                    <c:v>2013</c:v>
                  </c:pt>
                  <c:pt idx="3">
                    <c:v>2014</c:v>
                  </c:pt>
                  <c:pt idx="4">
                    <c:v>2015</c:v>
                  </c:pt>
                  <c:pt idx="5">
                    <c:v>2016</c:v>
                  </c:pt>
                  <c:pt idx="6">
                    <c:v>2017</c:v>
                  </c:pt>
                  <c:pt idx="7">
                    <c:v>2018</c:v>
                  </c:pt>
                  <c:pt idx="8">
                    <c:v>2011-18</c:v>
                  </c:pt>
                </c:lvl>
                <c:lvl>
                  <c:pt idx="0">
                    <c:v>(8000 km2)</c:v>
                  </c:pt>
                  <c:pt idx="8">
                    <c:v>Total lions (n)</c:v>
                  </c:pt>
                </c:lvl>
              </c:multiLvlStrCache>
            </c:multiLvlStrRef>
          </c:cat>
          <c:val>
            <c:numRef>
              <c:f>'Figure 3'!$G$3:$G$11</c:f>
              <c:numCache>
                <c:formatCode>General</c:formatCode>
                <c:ptCount val="9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ABAC-45B0-95A5-4D8207956F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-2060014728"/>
        <c:axId val="-2115433000"/>
      </c:barChart>
      <c:catAx>
        <c:axId val="-206001472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-2115433000"/>
        <c:crosses val="autoZero"/>
        <c:auto val="1"/>
        <c:lblAlgn val="ctr"/>
        <c:lblOffset val="100"/>
        <c:noMultiLvlLbl val="0"/>
      </c:catAx>
      <c:valAx>
        <c:axId val="-2115433000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>
                    <a:latin typeface="Arial"/>
                  </a:defRPr>
                </a:pPr>
                <a:r>
                  <a:rPr lang="en-US">
                    <a:latin typeface="Arial"/>
                  </a:rPr>
                  <a:t>Incidences of mortalities, LNP (n=28</a:t>
                </a:r>
                <a:r>
                  <a:rPr lang="en-US" baseline="0">
                    <a:latin typeface="Arial"/>
                  </a:rPr>
                  <a:t> lions)</a:t>
                </a:r>
                <a:endParaRPr lang="en-US">
                  <a:latin typeface="Arial"/>
                </a:endParaRPr>
              </a:p>
            </c:rich>
          </c:tx>
          <c:overlay val="0"/>
        </c:title>
        <c:numFmt formatCode="0%" sourceLinked="1"/>
        <c:majorTickMark val="none"/>
        <c:minorTickMark val="none"/>
        <c:tickLblPos val="nextTo"/>
        <c:crossAx val="-206001472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</c:spPr>
      </c:dTable>
    </c:plotArea>
    <c:plotVisOnly val="1"/>
    <c:dispBlanksAs val="gap"/>
    <c:showDLblsOverMax val="0"/>
  </c:chart>
  <c:spPr>
    <a:ln>
      <a:solidFill>
        <a:schemeClr val="tx1"/>
      </a:solidFill>
    </a:ln>
  </c:spPr>
  <c:printSettings>
    <c:headerFooter/>
    <c:pageMargins b="1" l="0.75" r="0.75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1"/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'Figure 4'!$D$2</c:f>
              <c:strCache>
                <c:ptCount val="1"/>
                <c:pt idx="0">
                  <c:v>Head/face &amp; paws (2.4pa)</c:v>
                </c:pt>
              </c:strCache>
            </c:strRef>
          </c:tx>
          <c:spPr>
            <a:solidFill>
              <a:schemeClr val="tx1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8"/>
              <c:tx>
                <c:rich>
                  <a:bodyPr/>
                  <a:lstStyle/>
                  <a:p>
                    <a:r>
                      <a:rPr lang="en-US">
                        <a:solidFill>
                          <a:srgbClr val="FFFFFF"/>
                        </a:solidFill>
                      </a:rPr>
                      <a:t>63%</a:t>
                    </a:r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0CD-4554-B085-291D5EBE1E8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rgbClr val="FFFFFF"/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'Figure 4'!$B$3:$C$11</c:f>
              <c:multiLvlStrCache>
                <c:ptCount val="9"/>
                <c:lvl>
                  <c:pt idx="0">
                    <c:v>2011</c:v>
                  </c:pt>
                  <c:pt idx="1">
                    <c:v>2012</c:v>
                  </c:pt>
                  <c:pt idx="2">
                    <c:v>2013</c:v>
                  </c:pt>
                  <c:pt idx="3">
                    <c:v>2014</c:v>
                  </c:pt>
                  <c:pt idx="4">
                    <c:v>2015</c:v>
                  </c:pt>
                  <c:pt idx="5">
                    <c:v>2016</c:v>
                  </c:pt>
                  <c:pt idx="6">
                    <c:v>2017</c:v>
                  </c:pt>
                  <c:pt idx="7">
                    <c:v>2018</c:v>
                  </c:pt>
                  <c:pt idx="8">
                    <c:v>2011-18</c:v>
                  </c:pt>
                </c:lvl>
                <c:lvl>
                  <c:pt idx="0">
                    <c:v>(8000 km2)</c:v>
                  </c:pt>
                  <c:pt idx="2">
                    <c:v>(11 000 km2)</c:v>
                  </c:pt>
                  <c:pt idx="3">
                    <c:v>(16 000 km2)</c:v>
                  </c:pt>
                  <c:pt idx="8">
                    <c:v>Total lions (n)</c:v>
                  </c:pt>
                </c:lvl>
              </c:multiLvlStrCache>
            </c:multiLvlStrRef>
          </c:cat>
          <c:val>
            <c:numRef>
              <c:f>'Figure 4'!$D$3:$D$11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3</c:v>
                </c:pt>
                <c:pt idx="4">
                  <c:v>4</c:v>
                </c:pt>
                <c:pt idx="5">
                  <c:v>3</c:v>
                </c:pt>
                <c:pt idx="6">
                  <c:v>3</c:v>
                </c:pt>
                <c:pt idx="7">
                  <c:v>6</c:v>
                </c:pt>
                <c:pt idx="8">
                  <c:v>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0CD-4554-B085-291D5EBE1E8B}"/>
            </c:ext>
          </c:extLst>
        </c:ser>
        <c:ser>
          <c:idx val="1"/>
          <c:order val="1"/>
          <c:tx>
            <c:strRef>
              <c:f>'Figure 4'!$E$2</c:f>
              <c:strCache>
                <c:ptCount val="1"/>
                <c:pt idx="0">
                  <c:v>Skin/meat (1.1pa)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solidFill>
                <a:schemeClr val="bg1">
                  <a:lumMod val="50000"/>
                </a:schemeClr>
              </a:solidFill>
            </a:ln>
            <a:effectLst/>
          </c:spPr>
          <c:invertIfNegative val="0"/>
          <c:dLbls>
            <c:dLbl>
              <c:idx val="8"/>
              <c:tx>
                <c:rich>
                  <a:bodyPr/>
                  <a:lstStyle/>
                  <a:p>
                    <a:r>
                      <a:rPr lang="en-US"/>
                      <a:t>30%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0CD-4554-B085-291D5EBE1E8B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'Figure 4'!$B$3:$C$11</c:f>
              <c:multiLvlStrCache>
                <c:ptCount val="9"/>
                <c:lvl>
                  <c:pt idx="0">
                    <c:v>2011</c:v>
                  </c:pt>
                  <c:pt idx="1">
                    <c:v>2012</c:v>
                  </c:pt>
                  <c:pt idx="2">
                    <c:v>2013</c:v>
                  </c:pt>
                  <c:pt idx="3">
                    <c:v>2014</c:v>
                  </c:pt>
                  <c:pt idx="4">
                    <c:v>2015</c:v>
                  </c:pt>
                  <c:pt idx="5">
                    <c:v>2016</c:v>
                  </c:pt>
                  <c:pt idx="6">
                    <c:v>2017</c:v>
                  </c:pt>
                  <c:pt idx="7">
                    <c:v>2018</c:v>
                  </c:pt>
                  <c:pt idx="8">
                    <c:v>2011-18</c:v>
                  </c:pt>
                </c:lvl>
                <c:lvl>
                  <c:pt idx="0">
                    <c:v>(8000 km2)</c:v>
                  </c:pt>
                  <c:pt idx="2">
                    <c:v>(11 000 km2)</c:v>
                  </c:pt>
                  <c:pt idx="3">
                    <c:v>(16 000 km2)</c:v>
                  </c:pt>
                  <c:pt idx="8">
                    <c:v>Total lions (n)</c:v>
                  </c:pt>
                </c:lvl>
              </c:multiLvlStrCache>
            </c:multiLvlStrRef>
          </c:cat>
          <c:val>
            <c:numRef>
              <c:f>'Figure 4'!$E$3:$E$11</c:f>
              <c:numCache>
                <c:formatCode>General</c:formatCode>
                <c:ptCount val="9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  <c:pt idx="4">
                  <c:v>4</c:v>
                </c:pt>
                <c:pt idx="5">
                  <c:v>2</c:v>
                </c:pt>
                <c:pt idx="6">
                  <c:v>0</c:v>
                </c:pt>
                <c:pt idx="7">
                  <c:v>0</c:v>
                </c:pt>
                <c:pt idx="8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0CD-4554-B085-291D5EBE1E8B}"/>
            </c:ext>
          </c:extLst>
        </c:ser>
        <c:ser>
          <c:idx val="2"/>
          <c:order val="2"/>
          <c:tx>
            <c:strRef>
              <c:f>'Figure 4'!$F$2</c:f>
              <c:strCache>
                <c:ptCount val="1"/>
                <c:pt idx="0">
                  <c:v>Skeleton/bones (0.3pa)</c:v>
                </c:pt>
              </c:strCache>
            </c:strRef>
          </c:tx>
          <c:spPr>
            <a:pattFill prst="ltHorz">
              <a:fgClr>
                <a:schemeClr val="bg1">
                  <a:lumMod val="65000"/>
                </a:schemeClr>
              </a:fgClr>
              <a:bgClr>
                <a:prstClr val="white"/>
              </a:bgClr>
            </a:pattFill>
            <a:ln>
              <a:solidFill>
                <a:schemeClr val="bg1">
                  <a:lumMod val="65000"/>
                </a:schemeClr>
              </a:solidFill>
            </a:ln>
            <a:effectLst/>
          </c:spPr>
          <c:invertIfNegative val="0"/>
          <c:dLbls>
            <c:dLbl>
              <c:idx val="8"/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en-US"/>
                      <a:t>7%</a:t>
                    </a:r>
                  </a:p>
                </c:rich>
              </c:tx>
              <c:spPr>
                <a:solidFill>
                  <a:schemeClr val="bg1"/>
                </a:solidFill>
              </c:sp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0CD-4554-B085-291D5EBE1E8B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'Figure 4'!$B$3:$C$11</c:f>
              <c:multiLvlStrCache>
                <c:ptCount val="9"/>
                <c:lvl>
                  <c:pt idx="0">
                    <c:v>2011</c:v>
                  </c:pt>
                  <c:pt idx="1">
                    <c:v>2012</c:v>
                  </c:pt>
                  <c:pt idx="2">
                    <c:v>2013</c:v>
                  </c:pt>
                  <c:pt idx="3">
                    <c:v>2014</c:v>
                  </c:pt>
                  <c:pt idx="4">
                    <c:v>2015</c:v>
                  </c:pt>
                  <c:pt idx="5">
                    <c:v>2016</c:v>
                  </c:pt>
                  <c:pt idx="6">
                    <c:v>2017</c:v>
                  </c:pt>
                  <c:pt idx="7">
                    <c:v>2018</c:v>
                  </c:pt>
                  <c:pt idx="8">
                    <c:v>2011-18</c:v>
                  </c:pt>
                </c:lvl>
                <c:lvl>
                  <c:pt idx="0">
                    <c:v>(8000 km2)</c:v>
                  </c:pt>
                  <c:pt idx="2">
                    <c:v>(11 000 km2)</c:v>
                  </c:pt>
                  <c:pt idx="3">
                    <c:v>(16 000 km2)</c:v>
                  </c:pt>
                  <c:pt idx="8">
                    <c:v>Total lions (n)</c:v>
                  </c:pt>
                </c:lvl>
              </c:multiLvlStrCache>
            </c:multiLvlStrRef>
          </c:cat>
          <c:val>
            <c:numRef>
              <c:f>'Figure 4'!$F$3:$F$11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2</c:v>
                </c:pt>
                <c:pt idx="6">
                  <c:v>0</c:v>
                </c:pt>
                <c:pt idx="7">
                  <c:v>0</c:v>
                </c:pt>
                <c:pt idx="8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0CD-4554-B085-291D5EBE1E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5"/>
        <c:overlap val="100"/>
        <c:axId val="-2120823400"/>
        <c:axId val="-2055520504"/>
      </c:barChart>
      <c:catAx>
        <c:axId val="-21208234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-2055520504"/>
        <c:crosses val="autoZero"/>
        <c:auto val="1"/>
        <c:lblAlgn val="ctr"/>
        <c:lblOffset val="100"/>
        <c:noMultiLvlLbl val="0"/>
      </c:catAx>
      <c:valAx>
        <c:axId val="-205552050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Incidences of body parts removed (n=30 lions)</a:t>
                </a:r>
              </a:p>
            </c:rich>
          </c:tx>
          <c:overlay val="0"/>
        </c:title>
        <c:numFmt formatCode="0%" sourceLinked="1"/>
        <c:majorTickMark val="none"/>
        <c:minorTickMark val="none"/>
        <c:tickLblPos val="nextTo"/>
        <c:crossAx val="-2120823400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  <c:dispBlanksAs val="gap"/>
    <c:showDLblsOverMax val="0"/>
  </c:chart>
  <c:spPr>
    <a:solidFill>
      <a:schemeClr val="bg1"/>
    </a:solidFill>
    <a:ln>
      <a:solidFill>
        <a:schemeClr val="tx1"/>
      </a:solidFill>
    </a:ln>
  </c:spPr>
  <c:txPr>
    <a:bodyPr/>
    <a:lstStyle/>
    <a:p>
      <a:pPr>
        <a:defRPr sz="1000">
          <a:latin typeface="Arial"/>
          <a:cs typeface="Arial"/>
        </a:defRPr>
      </a:pPr>
      <a:endParaRPr lang="en-US"/>
    </a:p>
  </c:txPr>
  <c:printSettings>
    <c:headerFooter/>
    <c:pageMargins b="1" l="0.75" r="0.75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1"/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'Figure 5'!$D$2</c:f>
              <c:strCache>
                <c:ptCount val="1"/>
                <c:pt idx="0">
                  <c:v>Poison (3.8pa)</c:v>
                </c:pt>
              </c:strCache>
            </c:strRef>
          </c:tx>
          <c:spPr>
            <a:solidFill>
              <a:schemeClr val="tx1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8"/>
              <c:tx>
                <c:rich>
                  <a:bodyPr/>
                  <a:lstStyle/>
                  <a:p>
                    <a:r>
                      <a:rPr lang="en-US">
                        <a:solidFill>
                          <a:srgbClr val="FFFFFF"/>
                        </a:solidFill>
                      </a:rPr>
                      <a:t>61%</a:t>
                    </a:r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5C8-48F6-B538-62B40CBE8CB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rgbClr val="FFFFFF"/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'Figure 5'!$B$3:$C$11</c:f>
              <c:multiLvlStrCache>
                <c:ptCount val="9"/>
                <c:lvl>
                  <c:pt idx="0">
                    <c:v>2011</c:v>
                  </c:pt>
                  <c:pt idx="1">
                    <c:v>2012</c:v>
                  </c:pt>
                  <c:pt idx="2">
                    <c:v>2013</c:v>
                  </c:pt>
                  <c:pt idx="3">
                    <c:v>2014</c:v>
                  </c:pt>
                  <c:pt idx="4">
                    <c:v>2015</c:v>
                  </c:pt>
                  <c:pt idx="5">
                    <c:v>2016</c:v>
                  </c:pt>
                  <c:pt idx="6">
                    <c:v>2017</c:v>
                  </c:pt>
                  <c:pt idx="7">
                    <c:v>2018</c:v>
                  </c:pt>
                  <c:pt idx="8">
                    <c:v>2011-18</c:v>
                  </c:pt>
                </c:lvl>
                <c:lvl>
                  <c:pt idx="0">
                    <c:v>(8000 km2)</c:v>
                  </c:pt>
                  <c:pt idx="2">
                    <c:v>(11 000 km2)</c:v>
                  </c:pt>
                  <c:pt idx="3">
                    <c:v>(16 000 km2)</c:v>
                  </c:pt>
                  <c:pt idx="8">
                    <c:v>Total lions (n)</c:v>
                  </c:pt>
                </c:lvl>
              </c:multiLvlStrCache>
            </c:multiLvlStrRef>
          </c:cat>
          <c:val>
            <c:numRef>
              <c:f>'Figure 5'!$D$3:$D$11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5</c:v>
                </c:pt>
                <c:pt idx="3">
                  <c:v>3</c:v>
                </c:pt>
                <c:pt idx="4">
                  <c:v>5</c:v>
                </c:pt>
                <c:pt idx="5">
                  <c:v>4</c:v>
                </c:pt>
                <c:pt idx="6">
                  <c:v>7</c:v>
                </c:pt>
                <c:pt idx="7">
                  <c:v>6</c:v>
                </c:pt>
                <c:pt idx="8">
                  <c:v>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5C8-48F6-B538-62B40CBE8CBE}"/>
            </c:ext>
          </c:extLst>
        </c:ser>
        <c:ser>
          <c:idx val="1"/>
          <c:order val="1"/>
          <c:tx>
            <c:strRef>
              <c:f>'Figure 5'!$E$2</c:f>
              <c:strCache>
                <c:ptCount val="1"/>
                <c:pt idx="0">
                  <c:v>Snares or traps (2.0pa)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solidFill>
                <a:schemeClr val="bg1">
                  <a:lumMod val="50000"/>
                </a:schemeClr>
              </a:solidFill>
            </a:ln>
            <a:effectLst/>
          </c:spPr>
          <c:invertIfNegative val="0"/>
          <c:dLbls>
            <c:dLbl>
              <c:idx val="8"/>
              <c:tx>
                <c:rich>
                  <a:bodyPr/>
                  <a:lstStyle/>
                  <a:p>
                    <a:r>
                      <a:rPr lang="en-US"/>
                      <a:t>33%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5C8-48F6-B538-62B40CBE8CBE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'Figure 5'!$B$3:$C$11</c:f>
              <c:multiLvlStrCache>
                <c:ptCount val="9"/>
                <c:lvl>
                  <c:pt idx="0">
                    <c:v>2011</c:v>
                  </c:pt>
                  <c:pt idx="1">
                    <c:v>2012</c:v>
                  </c:pt>
                  <c:pt idx="2">
                    <c:v>2013</c:v>
                  </c:pt>
                  <c:pt idx="3">
                    <c:v>2014</c:v>
                  </c:pt>
                  <c:pt idx="4">
                    <c:v>2015</c:v>
                  </c:pt>
                  <c:pt idx="5">
                    <c:v>2016</c:v>
                  </c:pt>
                  <c:pt idx="6">
                    <c:v>2017</c:v>
                  </c:pt>
                  <c:pt idx="7">
                    <c:v>2018</c:v>
                  </c:pt>
                  <c:pt idx="8">
                    <c:v>2011-18</c:v>
                  </c:pt>
                </c:lvl>
                <c:lvl>
                  <c:pt idx="0">
                    <c:v>(8000 km2)</c:v>
                  </c:pt>
                  <c:pt idx="2">
                    <c:v>(11 000 km2)</c:v>
                  </c:pt>
                  <c:pt idx="3">
                    <c:v>(16 000 km2)</c:v>
                  </c:pt>
                  <c:pt idx="8">
                    <c:v>Total lions (n)</c:v>
                  </c:pt>
                </c:lvl>
              </c:multiLvlStrCache>
            </c:multiLvlStrRef>
          </c:cat>
          <c:val>
            <c:numRef>
              <c:f>'Figure 5'!$E$3:$E$11</c:f>
              <c:numCache>
                <c:formatCode>General</c:formatCode>
                <c:ptCount val="9"/>
                <c:pt idx="0">
                  <c:v>3</c:v>
                </c:pt>
                <c:pt idx="1">
                  <c:v>1</c:v>
                </c:pt>
                <c:pt idx="2">
                  <c:v>2</c:v>
                </c:pt>
                <c:pt idx="3">
                  <c:v>0</c:v>
                </c:pt>
                <c:pt idx="4">
                  <c:v>4</c:v>
                </c:pt>
                <c:pt idx="5">
                  <c:v>4</c:v>
                </c:pt>
                <c:pt idx="6">
                  <c:v>2</c:v>
                </c:pt>
                <c:pt idx="7">
                  <c:v>0</c:v>
                </c:pt>
                <c:pt idx="8">
                  <c:v>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5C8-48F6-B538-62B40CBE8CBE}"/>
            </c:ext>
          </c:extLst>
        </c:ser>
        <c:ser>
          <c:idx val="2"/>
          <c:order val="2"/>
          <c:tx>
            <c:strRef>
              <c:f>'Figure 5'!$F$2</c:f>
              <c:strCache>
                <c:ptCount val="1"/>
                <c:pt idx="0">
                  <c:v>Shot (0.4pa)</c:v>
                </c:pt>
              </c:strCache>
            </c:strRef>
          </c:tx>
          <c:spPr>
            <a:pattFill prst="ltHorz">
              <a:fgClr>
                <a:schemeClr val="bg1">
                  <a:lumMod val="65000"/>
                </a:schemeClr>
              </a:fgClr>
              <a:bgClr>
                <a:prstClr val="white"/>
              </a:bgClr>
            </a:pattFill>
            <a:ln>
              <a:solidFill>
                <a:schemeClr val="bg1">
                  <a:lumMod val="65000"/>
                </a:schemeClr>
              </a:solidFill>
            </a:ln>
            <a:effectLst/>
          </c:spPr>
          <c:invertIfNegative val="0"/>
          <c:dLbls>
            <c:dLbl>
              <c:idx val="8"/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en-US"/>
                      <a:t>6%</a:t>
                    </a:r>
                  </a:p>
                </c:rich>
              </c:tx>
              <c:spPr>
                <a:solidFill>
                  <a:schemeClr val="bg1"/>
                </a:solidFill>
              </c:sp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5C8-48F6-B538-62B40CBE8CBE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'Figure 5'!$B$3:$C$11</c:f>
              <c:multiLvlStrCache>
                <c:ptCount val="9"/>
                <c:lvl>
                  <c:pt idx="0">
                    <c:v>2011</c:v>
                  </c:pt>
                  <c:pt idx="1">
                    <c:v>2012</c:v>
                  </c:pt>
                  <c:pt idx="2">
                    <c:v>2013</c:v>
                  </c:pt>
                  <c:pt idx="3">
                    <c:v>2014</c:v>
                  </c:pt>
                  <c:pt idx="4">
                    <c:v>2015</c:v>
                  </c:pt>
                  <c:pt idx="5">
                    <c:v>2016</c:v>
                  </c:pt>
                  <c:pt idx="6">
                    <c:v>2017</c:v>
                  </c:pt>
                  <c:pt idx="7">
                    <c:v>2018</c:v>
                  </c:pt>
                  <c:pt idx="8">
                    <c:v>2011-18</c:v>
                  </c:pt>
                </c:lvl>
                <c:lvl>
                  <c:pt idx="0">
                    <c:v>(8000 km2)</c:v>
                  </c:pt>
                  <c:pt idx="2">
                    <c:v>(11 000 km2)</c:v>
                  </c:pt>
                  <c:pt idx="3">
                    <c:v>(16 000 km2)</c:v>
                  </c:pt>
                  <c:pt idx="8">
                    <c:v>Total lions (n)</c:v>
                  </c:pt>
                </c:lvl>
              </c:multiLvlStrCache>
            </c:multiLvlStrRef>
          </c:cat>
          <c:val>
            <c:numRef>
              <c:f>'Figure 5'!$F$3:$F$11</c:f>
              <c:numCache>
                <c:formatCode>General</c:formatCode>
                <c:ptCount val="9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2</c:v>
                </c:pt>
                <c:pt idx="6">
                  <c:v>0</c:v>
                </c:pt>
                <c:pt idx="7">
                  <c:v>0</c:v>
                </c:pt>
                <c:pt idx="8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5C8-48F6-B538-62B40CBE8C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5"/>
        <c:overlap val="100"/>
        <c:axId val="-2080466344"/>
        <c:axId val="-2128415400"/>
      </c:barChart>
      <c:catAx>
        <c:axId val="-20804663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-2128415400"/>
        <c:crosses val="autoZero"/>
        <c:auto val="1"/>
        <c:lblAlgn val="ctr"/>
        <c:lblOffset val="100"/>
        <c:noMultiLvlLbl val="0"/>
      </c:catAx>
      <c:valAx>
        <c:axId val="-2128415400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Incidences of the means used to kill lions (n=49 lions)</a:t>
                </a:r>
              </a:p>
            </c:rich>
          </c:tx>
          <c:overlay val="0"/>
        </c:title>
        <c:numFmt formatCode="0%" sourceLinked="1"/>
        <c:majorTickMark val="none"/>
        <c:minorTickMark val="none"/>
        <c:tickLblPos val="nextTo"/>
        <c:crossAx val="-2080466344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  <c:dispBlanksAs val="gap"/>
    <c:showDLblsOverMax val="0"/>
  </c:chart>
  <c:spPr>
    <a:solidFill>
      <a:schemeClr val="bg1"/>
    </a:solidFill>
    <a:ln>
      <a:solidFill>
        <a:schemeClr val="tx1"/>
      </a:solidFill>
    </a:ln>
  </c:spPr>
  <c:txPr>
    <a:bodyPr/>
    <a:lstStyle/>
    <a:p>
      <a:pPr>
        <a:defRPr sz="1000">
          <a:latin typeface="Arial"/>
          <a:cs typeface="Arial"/>
        </a:defRPr>
      </a:pPr>
      <a:endParaRPr lang="en-US"/>
    </a:p>
  </c:txPr>
  <c:printSettings>
    <c:headerFooter/>
    <c:pageMargins b="1" l="0.75" r="0.75" t="1" header="0.5" footer="0.5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1"/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'Bait type info.'!$D$2</c:f>
              <c:strCache>
                <c:ptCount val="1"/>
                <c:pt idx="0">
                  <c:v>Wild ungulates as bait (excl. elephant) (1.5pa)</c:v>
                </c:pt>
              </c:strCache>
            </c:strRef>
          </c:tx>
          <c:spPr>
            <a:solidFill>
              <a:schemeClr val="tx1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8"/>
              <c:tx>
                <c:rich>
                  <a:bodyPr/>
                  <a:lstStyle/>
                  <a:p>
                    <a:r>
                      <a:rPr lang="en-US">
                        <a:solidFill>
                          <a:srgbClr val="FFFFFF"/>
                        </a:solidFill>
                      </a:rPr>
                      <a:t>63%</a:t>
                    </a:r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53B-481C-BC9D-5AB3ED0347BB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'Bait type info.'!$B$3:$C$11</c:f>
              <c:multiLvlStrCache>
                <c:ptCount val="9"/>
                <c:lvl>
                  <c:pt idx="0">
                    <c:v>2011</c:v>
                  </c:pt>
                  <c:pt idx="1">
                    <c:v>2012</c:v>
                  </c:pt>
                  <c:pt idx="2">
                    <c:v>2013</c:v>
                  </c:pt>
                  <c:pt idx="3">
                    <c:v>2014</c:v>
                  </c:pt>
                  <c:pt idx="4">
                    <c:v>2015</c:v>
                  </c:pt>
                  <c:pt idx="5">
                    <c:v>2016</c:v>
                  </c:pt>
                  <c:pt idx="6">
                    <c:v>2017</c:v>
                  </c:pt>
                  <c:pt idx="7">
                    <c:v>2018</c:v>
                  </c:pt>
                </c:lvl>
                <c:lvl>
                  <c:pt idx="0">
                    <c:v>(8000 km2)</c:v>
                  </c:pt>
                  <c:pt idx="2">
                    <c:v>(11 000 km2)</c:v>
                  </c:pt>
                  <c:pt idx="3">
                    <c:v>(16 000 km2)</c:v>
                  </c:pt>
                  <c:pt idx="8">
                    <c:v>Total</c:v>
                  </c:pt>
                </c:lvl>
              </c:multiLvlStrCache>
            </c:multiLvlStrRef>
          </c:cat>
          <c:val>
            <c:numRef>
              <c:f>'Bait type info.'!$D$3:$D$11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3</c:v>
                </c:pt>
                <c:pt idx="4">
                  <c:v>0</c:v>
                </c:pt>
                <c:pt idx="5">
                  <c:v>3</c:v>
                </c:pt>
                <c:pt idx="6">
                  <c:v>4</c:v>
                </c:pt>
                <c:pt idx="7">
                  <c:v>2</c:v>
                </c:pt>
                <c:pt idx="8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53B-481C-BC9D-5AB3ED0347BB}"/>
            </c:ext>
          </c:extLst>
        </c:ser>
        <c:ser>
          <c:idx val="1"/>
          <c:order val="1"/>
          <c:tx>
            <c:strRef>
              <c:f>'Bait type info.'!$E$2</c:f>
              <c:strCache>
                <c:ptCount val="1"/>
                <c:pt idx="0">
                  <c:v>Poached elephant as bait (0.9pa)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solidFill>
                <a:schemeClr val="bg1">
                  <a:lumMod val="50000"/>
                </a:schemeClr>
              </a:solidFill>
            </a:ln>
            <a:effectLst/>
          </c:spPr>
          <c:invertIfNegative val="0"/>
          <c:dLbls>
            <c:dLbl>
              <c:idx val="8"/>
              <c:tx>
                <c:rich>
                  <a:bodyPr/>
                  <a:lstStyle/>
                  <a:p>
                    <a:r>
                      <a:rPr lang="en-US"/>
                      <a:t>37%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53B-481C-BC9D-5AB3ED0347BB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'Bait type info.'!$B$3:$C$11</c:f>
              <c:multiLvlStrCache>
                <c:ptCount val="9"/>
                <c:lvl>
                  <c:pt idx="0">
                    <c:v>2011</c:v>
                  </c:pt>
                  <c:pt idx="1">
                    <c:v>2012</c:v>
                  </c:pt>
                  <c:pt idx="2">
                    <c:v>2013</c:v>
                  </c:pt>
                  <c:pt idx="3">
                    <c:v>2014</c:v>
                  </c:pt>
                  <c:pt idx="4">
                    <c:v>2015</c:v>
                  </c:pt>
                  <c:pt idx="5">
                    <c:v>2016</c:v>
                  </c:pt>
                  <c:pt idx="6">
                    <c:v>2017</c:v>
                  </c:pt>
                  <c:pt idx="7">
                    <c:v>2018</c:v>
                  </c:pt>
                </c:lvl>
                <c:lvl>
                  <c:pt idx="0">
                    <c:v>(8000 km2)</c:v>
                  </c:pt>
                  <c:pt idx="2">
                    <c:v>(11 000 km2)</c:v>
                  </c:pt>
                  <c:pt idx="3">
                    <c:v>(16 000 km2)</c:v>
                  </c:pt>
                  <c:pt idx="8">
                    <c:v>Total</c:v>
                  </c:pt>
                </c:lvl>
              </c:multiLvlStrCache>
            </c:multiLvlStrRef>
          </c:cat>
          <c:val>
            <c:numRef>
              <c:f>'Bait type info.'!$E$3:$E$11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4</c:v>
                </c:pt>
                <c:pt idx="5">
                  <c:v>2</c:v>
                </c:pt>
                <c:pt idx="6">
                  <c:v>1</c:v>
                </c:pt>
                <c:pt idx="7">
                  <c:v>0</c:v>
                </c:pt>
                <c:pt idx="8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53B-481C-BC9D-5AB3ED0347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5"/>
        <c:overlap val="100"/>
        <c:axId val="-2124311896"/>
        <c:axId val="-2101558936"/>
      </c:barChart>
      <c:catAx>
        <c:axId val="-2124311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-2101558936"/>
        <c:crosses val="autoZero"/>
        <c:auto val="1"/>
        <c:lblAlgn val="ctr"/>
        <c:lblOffset val="100"/>
        <c:noMultiLvlLbl val="0"/>
      </c:catAx>
      <c:valAx>
        <c:axId val="-2101558936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Incidences of bait-type used to kill lions (n=19 incidences)</a:t>
                </a:r>
              </a:p>
            </c:rich>
          </c:tx>
          <c:overlay val="0"/>
        </c:title>
        <c:numFmt formatCode="0%" sourceLinked="1"/>
        <c:majorTickMark val="none"/>
        <c:minorTickMark val="none"/>
        <c:tickLblPos val="nextTo"/>
        <c:crossAx val="-2124311896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  <c:dispBlanksAs val="gap"/>
    <c:showDLblsOverMax val="0"/>
  </c:chart>
  <c:spPr>
    <a:ln>
      <a:solidFill>
        <a:schemeClr val="tx1"/>
      </a:solidFill>
    </a:ln>
  </c:spPr>
  <c:txPr>
    <a:bodyPr/>
    <a:lstStyle/>
    <a:p>
      <a:pPr>
        <a:defRPr sz="1000">
          <a:latin typeface="Arial"/>
          <a:cs typeface="Arial"/>
        </a:defRPr>
      </a:pPr>
      <a:endParaRPr lang="en-US"/>
    </a:p>
  </c:txPr>
  <c:printSettings>
    <c:headerFooter/>
    <c:pageMargins b="1" l="0.75" r="0.75" t="1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1"/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'Bait type info.'!$D$2</c:f>
              <c:strCache>
                <c:ptCount val="1"/>
                <c:pt idx="0">
                  <c:v>Wild ungulates as bait (excl. elephant) (1.5pa)</c:v>
                </c:pt>
              </c:strCache>
            </c:strRef>
          </c:tx>
          <c:spPr>
            <a:solidFill>
              <a:schemeClr val="tx1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8"/>
              <c:tx>
                <c:rich>
                  <a:bodyPr/>
                  <a:lstStyle/>
                  <a:p>
                    <a:r>
                      <a:rPr lang="en-US">
                        <a:solidFill>
                          <a:srgbClr val="FFFFFF"/>
                        </a:solidFill>
                      </a:rPr>
                      <a:t>63%</a:t>
                    </a:r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072-46FD-8871-F32C75B8DF08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'Bait type info.'!$B$3:$C$11</c:f>
              <c:multiLvlStrCache>
                <c:ptCount val="9"/>
                <c:lvl>
                  <c:pt idx="0">
                    <c:v>2011</c:v>
                  </c:pt>
                  <c:pt idx="1">
                    <c:v>2012</c:v>
                  </c:pt>
                  <c:pt idx="2">
                    <c:v>2013</c:v>
                  </c:pt>
                  <c:pt idx="3">
                    <c:v>2014</c:v>
                  </c:pt>
                  <c:pt idx="4">
                    <c:v>2015</c:v>
                  </c:pt>
                  <c:pt idx="5">
                    <c:v>2016</c:v>
                  </c:pt>
                  <c:pt idx="6">
                    <c:v>2017</c:v>
                  </c:pt>
                  <c:pt idx="7">
                    <c:v>2018</c:v>
                  </c:pt>
                </c:lvl>
                <c:lvl>
                  <c:pt idx="0">
                    <c:v>(8000 km2)</c:v>
                  </c:pt>
                  <c:pt idx="2">
                    <c:v>(11 000 km2)</c:v>
                  </c:pt>
                  <c:pt idx="3">
                    <c:v>(16 000 km2)</c:v>
                  </c:pt>
                  <c:pt idx="8">
                    <c:v>Total</c:v>
                  </c:pt>
                </c:lvl>
              </c:multiLvlStrCache>
            </c:multiLvlStrRef>
          </c:cat>
          <c:val>
            <c:numRef>
              <c:f>'Bait type info.'!$D$3:$D$11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3</c:v>
                </c:pt>
                <c:pt idx="4">
                  <c:v>0</c:v>
                </c:pt>
                <c:pt idx="5">
                  <c:v>3</c:v>
                </c:pt>
                <c:pt idx="6">
                  <c:v>4</c:v>
                </c:pt>
                <c:pt idx="7">
                  <c:v>2</c:v>
                </c:pt>
                <c:pt idx="8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072-46FD-8871-F32C75B8DF08}"/>
            </c:ext>
          </c:extLst>
        </c:ser>
        <c:ser>
          <c:idx val="1"/>
          <c:order val="1"/>
          <c:tx>
            <c:strRef>
              <c:f>'Bait type info.'!$E$2</c:f>
              <c:strCache>
                <c:ptCount val="1"/>
                <c:pt idx="0">
                  <c:v>Poached elephant as bait (0.9pa)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solidFill>
                <a:schemeClr val="bg1">
                  <a:lumMod val="50000"/>
                </a:schemeClr>
              </a:solidFill>
            </a:ln>
            <a:effectLst/>
          </c:spPr>
          <c:invertIfNegative val="0"/>
          <c:dLbls>
            <c:dLbl>
              <c:idx val="8"/>
              <c:tx>
                <c:rich>
                  <a:bodyPr/>
                  <a:lstStyle/>
                  <a:p>
                    <a:r>
                      <a:rPr lang="en-US"/>
                      <a:t>37%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072-46FD-8871-F32C75B8DF08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'Bait type info.'!$B$3:$C$11</c:f>
              <c:multiLvlStrCache>
                <c:ptCount val="9"/>
                <c:lvl>
                  <c:pt idx="0">
                    <c:v>2011</c:v>
                  </c:pt>
                  <c:pt idx="1">
                    <c:v>2012</c:v>
                  </c:pt>
                  <c:pt idx="2">
                    <c:v>2013</c:v>
                  </c:pt>
                  <c:pt idx="3">
                    <c:v>2014</c:v>
                  </c:pt>
                  <c:pt idx="4">
                    <c:v>2015</c:v>
                  </c:pt>
                  <c:pt idx="5">
                    <c:v>2016</c:v>
                  </c:pt>
                  <c:pt idx="6">
                    <c:v>2017</c:v>
                  </c:pt>
                  <c:pt idx="7">
                    <c:v>2018</c:v>
                  </c:pt>
                </c:lvl>
                <c:lvl>
                  <c:pt idx="0">
                    <c:v>(8000 km2)</c:v>
                  </c:pt>
                  <c:pt idx="2">
                    <c:v>(11 000 km2)</c:v>
                  </c:pt>
                  <c:pt idx="3">
                    <c:v>(16 000 km2)</c:v>
                  </c:pt>
                  <c:pt idx="8">
                    <c:v>Total</c:v>
                  </c:pt>
                </c:lvl>
              </c:multiLvlStrCache>
            </c:multiLvlStrRef>
          </c:cat>
          <c:val>
            <c:numRef>
              <c:f>'Bait type info.'!$E$3:$E$11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4</c:v>
                </c:pt>
                <c:pt idx="5">
                  <c:v>2</c:v>
                </c:pt>
                <c:pt idx="6">
                  <c:v>1</c:v>
                </c:pt>
                <c:pt idx="7">
                  <c:v>0</c:v>
                </c:pt>
                <c:pt idx="8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072-46FD-8871-F32C75B8DF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5"/>
        <c:overlap val="100"/>
        <c:axId val="-2124311896"/>
        <c:axId val="-2101558936"/>
      </c:barChart>
      <c:catAx>
        <c:axId val="-2124311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-2101558936"/>
        <c:crosses val="autoZero"/>
        <c:auto val="1"/>
        <c:lblAlgn val="ctr"/>
        <c:lblOffset val="100"/>
        <c:noMultiLvlLbl val="0"/>
      </c:catAx>
      <c:valAx>
        <c:axId val="-2101558936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Incidences of bait-type used to kill lions (n=19 incidences)</a:t>
                </a:r>
              </a:p>
            </c:rich>
          </c:tx>
          <c:overlay val="0"/>
        </c:title>
        <c:numFmt formatCode="0%" sourceLinked="1"/>
        <c:majorTickMark val="none"/>
        <c:minorTickMark val="none"/>
        <c:tickLblPos val="nextTo"/>
        <c:crossAx val="-2124311896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  <c:dispBlanksAs val="gap"/>
    <c:showDLblsOverMax val="0"/>
  </c:chart>
  <c:spPr>
    <a:ln>
      <a:solidFill>
        <a:schemeClr val="tx1"/>
      </a:solidFill>
    </a:ln>
  </c:spPr>
  <c:txPr>
    <a:bodyPr/>
    <a:lstStyle/>
    <a:p>
      <a:pPr>
        <a:defRPr sz="1000">
          <a:latin typeface="Arial"/>
          <a:cs typeface="Arial"/>
        </a:defRPr>
      </a:pPr>
      <a:endParaRPr lang="en-US"/>
    </a:p>
  </c:txPr>
  <c:printSettings>
    <c:headerFooter/>
    <c:pageMargins b="1" l="0.75" r="0.75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image" Target="../media/image1.png"/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7632700" y="63500"/>
    <xdr:ext cx="9201930" cy="5603596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165100</xdr:colOff>
      <xdr:row>0</xdr:row>
      <xdr:rowOff>76200</xdr:rowOff>
    </xdr:from>
    <xdr:to>
      <xdr:col>18</xdr:col>
      <xdr:colOff>342900</xdr:colOff>
      <xdr:row>29</xdr:row>
      <xdr:rowOff>165100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7188200" y="0"/>
    <xdr:ext cx="9201930" cy="5603596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6896100" y="0"/>
    <xdr:ext cx="9201930" cy="5603596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5715000" y="241300"/>
    <xdr:ext cx="9201930" cy="5603596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twoCellAnchor editAs="oneCell">
    <xdr:from>
      <xdr:col>18</xdr:col>
      <xdr:colOff>0</xdr:colOff>
      <xdr:row>1</xdr:row>
      <xdr:rowOff>0</xdr:rowOff>
    </xdr:from>
    <xdr:to>
      <xdr:col>26</xdr:col>
      <xdr:colOff>109451</xdr:colOff>
      <xdr:row>24</xdr:row>
      <xdr:rowOff>256329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B1F079A-9136-4CEF-8CAA-731CAF9A0C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5185571" y="204107"/>
          <a:ext cx="6858594" cy="5944115"/>
        </a:xfrm>
        <a:prstGeom prst="rect">
          <a:avLst/>
        </a:prstGeom>
      </xdr:spPr>
    </xdr:pic>
    <xdr:clientData/>
  </xdr:twoCellAnchor>
  <xdr:absoluteAnchor>
    <xdr:pos x="5755821" y="6136821"/>
    <xdr:ext cx="9201930" cy="5603596"/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7C8D7C63-2658-400E-BF2F-948AFF610ACB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absolute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ris/Documents/Everatt_PhD/Chapter%204-Lion%20Poaching%20Paper/poaching%20raw%20dat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rtalities_raw"/>
      <sheetName val="Sheet2"/>
      <sheetName val="Sheet1"/>
    </sheetNames>
    <sheetDataSet>
      <sheetData sheetId="0">
        <row r="90">
          <cell r="C90">
            <v>2012</v>
          </cell>
          <cell r="D90">
            <v>66</v>
          </cell>
        </row>
        <row r="91">
          <cell r="C91">
            <v>2013</v>
          </cell>
        </row>
        <row r="92">
          <cell r="C92">
            <v>2014</v>
          </cell>
        </row>
        <row r="93">
          <cell r="C93">
            <v>2015</v>
          </cell>
        </row>
        <row r="94">
          <cell r="C94">
            <v>2016</v>
          </cell>
        </row>
        <row r="95">
          <cell r="C95">
            <v>2017</v>
          </cell>
        </row>
        <row r="96">
          <cell r="C96">
            <v>2018</v>
          </cell>
          <cell r="D96">
            <v>21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14"/>
  <sheetViews>
    <sheetView showGridLines="0" zoomScale="80" zoomScaleNormal="80" workbookViewId="0">
      <selection activeCell="B13" sqref="B13:H13"/>
    </sheetView>
  </sheetViews>
  <sheetFormatPr defaultColWidth="11" defaultRowHeight="15.75" x14ac:dyDescent="0.25"/>
  <cols>
    <col min="1" max="1" width="8.875" customWidth="1"/>
  </cols>
  <sheetData>
    <row r="2" spans="1:8" ht="15" customHeight="1" x14ac:dyDescent="0.25"/>
    <row r="3" spans="1:8" ht="94.5" x14ac:dyDescent="0.25">
      <c r="B3" s="68"/>
      <c r="C3" s="69"/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</row>
    <row r="4" spans="1:8" ht="15.95" customHeight="1" x14ac:dyDescent="0.25">
      <c r="A4" s="64" t="s">
        <v>27</v>
      </c>
      <c r="B4" s="67" t="s">
        <v>0</v>
      </c>
      <c r="C4" s="2">
        <v>2011</v>
      </c>
      <c r="D4" s="1">
        <v>0</v>
      </c>
      <c r="E4" s="1">
        <v>0</v>
      </c>
      <c r="F4" s="1">
        <v>1</v>
      </c>
      <c r="G4" s="1">
        <v>2</v>
      </c>
      <c r="H4" s="1">
        <v>0</v>
      </c>
    </row>
    <row r="5" spans="1:8" ht="15" customHeight="1" x14ac:dyDescent="0.25">
      <c r="A5" s="65"/>
      <c r="B5" s="67"/>
      <c r="C5" s="2">
        <v>2012</v>
      </c>
      <c r="D5" s="1">
        <v>0</v>
      </c>
      <c r="E5" s="1">
        <v>0</v>
      </c>
      <c r="F5" s="1">
        <v>0</v>
      </c>
      <c r="G5" s="1">
        <v>1</v>
      </c>
      <c r="H5" s="1">
        <v>1</v>
      </c>
    </row>
    <row r="6" spans="1:8" ht="18" x14ac:dyDescent="0.25">
      <c r="A6" s="65"/>
      <c r="B6" s="3" t="s">
        <v>1</v>
      </c>
      <c r="C6" s="2">
        <v>2013</v>
      </c>
      <c r="D6" s="1">
        <v>0</v>
      </c>
      <c r="E6" s="1">
        <v>5</v>
      </c>
      <c r="F6" s="1">
        <v>1</v>
      </c>
      <c r="G6" s="1">
        <v>1</v>
      </c>
      <c r="H6" s="1">
        <v>0</v>
      </c>
    </row>
    <row r="7" spans="1:8" ht="15.95" customHeight="1" x14ac:dyDescent="0.25">
      <c r="A7" s="65"/>
      <c r="B7" s="67" t="s">
        <v>2</v>
      </c>
      <c r="C7" s="2">
        <v>2014</v>
      </c>
      <c r="D7" s="1">
        <v>3</v>
      </c>
      <c r="E7" s="1">
        <v>0</v>
      </c>
      <c r="F7" s="1">
        <v>0</v>
      </c>
      <c r="G7" s="1">
        <v>0</v>
      </c>
      <c r="H7" s="1">
        <v>0</v>
      </c>
    </row>
    <row r="8" spans="1:8" x14ac:dyDescent="0.25">
      <c r="A8" s="65"/>
      <c r="B8" s="67"/>
      <c r="C8" s="2">
        <v>2015</v>
      </c>
      <c r="D8" s="1">
        <v>4</v>
      </c>
      <c r="E8" s="1">
        <v>1</v>
      </c>
      <c r="F8" s="1">
        <v>4</v>
      </c>
      <c r="G8" s="1">
        <v>0</v>
      </c>
      <c r="H8" s="1">
        <v>0</v>
      </c>
    </row>
    <row r="9" spans="1:8" x14ac:dyDescent="0.25">
      <c r="A9" s="65"/>
      <c r="B9" s="67"/>
      <c r="C9" s="2">
        <v>2016</v>
      </c>
      <c r="D9" s="1">
        <v>4</v>
      </c>
      <c r="E9" s="1">
        <v>3</v>
      </c>
      <c r="F9" s="1">
        <v>2</v>
      </c>
      <c r="G9" s="1">
        <v>1</v>
      </c>
      <c r="H9" s="1">
        <v>0</v>
      </c>
    </row>
    <row r="10" spans="1:8" x14ac:dyDescent="0.25">
      <c r="A10" s="65"/>
      <c r="B10" s="67"/>
      <c r="C10" s="2">
        <v>2017</v>
      </c>
      <c r="D10" s="1">
        <v>4</v>
      </c>
      <c r="E10" s="1">
        <v>4</v>
      </c>
      <c r="F10" s="1">
        <v>0</v>
      </c>
      <c r="G10" s="1">
        <v>0</v>
      </c>
      <c r="H10" s="1">
        <v>1</v>
      </c>
    </row>
    <row r="11" spans="1:8" x14ac:dyDescent="0.25">
      <c r="A11" s="66"/>
      <c r="B11" s="67"/>
      <c r="C11" s="2">
        <v>2018</v>
      </c>
      <c r="D11" s="1">
        <v>2</v>
      </c>
      <c r="E11" s="1">
        <v>0</v>
      </c>
      <c r="F11" s="1">
        <v>4</v>
      </c>
      <c r="G11" s="1">
        <v>0</v>
      </c>
      <c r="H11" s="1">
        <v>0</v>
      </c>
    </row>
    <row r="12" spans="1:8" x14ac:dyDescent="0.25">
      <c r="B12" s="2" t="s">
        <v>3</v>
      </c>
      <c r="C12" s="2" t="s">
        <v>4</v>
      </c>
      <c r="D12" s="1">
        <f>SUM(D4:D11)</f>
        <v>17</v>
      </c>
      <c r="E12" s="1">
        <f>SUM(E4:E11)</f>
        <v>13</v>
      </c>
      <c r="F12" s="1">
        <f>SUM(F4:F11)</f>
        <v>12</v>
      </c>
      <c r="G12" s="1">
        <f>SUM(G4:G11)</f>
        <v>5</v>
      </c>
      <c r="H12" s="1">
        <f>SUM(H4:H11)</f>
        <v>2</v>
      </c>
    </row>
    <row r="13" spans="1:8" x14ac:dyDescent="0.25">
      <c r="B13" s="70"/>
      <c r="C13" s="71"/>
      <c r="D13" s="71"/>
      <c r="E13" s="71"/>
      <c r="F13" s="71"/>
      <c r="G13" s="71"/>
      <c r="H13" s="72"/>
    </row>
    <row r="14" spans="1:8" x14ac:dyDescent="0.25">
      <c r="B14" s="62" t="s">
        <v>10</v>
      </c>
      <c r="C14" s="63"/>
      <c r="D14" s="5">
        <f>AVERAGE(D4:D11)</f>
        <v>2.125</v>
      </c>
      <c r="E14" s="5">
        <f>AVERAGE(E4:E11)</f>
        <v>1.625</v>
      </c>
      <c r="F14" s="5">
        <f>AVERAGE(F4:F11)</f>
        <v>1.5</v>
      </c>
      <c r="G14" s="5">
        <f>AVERAGE(G4:G11)</f>
        <v>0.625</v>
      </c>
      <c r="H14" s="5">
        <f>AVERAGE(H4:H11)</f>
        <v>0.25</v>
      </c>
    </row>
  </sheetData>
  <mergeCells count="6">
    <mergeCell ref="B14:C14"/>
    <mergeCell ref="A4:A11"/>
    <mergeCell ref="B4:B5"/>
    <mergeCell ref="B7:B11"/>
    <mergeCell ref="B3:C3"/>
    <mergeCell ref="B13:H13"/>
  </mergeCells>
  <pageMargins left="0.75" right="0.75" top="1" bottom="1" header="0.5" footer="0.5"/>
  <pageSetup paperSize="9"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G13"/>
  <sheetViews>
    <sheetView showGridLines="0" zoomScale="80" zoomScaleNormal="80" workbookViewId="0">
      <selection activeCell="B13" sqref="B13:C13"/>
    </sheetView>
  </sheetViews>
  <sheetFormatPr defaultColWidth="11" defaultRowHeight="15.75" x14ac:dyDescent="0.25"/>
  <sheetData>
    <row r="2" spans="2:7" ht="81.95" customHeight="1" x14ac:dyDescent="0.25">
      <c r="B2" s="74"/>
      <c r="C2" s="75"/>
      <c r="D2" s="6" t="s">
        <v>5</v>
      </c>
      <c r="E2" s="6" t="s">
        <v>11</v>
      </c>
      <c r="F2" s="6" t="s">
        <v>8</v>
      </c>
      <c r="G2" s="6" t="s">
        <v>12</v>
      </c>
    </row>
    <row r="3" spans="2:7" ht="15.95" customHeight="1" x14ac:dyDescent="0.25">
      <c r="B3" s="73" t="s">
        <v>13</v>
      </c>
      <c r="C3" s="7">
        <v>2011</v>
      </c>
      <c r="D3" s="1">
        <v>0</v>
      </c>
      <c r="E3" s="1">
        <v>1</v>
      </c>
      <c r="F3" s="1">
        <v>2</v>
      </c>
      <c r="G3" s="1">
        <v>0</v>
      </c>
    </row>
    <row r="4" spans="2:7" x14ac:dyDescent="0.25">
      <c r="B4" s="73"/>
      <c r="C4" s="7">
        <v>2012</v>
      </c>
      <c r="D4" s="1">
        <v>0</v>
      </c>
      <c r="E4" s="1">
        <v>0</v>
      </c>
      <c r="F4" s="1">
        <v>1</v>
      </c>
      <c r="G4" s="1">
        <v>1</v>
      </c>
    </row>
    <row r="5" spans="2:7" x14ac:dyDescent="0.25">
      <c r="B5" s="73"/>
      <c r="C5" s="7">
        <v>2013</v>
      </c>
      <c r="D5" s="1">
        <v>0</v>
      </c>
      <c r="E5" s="1">
        <v>0</v>
      </c>
      <c r="F5" s="1">
        <v>1</v>
      </c>
      <c r="G5" s="1">
        <v>0</v>
      </c>
    </row>
    <row r="6" spans="2:7" x14ac:dyDescent="0.25">
      <c r="B6" s="73"/>
      <c r="C6" s="7">
        <v>2014</v>
      </c>
      <c r="D6" s="1">
        <v>3</v>
      </c>
      <c r="E6" s="1">
        <v>0</v>
      </c>
      <c r="F6" s="1">
        <v>0</v>
      </c>
      <c r="G6" s="1">
        <v>0</v>
      </c>
    </row>
    <row r="7" spans="2:7" x14ac:dyDescent="0.25">
      <c r="B7" s="73"/>
      <c r="C7" s="7">
        <v>2015</v>
      </c>
      <c r="D7" s="1">
        <v>4</v>
      </c>
      <c r="E7" s="1">
        <v>0</v>
      </c>
      <c r="F7" s="1">
        <v>0</v>
      </c>
      <c r="G7" s="1">
        <v>0</v>
      </c>
    </row>
    <row r="8" spans="2:7" x14ac:dyDescent="0.25">
      <c r="B8" s="73"/>
      <c r="C8" s="7">
        <v>2016</v>
      </c>
      <c r="D8" s="1">
        <v>4</v>
      </c>
      <c r="E8" s="1">
        <v>0</v>
      </c>
      <c r="F8" s="1">
        <v>1</v>
      </c>
      <c r="G8" s="1">
        <v>0</v>
      </c>
    </row>
    <row r="9" spans="2:7" x14ac:dyDescent="0.25">
      <c r="B9" s="73"/>
      <c r="C9" s="7">
        <v>2017</v>
      </c>
      <c r="D9" s="1">
        <v>4</v>
      </c>
      <c r="E9" s="1">
        <v>0</v>
      </c>
      <c r="F9" s="1">
        <v>0</v>
      </c>
      <c r="G9" s="1">
        <v>0</v>
      </c>
    </row>
    <row r="10" spans="2:7" x14ac:dyDescent="0.25">
      <c r="B10" s="73"/>
      <c r="C10" s="7">
        <v>2018</v>
      </c>
      <c r="D10" s="1">
        <v>2</v>
      </c>
      <c r="E10" s="1">
        <v>4</v>
      </c>
      <c r="F10" s="1">
        <v>0</v>
      </c>
      <c r="G10" s="1">
        <v>0</v>
      </c>
    </row>
    <row r="11" spans="2:7" x14ac:dyDescent="0.25">
      <c r="B11" s="7" t="s">
        <v>3</v>
      </c>
      <c r="C11" s="7" t="s">
        <v>4</v>
      </c>
      <c r="D11" s="1">
        <f>SUM(D3:D10)</f>
        <v>17</v>
      </c>
      <c r="E11" s="1">
        <f>SUM(E3:E10)</f>
        <v>5</v>
      </c>
      <c r="F11" s="1">
        <f>SUM(F3:F10)</f>
        <v>5</v>
      </c>
      <c r="G11" s="1">
        <f>SUM(G3:G10)</f>
        <v>1</v>
      </c>
    </row>
    <row r="12" spans="2:7" x14ac:dyDescent="0.25">
      <c r="B12" s="70"/>
      <c r="C12" s="71"/>
      <c r="D12" s="71"/>
      <c r="E12" s="71"/>
      <c r="F12" s="71"/>
      <c r="G12" s="72"/>
    </row>
    <row r="13" spans="2:7" x14ac:dyDescent="0.25">
      <c r="B13" s="62" t="s">
        <v>10</v>
      </c>
      <c r="C13" s="63"/>
      <c r="D13" s="1">
        <f>AVERAGE(D3:D10)</f>
        <v>2.125</v>
      </c>
      <c r="E13" s="1">
        <f t="shared" ref="E13:G13" si="0">AVERAGE(E3:E10)</f>
        <v>0.625</v>
      </c>
      <c r="F13" s="1">
        <f t="shared" si="0"/>
        <v>0.625</v>
      </c>
      <c r="G13" s="1">
        <f t="shared" si="0"/>
        <v>0.125</v>
      </c>
    </row>
  </sheetData>
  <mergeCells count="4">
    <mergeCell ref="B3:B10"/>
    <mergeCell ref="B2:C2"/>
    <mergeCell ref="B13:C13"/>
    <mergeCell ref="B12:G12"/>
  </mergeCells>
  <pageMargins left="0.75" right="0.75" top="1" bottom="1" header="0.5" footer="0.5"/>
  <pageSetup paperSize="9"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F13"/>
  <sheetViews>
    <sheetView showGridLines="0" zoomScale="90" zoomScaleNormal="90" workbookViewId="0">
      <selection activeCell="F18" sqref="F18"/>
    </sheetView>
  </sheetViews>
  <sheetFormatPr defaultColWidth="11" defaultRowHeight="15.75" x14ac:dyDescent="0.25"/>
  <cols>
    <col min="4" max="4" width="16.5" customWidth="1"/>
    <col min="6" max="6" width="14.375" customWidth="1"/>
  </cols>
  <sheetData>
    <row r="2" spans="2:6" ht="33.950000000000003" customHeight="1" x14ac:dyDescent="0.25">
      <c r="B2" s="76"/>
      <c r="C2" s="77"/>
      <c r="D2" s="6" t="s">
        <v>14</v>
      </c>
      <c r="E2" s="6" t="s">
        <v>15</v>
      </c>
      <c r="F2" s="6" t="s">
        <v>16</v>
      </c>
    </row>
    <row r="3" spans="2:6" ht="15.95" customHeight="1" x14ac:dyDescent="0.25">
      <c r="B3" s="67" t="s">
        <v>0</v>
      </c>
      <c r="C3" s="2">
        <v>2011</v>
      </c>
      <c r="D3" s="1">
        <v>0</v>
      </c>
      <c r="E3" s="1">
        <v>1</v>
      </c>
      <c r="F3" s="1">
        <v>0</v>
      </c>
    </row>
    <row r="4" spans="2:6" x14ac:dyDescent="0.25">
      <c r="B4" s="67"/>
      <c r="C4" s="2">
        <v>2012</v>
      </c>
      <c r="D4" s="1">
        <v>0</v>
      </c>
      <c r="E4" s="1">
        <v>1</v>
      </c>
      <c r="F4" s="1">
        <v>0</v>
      </c>
    </row>
    <row r="5" spans="2:6" ht="15" customHeight="1" x14ac:dyDescent="0.25">
      <c r="B5" s="3" t="s">
        <v>1</v>
      </c>
      <c r="C5" s="2">
        <v>2013</v>
      </c>
      <c r="D5" s="1">
        <v>0</v>
      </c>
      <c r="E5" s="1">
        <v>1</v>
      </c>
      <c r="F5" s="1">
        <v>0</v>
      </c>
    </row>
    <row r="6" spans="2:6" ht="15.95" customHeight="1" x14ac:dyDescent="0.25">
      <c r="B6" s="67" t="s">
        <v>2</v>
      </c>
      <c r="C6" s="2">
        <v>2014</v>
      </c>
      <c r="D6" s="1">
        <v>3</v>
      </c>
      <c r="E6" s="1">
        <v>0</v>
      </c>
      <c r="F6" s="1">
        <v>0</v>
      </c>
    </row>
    <row r="7" spans="2:6" x14ac:dyDescent="0.25">
      <c r="B7" s="67"/>
      <c r="C7" s="2">
        <v>2015</v>
      </c>
      <c r="D7" s="1">
        <v>4</v>
      </c>
      <c r="E7" s="1">
        <v>4</v>
      </c>
      <c r="F7" s="1">
        <v>0</v>
      </c>
    </row>
    <row r="8" spans="2:6" x14ac:dyDescent="0.25">
      <c r="B8" s="67"/>
      <c r="C8" s="2">
        <v>2016</v>
      </c>
      <c r="D8" s="1">
        <v>3</v>
      </c>
      <c r="E8" s="1">
        <v>2</v>
      </c>
      <c r="F8" s="1">
        <v>2</v>
      </c>
    </row>
    <row r="9" spans="2:6" x14ac:dyDescent="0.25">
      <c r="B9" s="67"/>
      <c r="C9" s="2">
        <v>2017</v>
      </c>
      <c r="D9" s="1">
        <v>3</v>
      </c>
      <c r="E9" s="1">
        <v>0</v>
      </c>
      <c r="F9" s="1">
        <v>0</v>
      </c>
    </row>
    <row r="10" spans="2:6" x14ac:dyDescent="0.25">
      <c r="B10" s="67"/>
      <c r="C10" s="2">
        <v>2018</v>
      </c>
      <c r="D10" s="1">
        <v>6</v>
      </c>
      <c r="E10" s="1">
        <v>0</v>
      </c>
      <c r="F10" s="1">
        <v>0</v>
      </c>
    </row>
    <row r="11" spans="2:6" x14ac:dyDescent="0.25">
      <c r="B11" s="2" t="s">
        <v>3</v>
      </c>
      <c r="C11" s="2" t="s">
        <v>4</v>
      </c>
      <c r="D11" s="1">
        <f>SUM(D3:D10)</f>
        <v>19</v>
      </c>
      <c r="E11" s="61">
        <f>SUM(E3:E10)</f>
        <v>9</v>
      </c>
      <c r="F11" s="1">
        <f>SUM(F3:F10)</f>
        <v>2</v>
      </c>
    </row>
    <row r="12" spans="2:6" x14ac:dyDescent="0.25">
      <c r="B12" s="70"/>
      <c r="C12" s="71"/>
      <c r="D12" s="71"/>
      <c r="E12" s="71"/>
      <c r="F12" s="72"/>
    </row>
    <row r="13" spans="2:6" x14ac:dyDescent="0.25">
      <c r="B13" s="62" t="s">
        <v>10</v>
      </c>
      <c r="C13" s="63"/>
      <c r="D13" s="5">
        <f>AVERAGE(D3:D10)</f>
        <v>2.375</v>
      </c>
      <c r="E13" s="5">
        <f>AVERAGE(E3:E10)</f>
        <v>1.125</v>
      </c>
      <c r="F13" s="5">
        <f>AVERAGE(F3:F10)</f>
        <v>0.25</v>
      </c>
    </row>
  </sheetData>
  <mergeCells count="5">
    <mergeCell ref="B3:B4"/>
    <mergeCell ref="B6:B10"/>
    <mergeCell ref="B2:C2"/>
    <mergeCell ref="B13:C13"/>
    <mergeCell ref="B12:F12"/>
  </mergeCells>
  <pageMargins left="0.75" right="0.75" top="1" bottom="1" header="0.5" footer="0.5"/>
  <pageSetup paperSize="9"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F13"/>
  <sheetViews>
    <sheetView showGridLines="0" topLeftCell="D1" workbookViewId="0">
      <selection activeCell="E26" sqref="E26"/>
    </sheetView>
  </sheetViews>
  <sheetFormatPr defaultColWidth="11" defaultRowHeight="15.75" x14ac:dyDescent="0.25"/>
  <sheetData>
    <row r="2" spans="2:6" ht="57" customHeight="1" x14ac:dyDescent="0.25">
      <c r="B2" s="76"/>
      <c r="C2" s="77"/>
      <c r="D2" s="6" t="s">
        <v>17</v>
      </c>
      <c r="E2" s="6" t="s">
        <v>18</v>
      </c>
      <c r="F2" s="6" t="s">
        <v>19</v>
      </c>
    </row>
    <row r="3" spans="2:6" ht="15.95" customHeight="1" x14ac:dyDescent="0.25">
      <c r="B3" s="67" t="s">
        <v>0</v>
      </c>
      <c r="C3" s="2">
        <v>2011</v>
      </c>
      <c r="D3" s="1">
        <v>0</v>
      </c>
      <c r="E3" s="1">
        <v>3</v>
      </c>
      <c r="F3" s="1">
        <v>0</v>
      </c>
    </row>
    <row r="4" spans="2:6" x14ac:dyDescent="0.25">
      <c r="B4" s="67"/>
      <c r="C4" s="2">
        <v>2012</v>
      </c>
      <c r="D4" s="1">
        <v>0</v>
      </c>
      <c r="E4" s="1">
        <v>1</v>
      </c>
      <c r="F4" s="1">
        <v>1</v>
      </c>
    </row>
    <row r="5" spans="2:6" ht="15" customHeight="1" x14ac:dyDescent="0.25">
      <c r="B5" s="3" t="s">
        <v>1</v>
      </c>
      <c r="C5" s="2">
        <v>2013</v>
      </c>
      <c r="D5" s="1">
        <v>5</v>
      </c>
      <c r="E5" s="1">
        <v>2</v>
      </c>
      <c r="F5" s="1">
        <v>0</v>
      </c>
    </row>
    <row r="6" spans="2:6" ht="15.95" customHeight="1" x14ac:dyDescent="0.25">
      <c r="B6" s="67" t="s">
        <v>2</v>
      </c>
      <c r="C6" s="2">
        <v>2014</v>
      </c>
      <c r="D6" s="1">
        <v>3</v>
      </c>
      <c r="E6" s="1">
        <v>0</v>
      </c>
      <c r="F6" s="1">
        <v>0</v>
      </c>
    </row>
    <row r="7" spans="2:6" x14ac:dyDescent="0.25">
      <c r="B7" s="67"/>
      <c r="C7" s="2">
        <v>2015</v>
      </c>
      <c r="D7" s="1">
        <v>5</v>
      </c>
      <c r="E7" s="1">
        <v>4</v>
      </c>
      <c r="F7" s="1">
        <v>0</v>
      </c>
    </row>
    <row r="8" spans="2:6" x14ac:dyDescent="0.25">
      <c r="B8" s="67"/>
      <c r="C8" s="2">
        <v>2016</v>
      </c>
      <c r="D8" s="1">
        <v>4</v>
      </c>
      <c r="E8" s="1">
        <v>4</v>
      </c>
      <c r="F8" s="1">
        <v>2</v>
      </c>
    </row>
    <row r="9" spans="2:6" x14ac:dyDescent="0.25">
      <c r="B9" s="67"/>
      <c r="C9" s="2">
        <v>2017</v>
      </c>
      <c r="D9" s="1">
        <v>7</v>
      </c>
      <c r="E9" s="1">
        <v>2</v>
      </c>
      <c r="F9" s="1">
        <v>0</v>
      </c>
    </row>
    <row r="10" spans="2:6" x14ac:dyDescent="0.25">
      <c r="B10" s="67"/>
      <c r="C10" s="2">
        <v>2018</v>
      </c>
      <c r="D10" s="1">
        <v>6</v>
      </c>
      <c r="E10" s="1">
        <v>0</v>
      </c>
      <c r="F10" s="1">
        <v>0</v>
      </c>
    </row>
    <row r="11" spans="2:6" x14ac:dyDescent="0.25">
      <c r="B11" s="2" t="s">
        <v>3</v>
      </c>
      <c r="C11" s="2" t="s">
        <v>4</v>
      </c>
      <c r="D11" s="1">
        <f>SUM(D3:D10)</f>
        <v>30</v>
      </c>
      <c r="E11" s="1">
        <f>SUM(E3:E10)</f>
        <v>16</v>
      </c>
      <c r="F11" s="1">
        <f>SUM(F3:F10)</f>
        <v>3</v>
      </c>
    </row>
    <row r="12" spans="2:6" x14ac:dyDescent="0.25">
      <c r="B12" s="70"/>
      <c r="C12" s="71"/>
      <c r="D12" s="71"/>
      <c r="E12" s="71"/>
      <c r="F12" s="72"/>
    </row>
    <row r="13" spans="2:6" x14ac:dyDescent="0.25">
      <c r="B13" s="62" t="s">
        <v>10</v>
      </c>
      <c r="C13" s="63"/>
      <c r="D13" s="5">
        <f>AVERAGE(D3:D10)</f>
        <v>3.75</v>
      </c>
      <c r="E13" s="5">
        <f>AVERAGE(E3:E10)</f>
        <v>2</v>
      </c>
      <c r="F13" s="5">
        <f>AVERAGE(F3:F10)</f>
        <v>0.375</v>
      </c>
    </row>
  </sheetData>
  <mergeCells count="5">
    <mergeCell ref="B3:B4"/>
    <mergeCell ref="B6:B10"/>
    <mergeCell ref="B2:C2"/>
    <mergeCell ref="B13:C13"/>
    <mergeCell ref="B12:F12"/>
  </mergeCells>
  <pageMargins left="0.75" right="0.75" top="1" bottom="1" header="0.5" footer="0.5"/>
  <pageSetup paperSize="9"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2:D12"/>
  <sheetViews>
    <sheetView showGridLines="0" tabSelected="1" workbookViewId="0">
      <selection activeCell="H2" sqref="H2"/>
    </sheetView>
  </sheetViews>
  <sheetFormatPr defaultColWidth="11" defaultRowHeight="15.75" x14ac:dyDescent="0.25"/>
  <sheetData>
    <row r="2" spans="2:4" ht="78.75" x14ac:dyDescent="0.25">
      <c r="B2" s="1"/>
      <c r="C2" s="6" t="s">
        <v>7</v>
      </c>
      <c r="D2" s="6" t="s">
        <v>5</v>
      </c>
    </row>
    <row r="3" spans="2:4" x14ac:dyDescent="0.25">
      <c r="B3" s="2">
        <v>2011</v>
      </c>
      <c r="C3" s="1">
        <v>1</v>
      </c>
      <c r="D3" s="1">
        <v>0</v>
      </c>
    </row>
    <row r="4" spans="2:4" x14ac:dyDescent="0.25">
      <c r="B4" s="2">
        <v>2012</v>
      </c>
      <c r="C4" s="1">
        <v>0</v>
      </c>
      <c r="D4" s="1">
        <v>0</v>
      </c>
    </row>
    <row r="5" spans="2:4" x14ac:dyDescent="0.25">
      <c r="B5" s="2">
        <v>2013</v>
      </c>
      <c r="C5" s="1">
        <v>1</v>
      </c>
      <c r="D5" s="1">
        <v>0</v>
      </c>
    </row>
    <row r="6" spans="2:4" x14ac:dyDescent="0.25">
      <c r="B6" s="2">
        <v>2014</v>
      </c>
      <c r="C6" s="1">
        <v>0</v>
      </c>
      <c r="D6" s="1">
        <v>3</v>
      </c>
    </row>
    <row r="7" spans="2:4" x14ac:dyDescent="0.25">
      <c r="B7" s="2">
        <v>2015</v>
      </c>
      <c r="C7" s="1">
        <v>4</v>
      </c>
      <c r="D7" s="1">
        <v>4</v>
      </c>
    </row>
    <row r="8" spans="2:4" x14ac:dyDescent="0.25">
      <c r="B8" s="2">
        <v>2016</v>
      </c>
      <c r="C8" s="1">
        <v>2</v>
      </c>
      <c r="D8" s="1">
        <v>4</v>
      </c>
    </row>
    <row r="9" spans="2:4" x14ac:dyDescent="0.25">
      <c r="B9" s="2">
        <v>2017</v>
      </c>
      <c r="C9" s="1">
        <v>0</v>
      </c>
      <c r="D9" s="1">
        <v>4</v>
      </c>
    </row>
    <row r="10" spans="2:4" x14ac:dyDescent="0.25">
      <c r="B10" s="2">
        <v>2018</v>
      </c>
      <c r="C10" s="1">
        <v>4</v>
      </c>
      <c r="D10" s="1">
        <v>2</v>
      </c>
    </row>
    <row r="11" spans="2:4" x14ac:dyDescent="0.25">
      <c r="B11" s="4" t="s">
        <v>22</v>
      </c>
      <c r="C11" s="78">
        <f>PEARSON(C3:C10,D3:D10)</f>
        <v>0.2914182957804432</v>
      </c>
      <c r="D11" s="78"/>
    </row>
    <row r="12" spans="2:4" x14ac:dyDescent="0.25">
      <c r="B12" s="4" t="s">
        <v>23</v>
      </c>
      <c r="C12" s="78">
        <f>PEARSON(C6:C10,D6:D10)</f>
        <v>-0.27950849718747373</v>
      </c>
      <c r="D12" s="78"/>
    </row>
  </sheetData>
  <mergeCells count="2">
    <mergeCell ref="C11:D11"/>
    <mergeCell ref="C12:D12"/>
  </mergeCell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2:E36"/>
  <sheetViews>
    <sheetView showGridLines="0" zoomScale="70" zoomScaleNormal="70" workbookViewId="0">
      <selection activeCell="G27" sqref="G27"/>
    </sheetView>
  </sheetViews>
  <sheetFormatPr defaultColWidth="11" defaultRowHeight="15.75" x14ac:dyDescent="0.25"/>
  <sheetData>
    <row r="2" spans="2:5" ht="94.5" x14ac:dyDescent="0.25">
      <c r="B2" s="70"/>
      <c r="C2" s="72"/>
      <c r="D2" s="6" t="s">
        <v>24</v>
      </c>
      <c r="E2" s="6" t="s">
        <v>25</v>
      </c>
    </row>
    <row r="3" spans="2:5" ht="15" customHeight="1" x14ac:dyDescent="0.25">
      <c r="B3" s="67" t="s">
        <v>0</v>
      </c>
      <c r="C3" s="2">
        <v>2011</v>
      </c>
      <c r="D3" s="1">
        <v>0</v>
      </c>
      <c r="E3" s="1">
        <v>0</v>
      </c>
    </row>
    <row r="4" spans="2:5" x14ac:dyDescent="0.25">
      <c r="B4" s="67"/>
      <c r="C4" s="2">
        <v>2012</v>
      </c>
      <c r="D4" s="1">
        <v>0</v>
      </c>
      <c r="E4" s="1">
        <v>0</v>
      </c>
    </row>
    <row r="5" spans="2:5" ht="18" x14ac:dyDescent="0.25">
      <c r="B5" s="3" t="s">
        <v>1</v>
      </c>
      <c r="C5" s="2">
        <v>2013</v>
      </c>
      <c r="D5" s="1">
        <v>0</v>
      </c>
      <c r="E5" s="1">
        <v>0</v>
      </c>
    </row>
    <row r="6" spans="2:5" ht="15" customHeight="1" x14ac:dyDescent="0.25">
      <c r="B6" s="67" t="s">
        <v>2</v>
      </c>
      <c r="C6" s="2">
        <v>2014</v>
      </c>
      <c r="D6" s="1">
        <v>3</v>
      </c>
      <c r="E6" s="1">
        <v>0</v>
      </c>
    </row>
    <row r="7" spans="2:5" x14ac:dyDescent="0.25">
      <c r="B7" s="67"/>
      <c r="C7" s="2">
        <v>2015</v>
      </c>
      <c r="D7" s="1">
        <v>0</v>
      </c>
      <c r="E7" s="1">
        <v>4</v>
      </c>
    </row>
    <row r="8" spans="2:5" x14ac:dyDescent="0.25">
      <c r="B8" s="67"/>
      <c r="C8" s="2">
        <v>2016</v>
      </c>
      <c r="D8" s="1">
        <v>3</v>
      </c>
      <c r="E8" s="1">
        <v>2</v>
      </c>
    </row>
    <row r="9" spans="2:5" x14ac:dyDescent="0.25">
      <c r="B9" s="67"/>
      <c r="C9" s="2">
        <v>2017</v>
      </c>
      <c r="D9" s="1">
        <v>4</v>
      </c>
      <c r="E9" s="1">
        <v>1</v>
      </c>
    </row>
    <row r="10" spans="2:5" x14ac:dyDescent="0.25">
      <c r="B10" s="67"/>
      <c r="C10" s="2">
        <v>2018</v>
      </c>
      <c r="D10" s="1">
        <v>2</v>
      </c>
      <c r="E10" s="1">
        <v>0</v>
      </c>
    </row>
    <row r="11" spans="2:5" x14ac:dyDescent="0.25">
      <c r="B11" s="62" t="s">
        <v>26</v>
      </c>
      <c r="C11" s="63"/>
      <c r="D11" s="1">
        <f>SUM(D3:D10)</f>
        <v>12</v>
      </c>
      <c r="E11" s="1">
        <f>SUM(E3:E10)</f>
        <v>7</v>
      </c>
    </row>
    <row r="12" spans="2:5" x14ac:dyDescent="0.25">
      <c r="B12" s="70"/>
      <c r="C12" s="71"/>
      <c r="D12" s="71"/>
      <c r="E12" s="72"/>
    </row>
    <row r="13" spans="2:5" x14ac:dyDescent="0.25">
      <c r="B13" s="79" t="s">
        <v>10</v>
      </c>
      <c r="C13" s="80"/>
      <c r="D13" s="5">
        <f>AVERAGE(D3:D10)</f>
        <v>1.5</v>
      </c>
      <c r="E13" s="5">
        <f>AVERAGE(E3:E10)</f>
        <v>0.875</v>
      </c>
    </row>
    <row r="25" spans="2:5" ht="94.5" x14ac:dyDescent="0.25">
      <c r="B25" s="70"/>
      <c r="C25" s="72"/>
      <c r="D25" s="6" t="s">
        <v>24</v>
      </c>
      <c r="E25" s="6" t="s">
        <v>25</v>
      </c>
    </row>
    <row r="26" spans="2:5" x14ac:dyDescent="0.25">
      <c r="B26" s="67" t="s">
        <v>0</v>
      </c>
      <c r="C26" s="2">
        <v>2011</v>
      </c>
      <c r="D26" s="1">
        <v>0</v>
      </c>
      <c r="E26" s="1">
        <v>0</v>
      </c>
    </row>
    <row r="27" spans="2:5" x14ac:dyDescent="0.25">
      <c r="B27" s="67"/>
      <c r="C27" s="2">
        <v>2012</v>
      </c>
      <c r="D27" s="1">
        <v>0</v>
      </c>
      <c r="E27" s="1">
        <v>0</v>
      </c>
    </row>
    <row r="28" spans="2:5" ht="18" x14ac:dyDescent="0.25">
      <c r="B28" s="8" t="s">
        <v>1</v>
      </c>
      <c r="C28" s="2">
        <v>2013</v>
      </c>
      <c r="D28" s="1">
        <v>0</v>
      </c>
      <c r="E28" s="1">
        <v>0</v>
      </c>
    </row>
    <row r="29" spans="2:5" x14ac:dyDescent="0.25">
      <c r="B29" s="67" t="s">
        <v>2</v>
      </c>
      <c r="C29" s="2">
        <v>2014</v>
      </c>
      <c r="D29" s="1">
        <v>3</v>
      </c>
      <c r="E29" s="1">
        <v>0</v>
      </c>
    </row>
    <row r="30" spans="2:5" x14ac:dyDescent="0.25">
      <c r="B30" s="67"/>
      <c r="C30" s="2">
        <v>2015</v>
      </c>
      <c r="D30" s="1">
        <v>0</v>
      </c>
      <c r="E30" s="1">
        <v>4</v>
      </c>
    </row>
    <row r="31" spans="2:5" x14ac:dyDescent="0.25">
      <c r="B31" s="67"/>
      <c r="C31" s="2">
        <v>2016</v>
      </c>
      <c r="D31" s="1">
        <v>3</v>
      </c>
      <c r="E31" s="1">
        <v>2</v>
      </c>
    </row>
    <row r="32" spans="2:5" x14ac:dyDescent="0.25">
      <c r="B32" s="67"/>
      <c r="C32" s="2">
        <v>2017</v>
      </c>
      <c r="D32" s="1">
        <v>4</v>
      </c>
      <c r="E32" s="1">
        <v>1</v>
      </c>
    </row>
    <row r="33" spans="2:5" x14ac:dyDescent="0.25">
      <c r="B33" s="67"/>
      <c r="C33" s="2">
        <v>2018</v>
      </c>
      <c r="D33" s="1">
        <v>2</v>
      </c>
      <c r="E33" s="1">
        <v>0</v>
      </c>
    </row>
    <row r="34" spans="2:5" x14ac:dyDescent="0.25">
      <c r="B34" s="62" t="s">
        <v>26</v>
      </c>
      <c r="C34" s="63"/>
      <c r="D34" s="1">
        <f>SUM(D26:D33)</f>
        <v>12</v>
      </c>
      <c r="E34" s="1">
        <f>SUM(E26:E33)</f>
        <v>7</v>
      </c>
    </row>
    <row r="35" spans="2:5" x14ac:dyDescent="0.25">
      <c r="B35" s="70"/>
      <c r="C35" s="71"/>
      <c r="D35" s="71"/>
      <c r="E35" s="72"/>
    </row>
    <row r="36" spans="2:5" x14ac:dyDescent="0.25">
      <c r="B36" s="79" t="s">
        <v>10</v>
      </c>
      <c r="C36" s="80"/>
      <c r="D36" s="5">
        <f>AVERAGE(D26:D33)</f>
        <v>1.5</v>
      </c>
      <c r="E36" s="5">
        <f>AVERAGE(E26:E33)</f>
        <v>0.875</v>
      </c>
    </row>
  </sheetData>
  <mergeCells count="12">
    <mergeCell ref="B36:C36"/>
    <mergeCell ref="B25:C25"/>
    <mergeCell ref="B26:B27"/>
    <mergeCell ref="B29:B33"/>
    <mergeCell ref="B34:C34"/>
    <mergeCell ref="B35:E35"/>
    <mergeCell ref="B13:C13"/>
    <mergeCell ref="B3:B4"/>
    <mergeCell ref="B6:B10"/>
    <mergeCell ref="B2:C2"/>
    <mergeCell ref="B11:C11"/>
    <mergeCell ref="B12:E12"/>
  </mergeCells>
  <pageMargins left="0.75" right="0.75" top="1" bottom="1" header="0.5" footer="0.5"/>
  <pageSetup paperSize="9"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E6847C-B900-4216-804B-704F72D7C33C}">
  <dimension ref="A1:R12"/>
  <sheetViews>
    <sheetView showGridLines="0" workbookViewId="0">
      <selection activeCell="E18" sqref="E18"/>
    </sheetView>
  </sheetViews>
  <sheetFormatPr defaultColWidth="11" defaultRowHeight="15.75" x14ac:dyDescent="0.25"/>
  <cols>
    <col min="2" max="2" width="6.5" bestFit="1" customWidth="1"/>
    <col min="3" max="3" width="7.125" bestFit="1" customWidth="1"/>
    <col min="4" max="4" width="9.625" bestFit="1" customWidth="1"/>
    <col min="5" max="5" width="10.375" bestFit="1" customWidth="1"/>
    <col min="6" max="6" width="16" bestFit="1" customWidth="1"/>
    <col min="7" max="7" width="6.5" style="39" bestFit="1" customWidth="1"/>
    <col min="8" max="8" width="7.125" bestFit="1" customWidth="1"/>
    <col min="9" max="9" width="9.625" bestFit="1" customWidth="1"/>
    <col min="10" max="10" width="10.375" bestFit="1" customWidth="1"/>
    <col min="11" max="11" width="16" style="40" bestFit="1" customWidth="1"/>
    <col min="12" max="12" width="6.5" bestFit="1" customWidth="1"/>
    <col min="13" max="13" width="7.125" bestFit="1" customWidth="1"/>
    <col min="14" max="14" width="9.625" bestFit="1" customWidth="1"/>
    <col min="15" max="15" width="10.375" bestFit="1" customWidth="1"/>
    <col min="16" max="16" width="16" bestFit="1" customWidth="1"/>
  </cols>
  <sheetData>
    <row r="1" spans="1:18" x14ac:dyDescent="0.25">
      <c r="A1" s="9" t="s">
        <v>28</v>
      </c>
      <c r="B1" s="81" t="s">
        <v>29</v>
      </c>
      <c r="C1" s="82"/>
      <c r="D1" s="82"/>
      <c r="E1" s="82"/>
      <c r="F1" s="83"/>
      <c r="G1" s="84" t="s">
        <v>30</v>
      </c>
      <c r="H1" s="82"/>
      <c r="I1" s="82"/>
      <c r="J1" s="82"/>
      <c r="K1" s="85"/>
      <c r="L1" s="81" t="s">
        <v>31</v>
      </c>
      <c r="M1" s="82"/>
      <c r="N1" s="82"/>
      <c r="O1" s="82"/>
      <c r="P1" s="83"/>
      <c r="Q1" s="86" t="s">
        <v>32</v>
      </c>
      <c r="R1" s="87"/>
    </row>
    <row r="2" spans="1:18" x14ac:dyDescent="0.25">
      <c r="A2" s="10" t="s">
        <v>20</v>
      </c>
      <c r="B2" s="11" t="s">
        <v>33</v>
      </c>
      <c r="C2" s="11" t="s">
        <v>34</v>
      </c>
      <c r="D2" s="11" t="s">
        <v>35</v>
      </c>
      <c r="E2" s="11" t="s">
        <v>36</v>
      </c>
      <c r="F2" s="12" t="s">
        <v>37</v>
      </c>
      <c r="G2" s="13" t="s">
        <v>33</v>
      </c>
      <c r="H2" s="11" t="s">
        <v>34</v>
      </c>
      <c r="I2" s="11" t="s">
        <v>35</v>
      </c>
      <c r="J2" s="11" t="s">
        <v>36</v>
      </c>
      <c r="K2" s="14" t="s">
        <v>37</v>
      </c>
      <c r="L2" s="15" t="s">
        <v>33</v>
      </c>
      <c r="M2" s="11" t="s">
        <v>34</v>
      </c>
      <c r="N2" s="11" t="s">
        <v>35</v>
      </c>
      <c r="O2" s="11" t="s">
        <v>36</v>
      </c>
      <c r="P2" s="11" t="s">
        <v>37</v>
      </c>
      <c r="Q2" s="11" t="s">
        <v>38</v>
      </c>
      <c r="R2" s="11" t="s">
        <v>39</v>
      </c>
    </row>
    <row r="3" spans="1:18" x14ac:dyDescent="0.25">
      <c r="A3" s="16">
        <v>2011</v>
      </c>
      <c r="B3" s="17">
        <v>3</v>
      </c>
      <c r="C3" s="18">
        <v>2</v>
      </c>
      <c r="D3" s="19">
        <v>0</v>
      </c>
      <c r="E3" s="20">
        <v>0</v>
      </c>
      <c r="F3" s="18">
        <f>SUM(E3+D3+C3+B3)</f>
        <v>5</v>
      </c>
      <c r="G3" s="21" t="s">
        <v>40</v>
      </c>
      <c r="H3" s="18" t="s">
        <v>40</v>
      </c>
      <c r="I3" s="19" t="s">
        <v>40</v>
      </c>
      <c r="J3" s="20" t="s">
        <v>40</v>
      </c>
      <c r="K3" s="22" t="s">
        <v>40</v>
      </c>
      <c r="L3" s="20" t="s">
        <v>40</v>
      </c>
      <c r="M3" s="18" t="s">
        <v>40</v>
      </c>
      <c r="N3" s="19" t="s">
        <v>40</v>
      </c>
      <c r="O3" s="20" t="s">
        <v>40</v>
      </c>
      <c r="P3" s="20" t="s">
        <v>40</v>
      </c>
      <c r="Q3" s="19" t="s">
        <v>21</v>
      </c>
      <c r="R3" s="19" t="s">
        <v>21</v>
      </c>
    </row>
    <row r="4" spans="1:18" x14ac:dyDescent="0.25">
      <c r="A4" s="16">
        <v>2012</v>
      </c>
      <c r="B4" s="17">
        <v>3</v>
      </c>
      <c r="C4" s="18">
        <v>2</v>
      </c>
      <c r="D4" s="17">
        <v>0</v>
      </c>
      <c r="E4" s="20">
        <v>0</v>
      </c>
      <c r="F4" s="18">
        <f>SUM(E4+D4+C4+B4)</f>
        <v>5</v>
      </c>
      <c r="G4" s="21">
        <v>3</v>
      </c>
      <c r="H4" s="18">
        <v>2</v>
      </c>
      <c r="I4" s="17">
        <v>0</v>
      </c>
      <c r="J4" s="20">
        <v>0</v>
      </c>
      <c r="K4" s="22">
        <f>SUM(J4+I4+H4+G4)</f>
        <v>5</v>
      </c>
      <c r="L4" s="20">
        <v>3</v>
      </c>
      <c r="M4" s="18">
        <v>1</v>
      </c>
      <c r="N4" s="17">
        <v>0</v>
      </c>
      <c r="O4" s="20">
        <v>0</v>
      </c>
      <c r="P4" s="20">
        <f>SUM(O4+N4+M4+L4)</f>
        <v>4</v>
      </c>
      <c r="Q4" s="17">
        <f>(L4+G4+B4)/(M4+H4+C4)</f>
        <v>1.8</v>
      </c>
      <c r="R4" s="17">
        <f>(M4+H4+C4)/5</f>
        <v>1</v>
      </c>
    </row>
    <row r="5" spans="1:18" x14ac:dyDescent="0.25">
      <c r="A5" s="16">
        <v>2013</v>
      </c>
      <c r="B5" s="17" t="s">
        <v>21</v>
      </c>
      <c r="C5" s="17" t="s">
        <v>21</v>
      </c>
      <c r="D5" s="17" t="s">
        <v>21</v>
      </c>
      <c r="E5" s="17" t="s">
        <v>21</v>
      </c>
      <c r="F5" s="23" t="s">
        <v>21</v>
      </c>
      <c r="G5" s="21" t="s">
        <v>21</v>
      </c>
      <c r="H5" s="24" t="s">
        <v>21</v>
      </c>
      <c r="I5" s="24" t="s">
        <v>21</v>
      </c>
      <c r="J5" s="24" t="s">
        <v>21</v>
      </c>
      <c r="K5" s="25" t="s">
        <v>21</v>
      </c>
      <c r="L5" s="20" t="s">
        <v>21</v>
      </c>
      <c r="M5" s="17" t="s">
        <v>21</v>
      </c>
      <c r="N5" s="17" t="s">
        <v>21</v>
      </c>
      <c r="O5" s="17" t="s">
        <v>21</v>
      </c>
      <c r="P5" s="17" t="s">
        <v>21</v>
      </c>
      <c r="Q5" s="17" t="s">
        <v>21</v>
      </c>
      <c r="R5" s="17" t="s">
        <v>21</v>
      </c>
    </row>
    <row r="6" spans="1:18" x14ac:dyDescent="0.25">
      <c r="A6" s="16">
        <v>2014</v>
      </c>
      <c r="B6" s="17" t="s">
        <v>21</v>
      </c>
      <c r="C6" s="17" t="s">
        <v>21</v>
      </c>
      <c r="D6" s="17" t="s">
        <v>21</v>
      </c>
      <c r="E6" s="17" t="s">
        <v>21</v>
      </c>
      <c r="F6" s="23" t="s">
        <v>21</v>
      </c>
      <c r="G6" s="21" t="s">
        <v>21</v>
      </c>
      <c r="H6" s="24" t="s">
        <v>21</v>
      </c>
      <c r="I6" s="24" t="s">
        <v>21</v>
      </c>
      <c r="J6" s="24" t="s">
        <v>21</v>
      </c>
      <c r="K6" s="25" t="s">
        <v>21</v>
      </c>
      <c r="L6" s="20" t="s">
        <v>21</v>
      </c>
      <c r="M6" s="17" t="s">
        <v>21</v>
      </c>
      <c r="N6" s="17" t="s">
        <v>21</v>
      </c>
      <c r="O6" s="17" t="s">
        <v>21</v>
      </c>
      <c r="P6" s="17" t="s">
        <v>21</v>
      </c>
      <c r="Q6" s="17" t="s">
        <v>21</v>
      </c>
      <c r="R6" s="17" t="s">
        <v>21</v>
      </c>
    </row>
    <row r="7" spans="1:18" x14ac:dyDescent="0.25">
      <c r="A7" s="16">
        <v>2015</v>
      </c>
      <c r="B7" s="17" t="s">
        <v>21</v>
      </c>
      <c r="C7" s="17" t="s">
        <v>21</v>
      </c>
      <c r="D7" s="17" t="s">
        <v>21</v>
      </c>
      <c r="E7" s="17" t="s">
        <v>21</v>
      </c>
      <c r="F7" s="23" t="s">
        <v>21</v>
      </c>
      <c r="G7" s="21" t="s">
        <v>21</v>
      </c>
      <c r="H7" s="24" t="s">
        <v>21</v>
      </c>
      <c r="I7" s="24" t="s">
        <v>21</v>
      </c>
      <c r="J7" s="24" t="s">
        <v>21</v>
      </c>
      <c r="K7" s="25" t="s">
        <v>21</v>
      </c>
      <c r="L7" s="20" t="s">
        <v>21</v>
      </c>
      <c r="M7" s="17" t="s">
        <v>21</v>
      </c>
      <c r="N7" s="17" t="s">
        <v>21</v>
      </c>
      <c r="O7" s="17" t="s">
        <v>21</v>
      </c>
      <c r="P7" s="17" t="s">
        <v>21</v>
      </c>
      <c r="Q7" s="17" t="s">
        <v>21</v>
      </c>
      <c r="R7" s="17" t="s">
        <v>21</v>
      </c>
    </row>
    <row r="8" spans="1:18" x14ac:dyDescent="0.25">
      <c r="A8" s="16">
        <v>2016</v>
      </c>
      <c r="B8" s="17" t="s">
        <v>40</v>
      </c>
      <c r="C8" s="18" t="s">
        <v>40</v>
      </c>
      <c r="D8" s="17" t="s">
        <v>40</v>
      </c>
      <c r="E8" s="20" t="s">
        <v>40</v>
      </c>
      <c r="F8" s="18" t="s">
        <v>40</v>
      </c>
      <c r="G8" s="21">
        <v>1</v>
      </c>
      <c r="H8" s="18">
        <v>1</v>
      </c>
      <c r="I8" s="17">
        <v>0</v>
      </c>
      <c r="J8" s="20">
        <v>0</v>
      </c>
      <c r="K8" s="22">
        <f>SUM(J8+I8+H8+G8)</f>
        <v>2</v>
      </c>
      <c r="L8" s="20">
        <v>5</v>
      </c>
      <c r="M8" s="18">
        <v>0</v>
      </c>
      <c r="N8" s="17">
        <v>3</v>
      </c>
      <c r="O8" s="20">
        <v>3</v>
      </c>
      <c r="P8" s="20">
        <f>SUM(O8+N8+M8+L8)</f>
        <v>11</v>
      </c>
      <c r="Q8" s="17" t="s">
        <v>21</v>
      </c>
      <c r="R8" s="17" t="s">
        <v>21</v>
      </c>
    </row>
    <row r="9" spans="1:18" x14ac:dyDescent="0.25">
      <c r="A9" s="16">
        <v>2017</v>
      </c>
      <c r="B9" s="17">
        <v>1</v>
      </c>
      <c r="C9" s="18">
        <v>0</v>
      </c>
      <c r="D9" s="17">
        <v>0</v>
      </c>
      <c r="E9" s="20">
        <v>0</v>
      </c>
      <c r="F9" s="18">
        <f>SUM(E9+D9+C9+B9)</f>
        <v>1</v>
      </c>
      <c r="G9" s="21">
        <v>1</v>
      </c>
      <c r="H9" s="18">
        <v>2</v>
      </c>
      <c r="I9" s="17">
        <v>0</v>
      </c>
      <c r="J9" s="20">
        <v>2</v>
      </c>
      <c r="K9" s="22">
        <f>SUM(J9+I9+H9+G9)</f>
        <v>5</v>
      </c>
      <c r="L9" s="20">
        <v>0</v>
      </c>
      <c r="M9" s="18">
        <v>2</v>
      </c>
      <c r="N9" s="17">
        <v>0</v>
      </c>
      <c r="O9" s="20">
        <v>0</v>
      </c>
      <c r="P9" s="20">
        <f>SUM(O9+N9+M9+L9)</f>
        <v>2</v>
      </c>
      <c r="Q9" s="17" t="s">
        <v>21</v>
      </c>
      <c r="R9" s="17" t="s">
        <v>21</v>
      </c>
    </row>
    <row r="10" spans="1:18" x14ac:dyDescent="0.25">
      <c r="A10" s="26">
        <v>2018</v>
      </c>
      <c r="B10" s="27">
        <v>1</v>
      </c>
      <c r="C10" s="28">
        <v>1</v>
      </c>
      <c r="D10" s="27">
        <v>0</v>
      </c>
      <c r="E10" s="29">
        <v>0</v>
      </c>
      <c r="F10" s="30">
        <f>SUM(E10+D10+C10+B10)</f>
        <v>2</v>
      </c>
      <c r="G10" s="31">
        <v>0</v>
      </c>
      <c r="H10" s="28">
        <v>1</v>
      </c>
      <c r="I10" s="27">
        <v>1</v>
      </c>
      <c r="J10" s="29">
        <v>1</v>
      </c>
      <c r="K10" s="32">
        <v>3</v>
      </c>
      <c r="L10" s="29">
        <v>0</v>
      </c>
      <c r="M10" s="28">
        <v>2</v>
      </c>
      <c r="N10" s="27">
        <v>0</v>
      </c>
      <c r="O10" s="29">
        <v>0</v>
      </c>
      <c r="P10" s="27">
        <f>SUM(O10+N10+M10+L10)</f>
        <v>2</v>
      </c>
      <c r="Q10" s="27">
        <f>(L10+G10+B10)/(M10+H10+C10)</f>
        <v>0.25</v>
      </c>
      <c r="R10" s="27">
        <f>(M10+H10+C10)/4</f>
        <v>1</v>
      </c>
    </row>
    <row r="11" spans="1:18" x14ac:dyDescent="0.25">
      <c r="A11" s="33" t="s">
        <v>41</v>
      </c>
      <c r="B11" s="34">
        <f>AVERAGE(B3:B4,B9:B10)</f>
        <v>2</v>
      </c>
      <c r="C11" s="34">
        <f t="shared" ref="C11:E11" si="0">AVERAGE(C3:C4,C9:C10)</f>
        <v>1.25</v>
      </c>
      <c r="D11" s="34">
        <f t="shared" si="0"/>
        <v>0</v>
      </c>
      <c r="E11" s="34">
        <f t="shared" si="0"/>
        <v>0</v>
      </c>
      <c r="F11" s="35">
        <f>AVERAGE(F3:F4,F9:F10)</f>
        <v>3.25</v>
      </c>
      <c r="G11" s="36">
        <f>AVERAGE(G4,G8:G10)</f>
        <v>1.25</v>
      </c>
      <c r="H11" s="19">
        <f t="shared" ref="H11:P11" si="1">AVERAGE(H4,H8:H10)</f>
        <v>1.5</v>
      </c>
      <c r="I11" s="19">
        <f t="shared" si="1"/>
        <v>0.25</v>
      </c>
      <c r="J11" s="19">
        <f t="shared" si="1"/>
        <v>0.75</v>
      </c>
      <c r="K11" s="37">
        <f t="shared" si="1"/>
        <v>3.75</v>
      </c>
      <c r="L11" s="37">
        <f t="shared" si="1"/>
        <v>2</v>
      </c>
      <c r="M11" s="37">
        <f t="shared" si="1"/>
        <v>1.25</v>
      </c>
      <c r="N11" s="37">
        <f t="shared" si="1"/>
        <v>0.75</v>
      </c>
      <c r="O11" s="37">
        <f t="shared" si="1"/>
        <v>0.75</v>
      </c>
      <c r="P11" s="37">
        <f t="shared" si="1"/>
        <v>4.75</v>
      </c>
    </row>
    <row r="12" spans="1:18" x14ac:dyDescent="0.25">
      <c r="A12" s="38" t="s">
        <v>42</v>
      </c>
      <c r="B12" s="27">
        <f>(100-(B10/B4)*100)</f>
        <v>66.666666666666671</v>
      </c>
      <c r="C12" s="27" t="s">
        <v>21</v>
      </c>
      <c r="D12" s="27" t="s">
        <v>21</v>
      </c>
      <c r="E12" s="27" t="s">
        <v>21</v>
      </c>
      <c r="F12" s="30">
        <f>(100-(F10/F4)*100)</f>
        <v>60</v>
      </c>
      <c r="G12" s="31">
        <f>(100-(G10/G4)*100)</f>
        <v>100</v>
      </c>
      <c r="H12" s="27" t="s">
        <v>21</v>
      </c>
      <c r="I12" s="27" t="s">
        <v>21</v>
      </c>
      <c r="J12" s="27" t="s">
        <v>21</v>
      </c>
      <c r="K12" s="32">
        <f>(100-(K10/K4)*100)</f>
        <v>40</v>
      </c>
      <c r="L12" s="29">
        <f>(100-(L10/L4)*100)</f>
        <v>100</v>
      </c>
      <c r="M12" s="27" t="s">
        <v>21</v>
      </c>
      <c r="N12" s="27" t="s">
        <v>21</v>
      </c>
      <c r="O12" s="27" t="s">
        <v>21</v>
      </c>
      <c r="P12" s="27">
        <f>(100-(P10/P4)*100)</f>
        <v>50</v>
      </c>
    </row>
  </sheetData>
  <mergeCells count="4">
    <mergeCell ref="B1:F1"/>
    <mergeCell ref="G1:K1"/>
    <mergeCell ref="L1:P1"/>
    <mergeCell ref="Q1:R1"/>
  </mergeCells>
  <pageMargins left="0.75" right="0.75" top="1" bottom="1" header="0.5" footer="0.5"/>
  <pageSetup paperSize="9" orientation="portrait" horizontalDpi="4294967292" verticalDpi="429496729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55FCD1-2FF0-4271-8ED1-EC9E3E94F2BD}">
  <dimension ref="A1:R12"/>
  <sheetViews>
    <sheetView showGridLines="0" topLeftCell="B1" workbookViewId="0">
      <selection activeCell="L11" sqref="L11"/>
    </sheetView>
  </sheetViews>
  <sheetFormatPr defaultColWidth="11" defaultRowHeight="15.75" x14ac:dyDescent="0.25"/>
  <cols>
    <col min="2" max="2" width="8.125" bestFit="1" customWidth="1"/>
    <col min="3" max="3" width="9" bestFit="1" customWidth="1"/>
    <col min="4" max="4" width="9.625" bestFit="1" customWidth="1"/>
    <col min="5" max="5" width="10.375" bestFit="1" customWidth="1"/>
    <col min="6" max="6" width="10.125" bestFit="1" customWidth="1"/>
    <col min="7" max="7" width="8.125" bestFit="1" customWidth="1"/>
    <col min="8" max="8" width="9" bestFit="1" customWidth="1"/>
    <col min="9" max="9" width="9.625" bestFit="1" customWidth="1"/>
    <col min="10" max="10" width="10.375" bestFit="1" customWidth="1"/>
    <col min="11" max="11" width="10.125" bestFit="1" customWidth="1"/>
    <col min="12" max="12" width="8.125" bestFit="1" customWidth="1"/>
    <col min="13" max="13" width="9" bestFit="1" customWidth="1"/>
    <col min="14" max="14" width="9.625" bestFit="1" customWidth="1"/>
    <col min="15" max="15" width="10.375" bestFit="1" customWidth="1"/>
    <col min="16" max="16" width="10.125" bestFit="1" customWidth="1"/>
    <col min="17" max="17" width="13" customWidth="1"/>
    <col min="18" max="18" width="17.125" customWidth="1"/>
  </cols>
  <sheetData>
    <row r="1" spans="1:18" s="42" customFormat="1" ht="15" x14ac:dyDescent="0.25">
      <c r="A1" s="41" t="s">
        <v>28</v>
      </c>
      <c r="B1" s="88" t="s">
        <v>29</v>
      </c>
      <c r="C1" s="89"/>
      <c r="D1" s="89"/>
      <c r="E1" s="89"/>
      <c r="F1" s="90"/>
      <c r="G1" s="88" t="s">
        <v>30</v>
      </c>
      <c r="H1" s="89"/>
      <c r="I1" s="89"/>
      <c r="J1" s="89"/>
      <c r="K1" s="90"/>
      <c r="L1" s="88" t="s">
        <v>31</v>
      </c>
      <c r="M1" s="89"/>
      <c r="N1" s="89"/>
      <c r="O1" s="89"/>
      <c r="P1" s="90"/>
      <c r="Q1" s="91"/>
      <c r="R1" s="92"/>
    </row>
    <row r="2" spans="1:18" x14ac:dyDescent="0.25">
      <c r="A2" s="41" t="s">
        <v>20</v>
      </c>
      <c r="B2" s="43" t="s">
        <v>43</v>
      </c>
      <c r="C2" s="43" t="s">
        <v>44</v>
      </c>
      <c r="D2" s="43" t="s">
        <v>45</v>
      </c>
      <c r="E2" s="43" t="s">
        <v>46</v>
      </c>
      <c r="F2" s="44" t="s">
        <v>47</v>
      </c>
      <c r="G2" s="43" t="s">
        <v>43</v>
      </c>
      <c r="H2" s="43" t="s">
        <v>44</v>
      </c>
      <c r="I2" s="43" t="s">
        <v>45</v>
      </c>
      <c r="J2" s="43" t="s">
        <v>46</v>
      </c>
      <c r="K2" s="44" t="s">
        <v>47</v>
      </c>
      <c r="L2" s="43" t="s">
        <v>43</v>
      </c>
      <c r="M2" s="43" t="s">
        <v>44</v>
      </c>
      <c r="N2" s="43" t="s">
        <v>45</v>
      </c>
      <c r="O2" s="43" t="s">
        <v>46</v>
      </c>
      <c r="P2" s="44" t="s">
        <v>47</v>
      </c>
      <c r="Q2" s="11" t="s">
        <v>48</v>
      </c>
      <c r="R2" s="15" t="s">
        <v>49</v>
      </c>
    </row>
    <row r="3" spans="1:18" x14ac:dyDescent="0.25">
      <c r="A3" s="45">
        <v>2011</v>
      </c>
      <c r="B3" s="19">
        <v>1</v>
      </c>
      <c r="C3" s="19">
        <v>0</v>
      </c>
      <c r="D3" s="19">
        <v>0</v>
      </c>
      <c r="E3" s="19">
        <v>0</v>
      </c>
      <c r="F3" s="20">
        <f>SUM(E3+D3+C3+B3)</f>
        <v>1</v>
      </c>
      <c r="G3" s="19" t="s">
        <v>40</v>
      </c>
      <c r="H3" s="19" t="s">
        <v>40</v>
      </c>
      <c r="I3" s="18" t="s">
        <v>40</v>
      </c>
      <c r="J3" s="19" t="s">
        <v>40</v>
      </c>
      <c r="K3" s="20" t="s">
        <v>40</v>
      </c>
      <c r="L3" s="23" t="s">
        <v>40</v>
      </c>
      <c r="M3" s="19" t="s">
        <v>40</v>
      </c>
      <c r="N3" s="18" t="s">
        <v>40</v>
      </c>
      <c r="O3" s="19" t="s">
        <v>40</v>
      </c>
      <c r="P3" s="20" t="s">
        <v>40</v>
      </c>
      <c r="Q3" s="18" t="s">
        <v>40</v>
      </c>
      <c r="R3" s="19" t="s">
        <v>40</v>
      </c>
    </row>
    <row r="4" spans="1:18" x14ac:dyDescent="0.25">
      <c r="A4" s="45">
        <v>2012</v>
      </c>
      <c r="B4" s="17">
        <v>0</v>
      </c>
      <c r="C4" s="17">
        <v>0</v>
      </c>
      <c r="D4" s="17">
        <v>0</v>
      </c>
      <c r="E4" s="17">
        <v>0</v>
      </c>
      <c r="F4" s="20">
        <f>SUM(E4+D4+C4+B4)</f>
        <v>0</v>
      </c>
      <c r="G4" s="17">
        <v>0</v>
      </c>
      <c r="H4" s="17">
        <v>1</v>
      </c>
      <c r="I4" s="18">
        <v>0</v>
      </c>
      <c r="J4" s="17">
        <v>0</v>
      </c>
      <c r="K4" s="20">
        <f>SUM(J4+I4+H4+G4)</f>
        <v>1</v>
      </c>
      <c r="L4" s="23">
        <v>0</v>
      </c>
      <c r="M4" s="17">
        <v>0</v>
      </c>
      <c r="N4" s="18">
        <v>0</v>
      </c>
      <c r="O4" s="17">
        <v>0</v>
      </c>
      <c r="P4" s="20">
        <f>SUM(O4+N4+M4+L4)</f>
        <v>0</v>
      </c>
      <c r="Q4" s="18">
        <f>P4+K4+F4</f>
        <v>1</v>
      </c>
      <c r="R4" s="46">
        <f>AVERAGE(P4,K4,F4)</f>
        <v>0.33333333333333331</v>
      </c>
    </row>
    <row r="5" spans="1:18" x14ac:dyDescent="0.25">
      <c r="A5" s="45">
        <v>2013</v>
      </c>
      <c r="B5" s="17" t="s">
        <v>21</v>
      </c>
      <c r="C5" s="17">
        <v>1</v>
      </c>
      <c r="D5" s="17" t="s">
        <v>21</v>
      </c>
      <c r="E5" s="17" t="s">
        <v>21</v>
      </c>
      <c r="F5" s="20">
        <v>1</v>
      </c>
      <c r="G5" s="17" t="s">
        <v>21</v>
      </c>
      <c r="H5" s="17" t="s">
        <v>21</v>
      </c>
      <c r="I5" s="18" t="s">
        <v>21</v>
      </c>
      <c r="J5" s="17" t="s">
        <v>21</v>
      </c>
      <c r="K5" s="20" t="s">
        <v>21</v>
      </c>
      <c r="L5" s="23" t="s">
        <v>21</v>
      </c>
      <c r="M5" s="17" t="s">
        <v>21</v>
      </c>
      <c r="N5" s="18" t="s">
        <v>21</v>
      </c>
      <c r="O5" s="17" t="s">
        <v>21</v>
      </c>
      <c r="P5" s="20" t="s">
        <v>21</v>
      </c>
      <c r="Q5" s="18" t="s">
        <v>21</v>
      </c>
      <c r="R5" s="17">
        <f>AVERAGE(P5,K5,F5)</f>
        <v>1</v>
      </c>
    </row>
    <row r="6" spans="1:18" x14ac:dyDescent="0.25">
      <c r="A6" s="45">
        <v>2014</v>
      </c>
      <c r="B6" s="17" t="s">
        <v>21</v>
      </c>
      <c r="C6" s="17" t="s">
        <v>21</v>
      </c>
      <c r="D6" s="17" t="s">
        <v>21</v>
      </c>
      <c r="E6" s="17" t="s">
        <v>21</v>
      </c>
      <c r="F6" s="20" t="s">
        <v>21</v>
      </c>
      <c r="G6" s="17">
        <v>1</v>
      </c>
      <c r="H6" s="17">
        <v>2</v>
      </c>
      <c r="I6" s="18" t="s">
        <v>21</v>
      </c>
      <c r="J6" s="17" t="s">
        <v>21</v>
      </c>
      <c r="K6" s="20">
        <v>3</v>
      </c>
      <c r="L6" s="23" t="s">
        <v>21</v>
      </c>
      <c r="M6" s="17" t="s">
        <v>21</v>
      </c>
      <c r="N6" s="18" t="s">
        <v>21</v>
      </c>
      <c r="O6" s="17" t="s">
        <v>21</v>
      </c>
      <c r="P6" s="20" t="s">
        <v>21</v>
      </c>
      <c r="Q6" s="18" t="s">
        <v>21</v>
      </c>
      <c r="R6" s="17">
        <f>AVERAGE(P6,K6,F6)</f>
        <v>3</v>
      </c>
    </row>
    <row r="7" spans="1:18" x14ac:dyDescent="0.25">
      <c r="A7" s="45">
        <v>2015</v>
      </c>
      <c r="B7" s="17" t="s">
        <v>21</v>
      </c>
      <c r="C7" s="17" t="s">
        <v>21</v>
      </c>
      <c r="D7" s="17" t="s">
        <v>21</v>
      </c>
      <c r="E7" s="17" t="s">
        <v>21</v>
      </c>
      <c r="F7" s="20" t="s">
        <v>21</v>
      </c>
      <c r="G7" s="17" t="s">
        <v>21</v>
      </c>
      <c r="H7" s="17" t="s">
        <v>21</v>
      </c>
      <c r="I7" s="18" t="s">
        <v>21</v>
      </c>
      <c r="J7" s="17" t="s">
        <v>21</v>
      </c>
      <c r="K7" s="20" t="s">
        <v>21</v>
      </c>
      <c r="L7" s="23" t="s">
        <v>21</v>
      </c>
      <c r="M7" s="17" t="s">
        <v>21</v>
      </c>
      <c r="N7" s="18" t="s">
        <v>21</v>
      </c>
      <c r="O7" s="17" t="s">
        <v>21</v>
      </c>
      <c r="P7" s="20" t="s">
        <v>21</v>
      </c>
      <c r="Q7" s="18" t="s">
        <v>21</v>
      </c>
      <c r="R7" s="17" t="s">
        <v>21</v>
      </c>
    </row>
    <row r="8" spans="1:18" x14ac:dyDescent="0.25">
      <c r="A8" s="45">
        <v>2016</v>
      </c>
      <c r="B8" s="17" t="s">
        <v>40</v>
      </c>
      <c r="C8" s="17" t="s">
        <v>40</v>
      </c>
      <c r="D8" s="17" t="s">
        <v>40</v>
      </c>
      <c r="E8" s="17" t="s">
        <v>40</v>
      </c>
      <c r="F8" s="20" t="s">
        <v>40</v>
      </c>
      <c r="G8" s="17">
        <v>0</v>
      </c>
      <c r="H8" s="17">
        <v>2</v>
      </c>
      <c r="I8" s="18">
        <v>0</v>
      </c>
      <c r="J8" s="17">
        <v>0</v>
      </c>
      <c r="K8" s="20">
        <f>SUM(J8+I8+H8+G8)</f>
        <v>2</v>
      </c>
      <c r="L8" s="23">
        <v>2</v>
      </c>
      <c r="M8" s="17">
        <v>1</v>
      </c>
      <c r="N8" s="18">
        <v>0</v>
      </c>
      <c r="O8" s="17">
        <v>0</v>
      </c>
      <c r="P8" s="20">
        <f>SUM(O8+N8+M8+L8)</f>
        <v>3</v>
      </c>
      <c r="Q8" s="18">
        <f>P8+K8</f>
        <v>5</v>
      </c>
      <c r="R8" s="17">
        <f>AVERAGE(P8,K8,F8)</f>
        <v>2.5</v>
      </c>
    </row>
    <row r="9" spans="1:18" x14ac:dyDescent="0.25">
      <c r="A9" s="45">
        <v>2017</v>
      </c>
      <c r="B9" s="17">
        <v>0</v>
      </c>
      <c r="C9" s="17">
        <v>0</v>
      </c>
      <c r="D9" s="17">
        <v>0</v>
      </c>
      <c r="E9" s="17">
        <v>0</v>
      </c>
      <c r="F9" s="20">
        <f>SUM(E9+D9+C9+B9)</f>
        <v>0</v>
      </c>
      <c r="G9" s="17">
        <v>0</v>
      </c>
      <c r="H9" s="17">
        <v>0</v>
      </c>
      <c r="I9" s="18">
        <v>0</v>
      </c>
      <c r="J9" s="17">
        <v>2</v>
      </c>
      <c r="K9" s="20">
        <f>SUM(J9+I9+H9+G9)</f>
        <v>2</v>
      </c>
      <c r="L9" s="23">
        <v>1</v>
      </c>
      <c r="M9" s="17">
        <v>2</v>
      </c>
      <c r="N9" s="18">
        <v>0</v>
      </c>
      <c r="O9" s="17">
        <v>2</v>
      </c>
      <c r="P9" s="20">
        <f>SUM(O9+N9+M9+L9)</f>
        <v>5</v>
      </c>
      <c r="Q9" s="18">
        <f>P9+K9+F9</f>
        <v>7</v>
      </c>
      <c r="R9" s="46">
        <f>AVERAGE(P9,K9,F9)</f>
        <v>2.3333333333333335</v>
      </c>
    </row>
    <row r="10" spans="1:18" x14ac:dyDescent="0.25">
      <c r="A10" s="45">
        <v>2018</v>
      </c>
      <c r="B10" s="27">
        <v>0</v>
      </c>
      <c r="C10" s="27">
        <v>0</v>
      </c>
      <c r="D10" s="27">
        <v>0</v>
      </c>
      <c r="E10" s="27">
        <v>0</v>
      </c>
      <c r="F10" s="20">
        <f>SUM(E10+D10+C10+B10)</f>
        <v>0</v>
      </c>
      <c r="G10" s="27">
        <v>1</v>
      </c>
      <c r="H10" s="27">
        <v>0</v>
      </c>
      <c r="I10" s="18">
        <v>3</v>
      </c>
      <c r="J10" s="27">
        <v>2</v>
      </c>
      <c r="K10" s="20">
        <f>SUM(J10+I10+H10+G10)</f>
        <v>6</v>
      </c>
      <c r="L10" s="23">
        <v>0</v>
      </c>
      <c r="M10" s="27">
        <v>0</v>
      </c>
      <c r="N10" s="18">
        <v>0</v>
      </c>
      <c r="O10" s="27">
        <v>0</v>
      </c>
      <c r="P10" s="20">
        <f>SUM(O10+N10+M10+L10)</f>
        <v>0</v>
      </c>
      <c r="Q10" s="18">
        <f>P10+K10+F10</f>
        <v>6</v>
      </c>
      <c r="R10" s="27">
        <f>AVERAGE(P10,K10,F10)</f>
        <v>2</v>
      </c>
    </row>
    <row r="11" spans="1:18" x14ac:dyDescent="0.25">
      <c r="A11" s="47" t="s">
        <v>50</v>
      </c>
      <c r="B11" s="48">
        <f t="shared" ref="B11:J11" si="0">SUM(B3:B10)</f>
        <v>1</v>
      </c>
      <c r="C11" s="49">
        <f t="shared" si="0"/>
        <v>1</v>
      </c>
      <c r="D11" s="49">
        <f t="shared" si="0"/>
        <v>0</v>
      </c>
      <c r="E11" s="49">
        <f t="shared" si="0"/>
        <v>0</v>
      </c>
      <c r="F11" s="50">
        <f t="shared" si="0"/>
        <v>2</v>
      </c>
      <c r="G11" s="48">
        <f t="shared" si="0"/>
        <v>2</v>
      </c>
      <c r="H11" s="49">
        <f t="shared" si="0"/>
        <v>5</v>
      </c>
      <c r="I11" s="49">
        <f t="shared" si="0"/>
        <v>3</v>
      </c>
      <c r="J11" s="49">
        <f t="shared" si="0"/>
        <v>4</v>
      </c>
      <c r="K11" s="50">
        <f>SUM(K4:K10)</f>
        <v>14</v>
      </c>
      <c r="L11" s="48">
        <f>SUM(L3:L10)</f>
        <v>3</v>
      </c>
      <c r="M11" s="49">
        <f>SUM(M3:M10)</f>
        <v>3</v>
      </c>
      <c r="N11" s="49">
        <f>SUM(N3:N10)</f>
        <v>0</v>
      </c>
      <c r="O11" s="49">
        <f>SUM(O3:O10)</f>
        <v>2</v>
      </c>
      <c r="P11" s="50">
        <f>SUM(P3:P10)</f>
        <v>8</v>
      </c>
      <c r="Q11" s="19" t="s">
        <v>21</v>
      </c>
      <c r="R11" s="50" t="s">
        <v>21</v>
      </c>
    </row>
    <row r="12" spans="1:18" x14ac:dyDescent="0.25">
      <c r="A12" s="51" t="s">
        <v>41</v>
      </c>
      <c r="B12" s="30" t="s">
        <v>21</v>
      </c>
      <c r="C12" s="28" t="s">
        <v>21</v>
      </c>
      <c r="D12" s="28" t="s">
        <v>21</v>
      </c>
      <c r="E12" s="28" t="s">
        <v>21</v>
      </c>
      <c r="F12" s="29">
        <f>AVERAGE(F3:F10)</f>
        <v>0.4</v>
      </c>
      <c r="G12" s="30" t="s">
        <v>21</v>
      </c>
      <c r="H12" s="28" t="s">
        <v>21</v>
      </c>
      <c r="I12" s="28" t="s">
        <v>21</v>
      </c>
      <c r="J12" s="28" t="s">
        <v>21</v>
      </c>
      <c r="K12" s="29">
        <f>AVERAGE(K3:K10)</f>
        <v>2.8</v>
      </c>
      <c r="L12" s="30" t="s">
        <v>21</v>
      </c>
      <c r="M12" s="28" t="s">
        <v>21</v>
      </c>
      <c r="N12" s="28" t="s">
        <v>21</v>
      </c>
      <c r="O12" s="28" t="s">
        <v>21</v>
      </c>
      <c r="P12" s="29">
        <f>AVERAGE(P3:P10)</f>
        <v>2</v>
      </c>
      <c r="Q12" s="27" t="s">
        <v>21</v>
      </c>
      <c r="R12" s="29" t="s">
        <v>21</v>
      </c>
    </row>
  </sheetData>
  <mergeCells count="4">
    <mergeCell ref="B1:F1"/>
    <mergeCell ref="G1:K1"/>
    <mergeCell ref="L1:P1"/>
    <mergeCell ref="Q1:R1"/>
  </mergeCells>
  <pageMargins left="0.75" right="0.75" top="1" bottom="1" header="0.5" footer="0.5"/>
  <pageSetup paperSize="9" orientation="portrait" horizontalDpi="4294967292" verticalDpi="429496729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D40980-0311-4E02-940E-3F957E344B7A}">
  <dimension ref="A1:G19"/>
  <sheetViews>
    <sheetView showGridLines="0" workbookViewId="0">
      <selection activeCell="I19" sqref="I19"/>
    </sheetView>
  </sheetViews>
  <sheetFormatPr defaultColWidth="11" defaultRowHeight="15.75" x14ac:dyDescent="0.25"/>
  <cols>
    <col min="1" max="1" width="12.875" customWidth="1"/>
    <col min="5" max="5" width="15" customWidth="1"/>
  </cols>
  <sheetData>
    <row r="1" spans="1:7" x14ac:dyDescent="0.25">
      <c r="A1" s="88" t="s">
        <v>37</v>
      </c>
      <c r="B1" s="89"/>
      <c r="C1" s="90"/>
      <c r="E1" s="88" t="s">
        <v>51</v>
      </c>
      <c r="F1" s="89"/>
      <c r="G1" s="90"/>
    </row>
    <row r="2" spans="1:7" x14ac:dyDescent="0.25">
      <c r="A2" s="52"/>
      <c r="B2" s="53">
        <v>2012</v>
      </c>
      <c r="C2" s="53">
        <v>2018</v>
      </c>
      <c r="E2" s="54"/>
      <c r="F2" s="53">
        <v>2012</v>
      </c>
      <c r="G2" s="53">
        <v>2018</v>
      </c>
    </row>
    <row r="3" spans="1:7" x14ac:dyDescent="0.25">
      <c r="A3" s="55" t="s">
        <v>29</v>
      </c>
      <c r="B3" s="19">
        <v>5</v>
      </c>
      <c r="C3" s="19">
        <v>2</v>
      </c>
      <c r="E3" s="56" t="s">
        <v>29</v>
      </c>
      <c r="F3" s="17">
        <v>3</v>
      </c>
      <c r="G3" s="17">
        <v>1</v>
      </c>
    </row>
    <row r="4" spans="1:7" x14ac:dyDescent="0.25">
      <c r="A4" s="56" t="s">
        <v>30</v>
      </c>
      <c r="B4" s="17">
        <v>5</v>
      </c>
      <c r="C4" s="17">
        <v>3</v>
      </c>
      <c r="E4" s="56" t="s">
        <v>30</v>
      </c>
      <c r="F4" s="17">
        <v>3</v>
      </c>
      <c r="G4" s="17">
        <v>0</v>
      </c>
    </row>
    <row r="5" spans="1:7" x14ac:dyDescent="0.25">
      <c r="A5" s="56" t="s">
        <v>31</v>
      </c>
      <c r="B5" s="17">
        <v>4</v>
      </c>
      <c r="C5" s="17">
        <v>2</v>
      </c>
      <c r="E5" s="56" t="s">
        <v>31</v>
      </c>
      <c r="F5" s="17">
        <v>3</v>
      </c>
      <c r="G5" s="17">
        <v>0</v>
      </c>
    </row>
    <row r="7" spans="1:7" x14ac:dyDescent="0.25">
      <c r="A7" t="s">
        <v>52</v>
      </c>
      <c r="E7" t="s">
        <v>52</v>
      </c>
    </row>
    <row r="8" spans="1:7" ht="16.5" thickBot="1" x14ac:dyDescent="0.3"/>
    <row r="9" spans="1:7" x14ac:dyDescent="0.25">
      <c r="A9" s="57"/>
      <c r="B9" s="57" t="s">
        <v>53</v>
      </c>
      <c r="C9" s="57" t="s">
        <v>54</v>
      </c>
      <c r="E9" s="57"/>
      <c r="F9" s="57" t="s">
        <v>53</v>
      </c>
      <c r="G9" s="57" t="s">
        <v>54</v>
      </c>
    </row>
    <row r="10" spans="1:7" x14ac:dyDescent="0.25">
      <c r="A10" t="s">
        <v>10</v>
      </c>
      <c r="B10" s="58">
        <v>4.666666666666667</v>
      </c>
      <c r="C10" s="58">
        <v>2.3333333333333335</v>
      </c>
      <c r="E10" t="s">
        <v>10</v>
      </c>
      <c r="F10" s="58">
        <v>3</v>
      </c>
      <c r="G10" s="58">
        <v>0.33333333333333331</v>
      </c>
    </row>
    <row r="11" spans="1:7" x14ac:dyDescent="0.25">
      <c r="A11" t="s">
        <v>55</v>
      </c>
      <c r="B11" s="58">
        <v>0.3333333333333357</v>
      </c>
      <c r="C11" s="58">
        <v>0.33333333333333393</v>
      </c>
      <c r="E11" t="s">
        <v>55</v>
      </c>
      <c r="F11" s="58">
        <v>0</v>
      </c>
      <c r="G11" s="58">
        <v>0.33333333333333337</v>
      </c>
    </row>
    <row r="12" spans="1:7" x14ac:dyDescent="0.25">
      <c r="A12" t="s">
        <v>56</v>
      </c>
      <c r="B12" s="58">
        <v>3</v>
      </c>
      <c r="C12" s="58">
        <v>3</v>
      </c>
      <c r="E12" t="s">
        <v>56</v>
      </c>
      <c r="F12" s="58">
        <v>3</v>
      </c>
      <c r="G12" s="58">
        <v>3</v>
      </c>
    </row>
    <row r="13" spans="1:7" x14ac:dyDescent="0.25">
      <c r="A13" t="s">
        <v>57</v>
      </c>
      <c r="B13" s="58">
        <v>0</v>
      </c>
      <c r="C13" s="58"/>
      <c r="E13" t="s">
        <v>57</v>
      </c>
      <c r="F13" s="58">
        <v>0</v>
      </c>
      <c r="G13" s="58"/>
    </row>
    <row r="14" spans="1:7" x14ac:dyDescent="0.25">
      <c r="A14" t="s">
        <v>58</v>
      </c>
      <c r="B14" s="58">
        <v>4</v>
      </c>
      <c r="C14" s="58"/>
      <c r="E14" t="s">
        <v>58</v>
      </c>
      <c r="F14" s="58">
        <v>2</v>
      </c>
      <c r="G14" s="58"/>
    </row>
    <row r="15" spans="1:7" x14ac:dyDescent="0.25">
      <c r="A15" t="s">
        <v>59</v>
      </c>
      <c r="B15" s="58">
        <v>4.949747468305822</v>
      </c>
      <c r="C15" s="58"/>
      <c r="E15" t="s">
        <v>59</v>
      </c>
      <c r="F15" s="58">
        <v>7.9999999999999991</v>
      </c>
      <c r="G15" s="58"/>
    </row>
    <row r="16" spans="1:7" x14ac:dyDescent="0.25">
      <c r="A16" t="s">
        <v>60</v>
      </c>
      <c r="B16" s="58">
        <v>3.8813013449353756E-3</v>
      </c>
      <c r="C16" s="58"/>
      <c r="E16" t="s">
        <v>60</v>
      </c>
      <c r="F16" s="58">
        <v>7.6340360826690715E-3</v>
      </c>
      <c r="G16" s="58"/>
    </row>
    <row r="17" spans="1:7" x14ac:dyDescent="0.25">
      <c r="A17" t="s">
        <v>61</v>
      </c>
      <c r="B17" s="58">
        <v>2.1318467863266499</v>
      </c>
      <c r="C17" s="58"/>
      <c r="E17" t="s">
        <v>61</v>
      </c>
      <c r="F17" s="58">
        <v>2.9199855803537269</v>
      </c>
      <c r="G17" s="58"/>
    </row>
    <row r="18" spans="1:7" x14ac:dyDescent="0.25">
      <c r="A18" t="s">
        <v>62</v>
      </c>
      <c r="B18" s="58">
        <v>7.7626026898707512E-3</v>
      </c>
      <c r="C18" s="58"/>
      <c r="E18" t="s">
        <v>62</v>
      </c>
      <c r="F18" s="58">
        <v>1.5268072165338143E-2</v>
      </c>
      <c r="G18" s="58"/>
    </row>
    <row r="19" spans="1:7" ht="16.5" thickBot="1" x14ac:dyDescent="0.3">
      <c r="A19" s="59" t="s">
        <v>63</v>
      </c>
      <c r="B19" s="60">
        <v>2.7764451051977934</v>
      </c>
      <c r="C19" s="60"/>
      <c r="E19" s="59" t="s">
        <v>63</v>
      </c>
      <c r="F19" s="60">
        <v>4.3026527297494637</v>
      </c>
      <c r="G19" s="60"/>
    </row>
  </sheetData>
  <mergeCells count="2">
    <mergeCell ref="A1:C1"/>
    <mergeCell ref="E1:G1"/>
  </mergeCells>
  <pageMargins left="0.75" right="0.75" top="1" bottom="1" header="0.5" footer="0.5"/>
  <pageSetup paperSize="9" orientation="portrait" horizontalDpi="4294967292" vertic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Figure 2</vt:lpstr>
      <vt:lpstr>Figure 3</vt:lpstr>
      <vt:lpstr>Figure 4</vt:lpstr>
      <vt:lpstr>Figure 5</vt:lpstr>
      <vt:lpstr>Pearson correlation</vt:lpstr>
      <vt:lpstr>Bait type info.</vt:lpstr>
      <vt:lpstr>LNP Pride Structure&amp;Size</vt:lpstr>
      <vt:lpstr>LNP Pride Mortalities</vt:lpstr>
      <vt:lpstr>Paired t-test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rae kokes</dc:creator>
  <cp:lastModifiedBy>Kristoffer Everatt</cp:lastModifiedBy>
  <dcterms:created xsi:type="dcterms:W3CDTF">2019-03-25T12:53:59Z</dcterms:created>
  <dcterms:modified xsi:type="dcterms:W3CDTF">2019-08-20T13:35:02Z</dcterms:modified>
</cp:coreProperties>
</file>