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omments1.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omments3.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ml.chartshapes+xml"/>
  <Override PartName="/xl/drawings/drawing13.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md\Box Sync\Active\RFS analysis\CC paper\"/>
    </mc:Choice>
  </mc:AlternateContent>
  <bookViews>
    <workbookView xWindow="0" yWindow="0" windowWidth="17775" windowHeight="10470" activeTab="11"/>
  </bookViews>
  <sheets>
    <sheet name="Index" sheetId="11" r:id="rId1"/>
    <sheet name="A" sheetId="1" r:id="rId2"/>
    <sheet name="B" sheetId="2" r:id="rId3"/>
    <sheet name="C" sheetId="10" r:id="rId4"/>
    <sheet name="D" sheetId="12" r:id="rId5"/>
    <sheet name="F" sheetId="3" r:id="rId6"/>
    <sheet name="G" sheetId="4" r:id="rId7"/>
    <sheet name="H" sheetId="5" r:id="rId8"/>
    <sheet name="L" sheetId="7" r:id="rId9"/>
    <sheet name="R" sheetId="6" r:id="rId10"/>
    <sheet name="P" sheetId="8" r:id="rId11"/>
    <sheet name="Log" sheetId="9" r:id="rId12"/>
  </sheets>
  <definedNames>
    <definedName name="acHA">P!$B$13</definedName>
    <definedName name="cconv">L!$I$40</definedName>
    <definedName name="ccotwo">P!$B$4</definedName>
    <definedName name="CEYd">P!$B$14</definedName>
    <definedName name="CseLHV">P!$B$9</definedName>
    <definedName name="CYd">P!$B$15</definedName>
    <definedName name="DGSgal">P!$B$35</definedName>
    <definedName name="DLUCb">L!$G$6</definedName>
    <definedName name="DLUCe">L!$G$5</definedName>
    <definedName name="EJyMbd">P!$B$5</definedName>
    <definedName name="FarmDiesel">#REF!</definedName>
    <definedName name="FarmEthanol">H!$C$17</definedName>
    <definedName name="galBarrel">P!$B$8</definedName>
    <definedName name="gcmjb">P!$B$27</definedName>
    <definedName name="gcmjd">P!$B$25</definedName>
    <definedName name="gcmje">P!$B$26</definedName>
    <definedName name="gcmjg">P!$B$24</definedName>
    <definedName name="kJBtu">P!$B$6</definedName>
    <definedName name="lbkg">P!$B$20</definedName>
    <definedName name="lbsBU">#REF!</definedName>
    <definedName name="LHRb">P!$I$27</definedName>
    <definedName name="LHRd">P!$I$25</definedName>
    <definedName name="LHRe">P!$I$26</definedName>
    <definedName name="LHRg">P!$I$24</definedName>
    <definedName name="PJMJ">P!$B$12</definedName>
    <definedName name="PJmmBtu">P!$B$11</definedName>
    <definedName name="ProcBiodiesel">G!$G$6</definedName>
    <definedName name="ProcDiesel">G!$G$27</definedName>
    <definedName name="ProcEthanol">G!$G$5</definedName>
    <definedName name="ProcGasoline">G!$G$26</definedName>
    <definedName name="Reffcy">P!$B$22</definedName>
    <definedName name="SbdLHV">P!$B$10</definedName>
    <definedName name="SDYd">P!$B$17</definedName>
    <definedName name="SYd">P!$B$18</definedName>
    <definedName name="Tgkg">P!$B$7</definedName>
    <definedName name="tonkg">P!$B$19</definedName>
  </definedNames>
  <calcPr calcId="152511" concurrentCalc="0"/>
</workbook>
</file>

<file path=xl/calcChain.xml><?xml version="1.0" encoding="utf-8"?>
<calcChain xmlns="http://schemas.openxmlformats.org/spreadsheetml/2006/main">
  <c r="P19" i="3" l="1"/>
  <c r="M20" i="3"/>
  <c r="N20" i="3"/>
  <c r="M18" i="3"/>
  <c r="N18" i="3"/>
  <c r="M17" i="3"/>
  <c r="N17" i="3"/>
  <c r="M16" i="3"/>
  <c r="N16" i="3"/>
  <c r="M15" i="3"/>
  <c r="N15" i="3"/>
  <c r="M14" i="3"/>
  <c r="N14" i="3"/>
  <c r="M13" i="3"/>
  <c r="N13" i="3"/>
  <c r="M12" i="3"/>
  <c r="N12" i="3"/>
  <c r="M11" i="3"/>
  <c r="N11" i="3"/>
  <c r="M10" i="3"/>
  <c r="N10" i="3"/>
  <c r="M9" i="3"/>
  <c r="N9" i="3"/>
  <c r="M8" i="3"/>
  <c r="N8" i="3"/>
  <c r="M7" i="3"/>
  <c r="N7" i="3"/>
  <c r="M6" i="3"/>
  <c r="N6" i="3"/>
  <c r="B4" i="8"/>
  <c r="B35" i="8"/>
  <c r="B36" i="8"/>
  <c r="E27" i="8"/>
  <c r="H27" i="8"/>
  <c r="F27" i="8"/>
  <c r="B27" i="8"/>
  <c r="E26" i="8"/>
  <c r="H26" i="8"/>
  <c r="F26" i="8"/>
  <c r="B26" i="8"/>
  <c r="E25" i="8"/>
  <c r="H25" i="8"/>
  <c r="B25" i="8"/>
  <c r="E24" i="8"/>
  <c r="H24" i="8"/>
  <c r="B24" i="8"/>
  <c r="B17" i="8"/>
  <c r="C38" i="6"/>
  <c r="C39" i="6"/>
  <c r="B38" i="6"/>
  <c r="B39" i="6"/>
  <c r="I19" i="6"/>
  <c r="I18" i="6"/>
  <c r="I10" i="6"/>
  <c r="I9" i="6"/>
  <c r="I40" i="7"/>
  <c r="BA50" i="7"/>
  <c r="AZ50" i="7"/>
  <c r="AY50" i="7"/>
  <c r="AX50" i="7"/>
  <c r="AW50" i="7"/>
  <c r="AV50" i="7"/>
  <c r="AU50" i="7"/>
  <c r="AT50" i="7"/>
  <c r="AS50" i="7"/>
  <c r="AR50" i="7"/>
  <c r="AQ50" i="7"/>
  <c r="AP50" i="7"/>
  <c r="AO50" i="7"/>
  <c r="AN50" i="7"/>
  <c r="AM50" i="7"/>
  <c r="AL50" i="7"/>
  <c r="AK50" i="7"/>
  <c r="AJ50" i="7"/>
  <c r="AI50" i="7"/>
  <c r="AH50" i="7"/>
  <c r="AG50" i="7"/>
  <c r="AF50" i="7"/>
  <c r="AE50" i="7"/>
  <c r="AD50" i="7"/>
  <c r="AC50" i="7"/>
  <c r="AB50" i="7"/>
  <c r="AA50" i="7"/>
  <c r="Z50" i="7"/>
  <c r="Y50" i="7"/>
  <c r="X50" i="7"/>
  <c r="W50" i="7"/>
  <c r="V50" i="7"/>
  <c r="U50" i="7"/>
  <c r="T50" i="7"/>
  <c r="S50" i="7"/>
  <c r="R50" i="7"/>
  <c r="Q50" i="7"/>
  <c r="P50" i="7"/>
  <c r="O50" i="7"/>
  <c r="N50" i="7"/>
  <c r="M50" i="7"/>
  <c r="L50" i="7"/>
  <c r="K50" i="7"/>
  <c r="J50" i="7"/>
  <c r="I50" i="7"/>
  <c r="H50" i="7"/>
  <c r="G50" i="7"/>
  <c r="F50" i="7"/>
  <c r="E50" i="7"/>
  <c r="D50" i="7"/>
  <c r="C50" i="7"/>
  <c r="BA49" i="7"/>
  <c r="AZ49" i="7"/>
  <c r="AY49" i="7"/>
  <c r="AX49" i="7"/>
  <c r="AW49" i="7"/>
  <c r="AV49" i="7"/>
  <c r="AU49" i="7"/>
  <c r="AT49" i="7"/>
  <c r="AS49" i="7"/>
  <c r="AR49" i="7"/>
  <c r="AQ49" i="7"/>
  <c r="AP49" i="7"/>
  <c r="AO49" i="7"/>
  <c r="AN49" i="7"/>
  <c r="AM49" i="7"/>
  <c r="AL49" i="7"/>
  <c r="AK49" i="7"/>
  <c r="AJ49" i="7"/>
  <c r="AI49" i="7"/>
  <c r="AH49" i="7"/>
  <c r="AG49" i="7"/>
  <c r="AF49" i="7"/>
  <c r="AE49"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C49" i="7"/>
  <c r="BA48" i="7"/>
  <c r="AZ48" i="7"/>
  <c r="AY48" i="7"/>
  <c r="AX48" i="7"/>
  <c r="AW48" i="7"/>
  <c r="AV48" i="7"/>
  <c r="AU48" i="7"/>
  <c r="AT48" i="7"/>
  <c r="AS48" i="7"/>
  <c r="AR48" i="7"/>
  <c r="AQ48" i="7"/>
  <c r="AP48" i="7"/>
  <c r="AO48" i="7"/>
  <c r="AN48" i="7"/>
  <c r="AM48" i="7"/>
  <c r="AL48" i="7"/>
  <c r="AK48" i="7"/>
  <c r="AJ48" i="7"/>
  <c r="AI48" i="7"/>
  <c r="AH48" i="7"/>
  <c r="AG48" i="7"/>
  <c r="AF48" i="7"/>
  <c r="AE48" i="7"/>
  <c r="AD48" i="7"/>
  <c r="AC48" i="7"/>
  <c r="AB48" i="7"/>
  <c r="AA48" i="7"/>
  <c r="Z48" i="7"/>
  <c r="Y48" i="7"/>
  <c r="X48" i="7"/>
  <c r="W48" i="7"/>
  <c r="V48" i="7"/>
  <c r="U48" i="7"/>
  <c r="T48" i="7"/>
  <c r="S48" i="7"/>
  <c r="R48" i="7"/>
  <c r="Q48" i="7"/>
  <c r="P48" i="7"/>
  <c r="O48" i="7"/>
  <c r="N48" i="7"/>
  <c r="M48" i="7"/>
  <c r="L48" i="7"/>
  <c r="K48" i="7"/>
  <c r="J48" i="7"/>
  <c r="I48" i="7"/>
  <c r="H48" i="7"/>
  <c r="G48" i="7"/>
  <c r="F48" i="7"/>
  <c r="E48" i="7"/>
  <c r="D48" i="7"/>
  <c r="C48" i="7"/>
  <c r="BA46" i="7"/>
  <c r="AZ46" i="7"/>
  <c r="AY46" i="7"/>
  <c r="AX46" i="7"/>
  <c r="AW46" i="7"/>
  <c r="AV46" i="7"/>
  <c r="AU46" i="7"/>
  <c r="AT46" i="7"/>
  <c r="AS46" i="7"/>
  <c r="AR46" i="7"/>
  <c r="AQ46" i="7"/>
  <c r="AP46" i="7"/>
  <c r="AO46" i="7"/>
  <c r="AN46" i="7"/>
  <c r="AM46" i="7"/>
  <c r="AL46" i="7"/>
  <c r="AK46" i="7"/>
  <c r="AJ46" i="7"/>
  <c r="AI46" i="7"/>
  <c r="AH46" i="7"/>
  <c r="AG46" i="7"/>
  <c r="AF46" i="7"/>
  <c r="AE46" i="7"/>
  <c r="AD46" i="7"/>
  <c r="AC46" i="7"/>
  <c r="AB46" i="7"/>
  <c r="AA46" i="7"/>
  <c r="Z46" i="7"/>
  <c r="Y46" i="7"/>
  <c r="X46" i="7"/>
  <c r="W46" i="7"/>
  <c r="V46" i="7"/>
  <c r="U46" i="7"/>
  <c r="T46" i="7"/>
  <c r="S46" i="7"/>
  <c r="R46" i="7"/>
  <c r="Q46" i="7"/>
  <c r="P46" i="7"/>
  <c r="O46" i="7"/>
  <c r="N46" i="7"/>
  <c r="M46" i="7"/>
  <c r="L46" i="7"/>
  <c r="K46" i="7"/>
  <c r="J46" i="7"/>
  <c r="I46" i="7"/>
  <c r="H46" i="7"/>
  <c r="G46" i="7"/>
  <c r="F46" i="7"/>
  <c r="E46" i="7"/>
  <c r="D46" i="7"/>
  <c r="C46" i="7"/>
  <c r="BA45" i="7"/>
  <c r="AZ45" i="7"/>
  <c r="AY45" i="7"/>
  <c r="AX45" i="7"/>
  <c r="AW45" i="7"/>
  <c r="AV45" i="7"/>
  <c r="AU45" i="7"/>
  <c r="AT45" i="7"/>
  <c r="AS45" i="7"/>
  <c r="AR45" i="7"/>
  <c r="AQ45" i="7"/>
  <c r="AP45" i="7"/>
  <c r="AO45" i="7"/>
  <c r="AN45" i="7"/>
  <c r="AM45" i="7"/>
  <c r="AL45" i="7"/>
  <c r="AK45" i="7"/>
  <c r="AJ45" i="7"/>
  <c r="AI45" i="7"/>
  <c r="AH45" i="7"/>
  <c r="AG45" i="7"/>
  <c r="AF45" i="7"/>
  <c r="AE45" i="7"/>
  <c r="AD45" i="7"/>
  <c r="AC45" i="7"/>
  <c r="AB45" i="7"/>
  <c r="AA45" i="7"/>
  <c r="Z45" i="7"/>
  <c r="Y45" i="7"/>
  <c r="X45" i="7"/>
  <c r="W45" i="7"/>
  <c r="V45" i="7"/>
  <c r="U45" i="7"/>
  <c r="T45" i="7"/>
  <c r="S45" i="7"/>
  <c r="R45" i="7"/>
  <c r="Q45" i="7"/>
  <c r="P45" i="7"/>
  <c r="O45" i="7"/>
  <c r="N45" i="7"/>
  <c r="M45" i="7"/>
  <c r="L45" i="7"/>
  <c r="K45" i="7"/>
  <c r="J45" i="7"/>
  <c r="I45" i="7"/>
  <c r="H45" i="7"/>
  <c r="G45" i="7"/>
  <c r="F45" i="7"/>
  <c r="E45" i="7"/>
  <c r="D45" i="7"/>
  <c r="C45" i="7"/>
  <c r="BA44" i="7"/>
  <c r="AZ44" i="7"/>
  <c r="AY44" i="7"/>
  <c r="AX44" i="7"/>
  <c r="AW44" i="7"/>
  <c r="AV44" i="7"/>
  <c r="AU44" i="7"/>
  <c r="AT44" i="7"/>
  <c r="AS44" i="7"/>
  <c r="AR44" i="7"/>
  <c r="AQ44" i="7"/>
  <c r="AP44" i="7"/>
  <c r="AO44" i="7"/>
  <c r="AN44" i="7"/>
  <c r="AM44" i="7"/>
  <c r="AL44" i="7"/>
  <c r="AK44" i="7"/>
  <c r="AJ44" i="7"/>
  <c r="AI44" i="7"/>
  <c r="AH44" i="7"/>
  <c r="AG44" i="7"/>
  <c r="AF44" i="7"/>
  <c r="AE44" i="7"/>
  <c r="AD44" i="7"/>
  <c r="AC44" i="7"/>
  <c r="AB44" i="7"/>
  <c r="AA44" i="7"/>
  <c r="Z44" i="7"/>
  <c r="Y44" i="7"/>
  <c r="X44" i="7"/>
  <c r="W44" i="7"/>
  <c r="V44" i="7"/>
  <c r="U44" i="7"/>
  <c r="T44" i="7"/>
  <c r="S44" i="7"/>
  <c r="R44" i="7"/>
  <c r="Q44" i="7"/>
  <c r="P44" i="7"/>
  <c r="O44" i="7"/>
  <c r="N44" i="7"/>
  <c r="M44" i="7"/>
  <c r="L44" i="7"/>
  <c r="K44" i="7"/>
  <c r="J44" i="7"/>
  <c r="I44" i="7"/>
  <c r="H44" i="7"/>
  <c r="G44" i="7"/>
  <c r="F44" i="7"/>
  <c r="E44" i="7"/>
  <c r="D44" i="7"/>
  <c r="C44" i="7"/>
  <c r="G12" i="3"/>
  <c r="G11" i="3"/>
  <c r="I12" i="3"/>
  <c r="B28" i="7"/>
  <c r="C28" i="7"/>
  <c r="G13" i="3"/>
  <c r="I13" i="3"/>
  <c r="B29" i="7"/>
  <c r="C29" i="7"/>
  <c r="G14" i="3"/>
  <c r="I14" i="3"/>
  <c r="B30" i="7"/>
  <c r="C30" i="7"/>
  <c r="G15" i="3"/>
  <c r="I15" i="3"/>
  <c r="B31" i="7"/>
  <c r="C31" i="7"/>
  <c r="G16" i="3"/>
  <c r="I16" i="3"/>
  <c r="B32" i="7"/>
  <c r="C32" i="7"/>
  <c r="G17" i="3"/>
  <c r="I17" i="3"/>
  <c r="B33" i="7"/>
  <c r="C33" i="7"/>
  <c r="G18" i="3"/>
  <c r="I18" i="3"/>
  <c r="B34" i="7"/>
  <c r="C34" i="7"/>
  <c r="G19" i="3"/>
  <c r="I19" i="3"/>
  <c r="B35" i="7"/>
  <c r="C35" i="7"/>
  <c r="C36" i="7"/>
  <c r="H12" i="3"/>
  <c r="H11" i="3"/>
  <c r="J12" i="3"/>
  <c r="D28" i="7"/>
  <c r="E28" i="7"/>
  <c r="H13" i="3"/>
  <c r="J13" i="3"/>
  <c r="D29" i="7"/>
  <c r="E29" i="7"/>
  <c r="H14" i="3"/>
  <c r="J14" i="3"/>
  <c r="D30" i="7"/>
  <c r="E30" i="7"/>
  <c r="H15" i="3"/>
  <c r="J15" i="3"/>
  <c r="D31" i="7"/>
  <c r="E31" i="7"/>
  <c r="H16" i="3"/>
  <c r="J16" i="3"/>
  <c r="D32" i="7"/>
  <c r="E32" i="7"/>
  <c r="H17" i="3"/>
  <c r="J17" i="3"/>
  <c r="D33" i="7"/>
  <c r="E33" i="7"/>
  <c r="H18" i="3"/>
  <c r="J18" i="3"/>
  <c r="D34" i="7"/>
  <c r="E34" i="7"/>
  <c r="H19" i="3"/>
  <c r="J19" i="3"/>
  <c r="D35" i="7"/>
  <c r="E35" i="7"/>
  <c r="E36" i="7"/>
  <c r="E38" i="7"/>
  <c r="A35" i="7"/>
  <c r="A34" i="7"/>
  <c r="A33" i="7"/>
  <c r="A32" i="7"/>
  <c r="A31" i="7"/>
  <c r="A30" i="7"/>
  <c r="A29" i="7"/>
  <c r="A28" i="7"/>
  <c r="C23" i="7"/>
  <c r="B23" i="7"/>
  <c r="C22" i="7"/>
  <c r="B22" i="7"/>
  <c r="C21" i="7"/>
  <c r="B21" i="7"/>
  <c r="C17" i="7"/>
  <c r="B17" i="7"/>
  <c r="C16" i="7"/>
  <c r="B16" i="7"/>
  <c r="C15" i="7"/>
  <c r="B15" i="7"/>
  <c r="G8" i="7"/>
  <c r="G5" i="7"/>
  <c r="G6" i="7"/>
  <c r="J6" i="7"/>
  <c r="I6" i="7"/>
  <c r="D6" i="7"/>
  <c r="D5" i="7"/>
  <c r="F42" i="5"/>
  <c r="E42" i="5"/>
  <c r="G42" i="5"/>
  <c r="I38" i="3"/>
  <c r="H15" i="5"/>
  <c r="I15" i="5"/>
  <c r="J38" i="3"/>
  <c r="J15" i="5"/>
  <c r="K15" i="5"/>
  <c r="F43" i="5"/>
  <c r="I30" i="3"/>
  <c r="H7" i="5"/>
  <c r="I7" i="5"/>
  <c r="J30" i="3"/>
  <c r="J7" i="5"/>
  <c r="K7" i="5"/>
  <c r="E43" i="5"/>
  <c r="G43" i="5"/>
  <c r="M15" i="5"/>
  <c r="F44" i="5"/>
  <c r="M7" i="5"/>
  <c r="E44" i="5"/>
  <c r="G44" i="5"/>
  <c r="G45" i="5"/>
  <c r="F45" i="5"/>
  <c r="E45" i="5"/>
  <c r="M17" i="5"/>
  <c r="M18" i="5"/>
  <c r="F15" i="5"/>
  <c r="D8" i="5"/>
  <c r="D9" i="5"/>
  <c r="D10" i="5"/>
  <c r="D11" i="5"/>
  <c r="D12" i="5"/>
  <c r="D13" i="5"/>
  <c r="D14" i="5"/>
  <c r="D15" i="5"/>
  <c r="E17" i="5"/>
  <c r="F17" i="5"/>
  <c r="E15" i="5"/>
  <c r="I37" i="3"/>
  <c r="H14" i="5"/>
  <c r="I14" i="5"/>
  <c r="J37" i="3"/>
  <c r="J14" i="5"/>
  <c r="K14" i="5"/>
  <c r="M14" i="5"/>
  <c r="F14" i="5"/>
  <c r="E14" i="5"/>
  <c r="I36" i="3"/>
  <c r="H13" i="5"/>
  <c r="I13" i="5"/>
  <c r="J36" i="3"/>
  <c r="J13" i="5"/>
  <c r="K13" i="5"/>
  <c r="M13" i="5"/>
  <c r="F13" i="5"/>
  <c r="E13" i="5"/>
  <c r="I35" i="3"/>
  <c r="H12" i="5"/>
  <c r="I12" i="5"/>
  <c r="J35" i="3"/>
  <c r="J12" i="5"/>
  <c r="K12" i="5"/>
  <c r="M12" i="5"/>
  <c r="F12" i="5"/>
  <c r="E12" i="5"/>
  <c r="I34" i="3"/>
  <c r="H11" i="5"/>
  <c r="I11" i="5"/>
  <c r="J34" i="3"/>
  <c r="J11" i="5"/>
  <c r="K11" i="5"/>
  <c r="M11" i="5"/>
  <c r="F11" i="5"/>
  <c r="E11" i="5"/>
  <c r="I33" i="3"/>
  <c r="H10" i="5"/>
  <c r="I10" i="5"/>
  <c r="J33" i="3"/>
  <c r="J10" i="5"/>
  <c r="K10" i="5"/>
  <c r="M10" i="5"/>
  <c r="F10" i="5"/>
  <c r="E10" i="5"/>
  <c r="I32" i="3"/>
  <c r="H9" i="5"/>
  <c r="I9" i="5"/>
  <c r="J32" i="3"/>
  <c r="J9" i="5"/>
  <c r="K9" i="5"/>
  <c r="M9" i="5"/>
  <c r="F9" i="5"/>
  <c r="E9" i="5"/>
  <c r="I31" i="3"/>
  <c r="H8" i="5"/>
  <c r="I8" i="5"/>
  <c r="J31" i="3"/>
  <c r="J8" i="5"/>
  <c r="K8" i="5"/>
  <c r="M8" i="5"/>
  <c r="F8" i="5"/>
  <c r="E8" i="5"/>
  <c r="F7" i="5"/>
  <c r="E27" i="4"/>
  <c r="G27" i="4"/>
  <c r="D27" i="4"/>
  <c r="C27" i="4"/>
  <c r="B27" i="4"/>
  <c r="E26" i="4"/>
  <c r="G26" i="4"/>
  <c r="D26" i="4"/>
  <c r="C26" i="4"/>
  <c r="B26" i="4"/>
  <c r="D20" i="4"/>
  <c r="C20" i="4"/>
  <c r="E10" i="4"/>
  <c r="F10" i="4"/>
  <c r="E9" i="4"/>
  <c r="F9" i="4"/>
  <c r="B6" i="4"/>
  <c r="C6" i="4"/>
  <c r="D6" i="4"/>
  <c r="E6" i="4"/>
  <c r="F6" i="4"/>
  <c r="G6" i="4"/>
  <c r="B5" i="4"/>
  <c r="C5" i="4"/>
  <c r="D5" i="4"/>
  <c r="E5" i="4"/>
  <c r="F5" i="4"/>
  <c r="G5" i="4"/>
  <c r="M38" i="3"/>
  <c r="F63" i="3"/>
  <c r="M63" i="3"/>
  <c r="M30" i="3"/>
  <c r="F55" i="3"/>
  <c r="M55" i="3"/>
  <c r="M66" i="3"/>
  <c r="D38" i="3"/>
  <c r="G38" i="3"/>
  <c r="E38" i="3"/>
  <c r="H38" i="3"/>
  <c r="L38" i="3"/>
  <c r="L63" i="3"/>
  <c r="D30" i="3"/>
  <c r="G30" i="3"/>
  <c r="E30" i="3"/>
  <c r="H30" i="3"/>
  <c r="L30" i="3"/>
  <c r="L55" i="3"/>
  <c r="L66" i="3"/>
  <c r="B63" i="3"/>
  <c r="C63" i="3"/>
  <c r="G63" i="3"/>
  <c r="D63" i="3"/>
  <c r="E63" i="3"/>
  <c r="H63" i="3"/>
  <c r="J63" i="3"/>
  <c r="B55" i="3"/>
  <c r="C55" i="3"/>
  <c r="G55" i="3"/>
  <c r="D55" i="3"/>
  <c r="E55" i="3"/>
  <c r="H55" i="3"/>
  <c r="J55" i="3"/>
  <c r="J66" i="3"/>
  <c r="H66" i="3"/>
  <c r="G66" i="3"/>
  <c r="F66" i="3"/>
  <c r="E66" i="3"/>
  <c r="D66" i="3"/>
  <c r="C66" i="3"/>
  <c r="B66" i="3"/>
  <c r="G20" i="3"/>
  <c r="D39" i="3"/>
  <c r="B64" i="3"/>
  <c r="H20" i="3"/>
  <c r="E39" i="3"/>
  <c r="C64" i="3"/>
  <c r="G64" i="3"/>
  <c r="G39" i="3"/>
  <c r="H39" i="3"/>
  <c r="L39" i="3"/>
  <c r="L64" i="3"/>
  <c r="N64" i="3"/>
  <c r="I39" i="3"/>
  <c r="J39" i="3"/>
  <c r="M39" i="3"/>
  <c r="F64" i="3"/>
  <c r="M64" i="3"/>
  <c r="D64" i="3"/>
  <c r="E64" i="3"/>
  <c r="H64" i="3"/>
  <c r="J64" i="3"/>
  <c r="N63" i="3"/>
  <c r="D37" i="3"/>
  <c r="B62" i="3"/>
  <c r="E37" i="3"/>
  <c r="C62" i="3"/>
  <c r="G62" i="3"/>
  <c r="G37" i="3"/>
  <c r="H37" i="3"/>
  <c r="L37" i="3"/>
  <c r="L62" i="3"/>
  <c r="N62" i="3"/>
  <c r="M37" i="3"/>
  <c r="F62" i="3"/>
  <c r="M62" i="3"/>
  <c r="D62" i="3"/>
  <c r="E62" i="3"/>
  <c r="H62" i="3"/>
  <c r="J62" i="3"/>
  <c r="D36" i="3"/>
  <c r="B61" i="3"/>
  <c r="E36" i="3"/>
  <c r="C61" i="3"/>
  <c r="G61" i="3"/>
  <c r="G36" i="3"/>
  <c r="H36" i="3"/>
  <c r="L36" i="3"/>
  <c r="L61" i="3"/>
  <c r="N61" i="3"/>
  <c r="M36" i="3"/>
  <c r="F61" i="3"/>
  <c r="M61" i="3"/>
  <c r="D61" i="3"/>
  <c r="E61" i="3"/>
  <c r="H61" i="3"/>
  <c r="J61" i="3"/>
  <c r="D35" i="3"/>
  <c r="B60" i="3"/>
  <c r="E35" i="3"/>
  <c r="C60" i="3"/>
  <c r="G60" i="3"/>
  <c r="G35" i="3"/>
  <c r="H35" i="3"/>
  <c r="L35" i="3"/>
  <c r="L60" i="3"/>
  <c r="N60" i="3"/>
  <c r="M35" i="3"/>
  <c r="F60" i="3"/>
  <c r="M60" i="3"/>
  <c r="D60" i="3"/>
  <c r="E60" i="3"/>
  <c r="H60" i="3"/>
  <c r="J60" i="3"/>
  <c r="D34" i="3"/>
  <c r="B59" i="3"/>
  <c r="E34" i="3"/>
  <c r="C59" i="3"/>
  <c r="G59" i="3"/>
  <c r="G34" i="3"/>
  <c r="H34" i="3"/>
  <c r="L34" i="3"/>
  <c r="L59" i="3"/>
  <c r="N59" i="3"/>
  <c r="M34" i="3"/>
  <c r="F59" i="3"/>
  <c r="M59" i="3"/>
  <c r="D59" i="3"/>
  <c r="E59" i="3"/>
  <c r="H59" i="3"/>
  <c r="J59" i="3"/>
  <c r="D33" i="3"/>
  <c r="B58" i="3"/>
  <c r="E33" i="3"/>
  <c r="C58" i="3"/>
  <c r="G58" i="3"/>
  <c r="G33" i="3"/>
  <c r="H33" i="3"/>
  <c r="L33" i="3"/>
  <c r="L58" i="3"/>
  <c r="N58" i="3"/>
  <c r="M33" i="3"/>
  <c r="F58" i="3"/>
  <c r="M58" i="3"/>
  <c r="D58" i="3"/>
  <c r="E58" i="3"/>
  <c r="H58" i="3"/>
  <c r="J58" i="3"/>
  <c r="D32" i="3"/>
  <c r="B57" i="3"/>
  <c r="E32" i="3"/>
  <c r="C57" i="3"/>
  <c r="G57" i="3"/>
  <c r="G32" i="3"/>
  <c r="H32" i="3"/>
  <c r="L32" i="3"/>
  <c r="L57" i="3"/>
  <c r="N57" i="3"/>
  <c r="M32" i="3"/>
  <c r="F57" i="3"/>
  <c r="M57" i="3"/>
  <c r="D57" i="3"/>
  <c r="E57" i="3"/>
  <c r="H57" i="3"/>
  <c r="J57" i="3"/>
  <c r="D31" i="3"/>
  <c r="B56" i="3"/>
  <c r="E31" i="3"/>
  <c r="C56" i="3"/>
  <c r="G56" i="3"/>
  <c r="G31" i="3"/>
  <c r="H31" i="3"/>
  <c r="L31" i="3"/>
  <c r="L56" i="3"/>
  <c r="N56" i="3"/>
  <c r="M31" i="3"/>
  <c r="F56" i="3"/>
  <c r="M56" i="3"/>
  <c r="D56" i="3"/>
  <c r="E56" i="3"/>
  <c r="H56" i="3"/>
  <c r="J56" i="3"/>
  <c r="N55" i="3"/>
  <c r="G10" i="3"/>
  <c r="D29" i="3"/>
  <c r="B54" i="3"/>
  <c r="H10" i="3"/>
  <c r="E29" i="3"/>
  <c r="C54" i="3"/>
  <c r="G54" i="3"/>
  <c r="G29" i="3"/>
  <c r="H29" i="3"/>
  <c r="L29" i="3"/>
  <c r="L54" i="3"/>
  <c r="N54" i="3"/>
  <c r="I29" i="3"/>
  <c r="J29" i="3"/>
  <c r="M29" i="3"/>
  <c r="F54" i="3"/>
  <c r="M54" i="3"/>
  <c r="D54" i="3"/>
  <c r="E54" i="3"/>
  <c r="H54" i="3"/>
  <c r="J54" i="3"/>
  <c r="G9" i="3"/>
  <c r="D28" i="3"/>
  <c r="B53" i="3"/>
  <c r="H9" i="3"/>
  <c r="E28" i="3"/>
  <c r="C53" i="3"/>
  <c r="G53" i="3"/>
  <c r="G28" i="3"/>
  <c r="H28" i="3"/>
  <c r="L28" i="3"/>
  <c r="L53" i="3"/>
  <c r="N53" i="3"/>
  <c r="I28" i="3"/>
  <c r="J28" i="3"/>
  <c r="M28" i="3"/>
  <c r="F53" i="3"/>
  <c r="M53" i="3"/>
  <c r="D53" i="3"/>
  <c r="E53" i="3"/>
  <c r="H53" i="3"/>
  <c r="J53" i="3"/>
  <c r="G8" i="3"/>
  <c r="D27" i="3"/>
  <c r="B52" i="3"/>
  <c r="H8" i="3"/>
  <c r="E27" i="3"/>
  <c r="C52" i="3"/>
  <c r="G52" i="3"/>
  <c r="G27" i="3"/>
  <c r="H27" i="3"/>
  <c r="L27" i="3"/>
  <c r="L52" i="3"/>
  <c r="N52" i="3"/>
  <c r="I27" i="3"/>
  <c r="J27" i="3"/>
  <c r="M27" i="3"/>
  <c r="F52" i="3"/>
  <c r="M52" i="3"/>
  <c r="D52" i="3"/>
  <c r="E52" i="3"/>
  <c r="H52" i="3"/>
  <c r="J52" i="3"/>
  <c r="G7" i="3"/>
  <c r="D26" i="3"/>
  <c r="B51" i="3"/>
  <c r="H7" i="3"/>
  <c r="E26" i="3"/>
  <c r="C51" i="3"/>
  <c r="G51" i="3"/>
  <c r="G26" i="3"/>
  <c r="H26" i="3"/>
  <c r="L26" i="3"/>
  <c r="L51" i="3"/>
  <c r="N51" i="3"/>
  <c r="I26" i="3"/>
  <c r="J26" i="3"/>
  <c r="M26" i="3"/>
  <c r="F51" i="3"/>
  <c r="M51" i="3"/>
  <c r="D51" i="3"/>
  <c r="E51" i="3"/>
  <c r="H51" i="3"/>
  <c r="J51" i="3"/>
  <c r="G6" i="3"/>
  <c r="D25" i="3"/>
  <c r="B50" i="3"/>
  <c r="H6" i="3"/>
  <c r="E25" i="3"/>
  <c r="C50" i="3"/>
  <c r="G50" i="3"/>
  <c r="G25" i="3"/>
  <c r="H25" i="3"/>
  <c r="L25" i="3"/>
  <c r="L50" i="3"/>
  <c r="N50" i="3"/>
  <c r="I25" i="3"/>
  <c r="J25" i="3"/>
  <c r="M25" i="3"/>
  <c r="F50" i="3"/>
  <c r="M50" i="3"/>
  <c r="D50" i="3"/>
  <c r="E50" i="3"/>
  <c r="H50" i="3"/>
  <c r="J50" i="3"/>
  <c r="M43" i="3"/>
  <c r="F38" i="3"/>
  <c r="I43" i="3"/>
  <c r="F30" i="3"/>
  <c r="G43" i="3"/>
  <c r="I42" i="3"/>
  <c r="G42" i="3"/>
  <c r="K38" i="3"/>
  <c r="K30" i="3"/>
  <c r="M41" i="3"/>
  <c r="K41" i="3"/>
  <c r="H41" i="3"/>
  <c r="F41" i="3"/>
  <c r="K39" i="3"/>
  <c r="O39" i="3"/>
  <c r="L20" i="3"/>
  <c r="F39" i="3"/>
  <c r="N39" i="3"/>
  <c r="O38" i="3"/>
  <c r="L19" i="3"/>
  <c r="N38" i="3"/>
  <c r="K37" i="3"/>
  <c r="O37" i="3"/>
  <c r="L18" i="3"/>
  <c r="F37" i="3"/>
  <c r="N37" i="3"/>
  <c r="K36" i="3"/>
  <c r="O36" i="3"/>
  <c r="L17" i="3"/>
  <c r="F36" i="3"/>
  <c r="N36" i="3"/>
  <c r="K35" i="3"/>
  <c r="O35" i="3"/>
  <c r="L16" i="3"/>
  <c r="F35" i="3"/>
  <c r="N35" i="3"/>
  <c r="K34" i="3"/>
  <c r="O34" i="3"/>
  <c r="L15" i="3"/>
  <c r="F34" i="3"/>
  <c r="N34" i="3"/>
  <c r="K33" i="3"/>
  <c r="O33" i="3"/>
  <c r="L14" i="3"/>
  <c r="F33" i="3"/>
  <c r="N33" i="3"/>
  <c r="K32" i="3"/>
  <c r="O32" i="3"/>
  <c r="L13" i="3"/>
  <c r="F32" i="3"/>
  <c r="N32" i="3"/>
  <c r="K31" i="3"/>
  <c r="O31" i="3"/>
  <c r="L12" i="3"/>
  <c r="F31" i="3"/>
  <c r="N31" i="3"/>
  <c r="O30" i="3"/>
  <c r="L11" i="3"/>
  <c r="N30" i="3"/>
  <c r="K29" i="3"/>
  <c r="O29" i="3"/>
  <c r="L10" i="3"/>
  <c r="F29" i="3"/>
  <c r="N29" i="3"/>
  <c r="K28" i="3"/>
  <c r="O28" i="3"/>
  <c r="L9" i="3"/>
  <c r="F28" i="3"/>
  <c r="N28" i="3"/>
  <c r="K27" i="3"/>
  <c r="O27" i="3"/>
  <c r="L8" i="3"/>
  <c r="F27" i="3"/>
  <c r="N27" i="3"/>
  <c r="K26" i="3"/>
  <c r="O26" i="3"/>
  <c r="L7" i="3"/>
  <c r="F26" i="3"/>
  <c r="N26" i="3"/>
  <c r="K25" i="3"/>
  <c r="O25" i="3"/>
  <c r="L6" i="3"/>
  <c r="F25" i="3"/>
  <c r="N25" i="3"/>
  <c r="J20" i="3"/>
  <c r="I20" i="3"/>
  <c r="M19" i="3"/>
  <c r="N19" i="3"/>
  <c r="J11" i="3"/>
  <c r="I11" i="3"/>
  <c r="J10" i="3"/>
  <c r="I10" i="3"/>
  <c r="J9" i="3"/>
  <c r="I9" i="3"/>
  <c r="J8" i="3"/>
  <c r="I8" i="3"/>
  <c r="J7" i="3"/>
  <c r="I7" i="3"/>
  <c r="C29" i="12"/>
  <c r="C7" i="2"/>
  <c r="C11" i="12"/>
  <c r="C30" i="12"/>
  <c r="C19" i="12"/>
  <c r="C31" i="12"/>
  <c r="C32" i="12"/>
  <c r="C38" i="12"/>
  <c r="B29" i="12"/>
  <c r="B7" i="2"/>
  <c r="B11" i="12"/>
  <c r="B30" i="12"/>
  <c r="B19" i="12"/>
  <c r="B31" i="12"/>
  <c r="B32" i="12"/>
  <c r="B38" i="12"/>
  <c r="C37" i="12"/>
  <c r="B37" i="12"/>
  <c r="C36" i="12"/>
  <c r="B36" i="12"/>
  <c r="C14" i="2"/>
  <c r="C17" i="12"/>
  <c r="C10" i="2"/>
  <c r="C15" i="12"/>
  <c r="C12" i="12"/>
  <c r="C5" i="12"/>
  <c r="C13" i="12"/>
  <c r="C20" i="12"/>
  <c r="C21" i="12"/>
  <c r="B14" i="2"/>
  <c r="B17" i="12"/>
  <c r="B10" i="2"/>
  <c r="B15" i="12"/>
  <c r="B12" i="12"/>
  <c r="B5" i="12"/>
  <c r="B13" i="12"/>
  <c r="B20" i="12"/>
  <c r="B21" i="12"/>
  <c r="C18" i="12"/>
  <c r="B18" i="12"/>
  <c r="C10" i="12"/>
  <c r="B10" i="12"/>
  <c r="C5" i="2"/>
  <c r="C4" i="12"/>
  <c r="C8" i="12"/>
  <c r="B5" i="2"/>
  <c r="B4" i="12"/>
  <c r="B8" i="12"/>
  <c r="C6" i="12"/>
  <c r="B6" i="12"/>
  <c r="C5" i="10"/>
  <c r="D5" i="10"/>
  <c r="E5" i="10"/>
  <c r="F5" i="10"/>
  <c r="G5" i="10"/>
  <c r="H5" i="10"/>
  <c r="I5" i="10"/>
  <c r="J5" i="10"/>
  <c r="J8" i="10"/>
  <c r="J9" i="10"/>
  <c r="J11" i="10"/>
  <c r="I8" i="10"/>
  <c r="I9" i="10"/>
  <c r="I11" i="10"/>
  <c r="H8" i="10"/>
  <c r="H9" i="10"/>
  <c r="H11" i="10"/>
  <c r="G8" i="10"/>
  <c r="G9" i="10"/>
  <c r="G11" i="10"/>
  <c r="F8" i="10"/>
  <c r="F9" i="10"/>
  <c r="F11" i="10"/>
  <c r="E8" i="10"/>
  <c r="E9" i="10"/>
  <c r="E11" i="10"/>
  <c r="D8" i="10"/>
  <c r="D9" i="10"/>
  <c r="D11" i="10"/>
  <c r="C8" i="10"/>
  <c r="C9" i="10"/>
  <c r="C11" i="10"/>
  <c r="J10" i="10"/>
  <c r="I10" i="10"/>
  <c r="H10" i="10"/>
  <c r="G10" i="10"/>
  <c r="F10" i="10"/>
  <c r="E10" i="10"/>
  <c r="D10" i="10"/>
  <c r="C10" i="10"/>
  <c r="B13" i="1"/>
  <c r="C13" i="1"/>
  <c r="D13" i="1"/>
  <c r="E13" i="1"/>
  <c r="B5" i="1"/>
  <c r="C5" i="1"/>
  <c r="D5" i="1"/>
  <c r="E5" i="1"/>
  <c r="E15" i="1"/>
  <c r="C26" i="2"/>
  <c r="C27" i="2"/>
  <c r="C28" i="2"/>
  <c r="C29" i="2"/>
  <c r="C8" i="2"/>
  <c r="C9" i="2"/>
  <c r="C11" i="2"/>
  <c r="C21" i="2"/>
  <c r="C22" i="2"/>
  <c r="B8" i="2"/>
  <c r="B9" i="2"/>
  <c r="B11" i="2"/>
  <c r="B21" i="2"/>
  <c r="B22" i="2"/>
  <c r="D22" i="2"/>
  <c r="D21" i="2"/>
  <c r="C15" i="2"/>
  <c r="C16" i="2"/>
  <c r="C18" i="2"/>
  <c r="B15" i="2"/>
  <c r="B16" i="2"/>
  <c r="B18" i="2"/>
  <c r="D18" i="2"/>
  <c r="D16" i="2"/>
  <c r="D5" i="2"/>
  <c r="D19" i="2"/>
  <c r="D15" i="2"/>
  <c r="D14" i="2"/>
  <c r="E11" i="2"/>
  <c r="D11" i="2"/>
  <c r="D10" i="2"/>
  <c r="D9" i="2"/>
  <c r="D8" i="2"/>
  <c r="D7" i="2"/>
  <c r="D6" i="2"/>
  <c r="F13" i="1"/>
  <c r="C32" i="1"/>
  <c r="G13" i="1"/>
  <c r="B32" i="1"/>
  <c r="D32" i="1"/>
  <c r="E32" i="1"/>
  <c r="F32" i="1"/>
  <c r="C12" i="1"/>
  <c r="D12" i="1"/>
  <c r="F12" i="1"/>
  <c r="C31" i="1"/>
  <c r="G12" i="1"/>
  <c r="B12" i="1"/>
  <c r="B31" i="1"/>
  <c r="D31" i="1"/>
  <c r="E31" i="1"/>
  <c r="F31" i="1"/>
  <c r="C11" i="1"/>
  <c r="D11" i="1"/>
  <c r="F11" i="1"/>
  <c r="C30" i="1"/>
  <c r="G11" i="1"/>
  <c r="B11" i="1"/>
  <c r="B30" i="1"/>
  <c r="D30" i="1"/>
  <c r="E30" i="1"/>
  <c r="F30" i="1"/>
  <c r="C10" i="1"/>
  <c r="D10" i="1"/>
  <c r="F10" i="1"/>
  <c r="C29" i="1"/>
  <c r="G10" i="1"/>
  <c r="B10" i="1"/>
  <c r="B29" i="1"/>
  <c r="D29" i="1"/>
  <c r="E29" i="1"/>
  <c r="F29" i="1"/>
  <c r="C9" i="1"/>
  <c r="D9" i="1"/>
  <c r="F9" i="1"/>
  <c r="C28" i="1"/>
  <c r="G9" i="1"/>
  <c r="B9" i="1"/>
  <c r="B28" i="1"/>
  <c r="D28" i="1"/>
  <c r="E28" i="1"/>
  <c r="F28" i="1"/>
  <c r="C8" i="1"/>
  <c r="D8" i="1"/>
  <c r="F8" i="1"/>
  <c r="C27" i="1"/>
  <c r="G8" i="1"/>
  <c r="B8" i="1"/>
  <c r="B27" i="1"/>
  <c r="D27" i="1"/>
  <c r="E27" i="1"/>
  <c r="F27" i="1"/>
  <c r="C7" i="1"/>
  <c r="D7" i="1"/>
  <c r="F7" i="1"/>
  <c r="C26" i="1"/>
  <c r="G7" i="1"/>
  <c r="B7" i="1"/>
  <c r="B26" i="1"/>
  <c r="D26" i="1"/>
  <c r="E26" i="1"/>
  <c r="F26" i="1"/>
  <c r="C6" i="1"/>
  <c r="D6" i="1"/>
  <c r="F6" i="1"/>
  <c r="C25" i="1"/>
  <c r="G6" i="1"/>
  <c r="B6" i="1"/>
  <c r="B25" i="1"/>
  <c r="D25" i="1"/>
  <c r="E25" i="1"/>
  <c r="F25" i="1"/>
  <c r="F5" i="1"/>
  <c r="C24" i="1"/>
  <c r="G5" i="1"/>
  <c r="B24" i="1"/>
  <c r="D24" i="1"/>
  <c r="E24" i="1"/>
  <c r="F24" i="1"/>
  <c r="F15" i="1"/>
  <c r="G15" i="1"/>
  <c r="G18" i="1"/>
  <c r="K13" i="1"/>
  <c r="K5" i="1"/>
  <c r="K15" i="1"/>
  <c r="K16" i="1"/>
  <c r="I13" i="1"/>
  <c r="I5" i="1"/>
  <c r="I15" i="1"/>
  <c r="I16" i="1"/>
  <c r="G16" i="1"/>
  <c r="F16" i="1"/>
  <c r="E16" i="1"/>
  <c r="D15" i="1"/>
  <c r="D16" i="1"/>
  <c r="C15" i="1"/>
  <c r="C16" i="1"/>
  <c r="B15" i="1"/>
  <c r="B16" i="1"/>
  <c r="J13" i="1"/>
  <c r="E12" i="1"/>
  <c r="K12" i="1"/>
  <c r="J12" i="1"/>
  <c r="I12" i="1"/>
  <c r="E11" i="1"/>
  <c r="K11" i="1"/>
  <c r="J11" i="1"/>
  <c r="I11" i="1"/>
  <c r="E10" i="1"/>
  <c r="K10" i="1"/>
  <c r="J10" i="1"/>
  <c r="I10" i="1"/>
  <c r="E9" i="1"/>
  <c r="K9" i="1"/>
  <c r="J9" i="1"/>
  <c r="I9" i="1"/>
  <c r="E8" i="1"/>
  <c r="K8" i="1"/>
  <c r="J8" i="1"/>
  <c r="I8" i="1"/>
  <c r="E7" i="1"/>
  <c r="K7" i="1"/>
  <c r="J7" i="1"/>
  <c r="I7" i="1"/>
  <c r="E6" i="1"/>
  <c r="K6" i="1"/>
  <c r="J6" i="1"/>
  <c r="I6" i="1"/>
  <c r="J5" i="1"/>
</calcChain>
</file>

<file path=xl/comments1.xml><?xml version="1.0" encoding="utf-8"?>
<comments xmlns="http://schemas.openxmlformats.org/spreadsheetml/2006/main">
  <authors>
    <author>John M. DeCicco</author>
  </authors>
  <commentList>
    <comment ref="B4" authorId="0" shapeId="0">
      <text>
        <r>
          <rPr>
            <b/>
            <sz val="8"/>
            <color indexed="81"/>
            <rFont val="Tahoma"/>
            <family val="2"/>
          </rPr>
          <t>John M. DeCicco:</t>
        </r>
        <r>
          <rPr>
            <sz val="8"/>
            <color indexed="81"/>
            <rFont val="Tahoma"/>
            <family val="2"/>
          </rPr>
          <t xml:space="preserve">
EIA Monthly Energy Review; see link below</t>
        </r>
      </text>
    </comment>
    <comment ref="E4" authorId="0" shapeId="0">
      <text>
        <r>
          <rPr>
            <b/>
            <sz val="8"/>
            <color indexed="81"/>
            <rFont val="Tahoma"/>
            <family val="2"/>
          </rPr>
          <t>John M. DeCicco:</t>
        </r>
        <r>
          <rPr>
            <sz val="8"/>
            <color indexed="81"/>
            <rFont val="Tahoma"/>
            <family val="2"/>
          </rPr>
          <t xml:space="preserve">
EIA Monthly Energy Review; see link below</t>
        </r>
      </text>
    </comment>
    <comment ref="O5" authorId="0" shapeId="0">
      <text>
        <r>
          <rPr>
            <b/>
            <sz val="8"/>
            <color indexed="81"/>
            <rFont val="Tahoma"/>
            <charset val="1"/>
          </rPr>
          <t>John M. DeCicco:</t>
        </r>
        <r>
          <rPr>
            <sz val="8"/>
            <color indexed="81"/>
            <rFont val="Tahoma"/>
            <charset val="1"/>
          </rPr>
          <t xml:space="preserve">
EIA Monthly Energy Review, Oct 2015, Table 1.4a</t>
        </r>
      </text>
    </comment>
    <comment ref="B24" authorId="0" shapeId="0">
      <text>
        <r>
          <rPr>
            <b/>
            <sz val="8"/>
            <color indexed="81"/>
            <rFont val="Tahoma"/>
            <family val="2"/>
          </rPr>
          <t>John M. DeCicco:</t>
        </r>
        <r>
          <rPr>
            <sz val="8"/>
            <color indexed="81"/>
            <rFont val="Tahoma"/>
            <family val="2"/>
          </rPr>
          <t xml:space="preserve">
Includes blended ethanol</t>
        </r>
      </text>
    </comment>
    <comment ref="C24" authorId="0" shapeId="0">
      <text>
        <r>
          <rPr>
            <b/>
            <sz val="8"/>
            <color indexed="81"/>
            <rFont val="Tahoma"/>
            <family val="2"/>
          </rPr>
          <t>John M. DeCicco:</t>
        </r>
        <r>
          <rPr>
            <sz val="8"/>
            <color indexed="81"/>
            <rFont val="Tahoma"/>
            <family val="2"/>
          </rPr>
          <t xml:space="preserve">
Includes blended biodiesel</t>
        </r>
      </text>
    </comment>
    <comment ref="D24" authorId="0" shapeId="0">
      <text>
        <r>
          <rPr>
            <b/>
            <sz val="8"/>
            <color indexed="81"/>
            <rFont val="Tahoma"/>
            <family val="2"/>
          </rPr>
          <t>John M. DeCicco:</t>
        </r>
        <r>
          <rPr>
            <sz val="8"/>
            <color indexed="81"/>
            <rFont val="Tahoma"/>
            <family val="2"/>
          </rPr>
          <t xml:space="preserve">
Fossil portion only</t>
        </r>
      </text>
    </comment>
    <comment ref="E24" authorId="0" shapeId="0">
      <text>
        <r>
          <rPr>
            <b/>
            <sz val="8"/>
            <color indexed="81"/>
            <rFont val="Tahoma"/>
            <family val="2"/>
          </rPr>
          <t>John M. DeCicco:</t>
        </r>
        <r>
          <rPr>
            <sz val="8"/>
            <color indexed="81"/>
            <rFont val="Tahoma"/>
            <family val="2"/>
          </rPr>
          <t xml:space="preserve">
Fossil portion only</t>
        </r>
      </text>
    </comment>
    <comment ref="F24" authorId="0" shapeId="0">
      <text>
        <r>
          <rPr>
            <b/>
            <sz val="8"/>
            <color indexed="81"/>
            <rFont val="Tahoma"/>
            <family val="2"/>
          </rPr>
          <t>John M. DeCicco:</t>
        </r>
        <r>
          <rPr>
            <sz val="8"/>
            <color indexed="81"/>
            <rFont val="Tahoma"/>
            <family val="2"/>
          </rPr>
          <t xml:space="preserve">
Includes both fossil fuels and biofuels</t>
        </r>
      </text>
    </comment>
    <comment ref="N49" authorId="0" shapeId="0">
      <text>
        <r>
          <rPr>
            <b/>
            <sz val="8"/>
            <color indexed="81"/>
            <rFont val="Tahoma"/>
            <charset val="1"/>
          </rPr>
          <t>John M. DeCicco:</t>
        </r>
        <r>
          <rPr>
            <sz val="8"/>
            <color indexed="81"/>
            <rFont val="Tahoma"/>
            <charset val="1"/>
          </rPr>
          <t xml:space="preserve">
This checksum should be greater than zero because overall fossil fuel processing (WTT) GHG emissions are greater than the CO2 from petroleum processing alone, since these overall emissions include those from other inputs (natural gas, some electricity) as well as non-CO2 gases (notably CH4).  </t>
        </r>
      </text>
    </comment>
  </commentList>
</comments>
</file>

<file path=xl/comments2.xml><?xml version="1.0" encoding="utf-8"?>
<comments xmlns="http://schemas.openxmlformats.org/spreadsheetml/2006/main">
  <authors>
    <author/>
    <author>John M. DeCicco</author>
  </authors>
  <commentList>
    <comment ref="C16" authorId="0" shapeId="0">
      <text>
        <r>
          <rPr>
            <sz val="10"/>
            <color rgb="FF000000"/>
            <rFont val="Arial"/>
            <family val="2"/>
          </rPr>
          <t xml:space="preserve">Fspec-E: Results_2012 tab, cells C6, C8, C9 </t>
        </r>
      </text>
    </comment>
    <comment ref="D16" authorId="0" shapeId="0">
      <text>
        <r>
          <rPr>
            <sz val="10"/>
            <color rgb="FF000000"/>
            <rFont val="Arial"/>
            <family val="2"/>
          </rPr>
          <t>Fspec-B: Results_2012 tab, cells B6, B8, B9</t>
        </r>
      </text>
    </comment>
    <comment ref="B24" authorId="1" shapeId="0">
      <text>
        <r>
          <rPr>
            <b/>
            <sz val="8"/>
            <color indexed="81"/>
            <rFont val="Tahoma"/>
            <family val="2"/>
          </rPr>
          <t>John M. DeCicco:</t>
        </r>
        <r>
          <rPr>
            <sz val="8"/>
            <color indexed="81"/>
            <rFont val="Tahoma"/>
            <family val="2"/>
          </rPr>
          <t xml:space="preserve">
EPA RFS2 RIA, Table 2.5-8, p. 467</t>
        </r>
      </text>
    </comment>
  </commentList>
</comments>
</file>

<file path=xl/comments3.xml><?xml version="1.0" encoding="utf-8"?>
<comments xmlns="http://schemas.openxmlformats.org/spreadsheetml/2006/main">
  <authors>
    <author/>
  </authors>
  <commentList>
    <comment ref="C3" authorId="0" shapeId="0">
      <text>
        <r>
          <rPr>
            <sz val="10"/>
            <color rgb="FF000000"/>
            <rFont val="Arial"/>
            <family val="2"/>
          </rPr>
          <t>values from RFS2 Final Rule, Tables V.C-1 and V.C-2</t>
        </r>
      </text>
    </comment>
    <comment ref="F3" authorId="0" shapeId="0">
      <text>
        <r>
          <rPr>
            <sz val="10"/>
            <color rgb="FF000000"/>
            <rFont val="Arial"/>
            <family val="2"/>
          </rPr>
          <t>Year 0 values from respective fuel-specific spreadsheets for 2012</t>
        </r>
      </text>
    </comment>
  </commentList>
</comments>
</file>

<file path=xl/comments4.xml><?xml version="1.0" encoding="utf-8"?>
<comments xmlns="http://schemas.openxmlformats.org/spreadsheetml/2006/main">
  <authors>
    <author>John M. DeCicco</author>
  </authors>
  <commentList>
    <comment ref="B22" authorId="0" shapeId="0">
      <text>
        <r>
          <rPr>
            <b/>
            <sz val="8"/>
            <color indexed="81"/>
            <rFont val="Tahoma"/>
            <family val="2"/>
          </rPr>
          <t>John M. DeCicco:</t>
        </r>
        <r>
          <rPr>
            <sz val="8"/>
            <color indexed="81"/>
            <rFont val="Tahoma"/>
            <family val="2"/>
          </rPr>
          <t xml:space="preserve">
Derived from GREET 2011</t>
        </r>
      </text>
    </comment>
    <comment ref="D23" authorId="0" shapeId="0">
      <text>
        <r>
          <rPr>
            <b/>
            <sz val="8"/>
            <color indexed="81"/>
            <rFont val="Tahoma"/>
            <family val="2"/>
          </rPr>
          <t>John M. DeCicco:</t>
        </r>
        <r>
          <rPr>
            <sz val="8"/>
            <color indexed="81"/>
            <rFont val="Tahoma"/>
            <family val="2"/>
          </rPr>
          <t xml:space="preserve">
EPA RFS2 FRIA, Table 2.5-7, p. 466</t>
        </r>
      </text>
    </comment>
    <comment ref="I23" authorId="0" shapeId="0">
      <text>
        <r>
          <rPr>
            <b/>
            <sz val="8"/>
            <color indexed="81"/>
            <rFont val="Tahoma"/>
            <charset val="1"/>
          </rPr>
          <t>John M. DeCicco:</t>
        </r>
        <r>
          <rPr>
            <sz val="8"/>
            <color indexed="81"/>
            <rFont val="Tahoma"/>
            <charset val="1"/>
          </rPr>
          <t xml:space="preserve">
Copied from 
Fuel specs from GREET 2011.xls</t>
        </r>
      </text>
    </comment>
  </commentList>
</comments>
</file>

<file path=xl/sharedStrings.xml><?xml version="1.0" encoding="utf-8"?>
<sst xmlns="http://schemas.openxmlformats.org/spreadsheetml/2006/main" count="533" uniqueCount="408">
  <si>
    <t>Cumulative emissions calculations</t>
  </si>
  <si>
    <t>Flows of fixed carbon</t>
  </si>
  <si>
    <t>GHG exchange with atmosphere, TgC/yr</t>
  </si>
  <si>
    <t>Biogenic</t>
  </si>
  <si>
    <t>Fossil</t>
  </si>
  <si>
    <t>Energy</t>
  </si>
  <si>
    <t>Process</t>
  </si>
  <si>
    <t>C/E ratio</t>
  </si>
  <si>
    <t>Uptake</t>
  </si>
  <si>
    <t>End-use</t>
  </si>
  <si>
    <t>Total</t>
  </si>
  <si>
    <t>exports</t>
  </si>
  <si>
    <t>imports</t>
  </si>
  <si>
    <t>EJ/yr</t>
  </si>
  <si>
    <t>/End use</t>
  </si>
  <si>
    <t>gC/MJ</t>
  </si>
  <si>
    <t>Δ05-13</t>
  </si>
  <si>
    <t>%Δ</t>
  </si>
  <si>
    <t>Net change in system carbon balance:</t>
  </si>
  <si>
    <t>TgC per year</t>
  </si>
  <si>
    <t>sheet</t>
  </si>
  <si>
    <t>tab</t>
  </si>
  <si>
    <t>Source of estimates</t>
  </si>
  <si>
    <t>2005-2013</t>
  </si>
  <si>
    <t>Harvest carbon</t>
  </si>
  <si>
    <t>H</t>
  </si>
  <si>
    <t>analysis of harvest data</t>
  </si>
  <si>
    <t>Soil carbon change</t>
  </si>
  <si>
    <t>assumption</t>
  </si>
  <si>
    <t>Process emissions, biogenic</t>
  </si>
  <si>
    <t>F</t>
  </si>
  <si>
    <t>ethanol fermentation</t>
  </si>
  <si>
    <t>Process emissions, other biofuel related</t>
  </si>
  <si>
    <t>based on EPA's RFS2 estimates for 2012</t>
  </si>
  <si>
    <t>Process emissions, petroleum fuels</t>
  </si>
  <si>
    <t>EPA 2005 baseline, as used in EPA RFS2 final rule</t>
  </si>
  <si>
    <t>End-use (tailpipe) emissions</t>
  </si>
  <si>
    <t>derived from EIA data using fuel chemical properties</t>
  </si>
  <si>
    <t>change over 2005-2013</t>
  </si>
  <si>
    <t>Fuel energy consumption, EJ/yr</t>
  </si>
  <si>
    <t>Net direct carbon balance, gC/MJ</t>
  </si>
  <si>
    <t>Biogenic carbon output</t>
  </si>
  <si>
    <t>Harvest minus biogenic emissions</t>
  </si>
  <si>
    <t>Fossil carbon input</t>
  </si>
  <si>
    <t>Carbon embodied in petroleum inputs</t>
  </si>
  <si>
    <t>Net fixed carbon input-ouput</t>
  </si>
  <si>
    <t>Cumulative impacts, TgC</t>
  </si>
  <si>
    <t>Vehicle-fuel system</t>
  </si>
  <si>
    <t>change from 2005 to 2013</t>
  </si>
  <si>
    <t>DLUC</t>
  </si>
  <si>
    <t>L</t>
  </si>
  <si>
    <t>derived from Lark et al (2015)</t>
  </si>
  <si>
    <t>ILUC</t>
  </si>
  <si>
    <t>derived from EPA modeling outputs</t>
  </si>
  <si>
    <t>Net cumulative flow to atmosphere</t>
  </si>
  <si>
    <t>(excluding deprivation effects and</t>
  </si>
  <si>
    <t xml:space="preserve"> petroleum market rebound)</t>
  </si>
  <si>
    <t>Biofuel Consumption</t>
  </si>
  <si>
    <t>Biofuel</t>
  </si>
  <si>
    <t>Billion gallons per year</t>
  </si>
  <si>
    <t>Trillion Btu per year</t>
  </si>
  <si>
    <t>PJ/year</t>
  </si>
  <si>
    <t>∆(PJ/year)</t>
  </si>
  <si>
    <t>total</t>
  </si>
  <si>
    <t>Ethanol</t>
  </si>
  <si>
    <t>Biodiesel</t>
  </si>
  <si>
    <t>PJ/yr</t>
  </si>
  <si>
    <t xml:space="preserve">   Direct (end-use) carbon emissions</t>
  </si>
  <si>
    <t>TgC (million metric tons) per year, C-mass basis</t>
  </si>
  <si>
    <t>Gasoline*</t>
  </si>
  <si>
    <t>Diesel*</t>
  </si>
  <si>
    <t>Gasoline</t>
  </si>
  <si>
    <t>Diesel</t>
  </si>
  <si>
    <t xml:space="preserve">     TOTAL</t>
  </si>
  <si>
    <t>TOTAL</t>
  </si>
  <si>
    <t>portion</t>
  </si>
  <si>
    <t>The diesel-type share of motor fuel consumption rose from</t>
  </si>
  <si>
    <t>to</t>
  </si>
  <si>
    <t>The biofuel share of motor fuel consumption increased from</t>
  </si>
  <si>
    <t>Process Emissions Calculations</t>
  </si>
  <si>
    <t>Values in TgC/yr = teragrams (million metric tons) carbon-mass-equivalent per year</t>
  </si>
  <si>
    <t>non-biogenic</t>
  </si>
  <si>
    <t>biogenic</t>
  </si>
  <si>
    <t>Subtotals</t>
  </si>
  <si>
    <t>(ferment)</t>
  </si>
  <si>
    <t>Fossil fuel</t>
  </si>
  <si>
    <t>Emissions</t>
  </si>
  <si>
    <t>Sources</t>
  </si>
  <si>
    <t>http://www.eia.gov/totalenergy/data/monthly/#renewable</t>
  </si>
  <si>
    <t>as of 22 July 2015</t>
  </si>
  <si>
    <t>http://www.eia.gov/totalenergy/data/monthly/#petroleum</t>
  </si>
  <si>
    <t>as of 12 Oct  2015</t>
  </si>
  <si>
    <t>EIA Monthly Energy Review Table 3.8c</t>
  </si>
  <si>
    <t>Notes</t>
  </si>
  <si>
    <t>*Per EIA MER Table 3.8c, these energy values include biofuels blended into the respective petroleum fuels.</t>
  </si>
  <si>
    <t>Process emissions for fuel production</t>
  </si>
  <si>
    <t>Biofuels</t>
  </si>
  <si>
    <t>kgCO2e/mmBtu</t>
  </si>
  <si>
    <t>EPA estimates for 2012</t>
  </si>
  <si>
    <t>Net Domestic Agriculture</t>
  </si>
  <si>
    <t>Fuel Production Emissions</t>
  </si>
  <si>
    <t>Fuel and Feedstock Transport</t>
  </si>
  <si>
    <t>Total Biofuel Processing</t>
  </si>
  <si>
    <t>Process emission factors used</t>
  </si>
  <si>
    <t>EPA estimates for 2022</t>
  </si>
  <si>
    <t>Biofuel process emissions covered here inlcude farming, transport and biorefining, other than biogenic carbon)</t>
  </si>
  <si>
    <t>Domestic agriculture items from EPA RFS2 Fuel-Specific analyses for 2012:</t>
  </si>
  <si>
    <t>gCO2e/mmBtu</t>
  </si>
  <si>
    <t>Farm Inputs and Fertilizer N2O</t>
  </si>
  <si>
    <t>Domestic Livestock</t>
  </si>
  <si>
    <t>Domestic Rice Methane</t>
  </si>
  <si>
    <t>Net domestic agriculture</t>
  </si>
  <si>
    <t>Emission</t>
  </si>
  <si>
    <t>kg/mmBtu fuel</t>
  </si>
  <si>
    <t>Factors</t>
  </si>
  <si>
    <t>Fuel Type</t>
  </si>
  <si>
    <t>CO2</t>
  </si>
  <si>
    <t>CH4</t>
  </si>
  <si>
    <t>N2O</t>
  </si>
  <si>
    <t>CO2eq</t>
  </si>
  <si>
    <t>EIA Monthly Energy Review</t>
  </si>
  <si>
    <t>http://www.eia.gov/beta/MER/index.cfm?tbl=T10.04#/?f=A</t>
  </si>
  <si>
    <t>EPA RFS2 Final Rule</t>
  </si>
  <si>
    <t>http://www.gpo.gov/fdsys/pkg/FR-2010-03-26/pdf/2010-3851.pdf</t>
  </si>
  <si>
    <t>EPA RFS2 Regulatory Impact Analysis (RIA)</t>
  </si>
  <si>
    <t>http://www3.epa.gov/otaq/renewablefuels/420r10006.pdf</t>
  </si>
  <si>
    <t>EPA Fuel-Specific Lifecycle GHG Results</t>
  </si>
  <si>
    <t>http://www.regulations.gov/#!documentDetail;D=EPA-HQ-OAR-2005-0161-3173</t>
  </si>
  <si>
    <t xml:space="preserve">    referenced here as: </t>
  </si>
  <si>
    <t>Fspec-E</t>
  </si>
  <si>
    <t>Fuel-specific spreadsheet for corn ethanol (workbook 6 in the docket)</t>
  </si>
  <si>
    <t>Fspec-B</t>
  </si>
  <si>
    <t>Fuel-specific spreadsheet for soy biodiesel (workbook 9 in the docket)</t>
  </si>
  <si>
    <t>Oregon DEQ (referenced for definitions)</t>
  </si>
  <si>
    <t>http://www.deq.state.or.us/aq/committees/docs/lcfs/definitions.pdf</t>
  </si>
  <si>
    <t>Biogenic carbon diverted to fuel, TgC/yr</t>
  </si>
  <si>
    <t>carbon</t>
  </si>
  <si>
    <t>TgC/yr</t>
  </si>
  <si>
    <t>ΔNEP</t>
  </si>
  <si>
    <t>ΣΔNEP</t>
  </si>
  <si>
    <t>fuel</t>
  </si>
  <si>
    <t>exported</t>
  </si>
  <si>
    <t>Cumulative ΔNEP:</t>
  </si>
  <si>
    <t>RFS2 Final Rule LCA results for corn ethanol and soy biodiesel</t>
  </si>
  <si>
    <t>from p. 14788</t>
  </si>
  <si>
    <t>LUC explanation RFS 2: 14722</t>
  </si>
  <si>
    <t>kg CO2e/mmBtu</t>
  </si>
  <si>
    <t>kg C/PJ</t>
  </si>
  <si>
    <t>pp. 14789-90</t>
  </si>
  <si>
    <t>Corn Ethanol</t>
  </si>
  <si>
    <t>Soybean Diesel</t>
  </si>
  <si>
    <t xml:space="preserve">DLUC </t>
  </si>
  <si>
    <t>ton C/ha</t>
  </si>
  <si>
    <t xml:space="preserve">Source: </t>
  </si>
  <si>
    <t xml:space="preserve">EPA. 2010. RFS2 Final Rule. </t>
  </si>
  <si>
    <t>Land-use change and related emissions</t>
  </si>
  <si>
    <t>Domestic soil carbon change</t>
  </si>
  <si>
    <t>Estimates for 2022</t>
  </si>
  <si>
    <t>Estimates for 2012</t>
  </si>
  <si>
    <t>Implied SOC change</t>
  </si>
  <si>
    <t xml:space="preserve">  as modeled by EPA</t>
  </si>
  <si>
    <t>gCO2/kBtu</t>
  </si>
  <si>
    <t>DLUCe</t>
  </si>
  <si>
    <t>Corn ethanol</t>
  </si>
  <si>
    <t>DLUCb</t>
  </si>
  <si>
    <t>Soy biodiesel</t>
  </si>
  <si>
    <t>(not used in this version of analysis)</t>
  </si>
  <si>
    <t xml:space="preserve">Direct LUC estimates from Lark et al (2015) for 2008-2012: </t>
  </si>
  <si>
    <t>TgCO2 =</t>
  </si>
  <si>
    <t>TgC</t>
  </si>
  <si>
    <t>cumulative value, not annual rate</t>
  </si>
  <si>
    <t>International land-use change emission projections from EPA RFS2 analysis</t>
  </si>
  <si>
    <t>Source: Fuel-Specific Lifecycle GHG Results spreadsheets for corn ethanol and soybiodiesel, from:</t>
  </si>
  <si>
    <t>30-year</t>
  </si>
  <si>
    <t>Base year</t>
  </si>
  <si>
    <t>amortized</t>
  </si>
  <si>
    <t>sum</t>
  </si>
  <si>
    <t>Soy Biodiesel</t>
  </si>
  <si>
    <t>ILUC calculations: integration over period from given year through 2013, resulting in cumulative emissions 2005-2013 (not amortized)</t>
  </si>
  <si>
    <t>Summations:</t>
  </si>
  <si>
    <t>Parameters</t>
  </si>
  <si>
    <t>Variable Name</t>
  </si>
  <si>
    <t>Value</t>
  </si>
  <si>
    <t>Reference</t>
  </si>
  <si>
    <t>ccotwo</t>
  </si>
  <si>
    <t>C/CO2</t>
  </si>
  <si>
    <t>kJBtu</t>
  </si>
  <si>
    <t>Tgkg</t>
  </si>
  <si>
    <t>Tg per kg</t>
  </si>
  <si>
    <t>galBarrel</t>
  </si>
  <si>
    <t>gal per barrel</t>
  </si>
  <si>
    <t>CseLHV</t>
  </si>
  <si>
    <t>SbdLHV</t>
  </si>
  <si>
    <t>PJmmBtu</t>
  </si>
  <si>
    <t>PJ per mmBtu</t>
  </si>
  <si>
    <t>PJMJ</t>
  </si>
  <si>
    <t>MJ per PJ</t>
  </si>
  <si>
    <t>acHA</t>
  </si>
  <si>
    <t>acres per hectare</t>
  </si>
  <si>
    <t>CEYd</t>
  </si>
  <si>
    <t>RFS 2 RIA 2.4.7.1 pg. 425</t>
  </si>
  <si>
    <t>CYd</t>
  </si>
  <si>
    <t>RFS 2 RIA pg. 873</t>
  </si>
  <si>
    <t>SDYd1</t>
  </si>
  <si>
    <t>kg biodiesel per kg soybean oil</t>
  </si>
  <si>
    <t>RFS 2 RIA pg.432</t>
  </si>
  <si>
    <t>SDYd</t>
  </si>
  <si>
    <t>gal per bushel (soybean biodiesel yield, transesterification); Detail calculation see below</t>
  </si>
  <si>
    <t>RFS 2 RIA 2.4.7.1 pg. 432;GREET 1.8 (as used in RFS2)</t>
  </si>
  <si>
    <t>SYd</t>
  </si>
  <si>
    <t>tonkg</t>
  </si>
  <si>
    <t>US ton per kg</t>
  </si>
  <si>
    <t>lbkg</t>
  </si>
  <si>
    <t>pound per kg</t>
  </si>
  <si>
    <t>Reffcy</t>
  </si>
  <si>
    <t>Refining efficiency of material carbon use for petroleum fuels</t>
  </si>
  <si>
    <t>Biofuel vs.</t>
  </si>
  <si>
    <t>gcmjg</t>
  </si>
  <si>
    <t>fossil fuel</t>
  </si>
  <si>
    <t>gcmjd</t>
  </si>
  <si>
    <t>difference</t>
  </si>
  <si>
    <t>gcmje</t>
  </si>
  <si>
    <t>gcmjb</t>
  </si>
  <si>
    <t>kg/gal biodiesel</t>
  </si>
  <si>
    <t>GREET 1.8</t>
  </si>
  <si>
    <t>lbs soybean oil/bushel soybean</t>
  </si>
  <si>
    <t>output</t>
  </si>
  <si>
    <t>input</t>
  </si>
  <si>
    <t>Gross system input and output flows, TgC/yr</t>
  </si>
  <si>
    <t>Date</t>
  </si>
  <si>
    <t>Modifications</t>
  </si>
  <si>
    <t>Locations</t>
  </si>
  <si>
    <t>Approx.</t>
  </si>
  <si>
    <t xml:space="preserve">Input </t>
  </si>
  <si>
    <t>Checksum</t>
  </si>
  <si>
    <t>checksum</t>
  </si>
  <si>
    <t>%err</t>
  </si>
  <si>
    <t xml:space="preserve">Corrected calculation of estimated fossil carbon input, which had been based only on gasoline, to base it on the sum of gasoline and diesel fuel; also added checksums.  </t>
  </si>
  <si>
    <t>Zero</t>
  </si>
  <si>
    <t>Axis</t>
  </si>
  <si>
    <t>Δ'05-13</t>
  </si>
  <si>
    <t>Exports</t>
  </si>
  <si>
    <t>ferment</t>
  </si>
  <si>
    <t xml:space="preserve">Change in carbon exported to food &amp; feed markets: </t>
  </si>
  <si>
    <t>ΔBiogenic</t>
  </si>
  <si>
    <t>Year</t>
  </si>
  <si>
    <t>Gap</t>
  </si>
  <si>
    <t>Biogenic carbon mass balance</t>
  </si>
  <si>
    <t>Sums</t>
  </si>
  <si>
    <t>Comparing biogenic carbon emissions to net gains in carbon uptake</t>
  </si>
  <si>
    <t>Percent offset</t>
  </si>
  <si>
    <t>transposed from tab H, col E</t>
  </si>
  <si>
    <t>transposed from tab H, col D</t>
  </si>
  <si>
    <t>transposed from tab H, col F</t>
  </si>
  <si>
    <t>Net emissions</t>
  </si>
  <si>
    <t>Petroleum fuel processing (well-to-tank, WTT) emission factors</t>
  </si>
  <si>
    <t>kg/MBtu</t>
  </si>
  <si>
    <t>g/MJ</t>
  </si>
  <si>
    <t>GREET</t>
  </si>
  <si>
    <t>GREET vs EPA</t>
  </si>
  <si>
    <t>Soybean biodiesel yield calculation</t>
  </si>
  <si>
    <t>Biodiesel density</t>
  </si>
  <si>
    <t>soy oil yield</t>
  </si>
  <si>
    <t>Revised tailpipe emission factors, using EPA RFS2 FRIA instead of GREET</t>
  </si>
  <si>
    <t>Atmospheric Carbon</t>
  </si>
  <si>
    <t>Fossil Resources</t>
  </si>
  <si>
    <t>lb CO2e/gallon ethanol produced</t>
  </si>
  <si>
    <t>Tg C/gallon ethanol produced</t>
  </si>
  <si>
    <t>Ethanol (C2H5OH)</t>
  </si>
  <si>
    <t>Biogenic CO2</t>
  </si>
  <si>
    <t>DGs</t>
  </si>
  <si>
    <t>gal per bushel (corn ethanol processing yield, dry mill 2022)</t>
  </si>
  <si>
    <t>bushel per acre (projected average US corn yield 2022)</t>
  </si>
  <si>
    <t>bushel per acre (projected average US soybean yield 2022)</t>
  </si>
  <si>
    <t>EJyMbd</t>
  </si>
  <si>
    <t>exajoules (EJ) per year per million barrels oil-equiv per day</t>
  </si>
  <si>
    <t>From 2005-2013, total motor fuel energy demand fell by</t>
  </si>
  <si>
    <t>PJ/yr, i.e.,</t>
  </si>
  <si>
    <t>Corrected gC/MJ values for tailpipe emission factors, which had been mis-linked</t>
  </si>
  <si>
    <t xml:space="preserve">  C emissions fell by</t>
  </si>
  <si>
    <t>TgC/yr, or</t>
  </si>
  <si>
    <t>Biofuel C emitted rose:</t>
  </si>
  <si>
    <r>
      <t xml:space="preserve">Supporting calculations for </t>
    </r>
    <r>
      <rPr>
        <b/>
        <sz val="11"/>
        <color rgb="FF000000"/>
        <rFont val="Arial"/>
        <family val="2"/>
      </rPr>
      <t>Carbon balance effects of U.S. biofuel production and use</t>
    </r>
  </si>
  <si>
    <t>Tab</t>
  </si>
  <si>
    <t>A</t>
  </si>
  <si>
    <t>B</t>
  </si>
  <si>
    <t>C</t>
  </si>
  <si>
    <t>Description</t>
  </si>
  <si>
    <t>Breakdown of national-scale vehicle-fuel ABC analysis</t>
  </si>
  <si>
    <t>Fuel consumption data and related calculations</t>
  </si>
  <si>
    <t>Log of modifications</t>
  </si>
  <si>
    <t>G</t>
  </si>
  <si>
    <t>R</t>
  </si>
  <si>
    <t>Harvest carbon (here representing NEP) and related flows</t>
  </si>
  <si>
    <t>Harvest carbon and related flows</t>
  </si>
  <si>
    <t>D</t>
  </si>
  <si>
    <t>Unit: TgC/yr</t>
  </si>
  <si>
    <t>Harvested crops</t>
  </si>
  <si>
    <t>Fermentation CO2</t>
  </si>
  <si>
    <t>Fossil fuel supplied</t>
  </si>
  <si>
    <t>Biofuel supplied</t>
  </si>
  <si>
    <t>Petroleum processing</t>
  </si>
  <si>
    <t>Grains supplied</t>
  </si>
  <si>
    <t>CO2 emitted to atmosphere</t>
  </si>
  <si>
    <t>Total system output</t>
  </si>
  <si>
    <t>Total system input</t>
  </si>
  <si>
    <t>Total motor fuel supplied</t>
  </si>
  <si>
    <t>Food &amp; feed</t>
  </si>
  <si>
    <t>Normalized by ethanol C content</t>
  </si>
  <si>
    <t>P:B22</t>
  </si>
  <si>
    <t xml:space="preserve">P:B23+ </t>
  </si>
  <si>
    <t xml:space="preserve">P:D23+ </t>
  </si>
  <si>
    <t>Table 1.</t>
  </si>
  <si>
    <t>image saved as jmd:Diagrams.FigCC4-v2.jpg</t>
  </si>
  <si>
    <t>Net vehicle-fuel system carbon input</t>
  </si>
  <si>
    <t>Additional sums and differences included for referencing in Table 2 discussion</t>
  </si>
  <si>
    <t>B: row 18</t>
  </si>
  <si>
    <t>N.B. EIA energy data (TBtu) are based on higher heating value (HHV)</t>
  </si>
  <si>
    <t>Corrected emission factors from LHV to HHV basis for applying to EIA data</t>
  </si>
  <si>
    <t>ratio</t>
  </si>
  <si>
    <t>P: rows 24-27; this change affects many numbers throughout the workbook</t>
  </si>
  <si>
    <t>Check ethanol, DGs and fermentation carbon mass balance</t>
  </si>
  <si>
    <t>Figure 2. Direct carbon emissions from U.S. motor fuel use, 2000-2014</t>
  </si>
  <si>
    <t>gC/MJ gasoline (HHV basis)</t>
  </si>
  <si>
    <t>gC/MJ diesel (HHV basis)</t>
  </si>
  <si>
    <t>gC/MJ ethanol  (HHV basis)</t>
  </si>
  <si>
    <t>gC/MJ biodiesel (HHV basis)</t>
  </si>
  <si>
    <r>
      <t>CO</t>
    </r>
    <r>
      <rPr>
        <vertAlign val="subscript"/>
        <sz val="10"/>
        <rFont val="Arial"/>
        <family val="2"/>
      </rPr>
      <t>2</t>
    </r>
    <r>
      <rPr>
        <sz val="10"/>
        <rFont val="Arial"/>
        <family val="2"/>
      </rPr>
      <t xml:space="preserve"> emission factors</t>
    </r>
  </si>
  <si>
    <t>Definition</t>
  </si>
  <si>
    <t>(EPA, LHV basis)</t>
  </si>
  <si>
    <t>EPA RFS2 RIA p. 432</t>
  </si>
  <si>
    <t>Gallagher and Shapouri (2009)</t>
  </si>
  <si>
    <t xml:space="preserve">See also Pradhan et al (2009) </t>
  </si>
  <si>
    <t>Coproduct supplied for feed</t>
  </si>
  <si>
    <t>kgC per gallon of ethanol produced</t>
  </si>
  <si>
    <t>DGSgal</t>
  </si>
  <si>
    <t>Distillers' Grains with Solubles (DGS)</t>
  </si>
  <si>
    <t>Coproduct supplied (DGs)*</t>
  </si>
  <si>
    <t>*Only includes DGs from ethanol production; glycerin from biodiesel production is not included as it is not used as feed</t>
  </si>
  <si>
    <t>basis</t>
  </si>
  <si>
    <t>The earlier version of this chart was used for Figure 3 in the Interim Report</t>
  </si>
  <si>
    <t>Values copied from Sums tab of &lt;RFS-Crop-Analysis_21Mar2016.xlsx&gt;, where they were derived from USDA ACP statistics</t>
  </si>
  <si>
    <t>old version saved as jmd:Diagrams.FigCC4-old.jpg</t>
  </si>
  <si>
    <t>F:L50+</t>
  </si>
  <si>
    <t>updated refining efficiency parameter from 82% to 81.7% based on GREET 2011</t>
  </si>
  <si>
    <t>Re-labeled tabs and created index; moved Sankey table to its own tab [D], and</t>
  </si>
  <si>
    <t>kgCO2e/mmBtu (LHV basis)</t>
  </si>
  <si>
    <r>
      <t xml:space="preserve">Transportation sector fuel consumption </t>
    </r>
    <r>
      <rPr>
        <sz val="10"/>
        <color theme="5" tint="-0.499984740745262"/>
        <rFont val="Arial"/>
        <family val="2"/>
      </rPr>
      <t>(HHV basis)</t>
    </r>
  </si>
  <si>
    <t>Ethanol LHV mmBtu/gal</t>
  </si>
  <si>
    <t>Biodiesel LHV mmBtu/gal</t>
  </si>
  <si>
    <t>EPA soil carbon change estimates for 2022 (not used for our analysis)</t>
  </si>
  <si>
    <t>LHV/HHV</t>
  </si>
  <si>
    <t>LHRg</t>
  </si>
  <si>
    <t>LHRd</t>
  </si>
  <si>
    <t>LHRe</t>
  </si>
  <si>
    <t>LHRb</t>
  </si>
  <si>
    <t>System</t>
  </si>
  <si>
    <t>Annual emissions (gCO2e / mmBtu) by year (values copied from EPA spreadsheet)</t>
  </si>
  <si>
    <t>HHV-basis</t>
  </si>
  <si>
    <t>Biofuels imported</t>
  </si>
  <si>
    <t>Biofuel share</t>
  </si>
  <si>
    <t>energy</t>
  </si>
  <si>
    <t>Vehicle-fuel system total</t>
  </si>
  <si>
    <t>GHG exchange with the atmosphere</t>
  </si>
  <si>
    <t>(emissions positive, uptake negative)</t>
  </si>
  <si>
    <t>Change</t>
  </si>
  <si>
    <t>2005-13</t>
  </si>
  <si>
    <t>A1</t>
  </si>
  <si>
    <t>Material carbon flow diagram (Sankey diagram) tabulations</t>
  </si>
  <si>
    <t>Sum of corn ethanol and soy biodiesel:</t>
  </si>
  <si>
    <t>Table</t>
  </si>
  <si>
    <t>Figure</t>
  </si>
  <si>
    <t xml:space="preserve">An alternative version of Figure 4 </t>
  </si>
  <si>
    <t>The previous version of this chart was used as</t>
  </si>
  <si>
    <t>Figure 3 in the 30Nov'15 Interim Report</t>
  </si>
  <si>
    <t>This version shows the Net Carbon Emitted in red; it is</t>
  </si>
  <si>
    <t xml:space="preserve">the difference between the black and green curves. </t>
  </si>
  <si>
    <t xml:space="preserve">The red curve is now omitted to avoid confusion. </t>
  </si>
  <si>
    <t>It plots the changes; Figure 4 is the integral</t>
  </si>
  <si>
    <t>of these annual changes and provides the</t>
  </si>
  <si>
    <t>cumulative impact, which is what is given</t>
  </si>
  <si>
    <t xml:space="preserve">in the final paper. </t>
  </si>
  <si>
    <t>Year:</t>
  </si>
  <si>
    <t>(gCO2/MBtu)/(gC/MJ)</t>
  </si>
  <si>
    <t>kJ per Btu or PJ per Trillion Btu</t>
  </si>
  <si>
    <t xml:space="preserve">Annual carbon release by year of expansion for plotting in gC/MJ, converted from values above using: </t>
  </si>
  <si>
    <t>Re-made Figures 2 and A1 (formatting changes only; no numerical changes)</t>
  </si>
  <si>
    <t>F, L</t>
  </si>
  <si>
    <t xml:space="preserve">Earlier version of the chart, </t>
  </si>
  <si>
    <t>as used in April 5 draft</t>
  </si>
  <si>
    <t>plotting</t>
  </si>
  <si>
    <t>code for</t>
  </si>
  <si>
    <t>Image saved as</t>
  </si>
  <si>
    <t>FigCC2.jpg</t>
  </si>
  <si>
    <t>FigCC2a.jpg</t>
  </si>
  <si>
    <t>Net NEP gain</t>
  </si>
  <si>
    <t>Biogenic emissions increase</t>
  </si>
  <si>
    <r>
      <rPr>
        <b/>
        <sz val="10"/>
        <color rgb="FF000000"/>
        <rFont val="Arial"/>
        <family val="2"/>
      </rPr>
      <t>Annual</t>
    </r>
    <r>
      <rPr>
        <sz val="10"/>
        <color rgb="FF000000"/>
        <rFont val="Arial"/>
      </rPr>
      <t xml:space="preserve"> (relative to base year)</t>
    </r>
  </si>
  <si>
    <t>Figure 4.  Cumulative carbon emitted by U.S. biofuel use compared to cumulative additional carbon uptake on cropland</t>
  </si>
  <si>
    <r>
      <t xml:space="preserve">Cumulative carbon exchange </t>
    </r>
    <r>
      <rPr>
        <sz val="11"/>
        <color theme="1"/>
        <rFont val="Calibri"/>
        <family val="2"/>
        <scheme val="minor"/>
      </rPr>
      <t>(TgC)</t>
    </r>
  </si>
  <si>
    <t>Table A2. Breakdown of national-scale vehicle-fuel ABC analysis</t>
  </si>
  <si>
    <t>A2</t>
  </si>
  <si>
    <t>by John DeCicco, Danielle Yuqiao Liu, Joonghyeok Heo, Rashmi Krishnan, Angelika Kurthen and Louise Wang</t>
  </si>
  <si>
    <t xml:space="preserve">Material carbon balance tabulations, for Figure 5 (Sankey diagram) </t>
  </si>
  <si>
    <t>Only cosmetic formatting changes; version used for submission</t>
  </si>
  <si>
    <t>Quad/yr</t>
  </si>
  <si>
    <t>avg 2005-13</t>
  </si>
  <si>
    <t>Added calculation of biofuel import fraction, for reference (does not change results)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</si>
</sst>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0.00_);_(* \(#,##0.00\);_(* &quot;-&quot;??_);_(@_)"/>
    <numFmt numFmtId="164" formatCode="#,##0;\(#,##0\)"/>
    <numFmt numFmtId="165" formatCode="0.0"/>
    <numFmt numFmtId="166" formatCode="0.0%"/>
    <numFmt numFmtId="167" formatCode="#,##0.0;\(#,##0.0\)"/>
    <numFmt numFmtId="168" formatCode="#,##0.0"/>
    <numFmt numFmtId="169" formatCode="#,##0.000"/>
    <numFmt numFmtId="170" formatCode="0.000E+00"/>
    <numFmt numFmtId="171" formatCode="0.0000"/>
    <numFmt numFmtId="172" formatCode="_(* #,##0_);_(* \(#,##0\);_(* &quot;-&quot;??_);_(@_)"/>
    <numFmt numFmtId="173" formatCode="_(* #,##0.000_);_(* \(#,##0.000\);_(* &quot;-&quot;??_);_(@_)"/>
    <numFmt numFmtId="174" formatCode="#,##0.00;\(#,##0.00\)"/>
    <numFmt numFmtId="175" formatCode="0.000"/>
    <numFmt numFmtId="176" formatCode="_(* #,##0.0_);_(* \(#,##0.0\);_(* &quot;-&quot;??_);_(@_)"/>
    <numFmt numFmtId="177" formatCode="yyyy"/>
  </numFmts>
  <fonts count="46" x14ac:knownFonts="1">
    <font>
      <sz val="10"/>
      <color rgb="FF000000"/>
      <name val="Arial"/>
    </font>
    <font>
      <sz val="11"/>
      <color theme="1"/>
      <name val="Calibri"/>
      <family val="2"/>
      <scheme val="minor"/>
    </font>
    <font>
      <b/>
      <sz val="11"/>
      <name val="Arial"/>
      <family val="2"/>
    </font>
    <font>
      <sz val="10"/>
      <name val="Arial"/>
      <family val="2"/>
    </font>
    <font>
      <sz val="10"/>
      <color rgb="FFFF0000"/>
      <name val="Arial"/>
      <family val="2"/>
    </font>
    <font>
      <b/>
      <sz val="10"/>
      <color rgb="FFFF0000"/>
      <name val="Arial"/>
      <family val="2"/>
    </font>
    <font>
      <b/>
      <sz val="10"/>
      <name val="Arial"/>
      <family val="2"/>
    </font>
    <font>
      <sz val="10"/>
      <name val="Arial"/>
      <family val="2"/>
    </font>
    <font>
      <sz val="10"/>
      <color rgb="FFFF0000"/>
      <name val="Arial"/>
      <family val="2"/>
    </font>
    <font>
      <b/>
      <sz val="10"/>
      <name val="Arial"/>
      <family val="2"/>
    </font>
    <font>
      <u/>
      <sz val="10"/>
      <color rgb="FF0000FF"/>
      <name val="Arial"/>
      <family val="2"/>
    </font>
    <font>
      <u/>
      <sz val="10"/>
      <color rgb="FF0000FF"/>
      <name val="Arial"/>
      <family val="2"/>
    </font>
    <font>
      <sz val="10"/>
      <name val="Arial"/>
      <family val="2"/>
    </font>
    <font>
      <sz val="10"/>
      <color rgb="FF000000"/>
      <name val="Arial"/>
      <family val="2"/>
    </font>
    <font>
      <sz val="10"/>
      <color rgb="FFB7B7B7"/>
      <name val="Arial"/>
      <family val="2"/>
    </font>
    <font>
      <u/>
      <sz val="10"/>
      <color rgb="FF0000FF"/>
      <name val="Arial"/>
      <family val="2"/>
    </font>
    <font>
      <u/>
      <sz val="10"/>
      <color rgb="FF0000FF"/>
      <name val="Arial"/>
      <family val="2"/>
    </font>
    <font>
      <sz val="10"/>
      <color rgb="FFCC0000"/>
      <name val="Arial"/>
      <family val="2"/>
    </font>
    <font>
      <sz val="10"/>
      <color rgb="FF000000"/>
      <name val="Arial"/>
      <family val="2"/>
    </font>
    <font>
      <b/>
      <sz val="10"/>
      <color rgb="FF000000"/>
      <name val="Arial"/>
      <family val="2"/>
    </font>
    <font>
      <u/>
      <sz val="10"/>
      <color rgb="FF0000FF"/>
      <name val="Arial"/>
      <family val="2"/>
    </font>
    <font>
      <i/>
      <sz val="10"/>
      <name val="Arial"/>
      <family val="2"/>
    </font>
    <font>
      <b/>
      <sz val="10"/>
      <color rgb="FF000000"/>
      <name val="Arial"/>
      <family val="2"/>
    </font>
    <font>
      <sz val="10"/>
      <color rgb="FF000000"/>
      <name val="Arial"/>
      <family val="2"/>
    </font>
    <font>
      <sz val="10"/>
      <color rgb="FFFF0000"/>
      <name val="Arial"/>
      <family val="2"/>
    </font>
    <font>
      <sz val="10"/>
      <name val="Arial"/>
      <family val="2"/>
    </font>
    <font>
      <sz val="10"/>
      <color rgb="FF000000"/>
      <name val="Arial"/>
      <family val="2"/>
    </font>
    <font>
      <b/>
      <sz val="11"/>
      <color theme="1"/>
      <name val="Calibri"/>
      <family val="2"/>
      <scheme val="minor"/>
    </font>
    <font>
      <sz val="10"/>
      <color theme="1"/>
      <name val="Arial"/>
      <family val="2"/>
    </font>
    <font>
      <b/>
      <sz val="10"/>
      <color theme="9" tint="-0.249977111117893"/>
      <name val="Arial"/>
      <family val="2"/>
    </font>
    <font>
      <sz val="10"/>
      <color theme="9" tint="-0.249977111117893"/>
      <name val="Arial"/>
      <family val="2"/>
    </font>
    <font>
      <b/>
      <sz val="10"/>
      <color theme="5" tint="-0.499984740745262"/>
      <name val="Arial"/>
      <family val="2"/>
    </font>
    <font>
      <sz val="8"/>
      <color indexed="81"/>
      <name val="Tahoma"/>
      <family val="2"/>
    </font>
    <font>
      <b/>
      <sz val="8"/>
      <color indexed="81"/>
      <name val="Tahoma"/>
      <family val="2"/>
    </font>
    <font>
      <vertAlign val="subscript"/>
      <sz val="10"/>
      <name val="Arial"/>
      <family val="2"/>
    </font>
    <font>
      <i/>
      <sz val="10"/>
      <color rgb="FF000000"/>
      <name val="Arial"/>
      <family val="2"/>
    </font>
    <font>
      <b/>
      <sz val="11"/>
      <color rgb="FF000000"/>
      <name val="Arial"/>
      <family val="2"/>
    </font>
    <font>
      <sz val="10"/>
      <color theme="5" tint="-0.499984740745262"/>
      <name val="Arial"/>
      <family val="2"/>
    </font>
    <font>
      <sz val="8"/>
      <color indexed="81"/>
      <name val="Tahoma"/>
      <charset val="1"/>
    </font>
    <font>
      <b/>
      <sz val="8"/>
      <color indexed="81"/>
      <name val="Tahoma"/>
      <charset val="1"/>
    </font>
    <font>
      <b/>
      <sz val="12"/>
      <color rgb="FF000000"/>
      <name val="Arial"/>
      <family val="2"/>
    </font>
    <font>
      <b/>
      <sz val="12"/>
      <name val="Arial"/>
      <family val="2"/>
    </font>
    <font>
      <b/>
      <sz val="11"/>
      <color theme="1"/>
      <name val="Arial"/>
      <family val="2"/>
    </font>
    <font>
      <sz val="11"/>
      <color rgb="FF000000"/>
      <name val="Arial"/>
      <family val="2"/>
    </font>
    <font>
      <b/>
      <sz val="10"/>
      <color theme="1"/>
      <name val="Arial"/>
      <family val="2"/>
    </font>
    <font>
      <sz val="10"/>
      <color rgb="FF9900CC"/>
      <name val="Arial"/>
      <family val="2"/>
    </font>
  </fonts>
  <fills count="5">
    <fill>
      <patternFill patternType="none"/>
    </fill>
    <fill>
      <patternFill patternType="gray125"/>
    </fill>
    <fill>
      <patternFill patternType="solid">
        <fgColor rgb="FFFFFFFF"/>
        <bgColor rgb="FFFFFFFF"/>
      </patternFill>
    </fill>
    <fill>
      <patternFill patternType="solid">
        <fgColor rgb="FFC0C0C0"/>
        <bgColor rgb="FFB7B7B7"/>
      </patternFill>
    </fill>
    <fill>
      <patternFill patternType="solid">
        <fgColor rgb="FFFFFFFF"/>
        <bgColor indexed="64"/>
      </patternFill>
    </fill>
  </fills>
  <borders count="20">
    <border>
      <left/>
      <right/>
      <top/>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9" fontId="13" fillId="0" borderId="0" applyFont="0" applyFill="0" applyBorder="0" applyAlignment="0" applyProtection="0"/>
    <xf numFmtId="43" fontId="26" fillId="0" borderId="0" applyFont="0" applyFill="0" applyBorder="0" applyAlignment="0" applyProtection="0"/>
  </cellStyleXfs>
  <cellXfs count="332">
    <xf numFmtId="0" fontId="0" fillId="0" borderId="0" xfId="0" applyFont="1" applyAlignment="1"/>
    <xf numFmtId="0" fontId="2" fillId="0" borderId="0" xfId="0" applyFont="1" applyAlignment="1"/>
    <xf numFmtId="0" fontId="3" fillId="0" borderId="0" xfId="0" applyFont="1" applyAlignment="1">
      <alignment horizontal="center"/>
    </xf>
    <xf numFmtId="0" fontId="3" fillId="0" borderId="0" xfId="0" applyFont="1" applyAlignment="1"/>
    <xf numFmtId="0" fontId="3" fillId="0" borderId="0" xfId="0" applyFont="1" applyAlignment="1">
      <alignment horizontal="center"/>
    </xf>
    <xf numFmtId="0" fontId="3" fillId="0" borderId="0" xfId="0" applyFont="1" applyAlignment="1">
      <alignment horizontal="right"/>
    </xf>
    <xf numFmtId="0" fontId="3" fillId="0" borderId="1" xfId="0" applyFont="1" applyBorder="1"/>
    <xf numFmtId="0" fontId="3" fillId="0" borderId="1" xfId="0" applyFont="1" applyBorder="1" applyAlignment="1">
      <alignment horizontal="right"/>
    </xf>
    <xf numFmtId="0" fontId="3" fillId="0" borderId="1" xfId="0" applyFont="1" applyBorder="1" applyAlignment="1">
      <alignment horizontal="center"/>
    </xf>
    <xf numFmtId="0" fontId="3" fillId="0" borderId="0" xfId="0" applyFont="1" applyAlignment="1">
      <alignment horizontal="right"/>
    </xf>
    <xf numFmtId="164" fontId="3" fillId="0" borderId="0" xfId="0" applyNumberFormat="1" applyFont="1"/>
    <xf numFmtId="1" fontId="3" fillId="0" borderId="0" xfId="0" applyNumberFormat="1" applyFont="1"/>
    <xf numFmtId="165" fontId="3" fillId="0" borderId="0" xfId="0" applyNumberFormat="1" applyFont="1" applyAlignment="1">
      <alignment horizontal="center"/>
    </xf>
    <xf numFmtId="166" fontId="3" fillId="0" borderId="0" xfId="0" applyNumberFormat="1" applyFont="1" applyAlignment="1">
      <alignment horizontal="center"/>
    </xf>
    <xf numFmtId="166" fontId="3" fillId="0" borderId="0" xfId="0" applyNumberFormat="1" applyFont="1"/>
    <xf numFmtId="0" fontId="4" fillId="0" borderId="0" xfId="0" applyFont="1"/>
    <xf numFmtId="164" fontId="5" fillId="0" borderId="0" xfId="0" applyNumberFormat="1" applyFont="1" applyAlignment="1">
      <alignment horizontal="center"/>
    </xf>
    <xf numFmtId="0" fontId="3" fillId="0" borderId="3" xfId="0" applyFont="1" applyBorder="1"/>
    <xf numFmtId="0" fontId="3" fillId="0" borderId="1" xfId="0" applyFont="1" applyBorder="1" applyAlignment="1"/>
    <xf numFmtId="167" fontId="3" fillId="0" borderId="0" xfId="0" applyNumberFormat="1" applyFont="1" applyAlignment="1"/>
    <xf numFmtId="167" fontId="3" fillId="0" borderId="0" xfId="0" applyNumberFormat="1" applyFont="1"/>
    <xf numFmtId="164" fontId="3" fillId="0" borderId="0" xfId="0" applyNumberFormat="1" applyFont="1" applyAlignment="1"/>
    <xf numFmtId="167" fontId="3" fillId="0" borderId="1" xfId="0" applyNumberFormat="1" applyFont="1" applyBorder="1"/>
    <xf numFmtId="0" fontId="3" fillId="0" borderId="6" xfId="0" applyFont="1" applyBorder="1" applyAlignment="1"/>
    <xf numFmtId="167" fontId="3" fillId="0" borderId="6" xfId="0" applyNumberFormat="1" applyFont="1" applyBorder="1"/>
    <xf numFmtId="0" fontId="3" fillId="0" borderId="2" xfId="0" applyFont="1" applyBorder="1" applyAlignment="1"/>
    <xf numFmtId="0" fontId="3" fillId="0" borderId="4" xfId="0" applyFont="1" applyBorder="1"/>
    <xf numFmtId="0" fontId="3" fillId="0" borderId="5" xfId="0" applyFont="1" applyBorder="1" applyAlignment="1">
      <alignment horizontal="center"/>
    </xf>
    <xf numFmtId="164" fontId="3" fillId="0" borderId="1" xfId="0" applyNumberFormat="1" applyFont="1" applyBorder="1"/>
    <xf numFmtId="0" fontId="6" fillId="0" borderId="0" xfId="0" applyFont="1" applyAlignment="1"/>
    <xf numFmtId="164" fontId="6" fillId="0" borderId="0" xfId="0" applyNumberFormat="1" applyFont="1"/>
    <xf numFmtId="0" fontId="7" fillId="0" borderId="0" xfId="0" applyFont="1" applyAlignment="1"/>
    <xf numFmtId="0" fontId="7" fillId="0" borderId="1" xfId="0" applyFont="1" applyBorder="1" applyAlignment="1"/>
    <xf numFmtId="0" fontId="7" fillId="0" borderId="1" xfId="0" applyFont="1" applyBorder="1" applyAlignment="1">
      <alignment horizontal="right"/>
    </xf>
    <xf numFmtId="0" fontId="7" fillId="0" borderId="0" xfId="0" applyFont="1" applyAlignment="1">
      <alignment horizontal="right"/>
    </xf>
    <xf numFmtId="0" fontId="7" fillId="0" borderId="0" xfId="0" applyFont="1" applyAlignment="1"/>
    <xf numFmtId="0" fontId="7" fillId="0" borderId="0" xfId="0" applyFont="1" applyAlignment="1"/>
    <xf numFmtId="1" fontId="7" fillId="0" borderId="0" xfId="0" applyNumberFormat="1" applyFont="1" applyAlignment="1"/>
    <xf numFmtId="1" fontId="7" fillId="0" borderId="0" xfId="0" applyNumberFormat="1" applyFont="1" applyAlignment="1"/>
    <xf numFmtId="2" fontId="7" fillId="0" borderId="0" xfId="0" applyNumberFormat="1" applyFont="1" applyAlignment="1"/>
    <xf numFmtId="165" fontId="7" fillId="0" borderId="0" xfId="0" applyNumberFormat="1" applyFont="1" applyAlignment="1"/>
    <xf numFmtId="165" fontId="3" fillId="0" borderId="0" xfId="0" applyNumberFormat="1" applyFont="1"/>
    <xf numFmtId="168" fontId="3" fillId="0" borderId="0" xfId="0" applyNumberFormat="1" applyFont="1"/>
    <xf numFmtId="3" fontId="3" fillId="0" borderId="0" xfId="0" applyNumberFormat="1" applyFont="1"/>
    <xf numFmtId="0" fontId="8" fillId="0" borderId="0" xfId="0" applyFont="1" applyAlignment="1"/>
    <xf numFmtId="0" fontId="8" fillId="0" borderId="0" xfId="0" applyFont="1" applyAlignment="1"/>
    <xf numFmtId="2" fontId="8" fillId="0" borderId="0" xfId="0" applyNumberFormat="1" applyFont="1" applyAlignment="1"/>
    <xf numFmtId="1" fontId="8" fillId="0" borderId="0" xfId="0" applyNumberFormat="1" applyFont="1" applyAlignment="1"/>
    <xf numFmtId="1" fontId="4" fillId="0" borderId="0" xfId="0" applyNumberFormat="1" applyFont="1"/>
    <xf numFmtId="0" fontId="3" fillId="0" borderId="6" xfId="0" applyFont="1" applyBorder="1" applyAlignment="1">
      <alignment horizontal="right"/>
    </xf>
    <xf numFmtId="0" fontId="7" fillId="0" borderId="4" xfId="0" applyFont="1" applyBorder="1" applyAlignment="1">
      <alignment horizontal="right"/>
    </xf>
    <xf numFmtId="0" fontId="7" fillId="0" borderId="5" xfId="0" applyFont="1" applyBorder="1" applyAlignment="1">
      <alignment horizontal="right"/>
    </xf>
    <xf numFmtId="0" fontId="7" fillId="0" borderId="1" xfId="0" applyFont="1" applyBorder="1" applyAlignment="1">
      <alignment horizontal="right"/>
    </xf>
    <xf numFmtId="0" fontId="3" fillId="0" borderId="5" xfId="0" applyFont="1" applyBorder="1" applyAlignment="1">
      <alignment horizontal="right"/>
    </xf>
    <xf numFmtId="3" fontId="7" fillId="0" borderId="0" xfId="0" applyNumberFormat="1" applyFont="1" applyAlignment="1"/>
    <xf numFmtId="1" fontId="7" fillId="0" borderId="0" xfId="0" applyNumberFormat="1" applyFont="1" applyAlignment="1">
      <alignment horizontal="right"/>
    </xf>
    <xf numFmtId="0" fontId="8" fillId="0" borderId="0" xfId="0" applyFont="1" applyAlignment="1">
      <alignment horizontal="right"/>
    </xf>
    <xf numFmtId="3" fontId="8" fillId="0" borderId="0" xfId="0" applyNumberFormat="1" applyFont="1" applyAlignment="1"/>
    <xf numFmtId="3" fontId="4" fillId="0" borderId="0" xfId="0" applyNumberFormat="1" applyFont="1"/>
    <xf numFmtId="165" fontId="4" fillId="0" borderId="0" xfId="0" applyNumberFormat="1" applyFont="1"/>
    <xf numFmtId="1" fontId="8" fillId="0" borderId="0" xfId="0" applyNumberFormat="1" applyFont="1" applyAlignment="1">
      <alignment horizontal="right"/>
    </xf>
    <xf numFmtId="0" fontId="7" fillId="0" borderId="0" xfId="0" applyFont="1" applyAlignment="1"/>
    <xf numFmtId="166" fontId="7" fillId="0" borderId="0" xfId="0" applyNumberFormat="1" applyFont="1" applyAlignment="1">
      <alignment horizontal="center"/>
    </xf>
    <xf numFmtId="0" fontId="3" fillId="0" borderId="7" xfId="0" applyFont="1" applyBorder="1" applyAlignment="1">
      <alignment horizontal="right"/>
    </xf>
    <xf numFmtId="0" fontId="3" fillId="0" borderId="4" xfId="0" applyFont="1" applyBorder="1" applyAlignment="1">
      <alignment horizontal="right"/>
    </xf>
    <xf numFmtId="0" fontId="3" fillId="0" borderId="8" xfId="0" applyFont="1" applyBorder="1" applyAlignment="1">
      <alignment horizontal="right"/>
    </xf>
    <xf numFmtId="0" fontId="10" fillId="0" borderId="0" xfId="0" applyFont="1" applyAlignment="1"/>
    <xf numFmtId="0" fontId="11" fillId="0" borderId="0" xfId="0" applyFont="1" applyAlignment="1"/>
    <xf numFmtId="0" fontId="2" fillId="0" borderId="0" xfId="0" applyFont="1" applyAlignment="1"/>
    <xf numFmtId="0" fontId="3" fillId="0" borderId="0" xfId="0" applyFont="1" applyAlignment="1"/>
    <xf numFmtId="0" fontId="3" fillId="0" borderId="0" xfId="0" applyFont="1" applyAlignment="1"/>
    <xf numFmtId="0" fontId="3" fillId="2" borderId="0" xfId="0" applyFont="1" applyFill="1" applyAlignment="1"/>
    <xf numFmtId="0" fontId="6" fillId="0" borderId="1" xfId="0" applyFont="1" applyBorder="1" applyAlignment="1"/>
    <xf numFmtId="0" fontId="3" fillId="0" borderId="1" xfId="0" applyFont="1" applyBorder="1" applyAlignment="1">
      <alignment horizontal="center"/>
    </xf>
    <xf numFmtId="0" fontId="9" fillId="2" borderId="0" xfId="0" applyFont="1" applyFill="1" applyAlignment="1">
      <alignment horizontal="center" wrapText="1"/>
    </xf>
    <xf numFmtId="0" fontId="7" fillId="2" borderId="0" xfId="0" applyFont="1" applyFill="1" applyAlignment="1">
      <alignment wrapText="1"/>
    </xf>
    <xf numFmtId="0" fontId="7" fillId="0" borderId="0" xfId="0" applyFont="1" applyAlignment="1">
      <alignment wrapText="1"/>
    </xf>
    <xf numFmtId="0" fontId="6" fillId="0" borderId="0" xfId="0" applyFont="1" applyAlignment="1">
      <alignment wrapText="1"/>
    </xf>
    <xf numFmtId="0" fontId="7" fillId="0" borderId="0" xfId="0" applyFont="1" applyAlignment="1">
      <alignment horizontal="center" wrapText="1"/>
    </xf>
    <xf numFmtId="0" fontId="7" fillId="0" borderId="10" xfId="0" applyFont="1" applyBorder="1" applyAlignment="1">
      <alignment horizontal="center" wrapText="1"/>
    </xf>
    <xf numFmtId="2" fontId="3" fillId="2" borderId="0" xfId="0" applyNumberFormat="1" applyFont="1" applyFill="1" applyAlignment="1"/>
    <xf numFmtId="0" fontId="3" fillId="2" borderId="0" xfId="0" applyFont="1" applyFill="1" applyAlignment="1"/>
    <xf numFmtId="165" fontId="3" fillId="0" borderId="0" xfId="0" applyNumberFormat="1" applyFont="1" applyAlignment="1">
      <alignment horizontal="center"/>
    </xf>
    <xf numFmtId="1" fontId="3" fillId="0" borderId="0" xfId="0" applyNumberFormat="1" applyFont="1" applyAlignment="1">
      <alignment horizontal="center"/>
    </xf>
    <xf numFmtId="2" fontId="6" fillId="2" borderId="0" xfId="0" applyNumberFormat="1" applyFont="1" applyFill="1" applyAlignment="1">
      <alignment horizontal="center"/>
    </xf>
    <xf numFmtId="3" fontId="12" fillId="0" borderId="0" xfId="0" applyNumberFormat="1" applyFont="1" applyAlignment="1">
      <alignment horizontal="right"/>
    </xf>
    <xf numFmtId="0" fontId="9" fillId="0" borderId="0" xfId="0" applyFont="1" applyAlignment="1">
      <alignment horizontal="center" wrapText="1"/>
    </xf>
    <xf numFmtId="165" fontId="3" fillId="0" borderId="0" xfId="0" applyNumberFormat="1" applyFont="1" applyAlignment="1"/>
    <xf numFmtId="2" fontId="3" fillId="0" borderId="0" xfId="0" applyNumberFormat="1" applyFont="1" applyAlignment="1"/>
    <xf numFmtId="3" fontId="7" fillId="0" borderId="1" xfId="0" applyNumberFormat="1" applyFont="1" applyBorder="1" applyAlignment="1"/>
    <xf numFmtId="0" fontId="6" fillId="0" borderId="0" xfId="0" applyFont="1" applyAlignment="1"/>
    <xf numFmtId="0" fontId="6" fillId="0" borderId="0" xfId="0" applyFont="1" applyAlignment="1">
      <alignment horizontal="center"/>
    </xf>
    <xf numFmtId="0" fontId="9" fillId="0" borderId="0" xfId="0" applyFont="1" applyAlignment="1">
      <alignment wrapText="1"/>
    </xf>
    <xf numFmtId="0" fontId="14" fillId="0" borderId="4" xfId="0" applyFont="1" applyBorder="1" applyAlignment="1">
      <alignment horizontal="right"/>
    </xf>
    <xf numFmtId="0" fontId="14" fillId="0" borderId="1" xfId="0" applyFont="1" applyBorder="1" applyAlignment="1">
      <alignment horizontal="right"/>
    </xf>
    <xf numFmtId="2" fontId="14" fillId="0" borderId="11" xfId="0" applyNumberFormat="1" applyFont="1" applyBorder="1" applyAlignment="1"/>
    <xf numFmtId="2" fontId="14" fillId="0" borderId="0" xfId="0" applyNumberFormat="1" applyFont="1"/>
    <xf numFmtId="2" fontId="3" fillId="0" borderId="12" xfId="0" applyNumberFormat="1" applyFont="1" applyBorder="1"/>
    <xf numFmtId="2" fontId="14" fillId="0" borderId="4" xfId="0" applyNumberFormat="1" applyFont="1" applyBorder="1"/>
    <xf numFmtId="2" fontId="14" fillId="0" borderId="1" xfId="0" applyNumberFormat="1" applyFont="1" applyBorder="1"/>
    <xf numFmtId="2" fontId="3" fillId="0" borderId="5" xfId="0" applyNumberFormat="1" applyFont="1" applyBorder="1"/>
    <xf numFmtId="0" fontId="7" fillId="0" borderId="0" xfId="0" applyFont="1" applyAlignment="1"/>
    <xf numFmtId="0" fontId="15" fillId="0" borderId="0" xfId="0" applyFont="1" applyAlignment="1"/>
    <xf numFmtId="0" fontId="16" fillId="2" borderId="0" xfId="0" applyFont="1" applyFill="1" applyAlignment="1">
      <alignment horizontal="left"/>
    </xf>
    <xf numFmtId="0" fontId="7" fillId="0" borderId="0" xfId="0" applyFont="1"/>
    <xf numFmtId="0" fontId="7" fillId="0" borderId="0" xfId="0" applyFont="1" applyAlignment="1">
      <alignment horizontal="right" wrapText="1"/>
    </xf>
    <xf numFmtId="0" fontId="3" fillId="0" borderId="0" xfId="0" applyFont="1" applyAlignment="1">
      <alignment horizontal="right"/>
    </xf>
    <xf numFmtId="0" fontId="6" fillId="0" borderId="0" xfId="0" applyFont="1" applyAlignment="1">
      <alignment horizontal="right"/>
    </xf>
    <xf numFmtId="170" fontId="3" fillId="0" borderId="0" xfId="0" applyNumberFormat="1" applyFont="1"/>
    <xf numFmtId="0" fontId="3" fillId="0" borderId="0" xfId="0" applyFont="1" applyAlignment="1">
      <alignment wrapText="1"/>
    </xf>
    <xf numFmtId="169" fontId="3" fillId="0" borderId="0" xfId="0" applyNumberFormat="1" applyFont="1"/>
    <xf numFmtId="0" fontId="6" fillId="0" borderId="0" xfId="0" applyFont="1" applyAlignment="1">
      <alignment horizontal="left"/>
    </xf>
    <xf numFmtId="0" fontId="3" fillId="0" borderId="0" xfId="0" applyFont="1" applyAlignment="1">
      <alignment horizontal="left"/>
    </xf>
    <xf numFmtId="2" fontId="3" fillId="0" borderId="0" xfId="0" applyNumberFormat="1" applyFont="1" applyAlignment="1">
      <alignment horizontal="center"/>
    </xf>
    <xf numFmtId="165" fontId="3" fillId="0" borderId="0" xfId="0" applyNumberFormat="1" applyFont="1" applyAlignment="1">
      <alignment horizontal="right"/>
    </xf>
    <xf numFmtId="0" fontId="17" fillId="0" borderId="0" xfId="0" applyFont="1" applyAlignment="1"/>
    <xf numFmtId="0" fontId="18" fillId="0" borderId="0" xfId="0" applyFont="1" applyAlignment="1">
      <alignment horizontal="left"/>
    </xf>
    <xf numFmtId="0" fontId="18" fillId="0" borderId="0" xfId="0" applyFont="1" applyAlignment="1">
      <alignment horizontal="right"/>
    </xf>
    <xf numFmtId="0" fontId="18" fillId="0" borderId="0" xfId="0" applyFont="1" applyAlignment="1">
      <alignment horizontal="right"/>
    </xf>
    <xf numFmtId="165" fontId="19" fillId="0" borderId="0" xfId="0" applyNumberFormat="1" applyFont="1" applyAlignment="1">
      <alignment horizontal="right"/>
    </xf>
    <xf numFmtId="0" fontId="18" fillId="0" borderId="0" xfId="0" applyFont="1" applyAlignment="1"/>
    <xf numFmtId="0" fontId="18" fillId="0" borderId="0" xfId="0" applyFont="1"/>
    <xf numFmtId="0" fontId="20" fillId="0" borderId="0" xfId="0" applyFont="1" applyAlignment="1"/>
    <xf numFmtId="0" fontId="3" fillId="0" borderId="0" xfId="0" applyFont="1" applyAlignment="1">
      <alignment horizontal="left"/>
    </xf>
    <xf numFmtId="0" fontId="7" fillId="0" borderId="0" xfId="0" applyFont="1" applyAlignment="1">
      <alignment horizontal="center"/>
    </xf>
    <xf numFmtId="0" fontId="9" fillId="0" borderId="0" xfId="0" applyFont="1" applyAlignment="1">
      <alignment horizontal="center"/>
    </xf>
    <xf numFmtId="0" fontId="3" fillId="0" borderId="0" xfId="0" applyFont="1" applyAlignment="1">
      <alignment horizontal="center"/>
    </xf>
    <xf numFmtId="1" fontId="3" fillId="0" borderId="0" xfId="0" applyNumberFormat="1" applyFont="1" applyAlignment="1">
      <alignment horizontal="right"/>
    </xf>
    <xf numFmtId="165" fontId="3" fillId="0" borderId="0" xfId="0" applyNumberFormat="1" applyFont="1" applyAlignment="1">
      <alignment horizontal="right"/>
    </xf>
    <xf numFmtId="165" fontId="3" fillId="0" borderId="1" xfId="0" applyNumberFormat="1" applyFont="1" applyBorder="1" applyAlignment="1">
      <alignment horizontal="right"/>
    </xf>
    <xf numFmtId="171" fontId="3" fillId="0" borderId="0" xfId="0" applyNumberFormat="1" applyFont="1"/>
    <xf numFmtId="11" fontId="3" fillId="0" borderId="0" xfId="0" applyNumberFormat="1" applyFont="1" applyAlignment="1"/>
    <xf numFmtId="0" fontId="3" fillId="0" borderId="0" xfId="0" applyFont="1" applyAlignment="1"/>
    <xf numFmtId="170" fontId="3" fillId="0" borderId="0" xfId="0" applyNumberFormat="1" applyFont="1" applyAlignment="1"/>
    <xf numFmtId="11" fontId="3" fillId="0" borderId="0" xfId="0" applyNumberFormat="1" applyFont="1" applyAlignment="1"/>
    <xf numFmtId="2" fontId="3" fillId="0" borderId="0" xfId="0" applyNumberFormat="1" applyFont="1" applyAlignment="1"/>
    <xf numFmtId="0" fontId="21" fillId="0" borderId="0" xfId="0" applyFont="1" applyAlignment="1">
      <alignment horizontal="center"/>
    </xf>
    <xf numFmtId="166" fontId="21" fillId="0" borderId="0" xfId="0" applyNumberFormat="1" applyFont="1" applyAlignment="1">
      <alignment horizontal="center"/>
    </xf>
    <xf numFmtId="0" fontId="3" fillId="0" borderId="0" xfId="0" applyFont="1" applyAlignment="1">
      <alignment horizontal="center"/>
    </xf>
    <xf numFmtId="0" fontId="0" fillId="0" borderId="0" xfId="0" applyFont="1" applyAlignment="1"/>
    <xf numFmtId="0" fontId="5" fillId="0" borderId="0" xfId="0" applyFont="1" applyAlignment="1">
      <alignment horizontal="right"/>
    </xf>
    <xf numFmtId="0" fontId="3" fillId="0" borderId="0" xfId="0" applyFont="1" applyAlignment="1"/>
    <xf numFmtId="164" fontId="0" fillId="0" borderId="0" xfId="0" applyNumberFormat="1" applyFont="1" applyAlignment="1"/>
    <xf numFmtId="1" fontId="0" fillId="0" borderId="0" xfId="0" applyNumberFormat="1" applyFont="1" applyAlignment="1"/>
    <xf numFmtId="1" fontId="0" fillId="0" borderId="0" xfId="0" applyNumberFormat="1" applyFont="1" applyAlignment="1">
      <alignment horizontal="right"/>
    </xf>
    <xf numFmtId="0" fontId="22" fillId="0" borderId="0" xfId="0" applyFont="1" applyAlignment="1"/>
    <xf numFmtId="0" fontId="0" fillId="0" borderId="0" xfId="0" applyFont="1" applyAlignment="1">
      <alignment vertical="top" wrapText="1"/>
    </xf>
    <xf numFmtId="0" fontId="23" fillId="0" borderId="0" xfId="0" applyFont="1" applyAlignment="1">
      <alignment vertical="top" wrapText="1"/>
    </xf>
    <xf numFmtId="0" fontId="0" fillId="0" borderId="0" xfId="0" applyFont="1" applyAlignment="1">
      <alignment vertical="top"/>
    </xf>
    <xf numFmtId="0" fontId="0" fillId="0" borderId="0" xfId="0" applyFont="1" applyAlignment="1">
      <alignment vertical="center"/>
    </xf>
    <xf numFmtId="0" fontId="22" fillId="0" borderId="0" xfId="0" applyFont="1" applyAlignment="1">
      <alignment horizontal="center" vertical="center"/>
    </xf>
    <xf numFmtId="0" fontId="22" fillId="0" borderId="0" xfId="0" applyFont="1" applyAlignment="1">
      <alignment vertical="center" wrapText="1"/>
    </xf>
    <xf numFmtId="0" fontId="22" fillId="0" borderId="0" xfId="0" applyFont="1" applyAlignment="1">
      <alignment vertical="center"/>
    </xf>
    <xf numFmtId="166" fontId="24" fillId="0" borderId="0" xfId="0" applyNumberFormat="1" applyFont="1" applyAlignment="1">
      <alignment horizontal="center"/>
    </xf>
    <xf numFmtId="1" fontId="24" fillId="0" borderId="0" xfId="0" applyNumberFormat="1" applyFont="1"/>
    <xf numFmtId="165" fontId="24" fillId="0" borderId="0" xfId="0" applyNumberFormat="1" applyFont="1"/>
    <xf numFmtId="0" fontId="25" fillId="0" borderId="0" xfId="0" applyFont="1" applyAlignment="1">
      <alignment horizontal="right"/>
    </xf>
    <xf numFmtId="0" fontId="25" fillId="0" borderId="1" xfId="0" applyFont="1" applyBorder="1" applyAlignment="1">
      <alignment horizontal="right"/>
    </xf>
    <xf numFmtId="0" fontId="25" fillId="0" borderId="0" xfId="0" applyFont="1" applyFill="1" applyBorder="1" applyAlignment="1">
      <alignment horizontal="center"/>
    </xf>
    <xf numFmtId="0" fontId="25" fillId="0" borderId="13" xfId="0" applyFont="1" applyFill="1" applyBorder="1" applyAlignment="1">
      <alignment horizontal="center"/>
    </xf>
    <xf numFmtId="165" fontId="0" fillId="0" borderId="0" xfId="0" applyNumberFormat="1" applyFont="1" applyAlignment="1">
      <alignment horizontal="center"/>
    </xf>
    <xf numFmtId="165" fontId="24" fillId="0" borderId="0" xfId="0" applyNumberFormat="1" applyFont="1" applyAlignment="1">
      <alignment horizontal="center"/>
    </xf>
    <xf numFmtId="166" fontId="0" fillId="0" borderId="0" xfId="1" applyNumberFormat="1" applyFont="1" applyAlignment="1">
      <alignment horizontal="center"/>
    </xf>
    <xf numFmtId="1" fontId="0" fillId="0" borderId="0" xfId="0" applyNumberFormat="1" applyFont="1" applyAlignment="1">
      <alignment horizontal="center"/>
    </xf>
    <xf numFmtId="0" fontId="0" fillId="0" borderId="13" xfId="0" applyFont="1" applyBorder="1" applyAlignment="1"/>
    <xf numFmtId="0" fontId="0" fillId="0" borderId="13" xfId="0" applyFont="1" applyBorder="1" applyAlignment="1">
      <alignment horizontal="right"/>
    </xf>
    <xf numFmtId="0" fontId="23" fillId="0" borderId="13" xfId="0" applyFont="1" applyBorder="1" applyAlignment="1">
      <alignment horizontal="right"/>
    </xf>
    <xf numFmtId="0" fontId="23" fillId="0" borderId="13" xfId="0" applyFont="1" applyBorder="1" applyAlignment="1">
      <alignment horizontal="center"/>
    </xf>
    <xf numFmtId="0" fontId="25" fillId="0" borderId="0" xfId="0" applyFont="1" applyAlignment="1"/>
    <xf numFmtId="0" fontId="0" fillId="0" borderId="0" xfId="0" applyFont="1" applyAlignment="1"/>
    <xf numFmtId="0" fontId="3" fillId="0" borderId="1" xfId="0" applyFont="1" applyBorder="1" applyAlignment="1">
      <alignment horizontal="center"/>
    </xf>
    <xf numFmtId="0" fontId="3" fillId="0" borderId="0" xfId="0" applyFont="1" applyAlignment="1"/>
    <xf numFmtId="0" fontId="0" fillId="0" borderId="0" xfId="0"/>
    <xf numFmtId="0" fontId="28" fillId="0" borderId="0" xfId="0" applyFont="1" applyBorder="1" applyAlignment="1">
      <alignment horizontal="right"/>
    </xf>
    <xf numFmtId="0" fontId="0" fillId="0" borderId="0" xfId="0" applyBorder="1" applyAlignment="1">
      <alignment horizontal="center"/>
    </xf>
    <xf numFmtId="0" fontId="0" fillId="0" borderId="13" xfId="0" applyBorder="1"/>
    <xf numFmtId="0" fontId="28" fillId="0" borderId="13" xfId="0" applyFont="1" applyBorder="1" applyAlignment="1">
      <alignment horizontal="right"/>
    </xf>
    <xf numFmtId="0" fontId="0" fillId="0" borderId="13" xfId="0" applyBorder="1" applyAlignment="1">
      <alignment horizontal="center"/>
    </xf>
    <xf numFmtId="165" fontId="28" fillId="0" borderId="0" xfId="0" applyNumberFormat="1" applyFont="1" applyBorder="1" applyAlignment="1">
      <alignment horizontal="right" wrapText="1"/>
    </xf>
    <xf numFmtId="0" fontId="0" fillId="0" borderId="0" xfId="0" applyAlignment="1">
      <alignment horizontal="center"/>
    </xf>
    <xf numFmtId="0" fontId="0" fillId="0" borderId="0" xfId="0" applyFont="1" applyAlignment="1">
      <alignment horizontal="right"/>
    </xf>
    <xf numFmtId="0" fontId="0" fillId="0" borderId="0" xfId="0" applyFont="1" applyAlignment="1">
      <alignment horizontal="center"/>
    </xf>
    <xf numFmtId="0" fontId="13" fillId="0" borderId="0" xfId="0" applyFont="1" applyAlignment="1"/>
    <xf numFmtId="165" fontId="29" fillId="0" borderId="0" xfId="0" applyNumberFormat="1" applyFont="1"/>
    <xf numFmtId="0" fontId="31" fillId="0" borderId="0" xfId="0" applyFont="1" applyAlignment="1"/>
    <xf numFmtId="172" fontId="0" fillId="0" borderId="0" xfId="2" applyNumberFormat="1" applyFont="1"/>
    <xf numFmtId="172" fontId="0" fillId="0" borderId="13" xfId="2" applyNumberFormat="1" applyFont="1" applyBorder="1"/>
    <xf numFmtId="0" fontId="13" fillId="0" borderId="0" xfId="0" applyFont="1"/>
    <xf numFmtId="0" fontId="19" fillId="0" borderId="0" xfId="0" applyFont="1"/>
    <xf numFmtId="0" fontId="0" fillId="0" borderId="0" xfId="0" applyFont="1" applyFill="1" applyBorder="1"/>
    <xf numFmtId="0" fontId="0" fillId="0" borderId="14" xfId="0" applyBorder="1"/>
    <xf numFmtId="0" fontId="28" fillId="0" borderId="0" xfId="0" applyFont="1" applyBorder="1" applyAlignment="1">
      <alignment horizontal="left"/>
    </xf>
    <xf numFmtId="0" fontId="0" fillId="0" borderId="0" xfId="0" quotePrefix="1" applyAlignment="1">
      <alignment horizontal="right"/>
    </xf>
    <xf numFmtId="0" fontId="28" fillId="0" borderId="0" xfId="0" applyFont="1"/>
    <xf numFmtId="0" fontId="27" fillId="0" borderId="0" xfId="0" applyFont="1"/>
    <xf numFmtId="9" fontId="0" fillId="0" borderId="0" xfId="1" applyFont="1"/>
    <xf numFmtId="0" fontId="3" fillId="0" borderId="0" xfId="0" applyFont="1" applyAlignment="1"/>
    <xf numFmtId="173" fontId="0" fillId="0" borderId="0" xfId="2" applyNumberFormat="1" applyFont="1" applyAlignment="1"/>
    <xf numFmtId="0" fontId="0" fillId="0" borderId="13" xfId="0" applyFont="1" applyBorder="1" applyAlignment="1">
      <alignment horizontal="center"/>
    </xf>
    <xf numFmtId="0" fontId="13" fillId="0" borderId="0" xfId="0" applyFont="1" applyAlignment="1">
      <alignment horizontal="center"/>
    </xf>
    <xf numFmtId="0" fontId="35" fillId="0" borderId="0" xfId="0" applyFont="1" applyBorder="1" applyAlignment="1">
      <alignment horizontal="center"/>
    </xf>
    <xf numFmtId="0" fontId="35" fillId="0" borderId="13" xfId="0" applyFont="1" applyFill="1" applyBorder="1" applyAlignment="1">
      <alignment horizontal="center"/>
    </xf>
    <xf numFmtId="166" fontId="21" fillId="0" borderId="0" xfId="1" applyNumberFormat="1" applyFont="1" applyAlignment="1">
      <alignment horizontal="center"/>
    </xf>
    <xf numFmtId="0" fontId="0" fillId="0" borderId="0" xfId="0" applyFont="1" applyBorder="1" applyAlignment="1"/>
    <xf numFmtId="0" fontId="0" fillId="0" borderId="0" xfId="0" applyFont="1" applyBorder="1" applyAlignment="1">
      <alignment horizontal="right"/>
    </xf>
    <xf numFmtId="0" fontId="0" fillId="0" borderId="0" xfId="0" applyFont="1" applyBorder="1" applyAlignment="1">
      <alignment horizontal="center"/>
    </xf>
    <xf numFmtId="173" fontId="0" fillId="0" borderId="0" xfId="2" applyNumberFormat="1" applyFont="1" applyBorder="1" applyAlignment="1"/>
    <xf numFmtId="166" fontId="0" fillId="0" borderId="0" xfId="1" applyNumberFormat="1" applyFont="1" applyBorder="1" applyAlignment="1">
      <alignment horizontal="center"/>
    </xf>
    <xf numFmtId="0" fontId="13" fillId="0" borderId="0" xfId="0" applyFont="1" applyAlignment="1">
      <alignment vertical="top" wrapText="1"/>
    </xf>
    <xf numFmtId="0" fontId="13" fillId="0" borderId="0" xfId="0" applyFont="1" applyAlignment="1">
      <alignment vertical="top"/>
    </xf>
    <xf numFmtId="0" fontId="21" fillId="0" borderId="13" xfId="0" applyFont="1" applyBorder="1" applyAlignment="1">
      <alignment horizontal="center"/>
    </xf>
    <xf numFmtId="0" fontId="0" fillId="0" borderId="0" xfId="0" applyFont="1" applyAlignment="1"/>
    <xf numFmtId="165" fontId="0" fillId="0" borderId="0" xfId="0" applyNumberFormat="1" applyFont="1" applyAlignment="1"/>
    <xf numFmtId="171" fontId="0" fillId="0" borderId="0" xfId="0" applyNumberFormat="1" applyFont="1" applyAlignment="1"/>
    <xf numFmtId="0" fontId="19" fillId="0" borderId="0" xfId="0" applyFont="1" applyAlignment="1"/>
    <xf numFmtId="167" fontId="0" fillId="0" borderId="0" xfId="0" applyNumberFormat="1" applyFont="1" applyAlignment="1"/>
    <xf numFmtId="0" fontId="0" fillId="0" borderId="0" xfId="0" applyFont="1" applyAlignment="1"/>
    <xf numFmtId="0" fontId="3" fillId="0" borderId="0" xfId="0" applyFont="1" applyAlignment="1"/>
    <xf numFmtId="0" fontId="0" fillId="0" borderId="0" xfId="0" applyFont="1" applyAlignment="1"/>
    <xf numFmtId="0" fontId="0" fillId="0" borderId="0" xfId="0" applyFont="1" applyAlignment="1"/>
    <xf numFmtId="0" fontId="3" fillId="0" borderId="0" xfId="0" applyFont="1" applyAlignment="1"/>
    <xf numFmtId="165" fontId="0" fillId="0" borderId="15" xfId="0" applyNumberFormat="1" applyFont="1" applyBorder="1" applyAlignment="1"/>
    <xf numFmtId="0" fontId="0" fillId="0" borderId="0" xfId="0" applyFont="1" applyAlignment="1"/>
    <xf numFmtId="3" fontId="0" fillId="0" borderId="0" xfId="0" applyNumberFormat="1" applyFont="1" applyAlignment="1"/>
    <xf numFmtId="2" fontId="3" fillId="0" borderId="0" xfId="0" applyNumberFormat="1" applyFont="1"/>
    <xf numFmtId="0" fontId="0" fillId="0" borderId="0" xfId="0" applyFont="1" applyAlignment="1"/>
    <xf numFmtId="0" fontId="13" fillId="0" borderId="13" xfId="0" applyFont="1" applyBorder="1" applyAlignment="1">
      <alignment horizontal="center"/>
    </xf>
    <xf numFmtId="0" fontId="13" fillId="0" borderId="13" xfId="0" applyFont="1" applyBorder="1" applyAlignment="1"/>
    <xf numFmtId="0" fontId="36" fillId="0" borderId="0" xfId="0" applyFont="1" applyAlignment="1"/>
    <xf numFmtId="0" fontId="2" fillId="0" borderId="0" xfId="0" applyFont="1" applyAlignment="1">
      <alignment horizontal="left"/>
    </xf>
    <xf numFmtId="0" fontId="13" fillId="0" borderId="15" xfId="0" applyFont="1" applyBorder="1" applyAlignment="1"/>
    <xf numFmtId="174" fontId="0" fillId="0" borderId="0" xfId="0" applyNumberFormat="1" applyFont="1" applyAlignment="1"/>
    <xf numFmtId="174" fontId="0" fillId="0" borderId="13" xfId="0" applyNumberFormat="1" applyFont="1" applyBorder="1" applyAlignment="1"/>
    <xf numFmtId="166" fontId="3" fillId="0" borderId="0" xfId="0" applyNumberFormat="1" applyFont="1" applyAlignment="1"/>
    <xf numFmtId="0" fontId="0" fillId="0" borderId="0" xfId="0" applyFont="1" applyAlignment="1"/>
    <xf numFmtId="0" fontId="3" fillId="0" borderId="0" xfId="0" applyFont="1" applyAlignment="1"/>
    <xf numFmtId="0" fontId="3" fillId="0" borderId="0" xfId="0" applyFont="1" applyBorder="1" applyAlignment="1"/>
    <xf numFmtId="167" fontId="3" fillId="0" borderId="0" xfId="0" applyNumberFormat="1" applyFont="1" applyBorder="1"/>
    <xf numFmtId="0" fontId="3" fillId="0" borderId="14" xfId="0" applyFont="1" applyBorder="1" applyAlignment="1"/>
    <xf numFmtId="167" fontId="3" fillId="0" borderId="14" xfId="0" applyNumberFormat="1" applyFont="1" applyBorder="1"/>
    <xf numFmtId="0" fontId="0" fillId="0" borderId="14" xfId="0" applyFont="1" applyBorder="1" applyAlignment="1"/>
    <xf numFmtId="0" fontId="3" fillId="3" borderId="0" xfId="0" applyFont="1" applyFill="1"/>
    <xf numFmtId="0" fontId="3" fillId="3" borderId="6" xfId="0" applyFont="1" applyFill="1" applyBorder="1"/>
    <xf numFmtId="0" fontId="0" fillId="0" borderId="0" xfId="0" applyFont="1" applyAlignment="1"/>
    <xf numFmtId="0" fontId="3" fillId="0" borderId="0" xfId="0" applyFont="1" applyAlignment="1"/>
    <xf numFmtId="0" fontId="37" fillId="0" borderId="0" xfId="0" applyFont="1" applyAlignment="1"/>
    <xf numFmtId="0" fontId="3" fillId="0" borderId="0" xfId="0" applyFont="1" applyAlignment="1">
      <alignment horizontal="center"/>
    </xf>
    <xf numFmtId="0" fontId="0" fillId="0" borderId="0" xfId="0" applyFont="1" applyAlignment="1"/>
    <xf numFmtId="0" fontId="5" fillId="0" borderId="0" xfId="0" applyFont="1" applyAlignment="1">
      <alignment horizontal="right"/>
    </xf>
    <xf numFmtId="0" fontId="3" fillId="0" borderId="0" xfId="0" applyFont="1" applyAlignment="1"/>
    <xf numFmtId="0" fontId="40" fillId="0" borderId="0" xfId="0" applyFont="1" applyAlignment="1"/>
    <xf numFmtId="0" fontId="13" fillId="0" borderId="0" xfId="0" applyFont="1" applyAlignment="1">
      <alignment horizontal="center"/>
    </xf>
    <xf numFmtId="0" fontId="6" fillId="0" borderId="13" xfId="0" applyFont="1" applyBorder="1" applyAlignment="1">
      <alignment horizontal="left"/>
    </xf>
    <xf numFmtId="0" fontId="6" fillId="0" borderId="13" xfId="0" applyFont="1" applyBorder="1" applyAlignment="1">
      <alignment horizontal="right"/>
    </xf>
    <xf numFmtId="0" fontId="6" fillId="0" borderId="13" xfId="0" applyFont="1" applyBorder="1" applyAlignment="1">
      <alignment horizontal="center"/>
    </xf>
    <xf numFmtId="43" fontId="0" fillId="0" borderId="0" xfId="2" applyNumberFormat="1" applyFont="1" applyAlignment="1"/>
    <xf numFmtId="11" fontId="0" fillId="0" borderId="0" xfId="0" applyNumberFormat="1" applyFont="1" applyAlignment="1"/>
    <xf numFmtId="175" fontId="0" fillId="0" borderId="0" xfId="0" applyNumberFormat="1" applyFont="1" applyAlignment="1"/>
    <xf numFmtId="165" fontId="31" fillId="0" borderId="0" xfId="0" applyNumberFormat="1" applyFont="1" applyAlignment="1"/>
    <xf numFmtId="166" fontId="0" fillId="0" borderId="0" xfId="1" applyNumberFormat="1" applyFont="1" applyAlignment="1"/>
    <xf numFmtId="176" fontId="3" fillId="0" borderId="0" xfId="2" applyNumberFormat="1" applyFont="1"/>
    <xf numFmtId="176" fontId="0" fillId="0" borderId="0" xfId="2" applyNumberFormat="1" applyFont="1" applyAlignment="1"/>
    <xf numFmtId="176" fontId="6" fillId="0" borderId="0" xfId="2" applyNumberFormat="1" applyFont="1"/>
    <xf numFmtId="172" fontId="0" fillId="0" borderId="0" xfId="2" applyNumberFormat="1" applyFont="1" applyBorder="1"/>
    <xf numFmtId="165" fontId="0" fillId="0" borderId="0" xfId="0" applyNumberFormat="1"/>
    <xf numFmtId="0" fontId="41" fillId="0" borderId="0" xfId="0" applyFont="1" applyAlignment="1"/>
    <xf numFmtId="14" fontId="0" fillId="0" borderId="0" xfId="0" applyNumberFormat="1" applyFont="1" applyAlignment="1">
      <alignment horizontal="center" vertical="top"/>
    </xf>
    <xf numFmtId="0" fontId="0" fillId="0" borderId="0" xfId="0" applyFont="1" applyAlignment="1">
      <alignment horizontal="center" vertical="top"/>
    </xf>
    <xf numFmtId="0" fontId="3" fillId="0" borderId="9" xfId="0" applyFont="1" applyFill="1" applyBorder="1" applyAlignment="1">
      <alignment horizontal="center"/>
    </xf>
    <xf numFmtId="2" fontId="3" fillId="0" borderId="10" xfId="0" applyNumberFormat="1" applyFont="1" applyFill="1" applyBorder="1" applyAlignment="1">
      <alignment horizontal="center"/>
    </xf>
    <xf numFmtId="0" fontId="3" fillId="0" borderId="10" xfId="0" applyFont="1" applyFill="1" applyBorder="1"/>
    <xf numFmtId="0" fontId="7" fillId="0" borderId="10" xfId="0" applyFont="1" applyFill="1" applyBorder="1" applyAlignment="1">
      <alignment horizontal="center" wrapText="1"/>
    </xf>
    <xf numFmtId="2" fontId="3" fillId="0" borderId="8" xfId="0" applyNumberFormat="1" applyFont="1" applyFill="1" applyBorder="1" applyAlignment="1">
      <alignment horizontal="center"/>
    </xf>
    <xf numFmtId="0" fontId="9" fillId="0" borderId="0" xfId="0" applyFont="1" applyFill="1" applyAlignment="1">
      <alignment horizontal="center" wrapText="1"/>
    </xf>
    <xf numFmtId="2" fontId="6" fillId="0" borderId="0" xfId="0" applyNumberFormat="1" applyFont="1" applyFill="1" applyAlignment="1">
      <alignment horizontal="center"/>
    </xf>
    <xf numFmtId="0" fontId="6" fillId="4" borderId="0" xfId="0" applyFont="1" applyFill="1" applyAlignment="1">
      <alignment horizontal="center"/>
    </xf>
    <xf numFmtId="0" fontId="6" fillId="4" borderId="1" xfId="0" applyFont="1" applyFill="1" applyBorder="1" applyAlignment="1">
      <alignment horizontal="center"/>
    </xf>
    <xf numFmtId="2" fontId="6" fillId="4" borderId="0" xfId="0" applyNumberFormat="1" applyFont="1" applyFill="1" applyAlignment="1">
      <alignment horizontal="center"/>
    </xf>
    <xf numFmtId="0" fontId="3" fillId="0" borderId="18" xfId="0" applyFont="1" applyBorder="1" applyAlignment="1">
      <alignment horizontal="center"/>
    </xf>
    <xf numFmtId="0" fontId="3" fillId="0" borderId="19" xfId="0" applyFont="1" applyFill="1" applyBorder="1" applyAlignment="1">
      <alignment horizontal="center"/>
    </xf>
    <xf numFmtId="0" fontId="0" fillId="0" borderId="0" xfId="0" applyFont="1" applyAlignment="1"/>
    <xf numFmtId="0" fontId="3" fillId="0" borderId="0" xfId="0" applyFont="1" applyBorder="1"/>
    <xf numFmtId="0" fontId="3" fillId="0" borderId="0" xfId="0" applyFont="1" applyBorder="1" applyAlignment="1">
      <alignment horizontal="center"/>
    </xf>
    <xf numFmtId="164" fontId="3" fillId="0" borderId="0" xfId="0" applyNumberFormat="1" applyFont="1" applyBorder="1"/>
    <xf numFmtId="0" fontId="3" fillId="0" borderId="13" xfId="0" applyFont="1" applyBorder="1" applyAlignment="1"/>
    <xf numFmtId="0" fontId="6" fillId="0" borderId="0" xfId="0" applyFont="1" applyAlignment="1">
      <alignment horizontal="left"/>
    </xf>
    <xf numFmtId="0" fontId="42" fillId="0" borderId="0" xfId="0" applyFont="1"/>
    <xf numFmtId="0" fontId="43" fillId="0" borderId="0" xfId="0" applyFont="1"/>
    <xf numFmtId="0" fontId="36" fillId="0" borderId="0" xfId="0" applyFont="1"/>
    <xf numFmtId="0" fontId="28" fillId="0" borderId="0" xfId="0" applyFont="1" applyBorder="1"/>
    <xf numFmtId="0" fontId="28" fillId="0" borderId="0" xfId="0" applyFont="1" applyBorder="1" applyAlignment="1">
      <alignment horizontal="center" wrapText="1"/>
    </xf>
    <xf numFmtId="0" fontId="44" fillId="0" borderId="0" xfId="0" applyFont="1" applyBorder="1" applyAlignment="1">
      <alignment horizontal="right"/>
    </xf>
    <xf numFmtId="0" fontId="44" fillId="0" borderId="0" xfId="0" applyFont="1" applyBorder="1" applyAlignment="1">
      <alignment horizontal="center"/>
    </xf>
    <xf numFmtId="165" fontId="6" fillId="0" borderId="0" xfId="0" applyNumberFormat="1" applyFont="1" applyAlignment="1">
      <alignment horizontal="right"/>
    </xf>
    <xf numFmtId="172" fontId="3" fillId="0" borderId="0" xfId="2" applyNumberFormat="1" applyFont="1" applyAlignment="1">
      <alignment horizontal="right"/>
    </xf>
    <xf numFmtId="0" fontId="3" fillId="0" borderId="0" xfId="0" applyFont="1" applyAlignment="1">
      <alignment horizontal="center"/>
    </xf>
    <xf numFmtId="0" fontId="13" fillId="0" borderId="0" xfId="0" applyFont="1" applyAlignment="1">
      <alignment horizontal="center"/>
    </xf>
    <xf numFmtId="0" fontId="3" fillId="0" borderId="13" xfId="0" applyFont="1" applyFill="1" applyBorder="1" applyAlignment="1">
      <alignment horizontal="center"/>
    </xf>
    <xf numFmtId="177" fontId="0" fillId="0" borderId="0" xfId="0" applyNumberFormat="1" applyFont="1" applyAlignment="1">
      <alignment horizontal="center"/>
    </xf>
    <xf numFmtId="0" fontId="13" fillId="0" borderId="0" xfId="0" applyFont="1" applyAlignment="1">
      <alignment horizontal="center"/>
    </xf>
    <xf numFmtId="0" fontId="13" fillId="0" borderId="14" xfId="0" applyFont="1" applyBorder="1"/>
    <xf numFmtId="165" fontId="0" fillId="0" borderId="13" xfId="0" applyNumberFormat="1" applyBorder="1"/>
    <xf numFmtId="0" fontId="3" fillId="0" borderId="0" xfId="0" applyFont="1" applyAlignment="1">
      <alignment horizontal="center"/>
    </xf>
    <xf numFmtId="0" fontId="0" fillId="0" borderId="0" xfId="0" applyFont="1" applyAlignment="1"/>
    <xf numFmtId="0" fontId="5" fillId="0" borderId="0" xfId="0" applyFont="1" applyAlignment="1">
      <alignment horizontal="right"/>
    </xf>
    <xf numFmtId="0" fontId="3" fillId="0" borderId="0" xfId="0" applyFont="1" applyBorder="1" applyAlignment="1">
      <alignment horizontal="center"/>
    </xf>
    <xf numFmtId="0" fontId="3" fillId="0" borderId="0" xfId="0" applyFont="1" applyBorder="1"/>
    <xf numFmtId="0" fontId="3" fillId="0" borderId="16" xfId="0" applyFont="1" applyBorder="1" applyAlignment="1">
      <alignment horizontal="center"/>
    </xf>
    <xf numFmtId="0" fontId="3" fillId="0" borderId="17" xfId="0" applyFont="1" applyBorder="1" applyAlignment="1">
      <alignment horizontal="center"/>
    </xf>
    <xf numFmtId="0" fontId="3" fillId="0" borderId="2" xfId="0" applyFont="1" applyBorder="1" applyAlignment="1">
      <alignment horizontal="center"/>
    </xf>
    <xf numFmtId="0" fontId="3" fillId="0" borderId="6" xfId="0" applyFont="1" applyBorder="1"/>
    <xf numFmtId="0" fontId="3" fillId="0" borderId="3" xfId="0" applyFont="1" applyBorder="1"/>
    <xf numFmtId="0" fontId="7" fillId="0" borderId="0" xfId="0" applyFont="1" applyAlignment="1">
      <alignment horizontal="center"/>
    </xf>
    <xf numFmtId="0" fontId="7" fillId="0" borderId="2" xfId="0" applyFont="1" applyBorder="1" applyAlignment="1">
      <alignment horizontal="center"/>
    </xf>
    <xf numFmtId="0" fontId="3" fillId="0" borderId="1" xfId="0" applyFont="1" applyBorder="1" applyAlignment="1">
      <alignment horizontal="center"/>
    </xf>
    <xf numFmtId="0" fontId="3" fillId="0" borderId="1" xfId="0" applyFont="1" applyBorder="1"/>
    <xf numFmtId="0" fontId="6" fillId="0" borderId="0" xfId="0" applyFont="1" applyAlignment="1">
      <alignment horizontal="left"/>
    </xf>
    <xf numFmtId="0" fontId="0" fillId="0" borderId="0" xfId="0" applyFont="1" applyAlignment="1">
      <alignment horizontal="left"/>
    </xf>
    <xf numFmtId="0" fontId="29" fillId="0" borderId="0" xfId="0" applyFont="1" applyAlignment="1">
      <alignment horizontal="right"/>
    </xf>
    <xf numFmtId="0" fontId="30" fillId="0" borderId="0" xfId="0" applyFont="1" applyAlignment="1"/>
    <xf numFmtId="0" fontId="13" fillId="0" borderId="0" xfId="0" applyFont="1" applyAlignment="1">
      <alignment horizontal="center"/>
    </xf>
    <xf numFmtId="173" fontId="0" fillId="0" borderId="0" xfId="2" applyNumberFormat="1" applyFont="1"/>
    <xf numFmtId="0" fontId="45" fillId="0" borderId="0" xfId="0" applyFont="1" applyAlignment="1">
      <alignment horizontal="right"/>
    </xf>
    <xf numFmtId="0" fontId="45" fillId="0" borderId="0" xfId="0" applyFont="1" applyAlignment="1"/>
    <xf numFmtId="168" fontId="45" fillId="0" borderId="0" xfId="0" applyNumberFormat="1" applyFont="1"/>
    <xf numFmtId="173" fontId="45" fillId="0" borderId="0" xfId="2" applyNumberFormat="1" applyFont="1"/>
    <xf numFmtId="1" fontId="45" fillId="0" borderId="0" xfId="0" applyNumberFormat="1" applyFont="1"/>
    <xf numFmtId="166" fontId="45" fillId="0" borderId="0" xfId="0" applyNumberFormat="1" applyFont="1" applyAlignment="1">
      <alignment horizontal="center"/>
    </xf>
    <xf numFmtId="0" fontId="45" fillId="0" borderId="13" xfId="0" applyFont="1" applyBorder="1" applyAlignment="1">
      <alignment horizontal="right"/>
    </xf>
    <xf numFmtId="0" fontId="45" fillId="0" borderId="13" xfId="0" applyFont="1" applyBorder="1" applyAlignment="1"/>
    <xf numFmtId="168" fontId="45" fillId="0" borderId="13" xfId="0" applyNumberFormat="1" applyFont="1" applyBorder="1" applyAlignment="1">
      <alignment horizontal="right"/>
    </xf>
    <xf numFmtId="166" fontId="45" fillId="0" borderId="0" xfId="1" applyNumberFormat="1" applyFont="1"/>
  </cellXfs>
  <cellStyles count="3">
    <cellStyle name="Comma" xfId="2" builtinId="3"/>
    <cellStyle name="Normal" xfId="0" builtinId="0"/>
    <cellStyle name="Percent" xfId="1"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900CC"/>
      <color rgb="FFFFFFFF"/>
      <color rgb="FFFF4B4B"/>
      <color rgb="FFFF5A5A"/>
      <color rgb="FFFF7D7D"/>
      <color rgb="FFCC0000"/>
      <color rgb="FFC0C0C0"/>
      <color rgb="FFDDDDDD"/>
      <color rgb="FFFF505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693136289635101"/>
          <c:y val="8.8337624873385798E-2"/>
          <c:w val="0.73089693910853104"/>
          <c:h val="0.75107257825541995"/>
        </c:manualLayout>
      </c:layout>
      <c:scatterChart>
        <c:scatterStyle val="lineMarker"/>
        <c:varyColors val="0"/>
        <c:ser>
          <c:idx val="0"/>
          <c:order val="0"/>
          <c:tx>
            <c:v>Uptake</c:v>
          </c:tx>
          <c:spPr>
            <a:ln w="38100" cap="rnd">
              <a:solidFill>
                <a:schemeClr val="accent6"/>
              </a:solidFill>
              <a:round/>
            </a:ln>
            <a:effectLst/>
          </c:spPr>
          <c:marker>
            <c:symbol val="none"/>
          </c:marker>
          <c:xVal>
            <c:numRef>
              <c:f>'C'!$B$3:$J$3</c:f>
              <c:numCache>
                <c:formatCode>General</c:formatCode>
                <c:ptCount val="9"/>
                <c:pt idx="0">
                  <c:v>2005</c:v>
                </c:pt>
                <c:pt idx="1">
                  <c:v>2006</c:v>
                </c:pt>
                <c:pt idx="2">
                  <c:v>2007</c:v>
                </c:pt>
                <c:pt idx="3">
                  <c:v>2008</c:v>
                </c:pt>
                <c:pt idx="4">
                  <c:v>2009</c:v>
                </c:pt>
                <c:pt idx="5">
                  <c:v>2010</c:v>
                </c:pt>
                <c:pt idx="6">
                  <c:v>2011</c:v>
                </c:pt>
                <c:pt idx="7">
                  <c:v>2012</c:v>
                </c:pt>
                <c:pt idx="8">
                  <c:v>2013</c:v>
                </c:pt>
              </c:numCache>
            </c:numRef>
          </c:xVal>
          <c:yVal>
            <c:numRef>
              <c:f>'C'!$B$8:$J$8</c:f>
              <c:numCache>
                <c:formatCode>General</c:formatCode>
                <c:ptCount val="9"/>
                <c:pt idx="0">
                  <c:v>0</c:v>
                </c:pt>
                <c:pt idx="1">
                  <c:v>-11.5</c:v>
                </c:pt>
                <c:pt idx="2">
                  <c:v>-0.5</c:v>
                </c:pt>
                <c:pt idx="3">
                  <c:v>8.1999999999999993</c:v>
                </c:pt>
                <c:pt idx="4">
                  <c:v>27.2</c:v>
                </c:pt>
                <c:pt idx="5">
                  <c:v>39</c:v>
                </c:pt>
                <c:pt idx="6">
                  <c:v>40.6</c:v>
                </c:pt>
                <c:pt idx="7">
                  <c:v>28.900000000000002</c:v>
                </c:pt>
                <c:pt idx="8">
                  <c:v>48.7</c:v>
                </c:pt>
              </c:numCache>
            </c:numRef>
          </c:yVal>
          <c:smooth val="0"/>
          <c:extLst xmlns:c16r2="http://schemas.microsoft.com/office/drawing/2015/06/chart">
            <c:ext xmlns:c16="http://schemas.microsoft.com/office/drawing/2014/chart" uri="{C3380CC4-5D6E-409C-BE32-E72D297353CC}">
              <c16:uniqueId val="{00000000-A7FA-42DD-A50E-0B81100D8856}"/>
            </c:ext>
          </c:extLst>
        </c:ser>
        <c:ser>
          <c:idx val="1"/>
          <c:order val="1"/>
          <c:tx>
            <c:v>Emissions</c:v>
          </c:tx>
          <c:spPr>
            <a:ln w="38100" cap="rnd">
              <a:solidFill>
                <a:schemeClr val="tx1">
                  <a:lumMod val="75000"/>
                  <a:lumOff val="25000"/>
                </a:schemeClr>
              </a:solidFill>
              <a:round/>
            </a:ln>
            <a:effectLst/>
          </c:spPr>
          <c:marker>
            <c:symbol val="none"/>
          </c:marker>
          <c:xVal>
            <c:numRef>
              <c:f>'C'!$B$3:$J$3</c:f>
              <c:numCache>
                <c:formatCode>General</c:formatCode>
                <c:ptCount val="9"/>
                <c:pt idx="0">
                  <c:v>2005</c:v>
                </c:pt>
                <c:pt idx="1">
                  <c:v>2006</c:v>
                </c:pt>
                <c:pt idx="2">
                  <c:v>2007</c:v>
                </c:pt>
                <c:pt idx="3">
                  <c:v>2008</c:v>
                </c:pt>
                <c:pt idx="4">
                  <c:v>2009</c:v>
                </c:pt>
                <c:pt idx="5">
                  <c:v>2010</c:v>
                </c:pt>
                <c:pt idx="6">
                  <c:v>2011</c:v>
                </c:pt>
                <c:pt idx="7">
                  <c:v>2012</c:v>
                </c:pt>
                <c:pt idx="8">
                  <c:v>2013</c:v>
                </c:pt>
              </c:numCache>
            </c:numRef>
          </c:xVal>
          <c:yVal>
            <c:numRef>
              <c:f>'C'!$B$9:$J$9</c:f>
              <c:numCache>
                <c:formatCode>0.0</c:formatCode>
                <c:ptCount val="9"/>
                <c:pt idx="0" formatCode="General">
                  <c:v>0</c:v>
                </c:pt>
                <c:pt idx="1">
                  <c:v>3.7342961128295471</c:v>
                </c:pt>
                <c:pt idx="2">
                  <c:v>10.960600271132728</c:v>
                </c:pt>
                <c:pt idx="3">
                  <c:v>24.532843096967728</c:v>
                </c:pt>
                <c:pt idx="4">
                  <c:v>41.236898296834099</c:v>
                </c:pt>
                <c:pt idx="5">
                  <c:v>62.029603131332742</c:v>
                </c:pt>
                <c:pt idx="6">
                  <c:v>84.542595031134567</c:v>
                </c:pt>
                <c:pt idx="7">
                  <c:v>107.06707362051</c:v>
                </c:pt>
                <c:pt idx="8">
                  <c:v>131.75066290792637</c:v>
                </c:pt>
              </c:numCache>
            </c:numRef>
          </c:yVal>
          <c:smooth val="0"/>
          <c:extLst xmlns:c16r2="http://schemas.microsoft.com/office/drawing/2015/06/chart">
            <c:ext xmlns:c16="http://schemas.microsoft.com/office/drawing/2014/chart" uri="{C3380CC4-5D6E-409C-BE32-E72D297353CC}">
              <c16:uniqueId val="{00000001-A7FA-42DD-A50E-0B81100D8856}"/>
            </c:ext>
          </c:extLst>
        </c:ser>
        <c:ser>
          <c:idx val="2"/>
          <c:order val="2"/>
          <c:tx>
            <c:v>Zero Line</c:v>
          </c:tx>
          <c:spPr>
            <a:ln w="12700" cap="rnd">
              <a:solidFill>
                <a:schemeClr val="tx1">
                  <a:lumMod val="65000"/>
                  <a:lumOff val="35000"/>
                </a:schemeClr>
              </a:solidFill>
              <a:prstDash val="dash"/>
              <a:round/>
            </a:ln>
            <a:effectLst/>
          </c:spPr>
          <c:marker>
            <c:symbol val="none"/>
          </c:marker>
          <c:xVal>
            <c:numRef>
              <c:f>H!$A$7:$A$17</c:f>
              <c:numCache>
                <c:formatCode>General</c:formatCode>
                <c:ptCount val="11"/>
                <c:pt idx="0">
                  <c:v>2005</c:v>
                </c:pt>
                <c:pt idx="1">
                  <c:v>2006</c:v>
                </c:pt>
                <c:pt idx="2">
                  <c:v>2007</c:v>
                </c:pt>
                <c:pt idx="3">
                  <c:v>2008</c:v>
                </c:pt>
                <c:pt idx="4">
                  <c:v>2009</c:v>
                </c:pt>
                <c:pt idx="5">
                  <c:v>2010</c:v>
                </c:pt>
                <c:pt idx="6">
                  <c:v>2011</c:v>
                </c:pt>
                <c:pt idx="7">
                  <c:v>2012</c:v>
                </c:pt>
                <c:pt idx="8">
                  <c:v>2013</c:v>
                </c:pt>
                <c:pt idx="9">
                  <c:v>2014</c:v>
                </c:pt>
                <c:pt idx="10">
                  <c:v>2015</c:v>
                </c:pt>
              </c:numCache>
            </c:numRef>
          </c:xVal>
          <c:yVal>
            <c:numRef>
              <c:f>H!$B$7:$B$17</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yVal>
          <c:smooth val="0"/>
          <c:extLst xmlns:c16r2="http://schemas.microsoft.com/office/drawing/2015/06/chart">
            <c:ext xmlns:c16="http://schemas.microsoft.com/office/drawing/2014/chart" uri="{C3380CC4-5D6E-409C-BE32-E72D297353CC}">
              <c16:uniqueId val="{00000002-A7FA-42DD-A50E-0B81100D8856}"/>
            </c:ext>
          </c:extLst>
        </c:ser>
        <c:dLbls>
          <c:showLegendKey val="0"/>
          <c:showVal val="0"/>
          <c:showCatName val="0"/>
          <c:showSerName val="0"/>
          <c:showPercent val="0"/>
          <c:showBubbleSize val="0"/>
        </c:dLbls>
        <c:axId val="226728664"/>
        <c:axId val="226729056"/>
      </c:scatterChart>
      <c:valAx>
        <c:axId val="226728664"/>
        <c:scaling>
          <c:orientation val="minMax"/>
          <c:max val="2015"/>
          <c:min val="2005"/>
        </c:scaling>
        <c:delete val="0"/>
        <c:axPos val="b"/>
        <c:numFmt formatCode="General" sourceLinked="1"/>
        <c:majorTickMark val="out"/>
        <c:minorTickMark val="out"/>
        <c:tickLblPos val="nextTo"/>
        <c:spPr>
          <a:noFill/>
          <a:ln w="12700"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26729056"/>
        <c:crossesAt val="-25"/>
        <c:crossBetween val="midCat"/>
        <c:minorUnit val="1"/>
      </c:valAx>
      <c:valAx>
        <c:axId val="226729056"/>
        <c:scaling>
          <c:orientation val="minMax"/>
          <c:max val="150"/>
          <c:min val="-25"/>
        </c:scaling>
        <c:delete val="0"/>
        <c:axPos val="l"/>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sz="1400">
                    <a:solidFill>
                      <a:sysClr val="windowText" lastClr="000000"/>
                    </a:solidFill>
                  </a:rPr>
                  <a:t>Cumulative</a:t>
                </a:r>
                <a:r>
                  <a:rPr lang="en-US" sz="1400" baseline="0">
                    <a:solidFill>
                      <a:sysClr val="windowText" lastClr="000000"/>
                    </a:solidFill>
                  </a:rPr>
                  <a:t> c</a:t>
                </a:r>
                <a:r>
                  <a:rPr lang="en-US" sz="1400">
                    <a:solidFill>
                      <a:sysClr val="windowText" lastClr="000000"/>
                    </a:solidFill>
                  </a:rPr>
                  <a:t>arbon exchange,</a:t>
                </a:r>
                <a:r>
                  <a:rPr lang="en-US" sz="1400" baseline="0">
                    <a:solidFill>
                      <a:sysClr val="windowText" lastClr="000000"/>
                    </a:solidFill>
                  </a:rPr>
                  <a:t> TgC</a:t>
                </a:r>
                <a:endParaRPr lang="en-US" sz="1400">
                  <a:solidFill>
                    <a:sysClr val="windowText" lastClr="000000"/>
                  </a:solidFill>
                </a:endParaRPr>
              </a:p>
            </c:rich>
          </c:tx>
          <c:overlay val="0"/>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26728664"/>
        <c:crosses val="autoZero"/>
        <c:crossBetween val="midCat"/>
        <c:majorUnit val="25"/>
      </c:valAx>
      <c:spPr>
        <a:noFill/>
        <a:ln w="12700">
          <a:solidFill>
            <a:schemeClr val="tx1">
              <a:lumMod val="75000"/>
              <a:lumOff val="25000"/>
            </a:schemeClr>
          </a:solidFill>
        </a:ln>
        <a:effectLst/>
      </c:spPr>
    </c:plotArea>
    <c:plotVisOnly val="1"/>
    <c:dispBlanksAs val="gap"/>
    <c:showDLblsOverMax val="0"/>
  </c:chart>
  <c:spPr>
    <a:solidFill>
      <a:srgbClr val="FFFFFF"/>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693136289635101"/>
          <c:y val="8.8337624873385798E-2"/>
          <c:w val="0.73089693910853104"/>
          <c:h val="0.75107257825541995"/>
        </c:manualLayout>
      </c:layout>
      <c:scatterChart>
        <c:scatterStyle val="lineMarker"/>
        <c:varyColors val="0"/>
        <c:ser>
          <c:idx val="0"/>
          <c:order val="0"/>
          <c:tx>
            <c:v>Uptake</c:v>
          </c:tx>
          <c:spPr>
            <a:ln w="38100" cap="rnd">
              <a:solidFill>
                <a:schemeClr val="accent6"/>
              </a:solidFill>
              <a:round/>
            </a:ln>
            <a:effectLst/>
          </c:spPr>
          <c:marker>
            <c:symbol val="none"/>
          </c:marker>
          <c:xVal>
            <c:numRef>
              <c:f>'C'!$B$3:$J$3</c:f>
              <c:numCache>
                <c:formatCode>General</c:formatCode>
                <c:ptCount val="9"/>
                <c:pt idx="0">
                  <c:v>2005</c:v>
                </c:pt>
                <c:pt idx="1">
                  <c:v>2006</c:v>
                </c:pt>
                <c:pt idx="2">
                  <c:v>2007</c:v>
                </c:pt>
                <c:pt idx="3">
                  <c:v>2008</c:v>
                </c:pt>
                <c:pt idx="4">
                  <c:v>2009</c:v>
                </c:pt>
                <c:pt idx="5">
                  <c:v>2010</c:v>
                </c:pt>
                <c:pt idx="6">
                  <c:v>2011</c:v>
                </c:pt>
                <c:pt idx="7">
                  <c:v>2012</c:v>
                </c:pt>
                <c:pt idx="8">
                  <c:v>2013</c:v>
                </c:pt>
              </c:numCache>
            </c:numRef>
          </c:xVal>
          <c:yVal>
            <c:numRef>
              <c:f>'C'!$B$8:$J$8</c:f>
              <c:numCache>
                <c:formatCode>General</c:formatCode>
                <c:ptCount val="9"/>
                <c:pt idx="0">
                  <c:v>0</c:v>
                </c:pt>
                <c:pt idx="1">
                  <c:v>-11.5</c:v>
                </c:pt>
                <c:pt idx="2">
                  <c:v>-0.5</c:v>
                </c:pt>
                <c:pt idx="3">
                  <c:v>8.1999999999999993</c:v>
                </c:pt>
                <c:pt idx="4">
                  <c:v>27.2</c:v>
                </c:pt>
                <c:pt idx="5">
                  <c:v>39</c:v>
                </c:pt>
                <c:pt idx="6">
                  <c:v>40.6</c:v>
                </c:pt>
                <c:pt idx="7">
                  <c:v>28.900000000000002</c:v>
                </c:pt>
                <c:pt idx="8">
                  <c:v>48.7</c:v>
                </c:pt>
              </c:numCache>
            </c:numRef>
          </c:yVal>
          <c:smooth val="0"/>
          <c:extLst xmlns:c16r2="http://schemas.microsoft.com/office/drawing/2015/06/chart">
            <c:ext xmlns:c16="http://schemas.microsoft.com/office/drawing/2014/chart" uri="{C3380CC4-5D6E-409C-BE32-E72D297353CC}">
              <c16:uniqueId val="{00000000-A7FA-42DD-A50E-0B81100D8856}"/>
            </c:ext>
          </c:extLst>
        </c:ser>
        <c:ser>
          <c:idx val="1"/>
          <c:order val="1"/>
          <c:tx>
            <c:v>Emissions</c:v>
          </c:tx>
          <c:spPr>
            <a:ln w="38100" cap="rnd">
              <a:solidFill>
                <a:schemeClr val="tx1">
                  <a:lumMod val="75000"/>
                  <a:lumOff val="25000"/>
                </a:schemeClr>
              </a:solidFill>
              <a:round/>
            </a:ln>
            <a:effectLst/>
          </c:spPr>
          <c:marker>
            <c:symbol val="none"/>
          </c:marker>
          <c:xVal>
            <c:numRef>
              <c:f>'C'!$B$3:$J$3</c:f>
              <c:numCache>
                <c:formatCode>General</c:formatCode>
                <c:ptCount val="9"/>
                <c:pt idx="0">
                  <c:v>2005</c:v>
                </c:pt>
                <c:pt idx="1">
                  <c:v>2006</c:v>
                </c:pt>
                <c:pt idx="2">
                  <c:v>2007</c:v>
                </c:pt>
                <c:pt idx="3">
                  <c:v>2008</c:v>
                </c:pt>
                <c:pt idx="4">
                  <c:v>2009</c:v>
                </c:pt>
                <c:pt idx="5">
                  <c:v>2010</c:v>
                </c:pt>
                <c:pt idx="6">
                  <c:v>2011</c:v>
                </c:pt>
                <c:pt idx="7">
                  <c:v>2012</c:v>
                </c:pt>
                <c:pt idx="8">
                  <c:v>2013</c:v>
                </c:pt>
              </c:numCache>
            </c:numRef>
          </c:xVal>
          <c:yVal>
            <c:numRef>
              <c:f>'C'!$B$9:$J$9</c:f>
              <c:numCache>
                <c:formatCode>0.0</c:formatCode>
                <c:ptCount val="9"/>
                <c:pt idx="0" formatCode="General">
                  <c:v>0</c:v>
                </c:pt>
                <c:pt idx="1">
                  <c:v>3.7342961128295471</c:v>
                </c:pt>
                <c:pt idx="2">
                  <c:v>10.960600271132728</c:v>
                </c:pt>
                <c:pt idx="3">
                  <c:v>24.532843096967728</c:v>
                </c:pt>
                <c:pt idx="4">
                  <c:v>41.236898296834099</c:v>
                </c:pt>
                <c:pt idx="5">
                  <c:v>62.029603131332742</c:v>
                </c:pt>
                <c:pt idx="6">
                  <c:v>84.542595031134567</c:v>
                </c:pt>
                <c:pt idx="7">
                  <c:v>107.06707362051</c:v>
                </c:pt>
                <c:pt idx="8">
                  <c:v>131.75066290792637</c:v>
                </c:pt>
              </c:numCache>
            </c:numRef>
          </c:yVal>
          <c:smooth val="0"/>
          <c:extLst xmlns:c16r2="http://schemas.microsoft.com/office/drawing/2015/06/chart">
            <c:ext xmlns:c16="http://schemas.microsoft.com/office/drawing/2014/chart" uri="{C3380CC4-5D6E-409C-BE32-E72D297353CC}">
              <c16:uniqueId val="{00000001-A7FA-42DD-A50E-0B81100D8856}"/>
            </c:ext>
          </c:extLst>
        </c:ser>
        <c:ser>
          <c:idx val="2"/>
          <c:order val="2"/>
          <c:tx>
            <c:v>Zero Line</c:v>
          </c:tx>
          <c:spPr>
            <a:ln w="12700" cap="rnd">
              <a:solidFill>
                <a:schemeClr val="tx1">
                  <a:lumMod val="65000"/>
                  <a:lumOff val="35000"/>
                </a:schemeClr>
              </a:solidFill>
              <a:prstDash val="dash"/>
              <a:round/>
            </a:ln>
            <a:effectLst/>
          </c:spPr>
          <c:marker>
            <c:symbol val="none"/>
          </c:marker>
          <c:xVal>
            <c:numRef>
              <c:f>H!$A$7:$A$17</c:f>
              <c:numCache>
                <c:formatCode>General</c:formatCode>
                <c:ptCount val="11"/>
                <c:pt idx="0">
                  <c:v>2005</c:v>
                </c:pt>
                <c:pt idx="1">
                  <c:v>2006</c:v>
                </c:pt>
                <c:pt idx="2">
                  <c:v>2007</c:v>
                </c:pt>
                <c:pt idx="3">
                  <c:v>2008</c:v>
                </c:pt>
                <c:pt idx="4">
                  <c:v>2009</c:v>
                </c:pt>
                <c:pt idx="5">
                  <c:v>2010</c:v>
                </c:pt>
                <c:pt idx="6">
                  <c:v>2011</c:v>
                </c:pt>
                <c:pt idx="7">
                  <c:v>2012</c:v>
                </c:pt>
                <c:pt idx="8">
                  <c:v>2013</c:v>
                </c:pt>
                <c:pt idx="9">
                  <c:v>2014</c:v>
                </c:pt>
                <c:pt idx="10">
                  <c:v>2015</c:v>
                </c:pt>
              </c:numCache>
            </c:numRef>
          </c:xVal>
          <c:yVal>
            <c:numRef>
              <c:f>H!$B$7:$B$17</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yVal>
          <c:smooth val="0"/>
          <c:extLst xmlns:c16r2="http://schemas.microsoft.com/office/drawing/2015/06/chart">
            <c:ext xmlns:c16="http://schemas.microsoft.com/office/drawing/2014/chart" uri="{C3380CC4-5D6E-409C-BE32-E72D297353CC}">
              <c16:uniqueId val="{00000002-A7FA-42DD-A50E-0B81100D8856}"/>
            </c:ext>
          </c:extLst>
        </c:ser>
        <c:ser>
          <c:idx val="3"/>
          <c:order val="3"/>
          <c:tx>
            <c:v>Net</c:v>
          </c:tx>
          <c:spPr>
            <a:ln w="38100" cap="rnd">
              <a:solidFill>
                <a:srgbClr val="FF7C80"/>
              </a:solidFill>
              <a:round/>
            </a:ln>
            <a:effectLst/>
          </c:spPr>
          <c:marker>
            <c:symbol val="none"/>
          </c:marker>
          <c:xVal>
            <c:numRef>
              <c:f>'C'!$B$3:$J$3</c:f>
              <c:numCache>
                <c:formatCode>General</c:formatCode>
                <c:ptCount val="9"/>
                <c:pt idx="0">
                  <c:v>2005</c:v>
                </c:pt>
                <c:pt idx="1">
                  <c:v>2006</c:v>
                </c:pt>
                <c:pt idx="2">
                  <c:v>2007</c:v>
                </c:pt>
                <c:pt idx="3">
                  <c:v>2008</c:v>
                </c:pt>
                <c:pt idx="4">
                  <c:v>2009</c:v>
                </c:pt>
                <c:pt idx="5">
                  <c:v>2010</c:v>
                </c:pt>
                <c:pt idx="6">
                  <c:v>2011</c:v>
                </c:pt>
                <c:pt idx="7">
                  <c:v>2012</c:v>
                </c:pt>
                <c:pt idx="8">
                  <c:v>2013</c:v>
                </c:pt>
              </c:numCache>
            </c:numRef>
          </c:xVal>
          <c:yVal>
            <c:numRef>
              <c:f>'C'!$B$10:$J$10</c:f>
              <c:numCache>
                <c:formatCode>0.0</c:formatCode>
                <c:ptCount val="9"/>
                <c:pt idx="0" formatCode="General">
                  <c:v>0</c:v>
                </c:pt>
                <c:pt idx="1">
                  <c:v>15.234296112829547</c:v>
                </c:pt>
                <c:pt idx="2">
                  <c:v>11.460600271132728</c:v>
                </c:pt>
                <c:pt idx="3">
                  <c:v>16.332843096967729</c:v>
                </c:pt>
                <c:pt idx="4">
                  <c:v>14.036898296834099</c:v>
                </c:pt>
                <c:pt idx="5">
                  <c:v>23.029603131332742</c:v>
                </c:pt>
                <c:pt idx="6">
                  <c:v>43.942595031134566</c:v>
                </c:pt>
                <c:pt idx="7">
                  <c:v>78.167073620509996</c:v>
                </c:pt>
                <c:pt idx="8">
                  <c:v>83.050662907926366</c:v>
                </c:pt>
              </c:numCache>
            </c:numRef>
          </c:yVal>
          <c:smooth val="0"/>
          <c:extLst xmlns:c16r2="http://schemas.microsoft.com/office/drawing/2015/06/chart">
            <c:ext xmlns:c16="http://schemas.microsoft.com/office/drawing/2014/chart" uri="{C3380CC4-5D6E-409C-BE32-E72D297353CC}">
              <c16:uniqueId val="{00000003-A7FA-42DD-A50E-0B81100D8856}"/>
            </c:ext>
          </c:extLst>
        </c:ser>
        <c:dLbls>
          <c:showLegendKey val="0"/>
          <c:showVal val="0"/>
          <c:showCatName val="0"/>
          <c:showSerName val="0"/>
          <c:showPercent val="0"/>
          <c:showBubbleSize val="0"/>
        </c:dLbls>
        <c:axId val="226729840"/>
        <c:axId val="226730232"/>
      </c:scatterChart>
      <c:valAx>
        <c:axId val="226729840"/>
        <c:scaling>
          <c:orientation val="minMax"/>
          <c:max val="2015"/>
          <c:min val="2005"/>
        </c:scaling>
        <c:delete val="0"/>
        <c:axPos val="b"/>
        <c:numFmt formatCode="General" sourceLinked="1"/>
        <c:majorTickMark val="out"/>
        <c:minorTickMark val="out"/>
        <c:tickLblPos val="nextTo"/>
        <c:spPr>
          <a:noFill/>
          <a:ln w="12700"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26730232"/>
        <c:crossesAt val="-25"/>
        <c:crossBetween val="midCat"/>
        <c:minorUnit val="1"/>
      </c:valAx>
      <c:valAx>
        <c:axId val="226730232"/>
        <c:scaling>
          <c:orientation val="minMax"/>
          <c:max val="150"/>
          <c:min val="-25"/>
        </c:scaling>
        <c:delete val="0"/>
        <c:axPos val="l"/>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sz="1400">
                    <a:solidFill>
                      <a:sysClr val="windowText" lastClr="000000"/>
                    </a:solidFill>
                  </a:rPr>
                  <a:t>Cumulative</a:t>
                </a:r>
                <a:r>
                  <a:rPr lang="en-US" sz="1400" baseline="0">
                    <a:solidFill>
                      <a:sysClr val="windowText" lastClr="000000"/>
                    </a:solidFill>
                  </a:rPr>
                  <a:t> c</a:t>
                </a:r>
                <a:r>
                  <a:rPr lang="en-US" sz="1400">
                    <a:solidFill>
                      <a:sysClr val="windowText" lastClr="000000"/>
                    </a:solidFill>
                  </a:rPr>
                  <a:t>arbon exchange,</a:t>
                </a:r>
                <a:r>
                  <a:rPr lang="en-US" sz="1400" baseline="0">
                    <a:solidFill>
                      <a:sysClr val="windowText" lastClr="000000"/>
                    </a:solidFill>
                  </a:rPr>
                  <a:t> TgC</a:t>
                </a:r>
                <a:endParaRPr lang="en-US" sz="1400">
                  <a:solidFill>
                    <a:sysClr val="windowText" lastClr="000000"/>
                  </a:solidFill>
                </a:endParaRPr>
              </a:p>
            </c:rich>
          </c:tx>
          <c:overlay val="0"/>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26729840"/>
        <c:crosses val="autoZero"/>
        <c:crossBetween val="midCat"/>
        <c:majorUnit val="25"/>
      </c:valAx>
      <c:spPr>
        <a:noFill/>
        <a:ln w="12700">
          <a:solidFill>
            <a:schemeClr val="tx1">
              <a:lumMod val="75000"/>
              <a:lumOff val="25000"/>
            </a:schemeClr>
          </a:solidFill>
        </a:ln>
        <a:effectLst/>
      </c:spPr>
    </c:plotArea>
    <c:plotVisOnly val="1"/>
    <c:dispBlanksAs val="gap"/>
    <c:showDLblsOverMax val="0"/>
  </c:chart>
  <c:spPr>
    <a:solidFill>
      <a:srgbClr val="FFFFFF"/>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957301183148182"/>
          <c:y val="8.8337624873385798E-2"/>
          <c:w val="0.74825515926311348"/>
          <c:h val="0.75107257825541995"/>
        </c:manualLayout>
      </c:layout>
      <c:scatterChart>
        <c:scatterStyle val="lineMarker"/>
        <c:varyColors val="0"/>
        <c:ser>
          <c:idx val="0"/>
          <c:order val="0"/>
          <c:tx>
            <c:v>Net Change in Carbon Uptake</c:v>
          </c:tx>
          <c:spPr>
            <a:ln w="38100" cap="rnd">
              <a:solidFill>
                <a:schemeClr val="accent6"/>
              </a:solidFill>
              <a:round/>
            </a:ln>
            <a:effectLst/>
          </c:spPr>
          <c:marker>
            <c:symbol val="none"/>
          </c:marker>
          <c:xVal>
            <c:numRef>
              <c:f>'C'!$B$3:$J$3</c:f>
              <c:numCache>
                <c:formatCode>General</c:formatCode>
                <c:ptCount val="9"/>
                <c:pt idx="0">
                  <c:v>2005</c:v>
                </c:pt>
                <c:pt idx="1">
                  <c:v>2006</c:v>
                </c:pt>
                <c:pt idx="2">
                  <c:v>2007</c:v>
                </c:pt>
                <c:pt idx="3">
                  <c:v>2008</c:v>
                </c:pt>
                <c:pt idx="4">
                  <c:v>2009</c:v>
                </c:pt>
                <c:pt idx="5">
                  <c:v>2010</c:v>
                </c:pt>
                <c:pt idx="6">
                  <c:v>2011</c:v>
                </c:pt>
                <c:pt idx="7">
                  <c:v>2012</c:v>
                </c:pt>
                <c:pt idx="8">
                  <c:v>2013</c:v>
                </c:pt>
              </c:numCache>
            </c:numRef>
          </c:xVal>
          <c:yVal>
            <c:numRef>
              <c:f>'C'!$B$5:$J$5</c:f>
              <c:numCache>
                <c:formatCode>General</c:formatCode>
                <c:ptCount val="9"/>
                <c:pt idx="0">
                  <c:v>0</c:v>
                </c:pt>
                <c:pt idx="1">
                  <c:v>-11.5</c:v>
                </c:pt>
                <c:pt idx="2">
                  <c:v>11</c:v>
                </c:pt>
                <c:pt idx="3">
                  <c:v>8.6999999999999993</c:v>
                </c:pt>
                <c:pt idx="4">
                  <c:v>19</c:v>
                </c:pt>
                <c:pt idx="5">
                  <c:v>11.8</c:v>
                </c:pt>
                <c:pt idx="6">
                  <c:v>1.6000000000000014</c:v>
                </c:pt>
                <c:pt idx="7">
                  <c:v>-11.7</c:v>
                </c:pt>
                <c:pt idx="8">
                  <c:v>19.8</c:v>
                </c:pt>
              </c:numCache>
            </c:numRef>
          </c:yVal>
          <c:smooth val="0"/>
          <c:extLst xmlns:c16r2="http://schemas.microsoft.com/office/drawing/2015/06/chart">
            <c:ext xmlns:c16="http://schemas.microsoft.com/office/drawing/2014/chart" uri="{C3380CC4-5D6E-409C-BE32-E72D297353CC}">
              <c16:uniqueId val="{00000000-A7FA-42DD-A50E-0B81100D8856}"/>
            </c:ext>
          </c:extLst>
        </c:ser>
        <c:ser>
          <c:idx val="1"/>
          <c:order val="1"/>
          <c:tx>
            <c:v>Change in Biogenic Emissions</c:v>
          </c:tx>
          <c:spPr>
            <a:ln w="38100" cap="rnd">
              <a:solidFill>
                <a:schemeClr val="tx1">
                  <a:lumMod val="75000"/>
                  <a:lumOff val="25000"/>
                </a:schemeClr>
              </a:solidFill>
              <a:round/>
            </a:ln>
            <a:effectLst/>
          </c:spPr>
          <c:marker>
            <c:symbol val="none"/>
          </c:marker>
          <c:xVal>
            <c:numRef>
              <c:f>'C'!$B$3:$J$3</c:f>
              <c:numCache>
                <c:formatCode>General</c:formatCode>
                <c:ptCount val="9"/>
                <c:pt idx="0">
                  <c:v>2005</c:v>
                </c:pt>
                <c:pt idx="1">
                  <c:v>2006</c:v>
                </c:pt>
                <c:pt idx="2">
                  <c:v>2007</c:v>
                </c:pt>
                <c:pt idx="3">
                  <c:v>2008</c:v>
                </c:pt>
                <c:pt idx="4">
                  <c:v>2009</c:v>
                </c:pt>
                <c:pt idx="5">
                  <c:v>2010</c:v>
                </c:pt>
                <c:pt idx="6">
                  <c:v>2011</c:v>
                </c:pt>
                <c:pt idx="7">
                  <c:v>2012</c:v>
                </c:pt>
                <c:pt idx="8">
                  <c:v>2013</c:v>
                </c:pt>
              </c:numCache>
            </c:numRef>
          </c:xVal>
          <c:yVal>
            <c:numRef>
              <c:f>'C'!$B$6:$J$6</c:f>
              <c:numCache>
                <c:formatCode>0.0</c:formatCode>
                <c:ptCount val="9"/>
                <c:pt idx="0" formatCode="General">
                  <c:v>0</c:v>
                </c:pt>
                <c:pt idx="1">
                  <c:v>3.7342961128295471</c:v>
                </c:pt>
                <c:pt idx="2">
                  <c:v>7.2263041583031811</c:v>
                </c:pt>
                <c:pt idx="3">
                  <c:v>13.572242825835</c:v>
                </c:pt>
                <c:pt idx="4">
                  <c:v>16.704055199866367</c:v>
                </c:pt>
                <c:pt idx="5">
                  <c:v>20.792704834498643</c:v>
                </c:pt>
                <c:pt idx="6">
                  <c:v>22.512991899801825</c:v>
                </c:pt>
                <c:pt idx="7">
                  <c:v>22.524478589375441</c:v>
                </c:pt>
                <c:pt idx="8">
                  <c:v>24.68358928741636</c:v>
                </c:pt>
              </c:numCache>
            </c:numRef>
          </c:yVal>
          <c:smooth val="0"/>
          <c:extLst xmlns:c16r2="http://schemas.microsoft.com/office/drawing/2015/06/chart">
            <c:ext xmlns:c16="http://schemas.microsoft.com/office/drawing/2014/chart" uri="{C3380CC4-5D6E-409C-BE32-E72D297353CC}">
              <c16:uniqueId val="{00000001-A7FA-42DD-A50E-0B81100D8856}"/>
            </c:ext>
          </c:extLst>
        </c:ser>
        <c:ser>
          <c:idx val="2"/>
          <c:order val="2"/>
          <c:tx>
            <c:v>Zero Line</c:v>
          </c:tx>
          <c:spPr>
            <a:ln w="12700" cap="rnd">
              <a:solidFill>
                <a:schemeClr val="tx1">
                  <a:lumMod val="65000"/>
                  <a:lumOff val="35000"/>
                </a:schemeClr>
              </a:solidFill>
              <a:prstDash val="dash"/>
              <a:round/>
            </a:ln>
            <a:effectLst/>
          </c:spPr>
          <c:marker>
            <c:symbol val="none"/>
          </c:marker>
          <c:xVal>
            <c:numRef>
              <c:f>H!$A$7:$A$17</c:f>
              <c:numCache>
                <c:formatCode>General</c:formatCode>
                <c:ptCount val="11"/>
                <c:pt idx="0">
                  <c:v>2005</c:v>
                </c:pt>
                <c:pt idx="1">
                  <c:v>2006</c:v>
                </c:pt>
                <c:pt idx="2">
                  <c:v>2007</c:v>
                </c:pt>
                <c:pt idx="3">
                  <c:v>2008</c:v>
                </c:pt>
                <c:pt idx="4">
                  <c:v>2009</c:v>
                </c:pt>
                <c:pt idx="5">
                  <c:v>2010</c:v>
                </c:pt>
                <c:pt idx="6">
                  <c:v>2011</c:v>
                </c:pt>
                <c:pt idx="7">
                  <c:v>2012</c:v>
                </c:pt>
                <c:pt idx="8">
                  <c:v>2013</c:v>
                </c:pt>
                <c:pt idx="9">
                  <c:v>2014</c:v>
                </c:pt>
                <c:pt idx="10">
                  <c:v>2015</c:v>
                </c:pt>
              </c:numCache>
            </c:numRef>
          </c:xVal>
          <c:yVal>
            <c:numRef>
              <c:f>H!$B$7:$B$17</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yVal>
          <c:smooth val="0"/>
          <c:extLst xmlns:c16r2="http://schemas.microsoft.com/office/drawing/2015/06/chart">
            <c:ext xmlns:c16="http://schemas.microsoft.com/office/drawing/2014/chart" uri="{C3380CC4-5D6E-409C-BE32-E72D297353CC}">
              <c16:uniqueId val="{00000002-A7FA-42DD-A50E-0B81100D8856}"/>
            </c:ext>
          </c:extLst>
        </c:ser>
        <c:dLbls>
          <c:showLegendKey val="0"/>
          <c:showVal val="0"/>
          <c:showCatName val="0"/>
          <c:showSerName val="0"/>
          <c:showPercent val="0"/>
          <c:showBubbleSize val="0"/>
        </c:dLbls>
        <c:axId val="226731016"/>
        <c:axId val="226731408"/>
      </c:scatterChart>
      <c:valAx>
        <c:axId val="226731016"/>
        <c:scaling>
          <c:orientation val="minMax"/>
          <c:max val="2015"/>
          <c:min val="2005"/>
        </c:scaling>
        <c:delete val="0"/>
        <c:axPos val="b"/>
        <c:numFmt formatCode="General" sourceLinked="1"/>
        <c:majorTickMark val="out"/>
        <c:minorTickMark val="out"/>
        <c:tickLblPos val="nextTo"/>
        <c:spPr>
          <a:noFill/>
          <a:ln w="12700"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26731408"/>
        <c:crossesAt val="-25"/>
        <c:crossBetween val="midCat"/>
        <c:minorUnit val="1"/>
      </c:valAx>
      <c:valAx>
        <c:axId val="226731408"/>
        <c:scaling>
          <c:orientation val="minMax"/>
          <c:max val="30"/>
          <c:min val="-15"/>
        </c:scaling>
        <c:delete val="0"/>
        <c:axPos val="l"/>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sz="1400">
                    <a:solidFill>
                      <a:sysClr val="windowText" lastClr="000000"/>
                    </a:solidFill>
                  </a:rPr>
                  <a:t>Cumulative</a:t>
                </a:r>
                <a:r>
                  <a:rPr lang="en-US" sz="1400" baseline="0">
                    <a:solidFill>
                      <a:sysClr val="windowText" lastClr="000000"/>
                    </a:solidFill>
                  </a:rPr>
                  <a:t> c</a:t>
                </a:r>
                <a:r>
                  <a:rPr lang="en-US" sz="1400">
                    <a:solidFill>
                      <a:sysClr val="windowText" lastClr="000000"/>
                    </a:solidFill>
                  </a:rPr>
                  <a:t>arbon exchange,</a:t>
                </a:r>
                <a:r>
                  <a:rPr lang="en-US" sz="1400" baseline="0">
                    <a:solidFill>
                      <a:sysClr val="windowText" lastClr="000000"/>
                    </a:solidFill>
                  </a:rPr>
                  <a:t> TgC</a:t>
                </a:r>
                <a:endParaRPr lang="en-US" sz="1400">
                  <a:solidFill>
                    <a:sysClr val="windowText" lastClr="000000"/>
                  </a:solidFill>
                </a:endParaRPr>
              </a:p>
            </c:rich>
          </c:tx>
          <c:layout>
            <c:manualLayout>
              <c:xMode val="edge"/>
              <c:yMode val="edge"/>
              <c:x val="4.7949185330951237E-2"/>
              <c:y val="8.8337707786526679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26731016"/>
        <c:crosses val="autoZero"/>
        <c:crossBetween val="midCat"/>
        <c:majorUnit val="5"/>
      </c:valAx>
      <c:spPr>
        <a:noFill/>
        <a:ln w="12700">
          <a:solidFill>
            <a:schemeClr val="tx1">
              <a:lumMod val="75000"/>
              <a:lumOff val="25000"/>
            </a:schemeClr>
          </a:solidFill>
        </a:ln>
        <a:effectLst/>
      </c:spPr>
    </c:plotArea>
    <c:plotVisOnly val="1"/>
    <c:dispBlanksAs val="gap"/>
    <c:showDLblsOverMax val="0"/>
  </c:chart>
  <c:spPr>
    <a:solidFill>
      <a:srgbClr val="FFFFFF"/>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367650790353924"/>
          <c:y val="7.9125152062966581E-2"/>
          <c:w val="0.72716256942604907"/>
          <c:h val="0.75244132242455497"/>
        </c:manualLayout>
      </c:layout>
      <c:scatterChart>
        <c:scatterStyle val="lineMarker"/>
        <c:varyColors val="0"/>
        <c:ser>
          <c:idx val="0"/>
          <c:order val="0"/>
          <c:tx>
            <c:v>Fossil Only</c:v>
          </c:tx>
          <c:spPr>
            <a:ln w="38100" cap="rnd">
              <a:solidFill>
                <a:srgbClr val="FF5A5A"/>
              </a:solidFill>
              <a:round/>
            </a:ln>
            <a:effectLst/>
          </c:spPr>
          <c:marker>
            <c:symbol val="none"/>
          </c:marker>
          <c:xVal>
            <c:numRef>
              <c:f>F!$A$25:$A$39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xVal>
          <c:yVal>
            <c:numRef>
              <c:f>F!$L$25:$L$39</c:f>
              <c:numCache>
                <c:formatCode>0</c:formatCode>
                <c:ptCount val="15"/>
                <c:pt idx="0">
                  <c:v>414.75041178853098</c:v>
                </c:pt>
                <c:pt idx="1">
                  <c:v>418.70572483553462</c:v>
                </c:pt>
                <c:pt idx="2">
                  <c:v>428.45184288932728</c:v>
                </c:pt>
                <c:pt idx="3">
                  <c:v>433.33911984580368</c:v>
                </c:pt>
                <c:pt idx="4">
                  <c:v>445.47760146422183</c:v>
                </c:pt>
                <c:pt idx="5">
                  <c:v>448.53910956075276</c:v>
                </c:pt>
                <c:pt idx="6">
                  <c:v>454.79306856079643</c:v>
                </c:pt>
                <c:pt idx="7">
                  <c:v>452.74001707398548</c:v>
                </c:pt>
                <c:pt idx="8">
                  <c:v>425.40844292824363</c:v>
                </c:pt>
                <c:pt idx="9">
                  <c:v>415.9364461406401</c:v>
                </c:pt>
                <c:pt idx="10">
                  <c:v>416.78492014877457</c:v>
                </c:pt>
                <c:pt idx="11">
                  <c:v>409.50418582593824</c:v>
                </c:pt>
                <c:pt idx="12">
                  <c:v>402.3887026765309</c:v>
                </c:pt>
                <c:pt idx="13">
                  <c:v>408.36801071870184</c:v>
                </c:pt>
                <c:pt idx="14">
                  <c:v>416.32420807904731</c:v>
                </c:pt>
              </c:numCache>
            </c:numRef>
          </c:yVal>
          <c:smooth val="0"/>
          <c:extLst xmlns:c16r2="http://schemas.microsoft.com/office/drawing/2015/06/chart">
            <c:ext xmlns:c16="http://schemas.microsoft.com/office/drawing/2014/chart" uri="{C3380CC4-5D6E-409C-BE32-E72D297353CC}">
              <c16:uniqueId val="{00000000-C119-462C-B937-C7156E700384}"/>
            </c:ext>
          </c:extLst>
        </c:ser>
        <c:ser>
          <c:idx val="1"/>
          <c:order val="1"/>
          <c:tx>
            <c:v>Total</c:v>
          </c:tx>
          <c:spPr>
            <a:ln w="38100" cap="rnd">
              <a:solidFill>
                <a:schemeClr val="tx1">
                  <a:lumMod val="65000"/>
                  <a:lumOff val="35000"/>
                </a:schemeClr>
              </a:solidFill>
              <a:round/>
            </a:ln>
            <a:effectLst/>
          </c:spPr>
          <c:marker>
            <c:symbol val="none"/>
          </c:marker>
          <c:xVal>
            <c:numRef>
              <c:f>F!$A$25:$A$39</c:f>
              <c:numCache>
                <c:formatCode>General</c:formatCod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numCache>
            </c:numRef>
          </c:xVal>
          <c:yVal>
            <c:numRef>
              <c:f>F!$K$25:$K$39</c:f>
              <c:numCache>
                <c:formatCode>0</c:formatCode>
                <c:ptCount val="15"/>
                <c:pt idx="0">
                  <c:v>417.30193984729914</c:v>
                </c:pt>
                <c:pt idx="1">
                  <c:v>421.41863732717462</c:v>
                </c:pt>
                <c:pt idx="2">
                  <c:v>431.69361471896457</c:v>
                </c:pt>
                <c:pt idx="3">
                  <c:v>437.7352253061382</c:v>
                </c:pt>
                <c:pt idx="4">
                  <c:v>451.02922631770093</c:v>
                </c:pt>
                <c:pt idx="5">
                  <c:v>455.03823070533548</c:v>
                </c:pt>
                <c:pt idx="6">
                  <c:v>463.92882229713825</c:v>
                </c:pt>
                <c:pt idx="7">
                  <c:v>464.28403819713276</c:v>
                </c:pt>
                <c:pt idx="8">
                  <c:v>441.13970495236362</c:v>
                </c:pt>
                <c:pt idx="9">
                  <c:v>433.77137788770284</c:v>
                </c:pt>
                <c:pt idx="10">
                  <c:v>437.29220068864913</c:v>
                </c:pt>
                <c:pt idx="11">
                  <c:v>431.69988969904097</c:v>
                </c:pt>
                <c:pt idx="12">
                  <c:v>424.6031817175118</c:v>
                </c:pt>
                <c:pt idx="13">
                  <c:v>432.48014965905548</c:v>
                </c:pt>
                <c:pt idx="14">
                  <c:v>440.76414411258276</c:v>
                </c:pt>
              </c:numCache>
            </c:numRef>
          </c:yVal>
          <c:smooth val="0"/>
          <c:extLst xmlns:c16r2="http://schemas.microsoft.com/office/drawing/2015/06/chart">
            <c:ext xmlns:c16="http://schemas.microsoft.com/office/drawing/2014/chart" uri="{C3380CC4-5D6E-409C-BE32-E72D297353CC}">
              <c16:uniqueId val="{00000001-C119-462C-B937-C7156E700384}"/>
            </c:ext>
          </c:extLst>
        </c:ser>
        <c:dLbls>
          <c:showLegendKey val="0"/>
          <c:showVal val="0"/>
          <c:showCatName val="0"/>
          <c:showSerName val="0"/>
          <c:showPercent val="0"/>
          <c:showBubbleSize val="0"/>
        </c:dLbls>
        <c:axId val="223854584"/>
        <c:axId val="223854976"/>
      </c:scatterChart>
      <c:valAx>
        <c:axId val="223854584"/>
        <c:scaling>
          <c:orientation val="minMax"/>
          <c:min val="2000"/>
        </c:scaling>
        <c:delete val="0"/>
        <c:axPos val="b"/>
        <c:numFmt formatCode="General" sourceLinked="1"/>
        <c:majorTickMark val="out"/>
        <c:minorTickMark val="out"/>
        <c:tickLblPos val="nextTo"/>
        <c:spPr>
          <a:noFill/>
          <a:ln w="12700"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23854976"/>
        <c:crosses val="autoZero"/>
        <c:crossBetween val="midCat"/>
      </c:valAx>
      <c:valAx>
        <c:axId val="223854976"/>
        <c:scaling>
          <c:orientation val="minMax"/>
          <c:max val="500"/>
          <c:min val="300"/>
        </c:scaling>
        <c:delete val="0"/>
        <c:axPos val="l"/>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TgC/year</a:t>
                </a:r>
              </a:p>
            </c:rich>
          </c:tx>
          <c:layout>
            <c:manualLayout>
              <c:xMode val="edge"/>
              <c:yMode val="edge"/>
              <c:x val="5.8678921929281667E-2"/>
              <c:y val="0.3359539173200769"/>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title>
        <c:numFmt formatCode="0" sourceLinked="1"/>
        <c:majorTickMark val="out"/>
        <c:minorTickMark val="out"/>
        <c:tickLblPos val="nextTo"/>
        <c:spPr>
          <a:noFill/>
          <a:ln w="12700"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23854584"/>
        <c:crosses val="autoZero"/>
        <c:crossBetween val="midCat"/>
        <c:majorUnit val="50"/>
        <c:minorUnit val="25"/>
      </c:valAx>
      <c:spPr>
        <a:noFill/>
        <a:ln w="12700">
          <a:solidFill>
            <a:schemeClr val="tx1"/>
          </a:solidFill>
        </a:ln>
        <a:effectLst/>
      </c:spPr>
    </c:plotArea>
    <c:plotVisOnly val="1"/>
    <c:dispBlanksAs val="gap"/>
    <c:showDLblsOverMax val="0"/>
  </c:chart>
  <c:spPr>
    <a:solidFill>
      <a:srgbClr val="FFFFFF"/>
    </a:solidFill>
    <a:ln w="9525" cap="flat" cmpd="sng" algn="ctr">
      <a:solidFill>
        <a:schemeClr val="tx1">
          <a:lumMod val="15000"/>
          <a:lumOff val="85000"/>
        </a:schemeClr>
      </a:solid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367650790353924"/>
          <c:y val="7.9125152062966581E-2"/>
          <c:w val="0.72716256942604907"/>
          <c:h val="0.75244132242455497"/>
        </c:manualLayout>
      </c:layout>
      <c:areaChart>
        <c:grouping val="stacked"/>
        <c:varyColors val="0"/>
        <c:ser>
          <c:idx val="0"/>
          <c:order val="0"/>
          <c:tx>
            <c:v>Fossil Fuel</c:v>
          </c:tx>
          <c:spPr>
            <a:solidFill>
              <a:schemeClr val="accent4">
                <a:lumMod val="20000"/>
                <a:lumOff val="80000"/>
              </a:schemeClr>
            </a:solidFill>
            <a:ln w="38100">
              <a:noFill/>
            </a:ln>
            <a:effectLst/>
          </c:spPr>
          <c:cat>
            <c:numRef>
              <c:f>F!$O$50:$O$64</c:f>
              <c:numCache>
                <c:formatCode>yyyy</c:formatCode>
                <c:ptCount val="15"/>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numCache>
            </c:numRef>
          </c:cat>
          <c:val>
            <c:numRef>
              <c:f>F!$L$25:$L$39</c:f>
              <c:numCache>
                <c:formatCode>0</c:formatCode>
                <c:ptCount val="15"/>
                <c:pt idx="0">
                  <c:v>414.75041178853098</c:v>
                </c:pt>
                <c:pt idx="1">
                  <c:v>418.70572483553462</c:v>
                </c:pt>
                <c:pt idx="2">
                  <c:v>428.45184288932728</c:v>
                </c:pt>
                <c:pt idx="3">
                  <c:v>433.33911984580368</c:v>
                </c:pt>
                <c:pt idx="4">
                  <c:v>445.47760146422183</c:v>
                </c:pt>
                <c:pt idx="5">
                  <c:v>448.53910956075276</c:v>
                </c:pt>
                <c:pt idx="6">
                  <c:v>454.79306856079643</c:v>
                </c:pt>
                <c:pt idx="7">
                  <c:v>452.74001707398548</c:v>
                </c:pt>
                <c:pt idx="8">
                  <c:v>425.40844292824363</c:v>
                </c:pt>
                <c:pt idx="9">
                  <c:v>415.9364461406401</c:v>
                </c:pt>
                <c:pt idx="10">
                  <c:v>416.78492014877457</c:v>
                </c:pt>
                <c:pt idx="11">
                  <c:v>409.50418582593824</c:v>
                </c:pt>
                <c:pt idx="12">
                  <c:v>402.3887026765309</c:v>
                </c:pt>
                <c:pt idx="13">
                  <c:v>408.36801071870184</c:v>
                </c:pt>
                <c:pt idx="14">
                  <c:v>416.32420807904731</c:v>
                </c:pt>
              </c:numCache>
            </c:numRef>
          </c:val>
          <c:extLst xmlns:c16r2="http://schemas.microsoft.com/office/drawing/2015/06/chart">
            <c:ext xmlns:c16="http://schemas.microsoft.com/office/drawing/2014/chart" uri="{C3380CC4-5D6E-409C-BE32-E72D297353CC}">
              <c16:uniqueId val="{00000000-C119-462C-B937-C7156E700384}"/>
            </c:ext>
          </c:extLst>
        </c:ser>
        <c:ser>
          <c:idx val="1"/>
          <c:order val="1"/>
          <c:tx>
            <c:v>Biofuel</c:v>
          </c:tx>
          <c:spPr>
            <a:solidFill>
              <a:schemeClr val="accent2">
                <a:lumMod val="60000"/>
                <a:lumOff val="40000"/>
              </a:schemeClr>
            </a:solidFill>
            <a:ln w="38100">
              <a:noFill/>
            </a:ln>
            <a:effectLst/>
          </c:spPr>
          <c:cat>
            <c:numRef>
              <c:f>F!$O$50:$O$64</c:f>
              <c:numCache>
                <c:formatCode>yyyy</c:formatCode>
                <c:ptCount val="15"/>
                <c:pt idx="0">
                  <c:v>36526</c:v>
                </c:pt>
                <c:pt idx="1">
                  <c:v>36892</c:v>
                </c:pt>
                <c:pt idx="2">
                  <c:v>37257</c:v>
                </c:pt>
                <c:pt idx="3">
                  <c:v>37622</c:v>
                </c:pt>
                <c:pt idx="4">
                  <c:v>37987</c:v>
                </c:pt>
                <c:pt idx="5">
                  <c:v>38353</c:v>
                </c:pt>
                <c:pt idx="6">
                  <c:v>38718</c:v>
                </c:pt>
                <c:pt idx="7">
                  <c:v>39083</c:v>
                </c:pt>
                <c:pt idx="8">
                  <c:v>39448</c:v>
                </c:pt>
                <c:pt idx="9">
                  <c:v>39814</c:v>
                </c:pt>
                <c:pt idx="10">
                  <c:v>40179</c:v>
                </c:pt>
                <c:pt idx="11">
                  <c:v>40544</c:v>
                </c:pt>
                <c:pt idx="12">
                  <c:v>40909</c:v>
                </c:pt>
                <c:pt idx="13">
                  <c:v>41275</c:v>
                </c:pt>
                <c:pt idx="14">
                  <c:v>41640</c:v>
                </c:pt>
              </c:numCache>
            </c:numRef>
          </c:cat>
          <c:val>
            <c:numRef>
              <c:f>F!$M$25:$M$39</c:f>
              <c:numCache>
                <c:formatCode>0.0</c:formatCode>
                <c:ptCount val="15"/>
                <c:pt idx="0">
                  <c:v>2.5515280587681821</c:v>
                </c:pt>
                <c:pt idx="1">
                  <c:v>2.7129124916400005</c:v>
                </c:pt>
                <c:pt idx="2">
                  <c:v>3.2417718296372726</c:v>
                </c:pt>
                <c:pt idx="3">
                  <c:v>4.396105460334546</c:v>
                </c:pt>
                <c:pt idx="4">
                  <c:v>5.5516248534790913</c:v>
                </c:pt>
                <c:pt idx="5">
                  <c:v>6.4991211445827277</c:v>
                </c:pt>
                <c:pt idx="6">
                  <c:v>9.1357537363418189</c:v>
                </c:pt>
                <c:pt idx="7">
                  <c:v>11.544021123147273</c:v>
                </c:pt>
                <c:pt idx="8">
                  <c:v>15.731262024120001</c:v>
                </c:pt>
                <c:pt idx="9">
                  <c:v>17.834931747062729</c:v>
                </c:pt>
                <c:pt idx="10">
                  <c:v>20.50728053987455</c:v>
                </c:pt>
                <c:pt idx="11">
                  <c:v>22.19570387310273</c:v>
                </c:pt>
                <c:pt idx="12">
                  <c:v>22.214479040980905</c:v>
                </c:pt>
                <c:pt idx="13">
                  <c:v>24.112138940353635</c:v>
                </c:pt>
                <c:pt idx="14">
                  <c:v>24.439936033535457</c:v>
                </c:pt>
              </c:numCache>
            </c:numRef>
          </c:val>
          <c:extLst xmlns:c16r2="http://schemas.microsoft.com/office/drawing/2015/06/chart">
            <c:ext xmlns:c16="http://schemas.microsoft.com/office/drawing/2014/chart" uri="{C3380CC4-5D6E-409C-BE32-E72D297353CC}">
              <c16:uniqueId val="{00000001-C119-462C-B937-C7156E700384}"/>
            </c:ext>
          </c:extLst>
        </c:ser>
        <c:dLbls>
          <c:showLegendKey val="0"/>
          <c:showVal val="0"/>
          <c:showCatName val="0"/>
          <c:showSerName val="0"/>
          <c:showPercent val="0"/>
          <c:showBubbleSize val="0"/>
        </c:dLbls>
        <c:axId val="223857328"/>
        <c:axId val="223857720"/>
      </c:areaChart>
      <c:dateAx>
        <c:axId val="223857328"/>
        <c:scaling>
          <c:orientation val="minMax"/>
          <c:max val="42005"/>
          <c:min val="36526"/>
        </c:scaling>
        <c:delete val="0"/>
        <c:axPos val="b"/>
        <c:numFmt formatCode="yyyy" sourceLinked="0"/>
        <c:majorTickMark val="out"/>
        <c:minorTickMark val="out"/>
        <c:tickLblPos val="nextTo"/>
        <c:spPr>
          <a:noFill/>
          <a:ln w="12700"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23857720"/>
        <c:crosses val="autoZero"/>
        <c:auto val="0"/>
        <c:lblOffset val="100"/>
        <c:baseTimeUnit val="years"/>
        <c:majorUnit val="5"/>
        <c:minorUnit val="1"/>
        <c:minorTimeUnit val="years"/>
      </c:dateAx>
      <c:valAx>
        <c:axId val="223857720"/>
        <c:scaling>
          <c:orientation val="minMax"/>
          <c:max val="500"/>
          <c:min val="300"/>
        </c:scaling>
        <c:delete val="0"/>
        <c:axPos val="l"/>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Vehicle tailpipe emissions, TgC/yr</a:t>
                </a:r>
              </a:p>
            </c:rich>
          </c:tx>
          <c:layout>
            <c:manualLayout>
              <c:xMode val="edge"/>
              <c:yMode val="edge"/>
              <c:x val="5.3975845611891109E-2"/>
              <c:y val="5.9361277445109772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title>
        <c:numFmt formatCode="0" sourceLinked="1"/>
        <c:majorTickMark val="out"/>
        <c:minorTickMark val="out"/>
        <c:tickLblPos val="nextTo"/>
        <c:spPr>
          <a:noFill/>
          <a:ln w="12700"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23857328"/>
        <c:crosses val="autoZero"/>
        <c:crossBetween val="midCat"/>
        <c:majorUnit val="50"/>
        <c:minorUnit val="25"/>
      </c:valAx>
      <c:spPr>
        <a:noFill/>
        <a:ln w="12700">
          <a:solidFill>
            <a:schemeClr val="tx1"/>
          </a:solidFill>
        </a:ln>
        <a:effectLst/>
      </c:spPr>
    </c:plotArea>
    <c:plotVisOnly val="1"/>
    <c:dispBlanksAs val="gap"/>
    <c:showDLblsOverMax val="0"/>
  </c:chart>
  <c:spPr>
    <a:solidFill>
      <a:srgbClr val="FFFFFF"/>
    </a:solidFill>
    <a:ln w="9525" cap="flat" cmpd="sng" algn="ctr">
      <a:solidFill>
        <a:schemeClr val="tx1">
          <a:lumMod val="15000"/>
          <a:lumOff val="85000"/>
        </a:schemeClr>
      </a:solid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980995353108999"/>
          <c:y val="0.115138981121336"/>
          <c:w val="0.76299962504686902"/>
          <c:h val="0.72427125826139205"/>
        </c:manualLayout>
      </c:layout>
      <c:scatterChart>
        <c:scatterStyle val="lineMarker"/>
        <c:varyColors val="0"/>
        <c:ser>
          <c:idx val="0"/>
          <c:order val="0"/>
          <c:tx>
            <c:v>Net Gain</c:v>
          </c:tx>
          <c:spPr>
            <a:ln w="38100" cap="rnd">
              <a:solidFill>
                <a:schemeClr val="accent6"/>
              </a:solidFill>
              <a:round/>
            </a:ln>
            <a:effectLst/>
          </c:spPr>
          <c:marker>
            <c:symbol val="none"/>
          </c:marker>
          <c:xVal>
            <c:numRef>
              <c:f>H!$A$7:$A$15</c:f>
              <c:numCache>
                <c:formatCode>General</c:formatCode>
                <c:ptCount val="9"/>
                <c:pt idx="0">
                  <c:v>2005</c:v>
                </c:pt>
                <c:pt idx="1">
                  <c:v>2006</c:v>
                </c:pt>
                <c:pt idx="2">
                  <c:v>2007</c:v>
                </c:pt>
                <c:pt idx="3">
                  <c:v>2008</c:v>
                </c:pt>
                <c:pt idx="4">
                  <c:v>2009</c:v>
                </c:pt>
                <c:pt idx="5">
                  <c:v>2010</c:v>
                </c:pt>
                <c:pt idx="6">
                  <c:v>2011</c:v>
                </c:pt>
                <c:pt idx="7">
                  <c:v>2012</c:v>
                </c:pt>
                <c:pt idx="8">
                  <c:v>2013</c:v>
                </c:pt>
              </c:numCache>
            </c:numRef>
          </c:xVal>
          <c:yVal>
            <c:numRef>
              <c:f>H!$E$7:$E$15</c:f>
              <c:numCache>
                <c:formatCode>0.0</c:formatCode>
                <c:ptCount val="9"/>
                <c:pt idx="0" formatCode="General">
                  <c:v>0</c:v>
                </c:pt>
                <c:pt idx="1">
                  <c:v>-11.480000000000018</c:v>
                </c:pt>
                <c:pt idx="2">
                  <c:v>10.969999999999999</c:v>
                </c:pt>
                <c:pt idx="3">
                  <c:v>8.6999999999999886</c:v>
                </c:pt>
                <c:pt idx="4">
                  <c:v>19.009999999999991</c:v>
                </c:pt>
                <c:pt idx="5">
                  <c:v>11.789999999999992</c:v>
                </c:pt>
                <c:pt idx="6">
                  <c:v>1.5900000000000034</c:v>
                </c:pt>
                <c:pt idx="7">
                  <c:v>-11.670000000000016</c:v>
                </c:pt>
                <c:pt idx="8">
                  <c:v>19.840000000000003</c:v>
                </c:pt>
              </c:numCache>
            </c:numRef>
          </c:yVal>
          <c:smooth val="0"/>
          <c:extLst xmlns:c16r2="http://schemas.microsoft.com/office/drawing/2015/06/chart">
            <c:ext xmlns:c16="http://schemas.microsoft.com/office/drawing/2014/chart" uri="{C3380CC4-5D6E-409C-BE32-E72D297353CC}">
              <c16:uniqueId val="{00000000-509B-44D4-82C4-E7C022D3EAB0}"/>
            </c:ext>
          </c:extLst>
        </c:ser>
        <c:ser>
          <c:idx val="1"/>
          <c:order val="1"/>
          <c:tx>
            <c:v>Change in Biogenic</c:v>
          </c:tx>
          <c:spPr>
            <a:ln w="38100" cap="rnd">
              <a:solidFill>
                <a:schemeClr val="accent2"/>
              </a:solidFill>
              <a:round/>
            </a:ln>
            <a:effectLst/>
          </c:spPr>
          <c:marker>
            <c:symbol val="none"/>
          </c:marker>
          <c:xVal>
            <c:numRef>
              <c:f>H!$A$7:$A$15</c:f>
              <c:numCache>
                <c:formatCode>General</c:formatCode>
                <c:ptCount val="9"/>
                <c:pt idx="0">
                  <c:v>2005</c:v>
                </c:pt>
                <c:pt idx="1">
                  <c:v>2006</c:v>
                </c:pt>
                <c:pt idx="2">
                  <c:v>2007</c:v>
                </c:pt>
                <c:pt idx="3">
                  <c:v>2008</c:v>
                </c:pt>
                <c:pt idx="4">
                  <c:v>2009</c:v>
                </c:pt>
                <c:pt idx="5">
                  <c:v>2010</c:v>
                </c:pt>
                <c:pt idx="6">
                  <c:v>2011</c:v>
                </c:pt>
                <c:pt idx="7">
                  <c:v>2012</c:v>
                </c:pt>
                <c:pt idx="8">
                  <c:v>2013</c:v>
                </c:pt>
              </c:numCache>
            </c:numRef>
          </c:xVal>
          <c:yVal>
            <c:numRef>
              <c:f>H!$F$7:$F$15</c:f>
              <c:numCache>
                <c:formatCode>0.0</c:formatCode>
                <c:ptCount val="9"/>
                <c:pt idx="0">
                  <c:v>0</c:v>
                </c:pt>
                <c:pt idx="1">
                  <c:v>3.7342961128295471</c:v>
                </c:pt>
                <c:pt idx="2">
                  <c:v>7.2263041583031811</c:v>
                </c:pt>
                <c:pt idx="3">
                  <c:v>13.572242825835</c:v>
                </c:pt>
                <c:pt idx="4">
                  <c:v>16.704055199866367</c:v>
                </c:pt>
                <c:pt idx="5">
                  <c:v>20.792704834498643</c:v>
                </c:pt>
                <c:pt idx="6">
                  <c:v>22.512991899801825</c:v>
                </c:pt>
                <c:pt idx="7">
                  <c:v>22.524478589375441</c:v>
                </c:pt>
                <c:pt idx="8">
                  <c:v>24.68358928741636</c:v>
                </c:pt>
              </c:numCache>
            </c:numRef>
          </c:yVal>
          <c:smooth val="0"/>
          <c:extLst xmlns:c16r2="http://schemas.microsoft.com/office/drawing/2015/06/chart">
            <c:ext xmlns:c16="http://schemas.microsoft.com/office/drawing/2014/chart" uri="{C3380CC4-5D6E-409C-BE32-E72D297353CC}">
              <c16:uniqueId val="{00000001-509B-44D4-82C4-E7C022D3EAB0}"/>
            </c:ext>
          </c:extLst>
        </c:ser>
        <c:ser>
          <c:idx val="2"/>
          <c:order val="2"/>
          <c:tx>
            <c:v>Zero Axis</c:v>
          </c:tx>
          <c:spPr>
            <a:ln w="12700" cap="rnd">
              <a:solidFill>
                <a:schemeClr val="tx1">
                  <a:lumMod val="65000"/>
                  <a:lumOff val="35000"/>
                </a:schemeClr>
              </a:solidFill>
              <a:prstDash val="dash"/>
              <a:round/>
            </a:ln>
            <a:effectLst/>
          </c:spPr>
          <c:marker>
            <c:symbol val="none"/>
          </c:marker>
          <c:xVal>
            <c:numRef>
              <c:f>H!$A$7:$A$17</c:f>
              <c:numCache>
                <c:formatCode>General</c:formatCode>
                <c:ptCount val="11"/>
                <c:pt idx="0">
                  <c:v>2005</c:v>
                </c:pt>
                <c:pt idx="1">
                  <c:v>2006</c:v>
                </c:pt>
                <c:pt idx="2">
                  <c:v>2007</c:v>
                </c:pt>
                <c:pt idx="3">
                  <c:v>2008</c:v>
                </c:pt>
                <c:pt idx="4">
                  <c:v>2009</c:v>
                </c:pt>
                <c:pt idx="5">
                  <c:v>2010</c:v>
                </c:pt>
                <c:pt idx="6">
                  <c:v>2011</c:v>
                </c:pt>
                <c:pt idx="7">
                  <c:v>2012</c:v>
                </c:pt>
                <c:pt idx="8">
                  <c:v>2013</c:v>
                </c:pt>
                <c:pt idx="9">
                  <c:v>2014</c:v>
                </c:pt>
                <c:pt idx="10">
                  <c:v>2015</c:v>
                </c:pt>
              </c:numCache>
            </c:numRef>
          </c:xVal>
          <c:yVal>
            <c:numRef>
              <c:f>H!$B$7:$B$17</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yVal>
          <c:smooth val="0"/>
          <c:extLst xmlns:c16r2="http://schemas.microsoft.com/office/drawing/2015/06/chart">
            <c:ext xmlns:c16="http://schemas.microsoft.com/office/drawing/2014/chart" uri="{C3380CC4-5D6E-409C-BE32-E72D297353CC}">
              <c16:uniqueId val="{00000002-509B-44D4-82C4-E7C022D3EAB0}"/>
            </c:ext>
          </c:extLst>
        </c:ser>
        <c:dLbls>
          <c:showLegendKey val="0"/>
          <c:showVal val="0"/>
          <c:showCatName val="0"/>
          <c:showSerName val="0"/>
          <c:showPercent val="0"/>
          <c:showBubbleSize val="0"/>
        </c:dLbls>
        <c:axId val="223856936"/>
        <c:axId val="223856544"/>
      </c:scatterChart>
      <c:valAx>
        <c:axId val="223856936"/>
        <c:scaling>
          <c:orientation val="minMax"/>
          <c:max val="2015"/>
          <c:min val="2005"/>
        </c:scaling>
        <c:delete val="0"/>
        <c:axPos val="b"/>
        <c:numFmt formatCode="General" sourceLinked="1"/>
        <c:majorTickMark val="out"/>
        <c:minorTickMark val="out"/>
        <c:tickLblPos val="nextTo"/>
        <c:spPr>
          <a:noFill/>
          <a:ln w="12700"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23856544"/>
        <c:crossesAt val="-20"/>
        <c:crossBetween val="midCat"/>
        <c:minorUnit val="1"/>
      </c:valAx>
      <c:valAx>
        <c:axId val="223856544"/>
        <c:scaling>
          <c:orientation val="minMax"/>
        </c:scaling>
        <c:delete val="0"/>
        <c:axPos val="l"/>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sz="1400">
                    <a:solidFill>
                      <a:sysClr val="windowText" lastClr="000000"/>
                    </a:solidFill>
                  </a:rPr>
                  <a:t>Carbon</a:t>
                </a:r>
                <a:r>
                  <a:rPr lang="en-US" sz="1400" baseline="0">
                    <a:solidFill>
                      <a:sysClr val="windowText" lastClr="000000"/>
                    </a:solidFill>
                  </a:rPr>
                  <a:t> FLow  TgC/yr</a:t>
                </a:r>
                <a:endParaRPr lang="en-US" sz="1400">
                  <a:solidFill>
                    <a:sysClr val="windowText" lastClr="000000"/>
                  </a:solidFill>
                </a:endParaRPr>
              </a:p>
            </c:rich>
          </c:tx>
          <c:overlay val="0"/>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23856936"/>
        <c:crosses val="autoZero"/>
        <c:crossBetween val="midCat"/>
      </c:valAx>
      <c:spPr>
        <a:noFill/>
        <a:ln w="12700">
          <a:solidFill>
            <a:schemeClr val="tx1">
              <a:lumMod val="75000"/>
              <a:lumOff val="25000"/>
            </a:schemeClr>
          </a:solidFill>
        </a:ln>
        <a:effectLst/>
      </c:spPr>
    </c:plotArea>
    <c:plotVisOnly val="1"/>
    <c:dispBlanksAs val="gap"/>
    <c:showDLblsOverMax val="0"/>
  </c:chart>
  <c:spPr>
    <a:solidFill>
      <a:srgbClr val="FFFFFF"/>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124506495511593"/>
          <c:y val="8.833762487338577E-2"/>
          <c:w val="0.75778768830366772"/>
          <c:h val="0.75107257825541995"/>
        </c:manualLayout>
      </c:layout>
      <c:scatterChart>
        <c:scatterStyle val="lineMarker"/>
        <c:varyColors val="0"/>
        <c:ser>
          <c:idx val="0"/>
          <c:order val="0"/>
          <c:tx>
            <c:v>Corn</c:v>
          </c:tx>
          <c:spPr>
            <a:ln w="28575" cap="rnd">
              <a:solidFill>
                <a:schemeClr val="accent2"/>
              </a:solidFill>
              <a:round/>
            </a:ln>
            <a:effectLst/>
          </c:spPr>
          <c:marker>
            <c:symbol val="none"/>
          </c:marker>
          <c:xVal>
            <c:numRef>
              <c:f>L!$C$42:$BA$42</c:f>
              <c:numCache>
                <c:formatCode>General</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xVal>
          <c:yVal>
            <c:numRef>
              <c:f>L!$C$44:$BA$44</c:f>
              <c:numCache>
                <c:formatCode>0</c:formatCode>
                <c:ptCount val="51"/>
                <c:pt idx="0">
                  <c:v>430.77052994398963</c:v>
                </c:pt>
                <c:pt idx="1">
                  <c:v>430.77052994398963</c:v>
                </c:pt>
                <c:pt idx="2" formatCode="0.0">
                  <c:v>9.3174493752692804</c:v>
                </c:pt>
                <c:pt idx="3" formatCode="0.0">
                  <c:v>9.3174493752692804</c:v>
                </c:pt>
                <c:pt idx="4" formatCode="0.0">
                  <c:v>9.3174493752692804</c:v>
                </c:pt>
                <c:pt idx="5" formatCode="0.0">
                  <c:v>9.3174493752692804</c:v>
                </c:pt>
                <c:pt idx="6" formatCode="0.0">
                  <c:v>9.3174493752692804</c:v>
                </c:pt>
                <c:pt idx="7" formatCode="0.0">
                  <c:v>9.3174493752692804</c:v>
                </c:pt>
                <c:pt idx="8" formatCode="0.0">
                  <c:v>9.3174493752692804</c:v>
                </c:pt>
                <c:pt idx="9" formatCode="0.0">
                  <c:v>9.3174493752692804</c:v>
                </c:pt>
                <c:pt idx="10" formatCode="0.0">
                  <c:v>9.3174493752692804</c:v>
                </c:pt>
                <c:pt idx="11" formatCode="0.0">
                  <c:v>9.3174493752692804</c:v>
                </c:pt>
                <c:pt idx="12" formatCode="0.0">
                  <c:v>9.3174493752692804</c:v>
                </c:pt>
                <c:pt idx="13" formatCode="0.0">
                  <c:v>9.3174493752692804</c:v>
                </c:pt>
                <c:pt idx="14" formatCode="0.0">
                  <c:v>9.3174493752692804</c:v>
                </c:pt>
                <c:pt idx="15" formatCode="0.0">
                  <c:v>9.3174493752692804</c:v>
                </c:pt>
                <c:pt idx="16" formatCode="0.0">
                  <c:v>9.3174493752692804</c:v>
                </c:pt>
                <c:pt idx="17" formatCode="0.0">
                  <c:v>9.3174493752692804</c:v>
                </c:pt>
                <c:pt idx="18" formatCode="0.0">
                  <c:v>9.3174493752692804</c:v>
                </c:pt>
                <c:pt idx="19" formatCode="0.0">
                  <c:v>9.3174493752692804</c:v>
                </c:pt>
                <c:pt idx="20" formatCode="0.0">
                  <c:v>9.3174493752692804</c:v>
                </c:pt>
                <c:pt idx="21" formatCode="0.0">
                  <c:v>1.4851357173632054</c:v>
                </c:pt>
                <c:pt idx="22" formatCode="0.0">
                  <c:v>1.4851357173632054</c:v>
                </c:pt>
                <c:pt idx="23" formatCode="0.0">
                  <c:v>1.4851357173632054</c:v>
                </c:pt>
                <c:pt idx="24" formatCode="0.0">
                  <c:v>1.4851357173632054</c:v>
                </c:pt>
                <c:pt idx="25" formatCode="0.0">
                  <c:v>1.4851357173632054</c:v>
                </c:pt>
                <c:pt idx="26" formatCode="0.0">
                  <c:v>1.4851357173632054</c:v>
                </c:pt>
                <c:pt idx="27" formatCode="0.0">
                  <c:v>1.4851357173632054</c:v>
                </c:pt>
                <c:pt idx="28" formatCode="0.0">
                  <c:v>1.4851357173632054</c:v>
                </c:pt>
                <c:pt idx="29" formatCode="0.0">
                  <c:v>1.4851357173632054</c:v>
                </c:pt>
                <c:pt idx="30" formatCode="0.0">
                  <c:v>1.4851357173632054</c:v>
                </c:pt>
                <c:pt idx="31" formatCode="0.0">
                  <c:v>1.4851357173632054</c:v>
                </c:pt>
                <c:pt idx="32" formatCode="0.0">
                  <c:v>1.4851357173632054</c:v>
                </c:pt>
                <c:pt idx="33" formatCode="0.0">
                  <c:v>1.4851357173632054</c:v>
                </c:pt>
                <c:pt idx="34" formatCode="0.0">
                  <c:v>1.4851357173632054</c:v>
                </c:pt>
                <c:pt idx="35" formatCode="0.0">
                  <c:v>1.4851357173632054</c:v>
                </c:pt>
                <c:pt idx="36" formatCode="0.0">
                  <c:v>1.4851357173632054</c:v>
                </c:pt>
                <c:pt idx="37" formatCode="0.0">
                  <c:v>1.4851357173632054</c:v>
                </c:pt>
                <c:pt idx="38" formatCode="0.0">
                  <c:v>1.4851357173632054</c:v>
                </c:pt>
                <c:pt idx="39" formatCode="0.0">
                  <c:v>1.4851357173632054</c:v>
                </c:pt>
                <c:pt idx="40" formatCode="0.0">
                  <c:v>1.4851357173632054</c:v>
                </c:pt>
                <c:pt idx="41" formatCode="0.0">
                  <c:v>1.4851357173632054</c:v>
                </c:pt>
                <c:pt idx="42" formatCode="0.0">
                  <c:v>1.4851357173632054</c:v>
                </c:pt>
                <c:pt idx="43" formatCode="0.0">
                  <c:v>1.4851357173632054</c:v>
                </c:pt>
                <c:pt idx="44" formatCode="0.0">
                  <c:v>1.4851357173632054</c:v>
                </c:pt>
                <c:pt idx="45" formatCode="0.0">
                  <c:v>1.4851357173632054</c:v>
                </c:pt>
                <c:pt idx="46" formatCode="0.0">
                  <c:v>1.4851357173632054</c:v>
                </c:pt>
                <c:pt idx="47" formatCode="0.0">
                  <c:v>1.4851357173632054</c:v>
                </c:pt>
                <c:pt idx="48" formatCode="0.0">
                  <c:v>1.4851357173632054</c:v>
                </c:pt>
                <c:pt idx="49" formatCode="0.0">
                  <c:v>1.4851357173632054</c:v>
                </c:pt>
                <c:pt idx="50" formatCode="0.0">
                  <c:v>1.4851357173632054</c:v>
                </c:pt>
              </c:numCache>
            </c:numRef>
          </c:yVal>
          <c:smooth val="0"/>
          <c:extLst xmlns:c16r2="http://schemas.microsoft.com/office/drawing/2015/06/chart">
            <c:ext xmlns:c16="http://schemas.microsoft.com/office/drawing/2014/chart" uri="{C3380CC4-5D6E-409C-BE32-E72D297353CC}">
              <c16:uniqueId val="{00000000-746E-41E5-80E9-325764D4EC02}"/>
            </c:ext>
          </c:extLst>
        </c:ser>
        <c:ser>
          <c:idx val="2"/>
          <c:order val="1"/>
          <c:tx>
            <c:v>Soy</c:v>
          </c:tx>
          <c:spPr>
            <a:ln w="28575" cap="rnd">
              <a:solidFill>
                <a:schemeClr val="accent6"/>
              </a:solidFill>
              <a:round/>
            </a:ln>
            <a:effectLst/>
          </c:spPr>
          <c:marker>
            <c:symbol val="none"/>
          </c:marker>
          <c:xVal>
            <c:numRef>
              <c:f>L!$C$42:$BA$42</c:f>
              <c:numCache>
                <c:formatCode>General</c:formatCode>
                <c:ptCount val="5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xVal>
          <c:yVal>
            <c:numRef>
              <c:f>L!$C$48:$BA$48</c:f>
              <c:numCache>
                <c:formatCode>0</c:formatCode>
                <c:ptCount val="51"/>
                <c:pt idx="0">
                  <c:v>257.33097802671261</c:v>
                </c:pt>
                <c:pt idx="1">
                  <c:v>257.33097802671261</c:v>
                </c:pt>
                <c:pt idx="2" formatCode="0.0">
                  <c:v>8.9609651012494602</c:v>
                </c:pt>
                <c:pt idx="3" formatCode="0.0">
                  <c:v>8.9609651012494602</c:v>
                </c:pt>
                <c:pt idx="4" formatCode="0.0">
                  <c:v>8.9609651012494602</c:v>
                </c:pt>
                <c:pt idx="5" formatCode="0.0">
                  <c:v>8.9609651012494602</c:v>
                </c:pt>
                <c:pt idx="6" formatCode="0.0">
                  <c:v>8.9609651012494602</c:v>
                </c:pt>
                <c:pt idx="7" formatCode="0.0">
                  <c:v>8.9609651012494602</c:v>
                </c:pt>
                <c:pt idx="8" formatCode="0.0">
                  <c:v>8.9609651012494602</c:v>
                </c:pt>
                <c:pt idx="9" formatCode="0.0">
                  <c:v>8.9609651012494602</c:v>
                </c:pt>
                <c:pt idx="10" formatCode="0.0">
                  <c:v>8.9609651012494602</c:v>
                </c:pt>
                <c:pt idx="11" formatCode="0.0">
                  <c:v>8.9609651012494602</c:v>
                </c:pt>
                <c:pt idx="12" formatCode="0.0">
                  <c:v>8.9609651012494602</c:v>
                </c:pt>
                <c:pt idx="13" formatCode="0.0">
                  <c:v>8.9609651012494602</c:v>
                </c:pt>
                <c:pt idx="14" formatCode="0.0">
                  <c:v>8.9609651012494602</c:v>
                </c:pt>
                <c:pt idx="15" formatCode="0.0">
                  <c:v>8.9609651012494602</c:v>
                </c:pt>
                <c:pt idx="16" formatCode="0.0">
                  <c:v>8.9609651012494602</c:v>
                </c:pt>
                <c:pt idx="17" formatCode="0.0">
                  <c:v>8.9609651012494602</c:v>
                </c:pt>
                <c:pt idx="18" formatCode="0.0">
                  <c:v>8.9609651012494602</c:v>
                </c:pt>
                <c:pt idx="19" formatCode="0.0">
                  <c:v>8.9609651012494602</c:v>
                </c:pt>
                <c:pt idx="20" formatCode="0.0">
                  <c:v>8.9609651012494602</c:v>
                </c:pt>
                <c:pt idx="21" formatCode="0.0">
                  <c:v>0.32210254200775529</c:v>
                </c:pt>
                <c:pt idx="22" formatCode="0.0">
                  <c:v>0.32210254200775529</c:v>
                </c:pt>
                <c:pt idx="23" formatCode="0.0">
                  <c:v>0.32210254200775529</c:v>
                </c:pt>
                <c:pt idx="24" formatCode="0.0">
                  <c:v>0.32210254200775529</c:v>
                </c:pt>
                <c:pt idx="25" formatCode="0.0">
                  <c:v>0.32210254200775529</c:v>
                </c:pt>
                <c:pt idx="26" formatCode="0.0">
                  <c:v>0.32210254200775529</c:v>
                </c:pt>
                <c:pt idx="27" formatCode="0.0">
                  <c:v>0.32210254200775529</c:v>
                </c:pt>
                <c:pt idx="28" formatCode="0.0">
                  <c:v>0.32210254200775529</c:v>
                </c:pt>
                <c:pt idx="29" formatCode="0.0">
                  <c:v>0.32210254200775529</c:v>
                </c:pt>
                <c:pt idx="30" formatCode="0.0">
                  <c:v>0.32210254200775529</c:v>
                </c:pt>
                <c:pt idx="31" formatCode="0.0">
                  <c:v>0.32210254200775529</c:v>
                </c:pt>
                <c:pt idx="32" formatCode="0.0">
                  <c:v>0.32210254200775529</c:v>
                </c:pt>
                <c:pt idx="33" formatCode="0.0">
                  <c:v>0.32210254200775529</c:v>
                </c:pt>
                <c:pt idx="34" formatCode="0.0">
                  <c:v>0.32210254200775529</c:v>
                </c:pt>
                <c:pt idx="35" formatCode="0.0">
                  <c:v>0.32210254200775529</c:v>
                </c:pt>
                <c:pt idx="36" formatCode="0.0">
                  <c:v>0.32210254200775529</c:v>
                </c:pt>
                <c:pt idx="37" formatCode="0.0">
                  <c:v>0.32210254200775529</c:v>
                </c:pt>
                <c:pt idx="38" formatCode="0.0">
                  <c:v>0.32210254200775529</c:v>
                </c:pt>
                <c:pt idx="39" formatCode="0.0">
                  <c:v>0.32210254200775529</c:v>
                </c:pt>
                <c:pt idx="40" formatCode="0.0">
                  <c:v>0.32210254200775529</c:v>
                </c:pt>
                <c:pt idx="41" formatCode="0.0">
                  <c:v>0.32210254200775529</c:v>
                </c:pt>
                <c:pt idx="42" formatCode="0.0">
                  <c:v>0.32210254200775529</c:v>
                </c:pt>
                <c:pt idx="43" formatCode="0.0">
                  <c:v>0.32210254200775529</c:v>
                </c:pt>
                <c:pt idx="44" formatCode="0.0">
                  <c:v>0.32210254200775529</c:v>
                </c:pt>
                <c:pt idx="45" formatCode="0.0">
                  <c:v>0.32210254200775529</c:v>
                </c:pt>
                <c:pt idx="46" formatCode="0.0">
                  <c:v>0.32210254200775529</c:v>
                </c:pt>
                <c:pt idx="47" formatCode="0.0">
                  <c:v>0.32210254200775529</c:v>
                </c:pt>
                <c:pt idx="48" formatCode="0.0">
                  <c:v>0.32210254200775529</c:v>
                </c:pt>
                <c:pt idx="49" formatCode="0.0">
                  <c:v>0.32210254200775529</c:v>
                </c:pt>
                <c:pt idx="50" formatCode="0.0">
                  <c:v>0.32210254200775529</c:v>
                </c:pt>
              </c:numCache>
            </c:numRef>
          </c:yVal>
          <c:smooth val="0"/>
          <c:extLst xmlns:c16r2="http://schemas.microsoft.com/office/drawing/2015/06/chart">
            <c:ext xmlns:c16="http://schemas.microsoft.com/office/drawing/2014/chart" uri="{C3380CC4-5D6E-409C-BE32-E72D297353CC}">
              <c16:uniqueId val="{00000001-746E-41E5-80E9-325764D4EC02}"/>
            </c:ext>
          </c:extLst>
        </c:ser>
        <c:dLbls>
          <c:showLegendKey val="0"/>
          <c:showVal val="0"/>
          <c:showCatName val="0"/>
          <c:showSerName val="0"/>
          <c:showPercent val="0"/>
          <c:showBubbleSize val="0"/>
        </c:dLbls>
        <c:axId val="223855760"/>
        <c:axId val="231242456"/>
      </c:scatterChart>
      <c:valAx>
        <c:axId val="223855760"/>
        <c:scaling>
          <c:orientation val="minMax"/>
          <c:max val="50"/>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sz="1400">
                    <a:solidFill>
                      <a:sysClr val="windowText" lastClr="000000"/>
                    </a:solidFill>
                  </a:rPr>
                  <a:t>Years</a:t>
                </a:r>
                <a:r>
                  <a:rPr lang="en-US" sz="1400" baseline="0">
                    <a:solidFill>
                      <a:sysClr val="windowText" lastClr="000000"/>
                    </a:solidFill>
                  </a:rPr>
                  <a:t> Since Capacity Expansion</a:t>
                </a:r>
                <a:endParaRPr lang="en-US" sz="1400">
                  <a:solidFill>
                    <a:sysClr val="windowText" lastClr="000000"/>
                  </a:solidFill>
                </a:endParaRPr>
              </a:p>
            </c:rich>
          </c:tx>
          <c:layout>
            <c:manualLayout>
              <c:xMode val="edge"/>
              <c:yMode val="edge"/>
              <c:x val="0.35306892520787841"/>
              <c:y val="0.91812056737588665"/>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out"/>
        <c:tickLblPos val="nextTo"/>
        <c:spPr>
          <a:noFill/>
          <a:ln w="12700"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31242456"/>
        <c:crossesAt val="0.1"/>
        <c:crossBetween val="midCat"/>
      </c:valAx>
      <c:valAx>
        <c:axId val="231242456"/>
        <c:scaling>
          <c:logBase val="10"/>
          <c:orientation val="minMax"/>
          <c:min val="0.1"/>
        </c:scaling>
        <c:delete val="0"/>
        <c:axPos val="l"/>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sz="1400">
                    <a:solidFill>
                      <a:sysClr val="windowText" lastClr="000000"/>
                    </a:solidFill>
                  </a:rPr>
                  <a:t>Carbon Relesae  </a:t>
                </a:r>
                <a:r>
                  <a:rPr lang="en-US" sz="1400" baseline="0">
                    <a:solidFill>
                      <a:sysClr val="windowText" lastClr="000000"/>
                    </a:solidFill>
                  </a:rPr>
                  <a:t>gC/MJ</a:t>
                </a:r>
                <a:endParaRPr lang="en-US" sz="1400">
                  <a:solidFill>
                    <a:sysClr val="windowText" lastClr="000000"/>
                  </a:solidFill>
                </a:endParaRPr>
              </a:p>
            </c:rich>
          </c:tx>
          <c:layout>
            <c:manualLayout>
              <c:xMode val="edge"/>
              <c:yMode val="edge"/>
              <c:x val="4.0907298352411831E-2"/>
              <c:y val="0.215997375328084"/>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title>
        <c:numFmt formatCode="0" sourceLinked="0"/>
        <c:majorTickMark val="out"/>
        <c:minorTickMark val="out"/>
        <c:tickLblPos val="nextTo"/>
        <c:spPr>
          <a:noFill/>
          <a:ln w="12700"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23855760"/>
        <c:crosses val="autoZero"/>
        <c:crossBetween val="midCat"/>
      </c:valAx>
      <c:spPr>
        <a:noFill/>
        <a:ln w="12700">
          <a:solidFill>
            <a:schemeClr val="tx1">
              <a:lumMod val="75000"/>
              <a:lumOff val="25000"/>
            </a:schemeClr>
          </a:solidFill>
        </a:ln>
        <a:effectLst/>
      </c:spPr>
    </c:plotArea>
    <c:plotVisOnly val="1"/>
    <c:dispBlanksAs val="gap"/>
    <c:showDLblsOverMax val="0"/>
  </c:chart>
  <c:spPr>
    <a:solidFill>
      <a:srgbClr val="FFFFFF"/>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190500</xdr:colOff>
      <xdr:row>14</xdr:row>
      <xdr:rowOff>19049</xdr:rowOff>
    </xdr:from>
    <xdr:to>
      <xdr:col>7</xdr:col>
      <xdr:colOff>571500</xdr:colOff>
      <xdr:row>31</xdr:row>
      <xdr:rowOff>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171450</xdr:colOff>
      <xdr:row>52</xdr:row>
      <xdr:rowOff>9525</xdr:rowOff>
    </xdr:from>
    <xdr:to>
      <xdr:col>7</xdr:col>
      <xdr:colOff>647699</xdr:colOff>
      <xdr:row>69</xdr:row>
      <xdr:rowOff>19051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195262</xdr:colOff>
      <xdr:row>33</xdr:row>
      <xdr:rowOff>28576</xdr:rowOff>
    </xdr:from>
    <xdr:to>
      <xdr:col>7</xdr:col>
      <xdr:colOff>590550</xdr:colOff>
      <xdr:row>49</xdr:row>
      <xdr:rowOff>180976</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523874</xdr:colOff>
      <xdr:row>35</xdr:row>
      <xdr:rowOff>85726</xdr:rowOff>
    </xdr:from>
    <xdr:to>
      <xdr:col>6</xdr:col>
      <xdr:colOff>95249</xdr:colOff>
      <xdr:row>37</xdr:row>
      <xdr:rowOff>152402</xdr:rowOff>
    </xdr:to>
    <xdr:sp macro="" textlink="">
      <xdr:nvSpPr>
        <xdr:cNvPr id="2" name="TextBox 1"/>
        <xdr:cNvSpPr txBox="1"/>
      </xdr:nvSpPr>
      <xdr:spPr>
        <a:xfrm>
          <a:off x="4667249" y="6753226"/>
          <a:ext cx="228600" cy="44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lang="en-US" sz="2400" b="0">
              <a:solidFill>
                <a:srgbClr val="FF0000"/>
              </a:solidFill>
              <a:latin typeface="+mn-lt"/>
              <a:cs typeface="Arial" panose="020B0604020202020204" pitchFamily="34" charset="0"/>
            </a:rPr>
            <a:t>}</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0.2177</cdr:x>
      <cdr:y>0.1258</cdr:y>
    </cdr:from>
    <cdr:to>
      <cdr:x>0.74906</cdr:x>
      <cdr:y>0.18903</cdr:y>
    </cdr:to>
    <cdr:sp macro="" textlink="">
      <cdr:nvSpPr>
        <cdr:cNvPr id="2" name="TextBox 2"/>
        <cdr:cNvSpPr txBox="1"/>
      </cdr:nvSpPr>
      <cdr:spPr>
        <a:xfrm xmlns:a="http://schemas.openxmlformats.org/drawingml/2006/main">
          <a:off x="1291182" y="395816"/>
          <a:ext cx="3151443" cy="19896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a:solidFill>
                <a:srgbClr val="DF6613"/>
              </a:solidFill>
            </a:rPr>
            <a:t>CHANGE IN BIOGENIC EMISSIONS</a:t>
          </a:r>
        </a:p>
      </cdr:txBody>
    </cdr:sp>
  </cdr:relSizeAnchor>
  <cdr:relSizeAnchor xmlns:cdr="http://schemas.openxmlformats.org/drawingml/2006/chartDrawing">
    <cdr:from>
      <cdr:x>0.40649</cdr:x>
      <cdr:y>0.61535</cdr:y>
    </cdr:from>
    <cdr:to>
      <cdr:x>0.70615</cdr:x>
      <cdr:y>0.78691</cdr:y>
    </cdr:to>
    <cdr:sp macro="" textlink="">
      <cdr:nvSpPr>
        <cdr:cNvPr id="3" name="TextBox 2"/>
        <cdr:cNvSpPr txBox="1"/>
      </cdr:nvSpPr>
      <cdr:spPr>
        <a:xfrm xmlns:a="http://schemas.openxmlformats.org/drawingml/2006/main">
          <a:off x="2410846" y="1936167"/>
          <a:ext cx="1777253" cy="53980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a:solidFill>
                <a:srgbClr val="60933D"/>
              </a:solidFill>
            </a:rPr>
            <a:t>NET </a:t>
          </a:r>
          <a:r>
            <a:rPr lang="en-US" sz="1400" b="1" baseline="0">
              <a:solidFill>
                <a:srgbClr val="60933D"/>
              </a:solidFill>
            </a:rPr>
            <a:t>GAIN IN </a:t>
          </a:r>
          <a:br>
            <a:rPr lang="en-US" sz="1400" b="1" baseline="0">
              <a:solidFill>
                <a:srgbClr val="60933D"/>
              </a:solidFill>
            </a:rPr>
          </a:br>
          <a:r>
            <a:rPr lang="en-US" sz="1400" b="1" baseline="0">
              <a:solidFill>
                <a:srgbClr val="60933D"/>
              </a:solidFill>
            </a:rPr>
            <a:t>CARBON UPTAKE</a:t>
          </a:r>
          <a:endParaRPr lang="en-US" sz="1400" b="1">
            <a:solidFill>
              <a:srgbClr val="60933D"/>
            </a:solidFill>
          </a:endParaRPr>
        </a:p>
      </cdr:txBody>
    </cdr:sp>
  </cdr:relSizeAnchor>
  <cdr:relSizeAnchor xmlns:cdr="http://schemas.openxmlformats.org/drawingml/2006/chartDrawing">
    <cdr:from>
      <cdr:x>0.79715</cdr:x>
      <cdr:y>0.13329</cdr:y>
    </cdr:from>
    <cdr:to>
      <cdr:x>0.92789</cdr:x>
      <cdr:y>0.26934</cdr:y>
    </cdr:to>
    <cdr:sp macro="" textlink="">
      <cdr:nvSpPr>
        <cdr:cNvPr id="4" name="TextBox 1"/>
        <cdr:cNvSpPr txBox="1"/>
      </cdr:nvSpPr>
      <cdr:spPr>
        <a:xfrm xmlns:a="http://schemas.openxmlformats.org/drawingml/2006/main">
          <a:off x="4791074" y="421515"/>
          <a:ext cx="785817" cy="43023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a:solidFill>
                <a:schemeClr val="accent2">
                  <a:lumMod val="50000"/>
                </a:schemeClr>
              </a:solidFill>
            </a:rPr>
            <a:t>GAP = </a:t>
          </a:r>
          <a:br>
            <a:rPr lang="en-US" sz="1400" b="1">
              <a:solidFill>
                <a:schemeClr val="accent2">
                  <a:lumMod val="50000"/>
                </a:schemeClr>
              </a:solidFill>
            </a:rPr>
          </a:br>
          <a:r>
            <a:rPr lang="en-US" sz="1400" b="1">
              <a:solidFill>
                <a:schemeClr val="accent2">
                  <a:lumMod val="50000"/>
                </a:schemeClr>
              </a:solidFill>
            </a:rPr>
            <a:t>5 Tg</a:t>
          </a:r>
          <a:r>
            <a:rPr lang="en-US" sz="1400" b="1" baseline="-25000">
              <a:solidFill>
                <a:schemeClr val="accent2">
                  <a:lumMod val="50000"/>
                </a:schemeClr>
              </a:solidFill>
            </a:rPr>
            <a:t>C</a:t>
          </a:r>
          <a:r>
            <a:rPr lang="en-US" sz="1400" b="1">
              <a:solidFill>
                <a:schemeClr val="accent2">
                  <a:lumMod val="50000"/>
                </a:schemeClr>
              </a:solidFill>
            </a:rPr>
            <a:t>/yr</a:t>
          </a:r>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409575</xdr:colOff>
      <xdr:row>46</xdr:row>
      <xdr:rowOff>123825</xdr:rowOff>
    </xdr:to>
    <xdr:sp macro="" textlink="">
      <xdr:nvSpPr>
        <xdr:cNvPr id="3075" name="Rectangle 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409575</xdr:colOff>
      <xdr:row>46</xdr:row>
      <xdr:rowOff>123825</xdr:rowOff>
    </xdr:to>
    <xdr:sp macro="" textlink="">
      <xdr:nvSpPr>
        <xdr:cNvPr id="2"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409575</xdr:colOff>
      <xdr:row>50</xdr:row>
      <xdr:rowOff>85725</xdr:rowOff>
    </xdr:to>
    <xdr:sp macro="" textlink="">
      <xdr:nvSpPr>
        <xdr:cNvPr id="3"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409575</xdr:colOff>
      <xdr:row>50</xdr:row>
      <xdr:rowOff>85725</xdr:rowOff>
    </xdr:to>
    <xdr:sp macro="" textlink="">
      <xdr:nvSpPr>
        <xdr:cNvPr id="4"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409575</xdr:colOff>
      <xdr:row>50</xdr:row>
      <xdr:rowOff>85725</xdr:rowOff>
    </xdr:to>
    <xdr:sp macro="" textlink="">
      <xdr:nvSpPr>
        <xdr:cNvPr id="5"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409575</xdr:colOff>
      <xdr:row>50</xdr:row>
      <xdr:rowOff>85725</xdr:rowOff>
    </xdr:to>
    <xdr:sp macro="" textlink="">
      <xdr:nvSpPr>
        <xdr:cNvPr id="6"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409575</xdr:colOff>
      <xdr:row>50</xdr:row>
      <xdr:rowOff>85725</xdr:rowOff>
    </xdr:to>
    <xdr:sp macro="" textlink="">
      <xdr:nvSpPr>
        <xdr:cNvPr id="7"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409575</xdr:colOff>
      <xdr:row>50</xdr:row>
      <xdr:rowOff>85725</xdr:rowOff>
    </xdr:to>
    <xdr:sp macro="" textlink="">
      <xdr:nvSpPr>
        <xdr:cNvPr id="8"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469900</xdr:colOff>
      <xdr:row>51</xdr:row>
      <xdr:rowOff>152400</xdr:rowOff>
    </xdr:to>
    <xdr:sp macro="" textlink="">
      <xdr:nvSpPr>
        <xdr:cNvPr id="9"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12</xdr:col>
      <xdr:colOff>469900</xdr:colOff>
      <xdr:row>51</xdr:row>
      <xdr:rowOff>152400</xdr:rowOff>
    </xdr:to>
    <xdr:sp macro="" textlink="">
      <xdr:nvSpPr>
        <xdr:cNvPr id="10" name="AutoShape 3"/>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12</xdr:col>
      <xdr:colOff>469900</xdr:colOff>
      <xdr:row>51</xdr:row>
      <xdr:rowOff>152400</xdr:rowOff>
    </xdr:to>
    <xdr:sp macro="" textlink="">
      <xdr:nvSpPr>
        <xdr:cNvPr id="11" name="AutoShape 3"/>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12</xdr:col>
      <xdr:colOff>469900</xdr:colOff>
      <xdr:row>51</xdr:row>
      <xdr:rowOff>152400</xdr:rowOff>
    </xdr:to>
    <xdr:sp macro="" textlink="">
      <xdr:nvSpPr>
        <xdr:cNvPr id="12" name="AutoShape 3"/>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12</xdr:col>
      <xdr:colOff>469900</xdr:colOff>
      <xdr:row>51</xdr:row>
      <xdr:rowOff>152400</xdr:rowOff>
    </xdr:to>
    <xdr:sp macro="" textlink="">
      <xdr:nvSpPr>
        <xdr:cNvPr id="13" name="AutoShape 3"/>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14</xdr:col>
      <xdr:colOff>419100</xdr:colOff>
      <xdr:row>50</xdr:row>
      <xdr:rowOff>85725</xdr:rowOff>
    </xdr:to>
    <xdr:sp macro="" textlink="">
      <xdr:nvSpPr>
        <xdr:cNvPr id="14" name="AutoShape 3"/>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15"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16"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17"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18"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19"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20"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21"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22"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23"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24"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25"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26"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27"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28"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29"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30"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31"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3072"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50</xdr:row>
      <xdr:rowOff>85725</xdr:rowOff>
    </xdr:to>
    <xdr:sp macro="" textlink="">
      <xdr:nvSpPr>
        <xdr:cNvPr id="3073"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0</xdr:colOff>
      <xdr:row>51</xdr:row>
      <xdr:rowOff>0</xdr:rowOff>
    </xdr:from>
    <xdr:to>
      <xdr:col>9</xdr:col>
      <xdr:colOff>361950</xdr:colOff>
      <xdr:row>68</xdr:row>
      <xdr:rowOff>180975</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14</xdr:col>
      <xdr:colOff>419100</xdr:colOff>
      <xdr:row>51</xdr:row>
      <xdr:rowOff>85725</xdr:rowOff>
    </xdr:to>
    <xdr:sp macro="" textlink="">
      <xdr:nvSpPr>
        <xdr:cNvPr id="32" name="AutoShape 3"/>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40</xdr:row>
      <xdr:rowOff>0</xdr:rowOff>
    </xdr:from>
    <xdr:to>
      <xdr:col>0</xdr:col>
      <xdr:colOff>0</xdr:colOff>
      <xdr:row>46</xdr:row>
      <xdr:rowOff>42365</xdr:rowOff>
    </xdr:to>
    <xdr:cxnSp macro="">
      <xdr:nvCxnSpPr>
        <xdr:cNvPr id="37" name="Straight Connector 36"/>
        <xdr:cNvCxnSpPr/>
      </xdr:nvCxnSpPr>
      <xdr:spPr>
        <a:xfrm flipV="1">
          <a:off x="0" y="8001000"/>
          <a:ext cx="0" cy="1242515"/>
        </a:xfrm>
        <a:prstGeom prst="line">
          <a:avLst/>
        </a:prstGeom>
        <a:ln w="12700">
          <a:solidFill>
            <a:schemeClr val="bg2">
              <a:lumMod val="2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57150</xdr:colOff>
      <xdr:row>59</xdr:row>
      <xdr:rowOff>123825</xdr:rowOff>
    </xdr:from>
    <xdr:to>
      <xdr:col>3</xdr:col>
      <xdr:colOff>57150</xdr:colOff>
      <xdr:row>65</xdr:row>
      <xdr:rowOff>166190</xdr:rowOff>
    </xdr:to>
    <xdr:cxnSp macro="">
      <xdr:nvCxnSpPr>
        <xdr:cNvPr id="38" name="Straight Connector 37"/>
        <xdr:cNvCxnSpPr/>
      </xdr:nvCxnSpPr>
      <xdr:spPr>
        <a:xfrm flipV="1">
          <a:off x="2552700" y="11925300"/>
          <a:ext cx="0" cy="1242515"/>
        </a:xfrm>
        <a:prstGeom prst="line">
          <a:avLst/>
        </a:prstGeom>
        <a:ln w="12700">
          <a:solidFill>
            <a:schemeClr val="bg2">
              <a:lumMod val="25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190500</xdr:colOff>
      <xdr:row>62</xdr:row>
      <xdr:rowOff>38100</xdr:rowOff>
    </xdr:from>
    <xdr:to>
      <xdr:col>3</xdr:col>
      <xdr:colOff>46061</xdr:colOff>
      <xdr:row>63</xdr:row>
      <xdr:rowOff>189553</xdr:rowOff>
    </xdr:to>
    <xdr:sp macro="" textlink="">
      <xdr:nvSpPr>
        <xdr:cNvPr id="39" name="Right Arrow 38"/>
        <xdr:cNvSpPr/>
      </xdr:nvSpPr>
      <xdr:spPr>
        <a:xfrm>
          <a:off x="1885950" y="12439650"/>
          <a:ext cx="655661" cy="351478"/>
        </a:xfrm>
        <a:prstGeom prst="rightArrow">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0</xdr:col>
      <xdr:colOff>0</xdr:colOff>
      <xdr:row>0</xdr:row>
      <xdr:rowOff>0</xdr:rowOff>
    </xdr:from>
    <xdr:to>
      <xdr:col>14</xdr:col>
      <xdr:colOff>419100</xdr:colOff>
      <xdr:row>51</xdr:row>
      <xdr:rowOff>85725</xdr:rowOff>
    </xdr:to>
    <xdr:sp macro="" textlink="">
      <xdr:nvSpPr>
        <xdr:cNvPr id="33" name="AutoShape 3"/>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51</xdr:row>
      <xdr:rowOff>85725</xdr:rowOff>
    </xdr:to>
    <xdr:sp macro="" textlink="">
      <xdr:nvSpPr>
        <xdr:cNvPr id="34" name="AutoShape 3"/>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51</xdr:row>
      <xdr:rowOff>85725</xdr:rowOff>
    </xdr:to>
    <xdr:sp macro="" textlink="">
      <xdr:nvSpPr>
        <xdr:cNvPr id="36" name="AutoShape 3"/>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419100</xdr:colOff>
      <xdr:row>51</xdr:row>
      <xdr:rowOff>85725</xdr:rowOff>
    </xdr:to>
    <xdr:sp macro="" textlink="">
      <xdr:nvSpPr>
        <xdr:cNvPr id="40" name="AutoShape 3"/>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2.xml><?xml version="1.0" encoding="utf-8"?>
<c:userShapes xmlns:c="http://schemas.openxmlformats.org/drawingml/2006/chart">
  <cdr:relSizeAnchor xmlns:cdr="http://schemas.openxmlformats.org/drawingml/2006/chartDrawing">
    <cdr:from>
      <cdr:x>0.56695</cdr:x>
      <cdr:y>0.54256</cdr:y>
    </cdr:from>
    <cdr:to>
      <cdr:x>0.8745</cdr:x>
      <cdr:y>0.62617</cdr:y>
    </cdr:to>
    <cdr:sp macro="" textlink="">
      <cdr:nvSpPr>
        <cdr:cNvPr id="6" name="TextBox 2"/>
        <cdr:cNvSpPr txBox="1"/>
      </cdr:nvSpPr>
      <cdr:spPr>
        <a:xfrm xmlns:a="http://schemas.openxmlformats.org/drawingml/2006/main">
          <a:off x="3213118" y="1943113"/>
          <a:ext cx="1743001" cy="29944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a:solidFill>
                <a:srgbClr val="DF6613"/>
              </a:solidFill>
            </a:rPr>
            <a:t>CORN</a:t>
          </a:r>
          <a:r>
            <a:rPr lang="en-US" sz="1400" b="1" baseline="0">
              <a:solidFill>
                <a:srgbClr val="DF6613"/>
              </a:solidFill>
            </a:rPr>
            <a:t> </a:t>
          </a:r>
          <a:r>
            <a:rPr lang="en-US" sz="1400" b="1">
              <a:solidFill>
                <a:srgbClr val="DF6613"/>
              </a:solidFill>
            </a:rPr>
            <a:t>ETHANOL</a:t>
          </a:r>
        </a:p>
      </cdr:txBody>
    </cdr:sp>
  </cdr:relSizeAnchor>
  <cdr:relSizeAnchor xmlns:cdr="http://schemas.openxmlformats.org/drawingml/2006/chartDrawing">
    <cdr:from>
      <cdr:x>0.59216</cdr:x>
      <cdr:y>0.66312</cdr:y>
    </cdr:from>
    <cdr:to>
      <cdr:x>0.85418</cdr:x>
      <cdr:y>0.75004</cdr:y>
    </cdr:to>
    <cdr:sp macro="" textlink="">
      <cdr:nvSpPr>
        <cdr:cNvPr id="5" name="TextBox 1"/>
        <cdr:cNvSpPr txBox="1"/>
      </cdr:nvSpPr>
      <cdr:spPr>
        <a:xfrm xmlns:a="http://schemas.openxmlformats.org/drawingml/2006/main">
          <a:off x="3355975" y="2374900"/>
          <a:ext cx="1484987" cy="31130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baseline="0">
              <a:solidFill>
                <a:srgbClr val="60933D"/>
              </a:solidFill>
            </a:rPr>
            <a:t>SOY BIODIESEL</a:t>
          </a:r>
          <a:endParaRPr lang="en-US" sz="1400" b="1">
            <a:solidFill>
              <a:srgbClr val="60933D"/>
            </a:solidFill>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0</xdr:col>
      <xdr:colOff>0</xdr:colOff>
      <xdr:row>2</xdr:row>
      <xdr:rowOff>0</xdr:rowOff>
    </xdr:from>
    <xdr:to>
      <xdr:col>5</xdr:col>
      <xdr:colOff>923925</xdr:colOff>
      <xdr:row>12</xdr:row>
      <xdr:rowOff>0</xdr:rowOff>
    </xdr:to>
    <xdr:pic>
      <xdr:nvPicPr>
        <xdr:cNvPr id="2" name="image00.png" title="Image"/>
        <xdr:cNvPicPr preferRelativeResize="0"/>
      </xdr:nvPicPr>
      <xdr:blipFill>
        <a:blip xmlns:r="http://schemas.openxmlformats.org/officeDocument/2006/relationships" r:embed="rId1" cstate="print"/>
        <a:stretch>
          <a:fillRect/>
        </a:stretch>
      </xdr:blipFill>
      <xdr:spPr>
        <a:xfrm>
          <a:off x="0" y="0"/>
          <a:ext cx="5819775" cy="2000250"/>
        </a:xfrm>
        <a:prstGeom prst="rect">
          <a:avLst/>
        </a:prstGeom>
        <a:noFill/>
      </xdr:spPr>
    </xdr:pic>
    <xdr:clientData fLocksWithSheet="0"/>
  </xdr:twoCellAnchor>
  <xdr:twoCellAnchor>
    <xdr:from>
      <xdr:col>0</xdr:col>
      <xdr:colOff>28575</xdr:colOff>
      <xdr:row>14</xdr:row>
      <xdr:rowOff>19050</xdr:rowOff>
    </xdr:from>
    <xdr:to>
      <xdr:col>5</xdr:col>
      <xdr:colOff>952500</xdr:colOff>
      <xdr:row>33</xdr:row>
      <xdr:rowOff>9525</xdr:rowOff>
    </xdr:to>
    <xdr:pic>
      <xdr:nvPicPr>
        <xdr:cNvPr id="3" name="image01.png" title="Image"/>
        <xdr:cNvPicPr preferRelativeResize="0"/>
      </xdr:nvPicPr>
      <xdr:blipFill>
        <a:blip xmlns:r="http://schemas.openxmlformats.org/officeDocument/2006/relationships" r:embed="rId2" cstate="print"/>
        <a:stretch>
          <a:fillRect/>
        </a:stretch>
      </xdr:blipFill>
      <xdr:spPr>
        <a:xfrm>
          <a:off x="28575" y="2819400"/>
          <a:ext cx="5819775" cy="3790950"/>
        </a:xfrm>
        <a:prstGeom prst="rect">
          <a:avLst/>
        </a:prstGeom>
        <a:noFill/>
      </xdr:spPr>
    </xdr:pic>
    <xdr:clientData fLocksWithSheet="0"/>
  </xdr:twoCellAnchor>
</xdr:wsDr>
</file>

<file path=xl/drawings/drawing2.xml><?xml version="1.0" encoding="utf-8"?>
<c:userShapes xmlns:c="http://schemas.openxmlformats.org/drawingml/2006/chart">
  <cdr:relSizeAnchor xmlns:cdr="http://schemas.openxmlformats.org/drawingml/2006/chartDrawing">
    <cdr:from>
      <cdr:x>0.44833</cdr:x>
      <cdr:y>0.10471</cdr:y>
    </cdr:from>
    <cdr:to>
      <cdr:x>0.74591</cdr:x>
      <cdr:y>0.26702</cdr:y>
    </cdr:to>
    <cdr:sp macro="" textlink="">
      <cdr:nvSpPr>
        <cdr:cNvPr id="2" name="TextBox 2"/>
        <cdr:cNvSpPr txBox="1"/>
      </cdr:nvSpPr>
      <cdr:spPr>
        <a:xfrm xmlns:a="http://schemas.openxmlformats.org/drawingml/2006/main">
          <a:off x="2686050" y="340101"/>
          <a:ext cx="1782864" cy="52718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a:solidFill>
                <a:schemeClr val="tx1">
                  <a:lumMod val="75000"/>
                  <a:lumOff val="25000"/>
                </a:schemeClr>
              </a:solidFill>
            </a:rPr>
            <a:t>BIOGENIC CARBON</a:t>
          </a:r>
          <a:r>
            <a:rPr lang="en-US" sz="1400" b="1" baseline="0">
              <a:solidFill>
                <a:schemeClr val="tx1">
                  <a:lumMod val="75000"/>
                  <a:lumOff val="25000"/>
                </a:schemeClr>
              </a:solidFill>
            </a:rPr>
            <a:t> </a:t>
          </a:r>
          <a:r>
            <a:rPr lang="en-US" sz="1400" b="1">
              <a:solidFill>
                <a:schemeClr val="tx1">
                  <a:lumMod val="75000"/>
                  <a:lumOff val="25000"/>
                </a:schemeClr>
              </a:solidFill>
            </a:rPr>
            <a:t>EMITTED</a:t>
          </a:r>
        </a:p>
      </cdr:txBody>
    </cdr:sp>
  </cdr:relSizeAnchor>
  <cdr:relSizeAnchor xmlns:cdr="http://schemas.openxmlformats.org/drawingml/2006/chartDrawing">
    <cdr:from>
      <cdr:x>0.45816</cdr:x>
      <cdr:y>0.59626</cdr:y>
    </cdr:from>
    <cdr:to>
      <cdr:x>0.72977</cdr:x>
      <cdr:y>0.73671</cdr:y>
    </cdr:to>
    <cdr:sp macro="" textlink="">
      <cdr:nvSpPr>
        <cdr:cNvPr id="3" name="TextBox 2"/>
        <cdr:cNvSpPr txBox="1"/>
      </cdr:nvSpPr>
      <cdr:spPr>
        <a:xfrm xmlns:a="http://schemas.openxmlformats.org/drawingml/2006/main">
          <a:off x="2744946" y="1936678"/>
          <a:ext cx="1627276" cy="45618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baseline="0">
              <a:solidFill>
                <a:srgbClr val="60933D"/>
              </a:solidFill>
            </a:rPr>
            <a:t>ADDITIONAL CARBON UPTAKE</a:t>
          </a:r>
          <a:endParaRPr lang="en-US" sz="1400" b="1">
            <a:solidFill>
              <a:srgbClr val="60933D"/>
            </a:solidFill>
          </a:endParaRPr>
        </a:p>
      </cdr:txBody>
    </cdr:sp>
  </cdr:relSizeAnchor>
  <cdr:relSizeAnchor xmlns:cdr="http://schemas.openxmlformats.org/drawingml/2006/chartDrawing">
    <cdr:from>
      <cdr:x>0.77108</cdr:x>
      <cdr:y>0.17823</cdr:y>
    </cdr:from>
    <cdr:to>
      <cdr:x>0.77136</cdr:x>
      <cdr:y>0.5142</cdr:y>
    </cdr:to>
    <cdr:cxnSp macro="">
      <cdr:nvCxnSpPr>
        <cdr:cNvPr id="5" name="Straight Arrow Connector 4"/>
        <cdr:cNvCxnSpPr/>
      </cdr:nvCxnSpPr>
      <cdr:spPr>
        <a:xfrm xmlns:a="http://schemas.openxmlformats.org/drawingml/2006/main">
          <a:off x="4657564" y="569210"/>
          <a:ext cx="1679" cy="1073006"/>
        </a:xfrm>
        <a:prstGeom xmlns:a="http://schemas.openxmlformats.org/drawingml/2006/main" prst="straightConnector1">
          <a:avLst/>
        </a:prstGeom>
        <a:ln xmlns:a="http://schemas.openxmlformats.org/drawingml/2006/main" w="15875">
          <a:solidFill>
            <a:srgbClr val="FF0000"/>
          </a:solidFill>
          <a:headEnd type="arrow" w="sm" len="med"/>
          <a:tailEnd type="arrow" w="sm"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0.68904</cdr:x>
      <cdr:y>0.31608</cdr:y>
    </cdr:from>
    <cdr:to>
      <cdr:x>0.881</cdr:x>
      <cdr:y>0.37643</cdr:y>
    </cdr:to>
    <cdr:sp macro="" textlink="">
      <cdr:nvSpPr>
        <cdr:cNvPr id="11" name="TextBox 10"/>
        <cdr:cNvSpPr txBox="1"/>
      </cdr:nvSpPr>
      <cdr:spPr>
        <a:xfrm xmlns:a="http://schemas.openxmlformats.org/drawingml/2006/main">
          <a:off x="4162002" y="1009474"/>
          <a:ext cx="1159495" cy="192742"/>
        </a:xfrm>
        <a:prstGeom xmlns:a="http://schemas.openxmlformats.org/drawingml/2006/main" prst="rect">
          <a:avLst/>
        </a:prstGeom>
        <a:solidFill xmlns:a="http://schemas.openxmlformats.org/drawingml/2006/main">
          <a:srgbClr val="FFFFFF"/>
        </a:solidFill>
      </cdr:spPr>
      <cdr:txBody>
        <a:bodyPr xmlns:a="http://schemas.openxmlformats.org/drawingml/2006/main" vertOverflow="clip" wrap="square" lIns="0" tIns="0" rIns="0" bIns="0" rtlCol="0" anchor="ctr" anchorCtr="1"/>
        <a:lstStyle xmlns:a="http://schemas.openxmlformats.org/drawingml/2006/main"/>
        <a:p xmlns:a="http://schemas.openxmlformats.org/drawingml/2006/main">
          <a:r>
            <a:rPr lang="en-US" sz="1400" b="1">
              <a:solidFill>
                <a:srgbClr val="FF0000"/>
              </a:solidFill>
            </a:rPr>
            <a:t>GAP</a:t>
          </a:r>
          <a:r>
            <a:rPr lang="en-US" sz="1400" b="1" baseline="0">
              <a:solidFill>
                <a:srgbClr val="FF0000"/>
              </a:solidFill>
            </a:rPr>
            <a:t> =</a:t>
          </a:r>
          <a:r>
            <a:rPr lang="en-US" sz="1400" b="1">
              <a:solidFill>
                <a:srgbClr val="FF0000"/>
              </a:solidFill>
            </a:rPr>
            <a:t> 83 TgC</a:t>
          </a:r>
        </a:p>
      </cdr:txBody>
    </cdr:sp>
  </cdr:relSizeAnchor>
</c:userShapes>
</file>

<file path=xl/drawings/drawing3.xml><?xml version="1.0" encoding="utf-8"?>
<c:userShapes xmlns:c="http://schemas.openxmlformats.org/drawingml/2006/chart">
  <cdr:relSizeAnchor xmlns:cdr="http://schemas.openxmlformats.org/drawingml/2006/chartDrawing">
    <cdr:from>
      <cdr:x>0.44833</cdr:x>
      <cdr:y>0.10471</cdr:y>
    </cdr:from>
    <cdr:to>
      <cdr:x>0.74591</cdr:x>
      <cdr:y>0.26702</cdr:y>
    </cdr:to>
    <cdr:sp macro="" textlink="">
      <cdr:nvSpPr>
        <cdr:cNvPr id="2" name="TextBox 2"/>
        <cdr:cNvSpPr txBox="1"/>
      </cdr:nvSpPr>
      <cdr:spPr>
        <a:xfrm xmlns:a="http://schemas.openxmlformats.org/drawingml/2006/main">
          <a:off x="2686050" y="340101"/>
          <a:ext cx="1782864" cy="52718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a:solidFill>
                <a:schemeClr val="tx1">
                  <a:lumMod val="75000"/>
                  <a:lumOff val="25000"/>
                </a:schemeClr>
              </a:solidFill>
            </a:rPr>
            <a:t>BIOGENIC CARBON</a:t>
          </a:r>
          <a:r>
            <a:rPr lang="en-US" sz="1400" b="1" baseline="0">
              <a:solidFill>
                <a:schemeClr val="tx1">
                  <a:lumMod val="75000"/>
                  <a:lumOff val="25000"/>
                </a:schemeClr>
              </a:solidFill>
            </a:rPr>
            <a:t> </a:t>
          </a:r>
          <a:r>
            <a:rPr lang="en-US" sz="1400" b="1">
              <a:solidFill>
                <a:schemeClr val="tx1">
                  <a:lumMod val="75000"/>
                  <a:lumOff val="25000"/>
                </a:schemeClr>
              </a:solidFill>
            </a:rPr>
            <a:t>EMITTED</a:t>
          </a:r>
        </a:p>
      </cdr:txBody>
    </cdr:sp>
  </cdr:relSizeAnchor>
  <cdr:relSizeAnchor xmlns:cdr="http://schemas.openxmlformats.org/drawingml/2006/chartDrawing">
    <cdr:from>
      <cdr:x>0.65053</cdr:x>
      <cdr:y>0.55814</cdr:y>
    </cdr:from>
    <cdr:to>
      <cdr:x>0.92214</cdr:x>
      <cdr:y>0.69859</cdr:y>
    </cdr:to>
    <cdr:sp macro="" textlink="">
      <cdr:nvSpPr>
        <cdr:cNvPr id="3" name="TextBox 2"/>
        <cdr:cNvSpPr txBox="1"/>
      </cdr:nvSpPr>
      <cdr:spPr>
        <a:xfrm xmlns:a="http://schemas.openxmlformats.org/drawingml/2006/main">
          <a:off x="3897468" y="1812852"/>
          <a:ext cx="1627276" cy="45618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400" b="1" baseline="0">
              <a:solidFill>
                <a:srgbClr val="60933D"/>
              </a:solidFill>
            </a:rPr>
            <a:t>ADDITIONAL CARBON UPTAKE</a:t>
          </a:r>
          <a:endParaRPr lang="en-US" sz="1400" b="1">
            <a:solidFill>
              <a:srgbClr val="60933D"/>
            </a:solidFill>
          </a:endParaRPr>
        </a:p>
      </cdr:txBody>
    </cdr:sp>
  </cdr:relSizeAnchor>
  <cdr:relSizeAnchor xmlns:cdr="http://schemas.openxmlformats.org/drawingml/2006/chartDrawing">
    <cdr:from>
      <cdr:x>0.76132</cdr:x>
      <cdr:y>0.25604</cdr:y>
    </cdr:from>
    <cdr:to>
      <cdr:x>0.9241</cdr:x>
      <cdr:y>0.47744</cdr:y>
    </cdr:to>
    <cdr:sp macro="" textlink="">
      <cdr:nvSpPr>
        <cdr:cNvPr id="5" name="TextBox 1"/>
        <cdr:cNvSpPr txBox="1"/>
      </cdr:nvSpPr>
      <cdr:spPr>
        <a:xfrm xmlns:a="http://schemas.openxmlformats.org/drawingml/2006/main">
          <a:off x="4604748" y="831635"/>
          <a:ext cx="984554" cy="71911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baseline="0">
              <a:solidFill>
                <a:srgbClr val="FF5050"/>
              </a:solidFill>
            </a:rPr>
            <a:t>NET CARBON EMITTED</a:t>
          </a:r>
          <a:endParaRPr lang="en-US" sz="1400" b="1">
            <a:solidFill>
              <a:srgbClr val="FF5050"/>
            </a:solidFill>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0.25038</cdr:x>
      <cdr:y>0.08388</cdr:y>
    </cdr:from>
    <cdr:to>
      <cdr:x>0.63804</cdr:x>
      <cdr:y>0.23809</cdr:y>
    </cdr:to>
    <cdr:sp macro="" textlink="">
      <cdr:nvSpPr>
        <cdr:cNvPr id="2" name="TextBox 2"/>
        <cdr:cNvSpPr txBox="1"/>
      </cdr:nvSpPr>
      <cdr:spPr>
        <a:xfrm xmlns:a="http://schemas.openxmlformats.org/drawingml/2006/main">
          <a:off x="1485769" y="268451"/>
          <a:ext cx="2300419" cy="49354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a:solidFill>
                <a:schemeClr val="tx1">
                  <a:lumMod val="75000"/>
                  <a:lumOff val="25000"/>
                </a:schemeClr>
              </a:solidFill>
            </a:rPr>
            <a:t>CHANGE IN</a:t>
          </a:r>
          <a:r>
            <a:rPr lang="en-US" sz="1400" b="1" baseline="0">
              <a:solidFill>
                <a:schemeClr val="tx1">
                  <a:lumMod val="75000"/>
                  <a:lumOff val="25000"/>
                </a:schemeClr>
              </a:solidFill>
            </a:rPr>
            <a:t> </a:t>
          </a:r>
          <a:r>
            <a:rPr lang="en-US" sz="1400" b="1">
              <a:solidFill>
                <a:schemeClr val="tx1">
                  <a:lumMod val="75000"/>
                  <a:lumOff val="25000"/>
                </a:schemeClr>
              </a:solidFill>
            </a:rPr>
            <a:t>BIOGENIC CARBON</a:t>
          </a:r>
          <a:r>
            <a:rPr lang="en-US" sz="1400" b="1" baseline="0">
              <a:solidFill>
                <a:schemeClr val="tx1">
                  <a:lumMod val="75000"/>
                  <a:lumOff val="25000"/>
                </a:schemeClr>
              </a:solidFill>
            </a:rPr>
            <a:t> </a:t>
          </a:r>
          <a:r>
            <a:rPr lang="en-US" sz="1400" b="1">
              <a:solidFill>
                <a:schemeClr val="tx1">
                  <a:lumMod val="75000"/>
                  <a:lumOff val="25000"/>
                </a:schemeClr>
              </a:solidFill>
            </a:rPr>
            <a:t>EMISSIONS</a:t>
          </a:r>
        </a:p>
      </cdr:txBody>
    </cdr:sp>
  </cdr:relSizeAnchor>
  <cdr:relSizeAnchor xmlns:cdr="http://schemas.openxmlformats.org/drawingml/2006/chartDrawing">
    <cdr:from>
      <cdr:x>0.3353</cdr:x>
      <cdr:y>0.45936</cdr:y>
    </cdr:from>
    <cdr:to>
      <cdr:x>0.61742</cdr:x>
      <cdr:y>0.59981</cdr:y>
    </cdr:to>
    <cdr:sp macro="" textlink="">
      <cdr:nvSpPr>
        <cdr:cNvPr id="3" name="TextBox 2"/>
        <cdr:cNvSpPr txBox="1"/>
      </cdr:nvSpPr>
      <cdr:spPr>
        <a:xfrm xmlns:a="http://schemas.openxmlformats.org/drawingml/2006/main">
          <a:off x="2053559" y="1470121"/>
          <a:ext cx="1727865" cy="44949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baseline="0">
              <a:solidFill>
                <a:srgbClr val="60933D"/>
              </a:solidFill>
            </a:rPr>
            <a:t>NET CHANGE IN CARBON UPTAKE</a:t>
          </a:r>
          <a:endParaRPr lang="en-US" sz="1400" b="1">
            <a:solidFill>
              <a:srgbClr val="60933D"/>
            </a:solidFill>
          </a:endParaRPr>
        </a:p>
      </cdr:txBody>
    </cdr:sp>
  </cdr:relSizeAnchor>
  <cdr:relSizeAnchor xmlns:cdr="http://schemas.openxmlformats.org/drawingml/2006/chartDrawing">
    <cdr:from>
      <cdr:x>0.78867</cdr:x>
      <cdr:y>0.17173</cdr:y>
    </cdr:from>
    <cdr:to>
      <cdr:x>0.91767</cdr:x>
      <cdr:y>0.31101</cdr:y>
    </cdr:to>
    <cdr:sp macro="" textlink="">
      <cdr:nvSpPr>
        <cdr:cNvPr id="11" name="TextBox 10"/>
        <cdr:cNvSpPr txBox="1"/>
      </cdr:nvSpPr>
      <cdr:spPr>
        <a:xfrm xmlns:a="http://schemas.openxmlformats.org/drawingml/2006/main">
          <a:off x="4680029" y="549605"/>
          <a:ext cx="765495" cy="445751"/>
        </a:xfrm>
        <a:prstGeom xmlns:a="http://schemas.openxmlformats.org/drawingml/2006/main" prst="rect">
          <a:avLst/>
        </a:prstGeom>
        <a:noFill xmlns:a="http://schemas.openxmlformats.org/drawingml/2006/main"/>
      </cdr:spPr>
      <cdr:txBody>
        <a:bodyPr xmlns:a="http://schemas.openxmlformats.org/drawingml/2006/main" vertOverflow="clip" wrap="square" lIns="0" tIns="0" rIns="0" bIns="0" rtlCol="0" anchor="b" anchorCtr="1"/>
        <a:lstStyle xmlns:a="http://schemas.openxmlformats.org/drawingml/2006/main"/>
        <a:p xmlns:a="http://schemas.openxmlformats.org/drawingml/2006/main">
          <a:pPr algn="l"/>
          <a:r>
            <a:rPr lang="en-US" sz="1400" b="1">
              <a:solidFill>
                <a:srgbClr val="FF0000"/>
              </a:solidFill>
            </a:rPr>
            <a:t>GAP</a:t>
          </a:r>
          <a:r>
            <a:rPr lang="en-US" sz="1400" b="1" baseline="0">
              <a:solidFill>
                <a:srgbClr val="FF0000"/>
              </a:solidFill>
            </a:rPr>
            <a:t> =</a:t>
          </a:r>
          <a:r>
            <a:rPr lang="en-US" sz="1400" b="1">
              <a:solidFill>
                <a:srgbClr val="FF0000"/>
              </a:solidFill>
            </a:rPr>
            <a:t/>
          </a:r>
          <a:br>
            <a:rPr lang="en-US" sz="1400" b="1">
              <a:solidFill>
                <a:srgbClr val="FF0000"/>
              </a:solidFill>
            </a:rPr>
          </a:br>
          <a:r>
            <a:rPr lang="en-US" sz="1400" b="1">
              <a:solidFill>
                <a:srgbClr val="FF0000"/>
              </a:solidFill>
            </a:rPr>
            <a:t>5 TgC/yr</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828675</xdr:colOff>
      <xdr:row>49</xdr:row>
      <xdr:rowOff>104775</xdr:rowOff>
    </xdr:to>
    <xdr:sp macro="" textlink="">
      <xdr:nvSpPr>
        <xdr:cNvPr id="1030" name="Rectangle 6"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13</xdr:col>
      <xdr:colOff>828675</xdr:colOff>
      <xdr:row>57</xdr:row>
      <xdr:rowOff>142875</xdr:rowOff>
    </xdr:to>
    <xdr:sp macro="" textlink="">
      <xdr:nvSpPr>
        <xdr:cNvPr id="2" name="AutoShape 6"/>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13</xdr:col>
      <xdr:colOff>828675</xdr:colOff>
      <xdr:row>57</xdr:row>
      <xdr:rowOff>142875</xdr:rowOff>
    </xdr:to>
    <xdr:sp macro="" textlink="">
      <xdr:nvSpPr>
        <xdr:cNvPr id="3" name="AutoShape 6"/>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13</xdr:col>
      <xdr:colOff>828675</xdr:colOff>
      <xdr:row>57</xdr:row>
      <xdr:rowOff>142875</xdr:rowOff>
    </xdr:to>
    <xdr:sp macro="" textlink="">
      <xdr:nvSpPr>
        <xdr:cNvPr id="4" name="AutoShape 6"/>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13</xdr:col>
      <xdr:colOff>828675</xdr:colOff>
      <xdr:row>57</xdr:row>
      <xdr:rowOff>142875</xdr:rowOff>
    </xdr:to>
    <xdr:sp macro="" textlink="">
      <xdr:nvSpPr>
        <xdr:cNvPr id="5" name="AutoShape 6"/>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13</xdr:col>
      <xdr:colOff>828675</xdr:colOff>
      <xdr:row>57</xdr:row>
      <xdr:rowOff>142875</xdr:rowOff>
    </xdr:to>
    <xdr:sp macro="" textlink="">
      <xdr:nvSpPr>
        <xdr:cNvPr id="6" name="AutoShape 6"/>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13</xdr:col>
      <xdr:colOff>828675</xdr:colOff>
      <xdr:row>57</xdr:row>
      <xdr:rowOff>142875</xdr:rowOff>
    </xdr:to>
    <xdr:sp macro="" textlink="">
      <xdr:nvSpPr>
        <xdr:cNvPr id="7" name="AutoShape 6"/>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13</xdr:col>
      <xdr:colOff>828675</xdr:colOff>
      <xdr:row>57</xdr:row>
      <xdr:rowOff>142875</xdr:rowOff>
    </xdr:to>
    <xdr:sp macro="" textlink="">
      <xdr:nvSpPr>
        <xdr:cNvPr id="8" name="AutoShape 6"/>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342900</xdr:colOff>
      <xdr:row>57</xdr:row>
      <xdr:rowOff>12700</xdr:rowOff>
    </xdr:to>
    <xdr:sp macro="" textlink="">
      <xdr:nvSpPr>
        <xdr:cNvPr id="9" name="AutoShape 6"/>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12</xdr:col>
      <xdr:colOff>342900</xdr:colOff>
      <xdr:row>57</xdr:row>
      <xdr:rowOff>12700</xdr:rowOff>
    </xdr:to>
    <xdr:sp macro="" textlink="">
      <xdr:nvSpPr>
        <xdr:cNvPr id="10" name="AutoShape 6"/>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12</xdr:col>
      <xdr:colOff>342900</xdr:colOff>
      <xdr:row>57</xdr:row>
      <xdr:rowOff>12700</xdr:rowOff>
    </xdr:to>
    <xdr:sp macro="" textlink="">
      <xdr:nvSpPr>
        <xdr:cNvPr id="11" name="AutoShape 6"/>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12</xdr:col>
      <xdr:colOff>342900</xdr:colOff>
      <xdr:row>57</xdr:row>
      <xdr:rowOff>12700</xdr:rowOff>
    </xdr:to>
    <xdr:sp macro="" textlink="">
      <xdr:nvSpPr>
        <xdr:cNvPr id="12" name="AutoShape 6"/>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12</xdr:col>
      <xdr:colOff>342900</xdr:colOff>
      <xdr:row>57</xdr:row>
      <xdr:rowOff>12700</xdr:rowOff>
    </xdr:to>
    <xdr:sp macro="" textlink="">
      <xdr:nvSpPr>
        <xdr:cNvPr id="13" name="AutoShape 6"/>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13</xdr:col>
      <xdr:colOff>828675</xdr:colOff>
      <xdr:row>57</xdr:row>
      <xdr:rowOff>142875</xdr:rowOff>
    </xdr:to>
    <xdr:sp macro="" textlink="">
      <xdr:nvSpPr>
        <xdr:cNvPr id="14" name="AutoShape 6"/>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13</xdr:col>
      <xdr:colOff>828675</xdr:colOff>
      <xdr:row>57</xdr:row>
      <xdr:rowOff>142875</xdr:rowOff>
    </xdr:to>
    <xdr:sp macro="" textlink="">
      <xdr:nvSpPr>
        <xdr:cNvPr id="15" name="AutoShape 6"/>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13</xdr:col>
      <xdr:colOff>828675</xdr:colOff>
      <xdr:row>57</xdr:row>
      <xdr:rowOff>142875</xdr:rowOff>
    </xdr:to>
    <xdr:sp macro="" textlink="">
      <xdr:nvSpPr>
        <xdr:cNvPr id="16" name="AutoShape 6"/>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13</xdr:col>
      <xdr:colOff>828675</xdr:colOff>
      <xdr:row>57</xdr:row>
      <xdr:rowOff>142875</xdr:rowOff>
    </xdr:to>
    <xdr:sp macro="" textlink="">
      <xdr:nvSpPr>
        <xdr:cNvPr id="17" name="AutoShape 6"/>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1</xdr:col>
      <xdr:colOff>9525</xdr:colOff>
      <xdr:row>97</xdr:row>
      <xdr:rowOff>9525</xdr:rowOff>
    </xdr:from>
    <xdr:to>
      <xdr:col>9</xdr:col>
      <xdr:colOff>0</xdr:colOff>
      <xdr:row>111</xdr:row>
      <xdr:rowOff>185738</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666865</xdr:colOff>
      <xdr:row>99</xdr:row>
      <xdr:rowOff>109021</xdr:rowOff>
    </xdr:from>
    <xdr:to>
      <xdr:col>7</xdr:col>
      <xdr:colOff>666865</xdr:colOff>
      <xdr:row>101</xdr:row>
      <xdr:rowOff>74594</xdr:rowOff>
    </xdr:to>
    <xdr:cxnSp macro="">
      <xdr:nvCxnSpPr>
        <xdr:cNvPr id="20" name="Straight Arrow Connector 19"/>
        <xdr:cNvCxnSpPr/>
      </xdr:nvCxnSpPr>
      <xdr:spPr>
        <a:xfrm>
          <a:off x="5305540" y="17434996"/>
          <a:ext cx="0" cy="365623"/>
        </a:xfrm>
        <a:prstGeom prst="straightConnector1">
          <a:avLst/>
        </a:prstGeom>
        <a:ln w="19050">
          <a:solidFill>
            <a:schemeClr val="accent2"/>
          </a:solidFill>
          <a:headEnd type="none"/>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77</xdr:row>
      <xdr:rowOff>0</xdr:rowOff>
    </xdr:from>
    <xdr:to>
      <xdr:col>8</xdr:col>
      <xdr:colOff>666750</xdr:colOff>
      <xdr:row>92</xdr:row>
      <xdr:rowOff>180975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0.48005</cdr:x>
      <cdr:y>0.41299</cdr:y>
    </cdr:from>
    <cdr:to>
      <cdr:x>0.74737</cdr:x>
      <cdr:y>0.49639</cdr:y>
    </cdr:to>
    <cdr:sp macro="" textlink="">
      <cdr:nvSpPr>
        <cdr:cNvPr id="2" name="TextBox 2"/>
        <cdr:cNvSpPr txBox="1"/>
      </cdr:nvSpPr>
      <cdr:spPr>
        <a:xfrm xmlns:a="http://schemas.openxmlformats.org/drawingml/2006/main">
          <a:off x="2613166" y="1229291"/>
          <a:ext cx="1455167" cy="24824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a:solidFill>
                <a:srgbClr val="FF4B4B"/>
              </a:solidFill>
            </a:rPr>
            <a:t>FOSSIL ONLY</a:t>
          </a:r>
        </a:p>
      </cdr:txBody>
    </cdr:sp>
  </cdr:relSizeAnchor>
  <cdr:relSizeAnchor xmlns:cdr="http://schemas.openxmlformats.org/drawingml/2006/chartDrawing">
    <cdr:from>
      <cdr:x>0.69291</cdr:x>
      <cdr:y>0.25067</cdr:y>
    </cdr:from>
    <cdr:to>
      <cdr:x>0.86108</cdr:x>
      <cdr:y>0.33407</cdr:y>
    </cdr:to>
    <cdr:sp macro="" textlink="">
      <cdr:nvSpPr>
        <cdr:cNvPr id="3" name="TextBox 2"/>
        <cdr:cNvSpPr txBox="1"/>
      </cdr:nvSpPr>
      <cdr:spPr>
        <a:xfrm xmlns:a="http://schemas.openxmlformats.org/drawingml/2006/main">
          <a:off x="3771878" y="746135"/>
          <a:ext cx="915440" cy="24824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a:solidFill>
                <a:schemeClr val="tx1">
                  <a:lumMod val="75000"/>
                  <a:lumOff val="25000"/>
                </a:schemeClr>
              </a:solidFill>
            </a:rPr>
            <a:t>TOTAL</a:t>
          </a:r>
        </a:p>
      </cdr:txBody>
    </cdr:sp>
  </cdr:relSizeAnchor>
  <cdr:relSizeAnchor xmlns:cdr="http://schemas.openxmlformats.org/drawingml/2006/chartDrawing">
    <cdr:from>
      <cdr:x>0.70051</cdr:x>
      <cdr:y>0.08422</cdr:y>
    </cdr:from>
    <cdr:to>
      <cdr:x>0.92266</cdr:x>
      <cdr:y>0.16762</cdr:y>
    </cdr:to>
    <cdr:sp macro="" textlink="">
      <cdr:nvSpPr>
        <cdr:cNvPr id="4" name="TextBox 2"/>
        <cdr:cNvSpPr txBox="1"/>
      </cdr:nvSpPr>
      <cdr:spPr>
        <a:xfrm xmlns:a="http://schemas.openxmlformats.org/drawingml/2006/main">
          <a:off x="3783247" y="250686"/>
          <a:ext cx="1199760" cy="24824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a:solidFill>
                <a:schemeClr val="accent2"/>
              </a:solidFill>
            </a:rPr>
            <a:t>BIOFUEL 5.6%</a:t>
          </a:r>
        </a:p>
      </cdr:txBody>
    </cdr:sp>
  </cdr:relSizeAnchor>
  <cdr:relSizeAnchor xmlns:cdr="http://schemas.openxmlformats.org/drawingml/2006/chartDrawing">
    <cdr:from>
      <cdr:x>0.87247</cdr:x>
      <cdr:y>0.40274</cdr:y>
    </cdr:from>
    <cdr:to>
      <cdr:x>0.87265</cdr:x>
      <cdr:y>0.46156</cdr:y>
    </cdr:to>
    <cdr:cxnSp macro="">
      <cdr:nvCxnSpPr>
        <cdr:cNvPr id="5" name="Straight Arrow Connector 4"/>
        <cdr:cNvCxnSpPr/>
      </cdr:nvCxnSpPr>
      <cdr:spPr>
        <a:xfrm xmlns:a="http://schemas.openxmlformats.org/drawingml/2006/main" flipH="1">
          <a:off x="4754926" y="1203306"/>
          <a:ext cx="994" cy="175753"/>
        </a:xfrm>
        <a:prstGeom xmlns:a="http://schemas.openxmlformats.org/drawingml/2006/main" prst="straightConnector1">
          <a:avLst/>
        </a:prstGeom>
        <a:ln xmlns:a="http://schemas.openxmlformats.org/drawingml/2006/main" w="19050">
          <a:solidFill>
            <a:schemeClr val="accent2"/>
          </a:solidFill>
          <a:headEnd type="arrow" w="sm" len="sm"/>
          <a:tailEnd type="none" w="sm" len="sm"/>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0.41531</cdr:x>
      <cdr:y>0.49299</cdr:y>
    </cdr:from>
    <cdr:to>
      <cdr:x>0.68263</cdr:x>
      <cdr:y>0.57639</cdr:y>
    </cdr:to>
    <cdr:sp macro="" textlink="">
      <cdr:nvSpPr>
        <cdr:cNvPr id="2" name="TextBox 2"/>
        <cdr:cNvSpPr txBox="1"/>
      </cdr:nvSpPr>
      <cdr:spPr>
        <a:xfrm xmlns:a="http://schemas.openxmlformats.org/drawingml/2006/main">
          <a:off x="2260746" y="1467416"/>
          <a:ext cx="1455167" cy="24824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a:solidFill>
                <a:schemeClr val="tx1">
                  <a:lumMod val="75000"/>
                  <a:lumOff val="25000"/>
                </a:schemeClr>
              </a:solidFill>
            </a:rPr>
            <a:t>FOSSIL FUEL</a:t>
          </a:r>
        </a:p>
      </cdr:txBody>
    </cdr:sp>
  </cdr:relSizeAnchor>
  <cdr:relSizeAnchor xmlns:cdr="http://schemas.openxmlformats.org/drawingml/2006/chartDrawing">
    <cdr:from>
      <cdr:x>0.69339</cdr:x>
      <cdr:y>0.34961</cdr:y>
    </cdr:from>
    <cdr:to>
      <cdr:x>0.86067</cdr:x>
      <cdr:y>0.43301</cdr:y>
    </cdr:to>
    <cdr:sp macro="" textlink="">
      <cdr:nvSpPr>
        <cdr:cNvPr id="4" name="TextBox 2"/>
        <cdr:cNvSpPr txBox="1"/>
      </cdr:nvSpPr>
      <cdr:spPr>
        <a:xfrm xmlns:a="http://schemas.openxmlformats.org/drawingml/2006/main">
          <a:off x="3744772" y="1112244"/>
          <a:ext cx="903428" cy="26532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a:solidFill>
                <a:schemeClr val="tx1">
                  <a:lumMod val="75000"/>
                  <a:lumOff val="25000"/>
                </a:schemeClr>
              </a:solidFill>
            </a:rPr>
            <a:t>BIOFUEL</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762000</xdr:colOff>
      <xdr:row>50</xdr:row>
      <xdr:rowOff>190500</xdr:rowOff>
    </xdr:to>
    <xdr:sp macro="" textlink="">
      <xdr:nvSpPr>
        <xdr:cNvPr id="2052" name="Rectangle 4"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762000</xdr:colOff>
      <xdr:row>50</xdr:row>
      <xdr:rowOff>190500</xdr:rowOff>
    </xdr:to>
    <xdr:sp macro="" textlink="">
      <xdr:nvSpPr>
        <xdr:cNvPr id="2"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762000</xdr:colOff>
      <xdr:row>50</xdr:row>
      <xdr:rowOff>190500</xdr:rowOff>
    </xdr:to>
    <xdr:sp macro="" textlink="">
      <xdr:nvSpPr>
        <xdr:cNvPr id="3"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762000</xdr:colOff>
      <xdr:row>50</xdr:row>
      <xdr:rowOff>190500</xdr:rowOff>
    </xdr:to>
    <xdr:sp macro="" textlink="">
      <xdr:nvSpPr>
        <xdr:cNvPr id="4"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762000</xdr:colOff>
      <xdr:row>50</xdr:row>
      <xdr:rowOff>190500</xdr:rowOff>
    </xdr:to>
    <xdr:sp macro="" textlink="">
      <xdr:nvSpPr>
        <xdr:cNvPr id="5"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762000</xdr:colOff>
      <xdr:row>50</xdr:row>
      <xdr:rowOff>190500</xdr:rowOff>
    </xdr:to>
    <xdr:sp macro="" textlink="">
      <xdr:nvSpPr>
        <xdr:cNvPr id="6"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762000</xdr:colOff>
      <xdr:row>50</xdr:row>
      <xdr:rowOff>190500</xdr:rowOff>
    </xdr:to>
    <xdr:sp macro="" textlink="">
      <xdr:nvSpPr>
        <xdr:cNvPr id="7"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762000</xdr:colOff>
      <xdr:row>50</xdr:row>
      <xdr:rowOff>190500</xdr:rowOff>
    </xdr:to>
    <xdr:sp macro="" textlink="">
      <xdr:nvSpPr>
        <xdr:cNvPr id="8"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7</xdr:col>
      <xdr:colOff>38100</xdr:colOff>
      <xdr:row>21</xdr:row>
      <xdr:rowOff>19050</xdr:rowOff>
    </xdr:from>
    <xdr:to>
      <xdr:col>10</xdr:col>
      <xdr:colOff>742950</xdr:colOff>
      <xdr:row>27</xdr:row>
      <xdr:rowOff>0</xdr:rowOff>
    </xdr:to>
    <xdr:sp macro="" textlink="">
      <xdr:nvSpPr>
        <xdr:cNvPr id="9" name="TextBox 8"/>
        <xdr:cNvSpPr txBox="1"/>
      </xdr:nvSpPr>
      <xdr:spPr>
        <a:xfrm>
          <a:off x="6200775" y="4162425"/>
          <a:ext cx="3295650" cy="9525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that these factors are well-to-tank (WTT), not only fuel refining; they include upstream (extraction) plus both crude oil and fuel transportation as well as downstream (refinery) processing </a:t>
          </a:r>
          <a:r>
            <a:rPr lang="en-US" sz="1100">
              <a:solidFill>
                <a:schemeClr val="dk1"/>
              </a:solidFill>
              <a:effectLst/>
              <a:latin typeface="+mn-lt"/>
              <a:ea typeface="+mn-ea"/>
              <a:cs typeface="+mn-cs"/>
            </a:rPr>
            <a:t>emissions</a:t>
          </a:r>
          <a:r>
            <a:rPr lang="en-US" sz="1100"/>
            <a:t>.  </a:t>
          </a:r>
          <a:br>
            <a:rPr lang="en-US" sz="1100"/>
          </a:br>
          <a:r>
            <a:rPr lang="en-US" sz="1100"/>
            <a:t>Source: EPA RFS2 RIA, Table 2.5-8, p. 467. </a:t>
          </a:r>
        </a:p>
      </xdr:txBody>
    </xdr:sp>
    <xdr:clientData/>
  </xdr:twoCellAnchor>
  <xdr:twoCellAnchor>
    <xdr:from>
      <xdr:col>0</xdr:col>
      <xdr:colOff>0</xdr:colOff>
      <xdr:row>0</xdr:row>
      <xdr:rowOff>0</xdr:rowOff>
    </xdr:from>
    <xdr:to>
      <xdr:col>9</xdr:col>
      <xdr:colOff>381000</xdr:colOff>
      <xdr:row>51</xdr:row>
      <xdr:rowOff>12700</xdr:rowOff>
    </xdr:to>
    <xdr:sp macro="" textlink="">
      <xdr:nvSpPr>
        <xdr:cNvPr id="10"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9</xdr:col>
      <xdr:colOff>381000</xdr:colOff>
      <xdr:row>51</xdr:row>
      <xdr:rowOff>12700</xdr:rowOff>
    </xdr:to>
    <xdr:sp macro="" textlink="">
      <xdr:nvSpPr>
        <xdr:cNvPr id="11" name="AutoShape 4"/>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9</xdr:col>
      <xdr:colOff>381000</xdr:colOff>
      <xdr:row>51</xdr:row>
      <xdr:rowOff>12700</xdr:rowOff>
    </xdr:to>
    <xdr:sp macro="" textlink="">
      <xdr:nvSpPr>
        <xdr:cNvPr id="12" name="AutoShape 4"/>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9</xdr:col>
      <xdr:colOff>381000</xdr:colOff>
      <xdr:row>51</xdr:row>
      <xdr:rowOff>12700</xdr:rowOff>
    </xdr:to>
    <xdr:sp macro="" textlink="">
      <xdr:nvSpPr>
        <xdr:cNvPr id="13" name="AutoShape 4"/>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9</xdr:col>
      <xdr:colOff>381000</xdr:colOff>
      <xdr:row>51</xdr:row>
      <xdr:rowOff>12700</xdr:rowOff>
    </xdr:to>
    <xdr:sp macro="" textlink="">
      <xdr:nvSpPr>
        <xdr:cNvPr id="14" name="AutoShape 4"/>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11</xdr:col>
      <xdr:colOff>9525</xdr:colOff>
      <xdr:row>50</xdr:row>
      <xdr:rowOff>190500</xdr:rowOff>
    </xdr:to>
    <xdr:sp macro="" textlink="">
      <xdr:nvSpPr>
        <xdr:cNvPr id="15" name="AutoShape 4"/>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16"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17"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18"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19"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20"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21"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22"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23"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24"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25"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26"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27"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28"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29"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30"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31"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2048"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2049"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2050"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2051"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2053"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2054"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2055"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9525</xdr:colOff>
      <xdr:row>50</xdr:row>
      <xdr:rowOff>190500</xdr:rowOff>
    </xdr:to>
    <xdr:sp macro="" textlink="">
      <xdr:nvSpPr>
        <xdr:cNvPr id="2056" name="AutoShape 4"/>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18</xdr:row>
      <xdr:rowOff>9525</xdr:rowOff>
    </xdr:from>
    <xdr:to>
      <xdr:col>10</xdr:col>
      <xdr:colOff>628649</xdr:colOff>
      <xdr:row>33</xdr:row>
      <xdr:rowOff>171450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28575</xdr:colOff>
      <xdr:row>21</xdr:row>
      <xdr:rowOff>28580</xdr:rowOff>
    </xdr:from>
    <xdr:to>
      <xdr:col>9</xdr:col>
      <xdr:colOff>74294</xdr:colOff>
      <xdr:row>22</xdr:row>
      <xdr:rowOff>90488</xdr:rowOff>
    </xdr:to>
    <xdr:sp macro="" textlink="">
      <xdr:nvSpPr>
        <xdr:cNvPr id="3" name="Right Bracket 2"/>
        <xdr:cNvSpPr/>
      </xdr:nvSpPr>
      <xdr:spPr>
        <a:xfrm>
          <a:off x="5219700" y="3619505"/>
          <a:ext cx="45719" cy="261933"/>
        </a:xfrm>
        <a:prstGeom prst="rightBracket">
          <a:avLst/>
        </a:prstGeom>
        <a:noFill/>
        <a:ln w="19050">
          <a:solidFill>
            <a:schemeClr val="accent2">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0F0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www.gpo.gov/fdsys/pkg/FR-2010-03-26/pdf/2010-3851.pdf" TargetMode="External"/></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eia.gov/totalenergy/data/monthly/" TargetMode="External"/><Relationship Id="rId1" Type="http://schemas.openxmlformats.org/officeDocument/2006/relationships/hyperlink" Target="http://www.eia.gov/totalenergy/data/month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gpo.gov/fdsys/pkg/FR-2010-03-26/pdf/2010-3851.pdf" TargetMode="External"/><Relationship Id="rId7" Type="http://schemas.openxmlformats.org/officeDocument/2006/relationships/drawing" Target="../drawings/drawing8.xml"/><Relationship Id="rId2" Type="http://schemas.openxmlformats.org/officeDocument/2006/relationships/hyperlink" Target="http://www.eia.gov/totalenergy/data/monthly/" TargetMode="External"/><Relationship Id="rId1" Type="http://schemas.openxmlformats.org/officeDocument/2006/relationships/hyperlink" Target="http://www.eia.gov/beta/MER/index.cfm?tbl=T10.04" TargetMode="External"/><Relationship Id="rId6" Type="http://schemas.openxmlformats.org/officeDocument/2006/relationships/hyperlink" Target="http://www.deq.state.or.us/aq/committees/docs/lcfs/definitions.pdf" TargetMode="External"/><Relationship Id="rId5" Type="http://schemas.openxmlformats.org/officeDocument/2006/relationships/hyperlink" Target="http://www.regulations.gov/" TargetMode="External"/><Relationship Id="rId4" Type="http://schemas.openxmlformats.org/officeDocument/2006/relationships/hyperlink" Target="http://www3.epa.gov/otaq/renewablefuels/420r10006.pdf" TargetMode="External"/><Relationship Id="rId9"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8.bin"/><Relationship Id="rId1" Type="http://schemas.openxmlformats.org/officeDocument/2006/relationships/hyperlink" Target="http://www.regulations.gov/"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D20"/>
  <sheetViews>
    <sheetView workbookViewId="0">
      <selection activeCell="A3" sqref="A3"/>
    </sheetView>
  </sheetViews>
  <sheetFormatPr defaultRowHeight="18" customHeight="1" x14ac:dyDescent="0.2"/>
  <cols>
    <col min="2" max="2" width="63.85546875" customWidth="1"/>
  </cols>
  <sheetData>
    <row r="1" spans="1:4" ht="18" customHeight="1" x14ac:dyDescent="0.25">
      <c r="A1" s="182" t="s">
        <v>282</v>
      </c>
    </row>
    <row r="2" spans="1:4" ht="18" customHeight="1" x14ac:dyDescent="0.2">
      <c r="A2" s="182" t="s">
        <v>402</v>
      </c>
    </row>
    <row r="4" spans="1:4" ht="18" customHeight="1" x14ac:dyDescent="0.2">
      <c r="A4" s="226" t="s">
        <v>283</v>
      </c>
      <c r="B4" s="227" t="s">
        <v>287</v>
      </c>
      <c r="C4" s="226" t="s">
        <v>370</v>
      </c>
      <c r="D4" s="226" t="s">
        <v>371</v>
      </c>
    </row>
    <row r="5" spans="1:4" ht="18" customHeight="1" x14ac:dyDescent="0.2">
      <c r="A5" s="199" t="s">
        <v>284</v>
      </c>
      <c r="B5" t="s">
        <v>0</v>
      </c>
      <c r="C5" s="181"/>
      <c r="D5" s="181"/>
    </row>
    <row r="6" spans="1:4" ht="18" customHeight="1" x14ac:dyDescent="0.2">
      <c r="A6" s="199" t="s">
        <v>285</v>
      </c>
      <c r="B6" t="s">
        <v>288</v>
      </c>
      <c r="C6" s="299" t="s">
        <v>401</v>
      </c>
      <c r="D6" s="181"/>
    </row>
    <row r="7" spans="1:4" ht="18" customHeight="1" x14ac:dyDescent="0.2">
      <c r="A7" s="199" t="s">
        <v>286</v>
      </c>
      <c r="B7" t="s">
        <v>249</v>
      </c>
      <c r="C7" s="181">
        <v>1</v>
      </c>
      <c r="D7" s="181">
        <v>4</v>
      </c>
    </row>
    <row r="8" spans="1:4" s="225" customFormat="1" ht="18" customHeight="1" x14ac:dyDescent="0.2">
      <c r="A8" s="199" t="s">
        <v>295</v>
      </c>
      <c r="B8" s="182" t="s">
        <v>368</v>
      </c>
      <c r="C8" s="181"/>
      <c r="D8" s="181">
        <v>5</v>
      </c>
    </row>
    <row r="9" spans="1:4" ht="18" customHeight="1" x14ac:dyDescent="0.2">
      <c r="A9" s="199" t="s">
        <v>30</v>
      </c>
      <c r="B9" s="182" t="s">
        <v>289</v>
      </c>
      <c r="C9" s="181"/>
      <c r="D9" s="181">
        <v>2</v>
      </c>
    </row>
    <row r="10" spans="1:4" ht="18" customHeight="1" x14ac:dyDescent="0.2">
      <c r="A10" s="199" t="s">
        <v>291</v>
      </c>
      <c r="B10" t="s">
        <v>95</v>
      </c>
      <c r="C10" s="181" t="s">
        <v>367</v>
      </c>
      <c r="D10" s="181"/>
    </row>
    <row r="11" spans="1:4" ht="18" customHeight="1" x14ac:dyDescent="0.2">
      <c r="A11" s="199" t="s">
        <v>25</v>
      </c>
      <c r="B11" s="182" t="s">
        <v>294</v>
      </c>
      <c r="C11" s="181"/>
      <c r="D11" s="181">
        <v>3</v>
      </c>
    </row>
    <row r="12" spans="1:4" ht="18" customHeight="1" x14ac:dyDescent="0.2">
      <c r="A12" s="199" t="s">
        <v>50</v>
      </c>
      <c r="B12" t="s">
        <v>155</v>
      </c>
      <c r="C12" s="181"/>
      <c r="D12" s="181" t="s">
        <v>367</v>
      </c>
    </row>
    <row r="13" spans="1:4" ht="18" customHeight="1" x14ac:dyDescent="0.2">
      <c r="A13" s="199" t="s">
        <v>292</v>
      </c>
      <c r="B13" t="s">
        <v>143</v>
      </c>
      <c r="C13" s="181"/>
      <c r="D13" s="181"/>
    </row>
    <row r="14" spans="1:4" ht="18" customHeight="1" x14ac:dyDescent="0.2">
      <c r="A14" s="199"/>
      <c r="C14" s="181"/>
      <c r="D14" s="181"/>
    </row>
    <row r="15" spans="1:4" ht="18" customHeight="1" x14ac:dyDescent="0.2">
      <c r="C15" s="181"/>
      <c r="D15" s="181"/>
    </row>
    <row r="16" spans="1:4" ht="18" customHeight="1" x14ac:dyDescent="0.2">
      <c r="C16" s="181"/>
      <c r="D16" s="181"/>
    </row>
    <row r="17" spans="3:4" ht="18" customHeight="1" x14ac:dyDescent="0.2">
      <c r="C17" s="181"/>
      <c r="D17" s="181"/>
    </row>
    <row r="18" spans="3:4" ht="18" customHeight="1" x14ac:dyDescent="0.2">
      <c r="C18" s="181"/>
      <c r="D18" s="181"/>
    </row>
    <row r="19" spans="3:4" ht="18" customHeight="1" x14ac:dyDescent="0.2">
      <c r="C19" s="181"/>
      <c r="D19" s="181"/>
    </row>
    <row r="20" spans="3:4" ht="18" customHeight="1" x14ac:dyDescent="0.2">
      <c r="C20" s="181"/>
      <c r="D20" s="181"/>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J42"/>
  <sheetViews>
    <sheetView workbookViewId="0">
      <selection activeCell="A2" sqref="A2"/>
    </sheetView>
  </sheetViews>
  <sheetFormatPr defaultColWidth="14.42578125" defaultRowHeight="15.75" customHeight="1" x14ac:dyDescent="0.2"/>
  <cols>
    <col min="1" max="1" width="15.7109375" customWidth="1"/>
    <col min="7" max="7" width="11.42578125" customWidth="1"/>
    <col min="8" max="8" width="9.42578125" customWidth="1"/>
  </cols>
  <sheetData>
    <row r="1" spans="1:10" ht="15.75" customHeight="1" x14ac:dyDescent="0.25">
      <c r="A1" s="68" t="s">
        <v>143</v>
      </c>
    </row>
    <row r="2" spans="1:10" ht="15.75" customHeight="1" x14ac:dyDescent="0.2">
      <c r="F2" s="3" t="s">
        <v>144</v>
      </c>
    </row>
    <row r="5" spans="1:10" ht="15.75" customHeight="1" x14ac:dyDescent="0.2">
      <c r="G5" s="3" t="s">
        <v>145</v>
      </c>
    </row>
    <row r="7" spans="1:10" ht="15.75" customHeight="1" x14ac:dyDescent="0.2">
      <c r="H7" s="5" t="s">
        <v>146</v>
      </c>
      <c r="I7" s="5" t="s">
        <v>147</v>
      </c>
    </row>
    <row r="9" spans="1:10" ht="15.75" customHeight="1" x14ac:dyDescent="0.2">
      <c r="G9" s="5" t="s">
        <v>49</v>
      </c>
      <c r="H9" s="3">
        <v>-2</v>
      </c>
      <c r="I9" s="108">
        <f>H9/PJmmBtu*ccotwo</f>
        <v>-517018.52649719943</v>
      </c>
    </row>
    <row r="10" spans="1:10" ht="15.75" customHeight="1" x14ac:dyDescent="0.2">
      <c r="G10" s="5" t="s">
        <v>52</v>
      </c>
      <c r="H10" s="3">
        <v>32</v>
      </c>
      <c r="I10" s="108">
        <f>H10/PJmmBtu*ccotwo*30</f>
        <v>248168892.71865574</v>
      </c>
      <c r="J10" s="3"/>
    </row>
    <row r="14" spans="1:10" ht="15.75" customHeight="1" x14ac:dyDescent="0.2">
      <c r="A14" s="3"/>
      <c r="F14" s="3" t="s">
        <v>148</v>
      </c>
    </row>
    <row r="18" spans="7:10" ht="15.75" customHeight="1" x14ac:dyDescent="0.2">
      <c r="G18" s="5" t="s">
        <v>49</v>
      </c>
      <c r="H18" s="3">
        <v>-9</v>
      </c>
      <c r="I18" s="108">
        <f>H18/PJmmBtu*ccotwo</f>
        <v>-2326583.3692373973</v>
      </c>
      <c r="J18" s="3"/>
    </row>
    <row r="19" spans="7:10" ht="15.75" customHeight="1" x14ac:dyDescent="0.2">
      <c r="G19" s="5" t="s">
        <v>52</v>
      </c>
      <c r="H19" s="3">
        <v>43</v>
      </c>
      <c r="I19" s="108">
        <f>H19/PJmmBtu*ccotwo*30</f>
        <v>333476949.59069359</v>
      </c>
    </row>
    <row r="20" spans="7:10" ht="15.75" customHeight="1" x14ac:dyDescent="0.2">
      <c r="J20" s="3"/>
    </row>
    <row r="34" spans="1:3" ht="12.75" x14ac:dyDescent="0.2">
      <c r="A34" s="29"/>
    </row>
    <row r="35" spans="1:3" ht="12.75" x14ac:dyDescent="0.2">
      <c r="A35" s="3" t="s">
        <v>350</v>
      </c>
    </row>
    <row r="36" spans="1:3" ht="12.75" x14ac:dyDescent="0.2">
      <c r="A36" s="109"/>
    </row>
    <row r="37" spans="1:3" ht="12.75" x14ac:dyDescent="0.2">
      <c r="A37" s="247" t="s">
        <v>97</v>
      </c>
      <c r="B37" s="3" t="s">
        <v>149</v>
      </c>
      <c r="C37" s="3" t="s">
        <v>150</v>
      </c>
    </row>
    <row r="38" spans="1:3" ht="12.75" x14ac:dyDescent="0.2">
      <c r="A38" s="109" t="s">
        <v>151</v>
      </c>
      <c r="B38">
        <f>'R'!H9</f>
        <v>-2</v>
      </c>
      <c r="C38">
        <f>'R'!H18</f>
        <v>-9</v>
      </c>
    </row>
    <row r="39" spans="1:3" ht="12.75" x14ac:dyDescent="0.2">
      <c r="A39" s="3" t="s">
        <v>152</v>
      </c>
      <c r="B39" s="110">
        <f>B38*ccotwo*CseLHV*CEYd*CYd*acHA*tonkg</f>
        <v>-5.5080757182962958E-2</v>
      </c>
      <c r="C39" s="110">
        <f>C38*ccotwo*SbdLHV*SDYd*SYd*acHA*tonkg</f>
        <v>-5.9625048602609344E-2</v>
      </c>
    </row>
    <row r="40" spans="1:3" ht="12.75" x14ac:dyDescent="0.2">
      <c r="A40" s="29"/>
    </row>
    <row r="41" spans="1:3" ht="12.75" x14ac:dyDescent="0.2">
      <c r="A41" s="29" t="s">
        <v>153</v>
      </c>
    </row>
    <row r="42" spans="1:3" ht="12.75" x14ac:dyDescent="0.2">
      <c r="A42" s="247" t="s">
        <v>154</v>
      </c>
      <c r="C42" s="247" t="s">
        <v>123</v>
      </c>
    </row>
  </sheetData>
  <hyperlinks>
    <hyperlink ref="C42" r:id="rId1"/>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sheetPr>
  <dimension ref="A1:J39"/>
  <sheetViews>
    <sheetView workbookViewId="0">
      <selection activeCell="A2" sqref="A2"/>
    </sheetView>
  </sheetViews>
  <sheetFormatPr defaultColWidth="14.42578125" defaultRowHeight="15.75" customHeight="1" x14ac:dyDescent="0.2"/>
  <cols>
    <col min="1" max="1" width="15.7109375" customWidth="1"/>
    <col min="2" max="2" width="10.7109375" customWidth="1"/>
    <col min="3" max="3" width="54.28515625" customWidth="1"/>
    <col min="4" max="5" width="9.7109375" customWidth="1"/>
    <col min="6" max="6" width="10.7109375" customWidth="1"/>
    <col min="7" max="7" width="9.7109375" customWidth="1"/>
    <col min="9" max="9" width="10.7109375" customWidth="1"/>
  </cols>
  <sheetData>
    <row r="1" spans="1:4" ht="15.75" customHeight="1" x14ac:dyDescent="0.25">
      <c r="A1" s="68" t="s">
        <v>180</v>
      </c>
    </row>
    <row r="3" spans="1:4" ht="15.75" customHeight="1" x14ac:dyDescent="0.2">
      <c r="A3" s="252" t="s">
        <v>181</v>
      </c>
      <c r="B3" s="253" t="s">
        <v>182</v>
      </c>
      <c r="C3" s="252" t="s">
        <v>328</v>
      </c>
      <c r="D3" s="254" t="s">
        <v>183</v>
      </c>
    </row>
    <row r="4" spans="1:4" ht="15.75" customHeight="1" x14ac:dyDescent="0.2">
      <c r="A4" s="3" t="s">
        <v>184</v>
      </c>
      <c r="B4" s="130">
        <f>12/44</f>
        <v>0.27272727272727271</v>
      </c>
      <c r="C4" s="123" t="s">
        <v>185</v>
      </c>
    </row>
    <row r="5" spans="1:4" s="219" customFormat="1" ht="15.75" customHeight="1" x14ac:dyDescent="0.2">
      <c r="A5" s="220" t="s">
        <v>274</v>
      </c>
      <c r="B5" s="224">
        <v>2.09</v>
      </c>
      <c r="C5" s="123" t="s">
        <v>275</v>
      </c>
    </row>
    <row r="6" spans="1:4" ht="15.75" customHeight="1" x14ac:dyDescent="0.2">
      <c r="A6" s="3" t="s">
        <v>186</v>
      </c>
      <c r="B6" s="3">
        <v>1.0549999999999999</v>
      </c>
      <c r="C6" s="3" t="s">
        <v>384</v>
      </c>
    </row>
    <row r="7" spans="1:4" ht="15.75" customHeight="1" x14ac:dyDescent="0.2">
      <c r="A7" s="3" t="s">
        <v>187</v>
      </c>
      <c r="B7" s="131">
        <v>1.0000000000000001E-9</v>
      </c>
      <c r="C7" s="3" t="s">
        <v>188</v>
      </c>
    </row>
    <row r="8" spans="1:4" ht="15.75" customHeight="1" x14ac:dyDescent="0.2">
      <c r="A8" s="3" t="s">
        <v>189</v>
      </c>
      <c r="B8" s="69">
        <v>42</v>
      </c>
      <c r="C8" s="3" t="s">
        <v>190</v>
      </c>
    </row>
    <row r="9" spans="1:4" ht="15.75" customHeight="1" x14ac:dyDescent="0.2">
      <c r="A9" s="3" t="s">
        <v>191</v>
      </c>
      <c r="B9" s="132">
        <v>7.5999999999999998E-2</v>
      </c>
      <c r="C9" s="249" t="s">
        <v>348</v>
      </c>
      <c r="D9" s="182" t="s">
        <v>258</v>
      </c>
    </row>
    <row r="10" spans="1:4" ht="15.75" customHeight="1" x14ac:dyDescent="0.2">
      <c r="A10" s="3" t="s">
        <v>192</v>
      </c>
      <c r="B10" s="132">
        <v>0.11799999999999999</v>
      </c>
      <c r="C10" s="249" t="s">
        <v>349</v>
      </c>
      <c r="D10" s="182" t="s">
        <v>258</v>
      </c>
    </row>
    <row r="11" spans="1:4" ht="15.75" customHeight="1" x14ac:dyDescent="0.2">
      <c r="A11" s="3" t="s">
        <v>193</v>
      </c>
      <c r="B11" s="133">
        <v>1.0550000000000001E-6</v>
      </c>
      <c r="C11" s="3" t="s">
        <v>194</v>
      </c>
    </row>
    <row r="12" spans="1:4" ht="15.75" customHeight="1" x14ac:dyDescent="0.2">
      <c r="A12" s="3" t="s">
        <v>195</v>
      </c>
      <c r="B12" s="134">
        <v>1.0000000000000001E-9</v>
      </c>
      <c r="C12" s="3" t="s">
        <v>196</v>
      </c>
    </row>
    <row r="13" spans="1:4" ht="15.75" customHeight="1" x14ac:dyDescent="0.2">
      <c r="A13" s="3" t="s">
        <v>197</v>
      </c>
      <c r="B13" s="135">
        <v>2.4710538</v>
      </c>
      <c r="C13" s="3" t="s">
        <v>198</v>
      </c>
    </row>
    <row r="14" spans="1:4" ht="15.75" customHeight="1" x14ac:dyDescent="0.2">
      <c r="A14" s="3" t="s">
        <v>199</v>
      </c>
      <c r="B14" s="3">
        <v>2.71</v>
      </c>
      <c r="C14" s="3" t="s">
        <v>271</v>
      </c>
      <c r="D14" s="3" t="s">
        <v>200</v>
      </c>
    </row>
    <row r="15" spans="1:4" ht="15.75" customHeight="1" x14ac:dyDescent="0.2">
      <c r="A15" s="3" t="s">
        <v>201</v>
      </c>
      <c r="B15" s="3">
        <v>180</v>
      </c>
      <c r="C15" s="3" t="s">
        <v>272</v>
      </c>
      <c r="D15" s="3" t="s">
        <v>202</v>
      </c>
    </row>
    <row r="16" spans="1:4" ht="15.75" customHeight="1" x14ac:dyDescent="0.2">
      <c r="A16" s="3" t="s">
        <v>203</v>
      </c>
      <c r="B16" s="3">
        <v>1</v>
      </c>
      <c r="C16" s="3" t="s">
        <v>204</v>
      </c>
      <c r="D16" s="3" t="s">
        <v>205</v>
      </c>
    </row>
    <row r="17" spans="1:10" ht="15.75" customHeight="1" x14ac:dyDescent="0.2">
      <c r="A17" s="3" t="s">
        <v>206</v>
      </c>
      <c r="B17" s="135">
        <f>1/B30*B31/lbkg</f>
        <v>1.511540218184892</v>
      </c>
      <c r="C17" s="3" t="s">
        <v>207</v>
      </c>
      <c r="D17" s="3" t="s">
        <v>208</v>
      </c>
    </row>
    <row r="18" spans="1:10" ht="15.75" customHeight="1" x14ac:dyDescent="0.2">
      <c r="A18" s="3" t="s">
        <v>209</v>
      </c>
      <c r="B18" s="3">
        <v>50</v>
      </c>
      <c r="C18" s="3" t="s">
        <v>273</v>
      </c>
      <c r="D18" s="3" t="s">
        <v>202</v>
      </c>
    </row>
    <row r="19" spans="1:10" ht="15.75" customHeight="1" x14ac:dyDescent="0.2">
      <c r="A19" s="3" t="s">
        <v>210</v>
      </c>
      <c r="B19" s="131">
        <v>1.10231E-3</v>
      </c>
      <c r="C19" s="3" t="s">
        <v>211</v>
      </c>
    </row>
    <row r="20" spans="1:10" ht="15.75" customHeight="1" x14ac:dyDescent="0.2">
      <c r="A20" s="3" t="s">
        <v>212</v>
      </c>
      <c r="B20" s="3">
        <v>2.2046000000000001</v>
      </c>
      <c r="C20" s="3" t="s">
        <v>213</v>
      </c>
    </row>
    <row r="21" spans="1:10" s="243" customFormat="1" ht="15.75" customHeight="1" x14ac:dyDescent="0.3">
      <c r="A21" s="244"/>
      <c r="B21" s="244"/>
      <c r="C21" s="244"/>
      <c r="D21" s="302" t="s">
        <v>327</v>
      </c>
      <c r="E21" s="302"/>
      <c r="F21" s="136" t="s">
        <v>216</v>
      </c>
    </row>
    <row r="22" spans="1:10" ht="15.75" customHeight="1" x14ac:dyDescent="0.2">
      <c r="A22" s="3" t="s">
        <v>214</v>
      </c>
      <c r="B22" s="233">
        <v>0.81699999999999995</v>
      </c>
      <c r="C22" s="3" t="s">
        <v>215</v>
      </c>
      <c r="D22" s="320" t="s">
        <v>329</v>
      </c>
      <c r="E22" s="320"/>
      <c r="F22" s="136" t="s">
        <v>218</v>
      </c>
      <c r="G22" s="199" t="s">
        <v>258</v>
      </c>
      <c r="H22" s="200" t="s">
        <v>259</v>
      </c>
      <c r="I22" s="251" t="s">
        <v>351</v>
      </c>
    </row>
    <row r="23" spans="1:10" ht="15.75" customHeight="1" x14ac:dyDescent="0.2">
      <c r="D23" s="165" t="s">
        <v>256</v>
      </c>
      <c r="E23" s="165" t="s">
        <v>257</v>
      </c>
      <c r="F23" s="210" t="s">
        <v>220</v>
      </c>
      <c r="G23" s="198" t="s">
        <v>257</v>
      </c>
      <c r="H23" s="201" t="s">
        <v>220</v>
      </c>
      <c r="I23" s="198" t="s">
        <v>319</v>
      </c>
    </row>
    <row r="24" spans="1:10" ht="15.75" customHeight="1" x14ac:dyDescent="0.2">
      <c r="A24" s="3" t="s">
        <v>217</v>
      </c>
      <c r="B24" s="41">
        <f>ccotwo*E24*LHRg</f>
        <v>18.658591641533825</v>
      </c>
      <c r="C24" s="3" t="s">
        <v>323</v>
      </c>
      <c r="D24" s="197">
        <v>77.278000000000006</v>
      </c>
      <c r="E24" s="255">
        <f>D24/kJBtu</f>
        <v>73.249289099526081</v>
      </c>
      <c r="G24" s="82">
        <v>72.8</v>
      </c>
      <c r="H24" s="202">
        <f>G24/E24-1</f>
        <v>-6.1336991122961093E-3</v>
      </c>
      <c r="I24" s="181">
        <v>0.93400000000000005</v>
      </c>
      <c r="J24" s="182" t="s">
        <v>352</v>
      </c>
    </row>
    <row r="25" spans="1:10" ht="15.75" customHeight="1" x14ac:dyDescent="0.2">
      <c r="A25" s="3" t="s">
        <v>219</v>
      </c>
      <c r="B25" s="41">
        <f>ccotwo*E25*LHRd</f>
        <v>18.927526066350712</v>
      </c>
      <c r="C25" s="3" t="s">
        <v>324</v>
      </c>
      <c r="D25" s="197">
        <v>78.308000000000007</v>
      </c>
      <c r="E25" s="255">
        <f>D25/kJBtu</f>
        <v>74.22559241706162</v>
      </c>
      <c r="G25" s="82">
        <v>74.900000000000006</v>
      </c>
      <c r="H25" s="202">
        <f>G25/E25-1</f>
        <v>9.0859171476731504E-3</v>
      </c>
      <c r="I25" s="181">
        <v>0.93500000000000005</v>
      </c>
      <c r="J25" s="182" t="s">
        <v>353</v>
      </c>
    </row>
    <row r="26" spans="1:10" ht="15.75" customHeight="1" x14ac:dyDescent="0.2">
      <c r="A26" s="3" t="s">
        <v>221</v>
      </c>
      <c r="B26" s="41">
        <f>ccotwo*E26*LHRe</f>
        <v>17.714128823782854</v>
      </c>
      <c r="C26" s="3" t="s">
        <v>325</v>
      </c>
      <c r="D26" s="197">
        <v>75.885000000000005</v>
      </c>
      <c r="E26" s="255">
        <f>D26/kJBtu</f>
        <v>71.928909952606645</v>
      </c>
      <c r="F26" s="137">
        <f>D26/D24-1</f>
        <v>-1.8025828825797729E-2</v>
      </c>
      <c r="G26" s="82">
        <v>71</v>
      </c>
      <c r="H26" s="202">
        <f>G26/E26-1</f>
        <v>-1.2914278184094519E-2</v>
      </c>
      <c r="I26" s="181">
        <v>0.90300000000000002</v>
      </c>
      <c r="J26" s="182" t="s">
        <v>354</v>
      </c>
    </row>
    <row r="27" spans="1:10" ht="15.75" customHeight="1" x14ac:dyDescent="0.2">
      <c r="A27" s="3" t="s">
        <v>222</v>
      </c>
      <c r="B27" s="41">
        <f>ccotwo*E27*LHRb</f>
        <v>19.27645618267988</v>
      </c>
      <c r="C27" s="3" t="s">
        <v>326</v>
      </c>
      <c r="D27" s="197">
        <v>79.837000000000003</v>
      </c>
      <c r="E27" s="255">
        <f>D27/kJBtu</f>
        <v>75.674881516587689</v>
      </c>
      <c r="F27" s="137">
        <f>D27/D25-1</f>
        <v>1.9525463554170619E-2</v>
      </c>
      <c r="G27" s="82">
        <v>75.8</v>
      </c>
      <c r="H27" s="202">
        <f>G27/E27-1</f>
        <v>1.6533687388051721E-3</v>
      </c>
      <c r="I27" s="181">
        <v>0.93400000000000005</v>
      </c>
      <c r="J27" s="182" t="s">
        <v>355</v>
      </c>
    </row>
    <row r="28" spans="1:10" ht="15.75" customHeight="1" x14ac:dyDescent="0.2">
      <c r="A28" s="3"/>
    </row>
    <row r="29" spans="1:10" ht="12.75" x14ac:dyDescent="0.2">
      <c r="A29" s="29" t="s">
        <v>260</v>
      </c>
      <c r="D29" s="196" t="s">
        <v>332</v>
      </c>
    </row>
    <row r="30" spans="1:10" ht="12.75" x14ac:dyDescent="0.2">
      <c r="A30" s="3" t="s">
        <v>261</v>
      </c>
      <c r="B30" s="135">
        <v>3.3610000000000002</v>
      </c>
      <c r="C30" s="3" t="s">
        <v>223</v>
      </c>
      <c r="D30" s="3" t="s">
        <v>224</v>
      </c>
    </row>
    <row r="31" spans="1:10" ht="12.75" x14ac:dyDescent="0.2">
      <c r="A31" s="3" t="s">
        <v>262</v>
      </c>
      <c r="B31" s="3">
        <v>11.2</v>
      </c>
      <c r="C31" s="3" t="s">
        <v>225</v>
      </c>
      <c r="D31" s="3" t="s">
        <v>330</v>
      </c>
    </row>
    <row r="33" spans="1:6" ht="15.75" customHeight="1" x14ac:dyDescent="0.2">
      <c r="A33" s="90" t="s">
        <v>333</v>
      </c>
      <c r="C33" s="182" t="s">
        <v>336</v>
      </c>
    </row>
    <row r="34" spans="1:6" ht="15.75" customHeight="1" x14ac:dyDescent="0.2">
      <c r="A34" s="217"/>
      <c r="B34">
        <v>9.68</v>
      </c>
      <c r="C34" t="s">
        <v>266</v>
      </c>
      <c r="D34" s="203" t="s">
        <v>331</v>
      </c>
      <c r="E34" s="203"/>
      <c r="F34" s="203"/>
    </row>
    <row r="35" spans="1:6" ht="15.75" customHeight="1" x14ac:dyDescent="0.2">
      <c r="A35" s="182" t="s">
        <v>335</v>
      </c>
      <c r="B35" s="257">
        <f>ccotwo*B34/lbkg</f>
        <v>1.1974961444252923</v>
      </c>
      <c r="C35" s="182" t="s">
        <v>334</v>
      </c>
      <c r="D35" s="204"/>
      <c r="E35" s="204"/>
      <c r="F35" s="205"/>
    </row>
    <row r="36" spans="1:6" ht="15.75" customHeight="1" x14ac:dyDescent="0.2">
      <c r="B36" s="256">
        <f>Tgkg*B35</f>
        <v>1.1974961444252924E-9</v>
      </c>
      <c r="C36" t="s">
        <v>267</v>
      </c>
      <c r="D36" s="206"/>
      <c r="E36" s="206"/>
      <c r="F36" s="203"/>
    </row>
    <row r="37" spans="1:6" ht="15.75" customHeight="1" x14ac:dyDescent="0.2">
      <c r="C37" s="180"/>
      <c r="D37" s="206"/>
      <c r="E37" s="206"/>
      <c r="F37" s="203"/>
    </row>
    <row r="38" spans="1:6" ht="15.75" customHeight="1" x14ac:dyDescent="0.2">
      <c r="C38" s="180"/>
      <c r="D38" s="206"/>
      <c r="E38" s="206"/>
      <c r="F38" s="207"/>
    </row>
    <row r="39" spans="1:6" ht="15.75" customHeight="1" x14ac:dyDescent="0.2">
      <c r="C39" s="180"/>
      <c r="D39" s="197"/>
      <c r="E39" s="197"/>
      <c r="F39" s="162"/>
    </row>
  </sheetData>
  <mergeCells count="2">
    <mergeCell ref="D21:E21"/>
    <mergeCell ref="D22:E22"/>
  </mergeCells>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C30"/>
  <sheetViews>
    <sheetView tabSelected="1" workbookViewId="0">
      <selection activeCell="A14" sqref="A14"/>
    </sheetView>
  </sheetViews>
  <sheetFormatPr defaultColWidth="10.7109375" defaultRowHeight="15.95" customHeight="1" x14ac:dyDescent="0.2"/>
  <cols>
    <col min="2" max="2" width="72.7109375" style="146" customWidth="1"/>
    <col min="3" max="3" width="20.7109375" customWidth="1"/>
  </cols>
  <sheetData>
    <row r="1" spans="1:3" ht="15.95" customHeight="1" x14ac:dyDescent="0.25">
      <c r="A1" s="228" t="s">
        <v>290</v>
      </c>
    </row>
    <row r="2" spans="1:3" s="139" customFormat="1" ht="15.95" customHeight="1" x14ac:dyDescent="0.2">
      <c r="A2" s="145"/>
      <c r="B2" s="146"/>
    </row>
    <row r="3" spans="1:3" s="149" customFormat="1" ht="15.95" customHeight="1" x14ac:dyDescent="0.2">
      <c r="A3" s="150" t="s">
        <v>229</v>
      </c>
      <c r="B3" s="151" t="s">
        <v>230</v>
      </c>
      <c r="C3" s="152" t="s">
        <v>231</v>
      </c>
    </row>
    <row r="4" spans="1:3" s="148" customFormat="1" ht="32.1" customHeight="1" x14ac:dyDescent="0.2">
      <c r="A4" s="266">
        <v>42412</v>
      </c>
      <c r="B4" s="147" t="s">
        <v>237</v>
      </c>
      <c r="C4" s="209" t="s">
        <v>343</v>
      </c>
    </row>
    <row r="5" spans="1:3" s="148" customFormat="1" ht="18" customHeight="1" x14ac:dyDescent="0.2">
      <c r="A5" s="266">
        <v>42429</v>
      </c>
      <c r="B5" s="208" t="s">
        <v>263</v>
      </c>
      <c r="C5" s="209" t="s">
        <v>311</v>
      </c>
    </row>
    <row r="6" spans="1:3" s="148" customFormat="1" ht="18" customHeight="1" x14ac:dyDescent="0.2">
      <c r="A6" s="266">
        <v>42450</v>
      </c>
      <c r="B6" s="208" t="s">
        <v>278</v>
      </c>
      <c r="C6" s="209" t="s">
        <v>310</v>
      </c>
    </row>
    <row r="7" spans="1:3" s="148" customFormat="1" ht="18" customHeight="1" x14ac:dyDescent="0.2">
      <c r="A7" s="266">
        <v>42451</v>
      </c>
      <c r="B7" s="208" t="s">
        <v>345</v>
      </c>
    </row>
    <row r="8" spans="1:3" s="148" customFormat="1" ht="18" customHeight="1" x14ac:dyDescent="0.2">
      <c r="A8" s="267"/>
      <c r="B8" s="208" t="s">
        <v>344</v>
      </c>
      <c r="C8" s="209" t="s">
        <v>309</v>
      </c>
    </row>
    <row r="9" spans="1:3" s="148" customFormat="1" ht="18" customHeight="1" x14ac:dyDescent="0.2">
      <c r="A9" s="266">
        <v>42458</v>
      </c>
      <c r="B9" s="146" t="s">
        <v>315</v>
      </c>
      <c r="C9" s="148" t="s">
        <v>316</v>
      </c>
    </row>
    <row r="10" spans="1:3" s="148" customFormat="1" ht="18" customHeight="1" x14ac:dyDescent="0.2">
      <c r="A10" s="266">
        <v>42460</v>
      </c>
      <c r="B10" s="146" t="s">
        <v>318</v>
      </c>
      <c r="C10" s="148" t="s">
        <v>320</v>
      </c>
    </row>
    <row r="11" spans="1:3" s="148" customFormat="1" ht="18" customHeight="1" x14ac:dyDescent="0.2">
      <c r="A11" s="266">
        <v>42485</v>
      </c>
      <c r="B11" s="146" t="s">
        <v>386</v>
      </c>
      <c r="C11" s="148" t="s">
        <v>387</v>
      </c>
    </row>
    <row r="12" spans="1:3" s="148" customFormat="1" ht="18" customHeight="1" x14ac:dyDescent="0.2">
      <c r="A12" s="266">
        <v>42490</v>
      </c>
      <c r="B12" s="208" t="s">
        <v>404</v>
      </c>
    </row>
    <row r="13" spans="1:3" s="148" customFormat="1" ht="18" customHeight="1" x14ac:dyDescent="0.2">
      <c r="A13" s="266">
        <v>42566</v>
      </c>
      <c r="B13" s="208" t="s">
        <v>407</v>
      </c>
      <c r="C13" s="209" t="s">
        <v>30</v>
      </c>
    </row>
    <row r="14" spans="1:3" s="148" customFormat="1" ht="18" customHeight="1" x14ac:dyDescent="0.2">
      <c r="A14" s="267"/>
      <c r="B14" s="146"/>
    </row>
    <row r="15" spans="1:3" s="148" customFormat="1" ht="18" customHeight="1" x14ac:dyDescent="0.2">
      <c r="A15" s="267"/>
      <c r="B15" s="146"/>
    </row>
    <row r="16" spans="1:3" s="148" customFormat="1" ht="15.95" customHeight="1" x14ac:dyDescent="0.2">
      <c r="B16" s="146"/>
    </row>
    <row r="17" spans="2:2" s="148" customFormat="1" ht="15.95" customHeight="1" x14ac:dyDescent="0.2">
      <c r="B17" s="146"/>
    </row>
    <row r="18" spans="2:2" s="148" customFormat="1" ht="15.95" customHeight="1" x14ac:dyDescent="0.2">
      <c r="B18" s="146"/>
    </row>
    <row r="19" spans="2:2" s="148" customFormat="1" ht="15.95" customHeight="1" x14ac:dyDescent="0.2">
      <c r="B19" s="146"/>
    </row>
    <row r="20" spans="2:2" s="148" customFormat="1" ht="15.95" customHeight="1" x14ac:dyDescent="0.2">
      <c r="B20" s="146"/>
    </row>
    <row r="21" spans="2:2" s="148" customFormat="1" ht="15.95" customHeight="1" x14ac:dyDescent="0.2">
      <c r="B21" s="146"/>
    </row>
    <row r="22" spans="2:2" s="148" customFormat="1" ht="15.95" customHeight="1" x14ac:dyDescent="0.2">
      <c r="B22" s="146"/>
    </row>
    <row r="23" spans="2:2" s="148" customFormat="1" ht="15.95" customHeight="1" x14ac:dyDescent="0.2">
      <c r="B23" s="146"/>
    </row>
    <row r="24" spans="2:2" s="148" customFormat="1" ht="15.95" customHeight="1" x14ac:dyDescent="0.2">
      <c r="B24" s="146"/>
    </row>
    <row r="25" spans="2:2" s="148" customFormat="1" ht="15.95" customHeight="1" x14ac:dyDescent="0.2">
      <c r="B25" s="146"/>
    </row>
    <row r="26" spans="2:2" s="148" customFormat="1" ht="15.95" customHeight="1" x14ac:dyDescent="0.2">
      <c r="B26" s="146"/>
    </row>
    <row r="27" spans="2:2" s="148" customFormat="1" ht="15.95" customHeight="1" x14ac:dyDescent="0.2">
      <c r="B27" s="146"/>
    </row>
    <row r="28" spans="2:2" s="148" customFormat="1" ht="15.95" customHeight="1" x14ac:dyDescent="0.2">
      <c r="B28" s="146"/>
    </row>
    <row r="29" spans="2:2" s="148" customFormat="1" ht="15.95" customHeight="1" x14ac:dyDescent="0.2">
      <c r="B29" s="146"/>
    </row>
    <row r="30" spans="2:2" s="148" customFormat="1" ht="15.95" customHeight="1" x14ac:dyDescent="0.2">
      <c r="B30" s="14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pageSetUpPr fitToPage="1"/>
  </sheetPr>
  <dimension ref="A1:M1002"/>
  <sheetViews>
    <sheetView workbookViewId="0">
      <selection activeCell="A2" sqref="A2"/>
    </sheetView>
  </sheetViews>
  <sheetFormatPr defaultColWidth="14.42578125" defaultRowHeight="15.75" customHeight="1" x14ac:dyDescent="0.2"/>
  <cols>
    <col min="1" max="1" width="8.7109375" customWidth="1"/>
    <col min="2" max="6" width="10.42578125" customWidth="1"/>
    <col min="7" max="7" width="10" customWidth="1"/>
    <col min="8" max="8" width="10.42578125" customWidth="1"/>
    <col min="9" max="11" width="11.42578125" customWidth="1"/>
  </cols>
  <sheetData>
    <row r="1" spans="1:13" ht="15" x14ac:dyDescent="0.25">
      <c r="A1" s="1" t="s">
        <v>0</v>
      </c>
      <c r="J1" s="2"/>
    </row>
    <row r="2" spans="1:13" ht="12.75" x14ac:dyDescent="0.2">
      <c r="F2" s="3" t="s">
        <v>1</v>
      </c>
      <c r="J2" s="2"/>
      <c r="K2" s="251" t="s">
        <v>356</v>
      </c>
    </row>
    <row r="3" spans="1:13" ht="12.75" x14ac:dyDescent="0.2">
      <c r="B3" s="302" t="s">
        <v>2</v>
      </c>
      <c r="C3" s="303"/>
      <c r="D3" s="303"/>
      <c r="E3" s="303"/>
      <c r="F3" s="5" t="s">
        <v>3</v>
      </c>
      <c r="G3" s="5" t="s">
        <v>4</v>
      </c>
      <c r="I3" s="4" t="s">
        <v>5</v>
      </c>
      <c r="J3" s="4" t="s">
        <v>6</v>
      </c>
      <c r="K3" s="4" t="s">
        <v>7</v>
      </c>
    </row>
    <row r="4" spans="1:13" ht="12.75" x14ac:dyDescent="0.2">
      <c r="A4" s="6"/>
      <c r="B4" s="7" t="s">
        <v>8</v>
      </c>
      <c r="C4" s="7" t="s">
        <v>6</v>
      </c>
      <c r="D4" s="7" t="s">
        <v>9</v>
      </c>
      <c r="E4" s="7" t="s">
        <v>10</v>
      </c>
      <c r="F4" s="7" t="s">
        <v>11</v>
      </c>
      <c r="G4" s="7" t="s">
        <v>12</v>
      </c>
      <c r="I4" s="8" t="s">
        <v>13</v>
      </c>
      <c r="J4" s="8" t="s">
        <v>14</v>
      </c>
      <c r="K4" s="8" t="s">
        <v>15</v>
      </c>
      <c r="M4" s="9"/>
    </row>
    <row r="5" spans="1:13" ht="18" customHeight="1" x14ac:dyDescent="0.2">
      <c r="A5" s="3">
        <v>2005</v>
      </c>
      <c r="B5" s="10">
        <f>-H!C7</f>
        <v>-195.52</v>
      </c>
      <c r="C5" s="11">
        <f>F!J55</f>
        <v>115.42201913488309</v>
      </c>
      <c r="D5" s="10">
        <f>F!K30</f>
        <v>455.03823070533548</v>
      </c>
      <c r="E5" s="10">
        <f t="shared" ref="E5:E13" si="0">B5+C5+D5</f>
        <v>374.94024984021854</v>
      </c>
      <c r="F5" s="11">
        <f>H!M7</f>
        <v>185.88916923520136</v>
      </c>
      <c r="G5" s="10">
        <f>F!L55</f>
        <v>549.00747804253706</v>
      </c>
      <c r="I5" s="12">
        <f>F!F30/1000</f>
        <v>24.312991949999997</v>
      </c>
      <c r="J5" s="13">
        <f t="shared" ref="J5:J13" si="1">C5/D5</f>
        <v>0.25365345447122611</v>
      </c>
      <c r="K5" s="12">
        <f>1000*E5/F!F30</f>
        <v>15.421394890899824</v>
      </c>
    </row>
    <row r="6" spans="1:13" ht="18" customHeight="1" x14ac:dyDescent="0.2">
      <c r="A6" s="3">
        <v>2006</v>
      </c>
      <c r="B6" s="10">
        <f>-H!C8</f>
        <v>-184.04</v>
      </c>
      <c r="C6" s="11">
        <f>F!J56</f>
        <v>119.07302681681784</v>
      </c>
      <c r="D6" s="10">
        <f>F!K31</f>
        <v>463.92882229713825</v>
      </c>
      <c r="E6" s="10">
        <f t="shared" si="0"/>
        <v>398.96184911395608</v>
      </c>
      <c r="F6" s="11">
        <f>H!M8</f>
        <v>170.67487312237182</v>
      </c>
      <c r="G6" s="10">
        <f>F!L56</f>
        <v>556.66226262031387</v>
      </c>
      <c r="I6" s="12">
        <f>F!F31/1000</f>
        <v>24.790432199999998</v>
      </c>
      <c r="J6" s="13">
        <f t="shared" si="1"/>
        <v>0.25666227467228508</v>
      </c>
      <c r="K6" s="12">
        <f>1000*E6/F!F31</f>
        <v>16.093380135339316</v>
      </c>
    </row>
    <row r="7" spans="1:13" ht="18" customHeight="1" x14ac:dyDescent="0.2">
      <c r="A7" s="3">
        <v>2007</v>
      </c>
      <c r="B7" s="10">
        <f>-H!C9</f>
        <v>-206.49</v>
      </c>
      <c r="C7" s="11">
        <f>F!J57</f>
        <v>120.72651929399079</v>
      </c>
      <c r="D7" s="10">
        <f>F!K32</f>
        <v>464.28403819713276</v>
      </c>
      <c r="E7" s="10">
        <f t="shared" si="0"/>
        <v>378.52055749112355</v>
      </c>
      <c r="F7" s="11">
        <f>H!M9</f>
        <v>189.63286507689818</v>
      </c>
      <c r="G7" s="10">
        <f>F!L57</f>
        <v>554.14934770377658</v>
      </c>
      <c r="I7" s="12">
        <f>F!F32/1000</f>
        <v>24.815087550000001</v>
      </c>
      <c r="J7" s="13">
        <f t="shared" si="1"/>
        <v>0.26002728795671176</v>
      </c>
      <c r="K7" s="12">
        <f>1000*E7/F!F32</f>
        <v>15.253645860746664</v>
      </c>
    </row>
    <row r="8" spans="1:13" ht="18" customHeight="1" x14ac:dyDescent="0.2">
      <c r="A8" s="3">
        <v>2008</v>
      </c>
      <c r="B8" s="10">
        <f>-H!C10</f>
        <v>-204.22</v>
      </c>
      <c r="C8" s="11">
        <f>F!J58</f>
        <v>118.44046906100021</v>
      </c>
      <c r="D8" s="10">
        <f>F!K33</f>
        <v>441.13970495236362</v>
      </c>
      <c r="E8" s="10">
        <f t="shared" si="0"/>
        <v>355.3601740133638</v>
      </c>
      <c r="F8" s="11">
        <f>H!M10</f>
        <v>181.01692640936636</v>
      </c>
      <c r="G8" s="10">
        <f>F!L58</f>
        <v>520.69576857802156</v>
      </c>
      <c r="I8" s="12">
        <f>F!F33/1000</f>
        <v>23.596573099999997</v>
      </c>
      <c r="J8" s="13">
        <f t="shared" si="1"/>
        <v>0.26848743772404249</v>
      </c>
      <c r="K8" s="12">
        <f>1000*E8/F!F33</f>
        <v>15.059821293006475</v>
      </c>
    </row>
    <row r="9" spans="1:13" ht="18" customHeight="1" x14ac:dyDescent="0.2">
      <c r="A9" s="3">
        <v>2009</v>
      </c>
      <c r="B9" s="10">
        <f>-H!C11</f>
        <v>-214.53</v>
      </c>
      <c r="C9" s="11">
        <f>F!J59</f>
        <v>118.22544887997732</v>
      </c>
      <c r="D9" s="10">
        <f>F!K34</f>
        <v>433.77137788770284</v>
      </c>
      <c r="E9" s="10">
        <f t="shared" si="0"/>
        <v>337.46682676768017</v>
      </c>
      <c r="F9" s="11">
        <f>H!M11</f>
        <v>188.195114035335</v>
      </c>
      <c r="G9" s="10">
        <f>F!L59</f>
        <v>509.10213725904543</v>
      </c>
      <c r="I9" s="12">
        <f>F!F34/1000</f>
        <v>23.21131875</v>
      </c>
      <c r="J9" s="13">
        <f t="shared" si="1"/>
        <v>0.27255244330709205</v>
      </c>
      <c r="K9" s="12">
        <f>1000*E9/F!F34</f>
        <v>14.53889071975629</v>
      </c>
    </row>
    <row r="10" spans="1:13" ht="18" customHeight="1" x14ac:dyDescent="0.2">
      <c r="A10" s="3">
        <v>2010</v>
      </c>
      <c r="B10" s="10">
        <f>-H!C12</f>
        <v>-207.31</v>
      </c>
      <c r="C10" s="11">
        <f>F!J60</f>
        <v>121.12714729710051</v>
      </c>
      <c r="D10" s="10">
        <f>F!K35</f>
        <v>437.29220068864913</v>
      </c>
      <c r="E10" s="10">
        <f t="shared" si="0"/>
        <v>351.10934798574965</v>
      </c>
      <c r="F10" s="11">
        <f>H!M12</f>
        <v>176.88646440070272</v>
      </c>
      <c r="G10" s="10">
        <f>F!L60</f>
        <v>510.14066113681099</v>
      </c>
      <c r="I10" s="12">
        <f>F!F35/1000</f>
        <v>23.40389845</v>
      </c>
      <c r="J10" s="13">
        <f t="shared" si="1"/>
        <v>0.27699361458162092</v>
      </c>
      <c r="K10" s="12">
        <f>1000*E10/F!F35</f>
        <v>15.002173622307341</v>
      </c>
    </row>
    <row r="11" spans="1:13" ht="18" customHeight="1" x14ac:dyDescent="0.2">
      <c r="A11" s="3">
        <v>2011</v>
      </c>
      <c r="B11" s="10">
        <f>-H!C13</f>
        <v>-197.11</v>
      </c>
      <c r="C11" s="11">
        <f>F!J61</f>
        <v>119.4558299062823</v>
      </c>
      <c r="D11" s="10">
        <f>F!K36</f>
        <v>431.69988969904097</v>
      </c>
      <c r="E11" s="10">
        <f t="shared" si="0"/>
        <v>354.04571960532326</v>
      </c>
      <c r="F11" s="11">
        <f>H!M13</f>
        <v>164.96617733539955</v>
      </c>
      <c r="G11" s="10">
        <f>F!L61</f>
        <v>501.22911361803949</v>
      </c>
      <c r="I11" s="12">
        <f>F!F36/1000</f>
        <v>23.10012175</v>
      </c>
      <c r="J11" s="13">
        <f t="shared" si="1"/>
        <v>0.27671035540352068</v>
      </c>
      <c r="K11" s="12">
        <f>1000*E11/F!F36</f>
        <v>15.326573748699975</v>
      </c>
    </row>
    <row r="12" spans="1:13" ht="18" customHeight="1" x14ac:dyDescent="0.2">
      <c r="A12" s="3">
        <v>2012</v>
      </c>
      <c r="B12" s="10">
        <f>-H!C14</f>
        <v>-183.85</v>
      </c>
      <c r="C12" s="11">
        <f>F!J62</f>
        <v>117.77377953678456</v>
      </c>
      <c r="D12" s="10">
        <f>F!K37</f>
        <v>424.6031817175118</v>
      </c>
      <c r="E12" s="10">
        <f t="shared" si="0"/>
        <v>358.52696125429634</v>
      </c>
      <c r="F12" s="11">
        <f>H!M14</f>
        <v>151.69469064582591</v>
      </c>
      <c r="G12" s="10">
        <f>F!L62</f>
        <v>492.51983191741851</v>
      </c>
      <c r="I12" s="12">
        <f>F!F37/1000</f>
        <v>22.723687200000001</v>
      </c>
      <c r="J12" s="13">
        <f t="shared" si="1"/>
        <v>0.27737375650458357</v>
      </c>
      <c r="K12" s="12">
        <f>1000*E12/F!F37</f>
        <v>15.777675431753714</v>
      </c>
    </row>
    <row r="13" spans="1:13" ht="18" customHeight="1" x14ac:dyDescent="0.2">
      <c r="A13" s="3">
        <v>2013</v>
      </c>
      <c r="B13" s="10">
        <f>-H!C15</f>
        <v>-215.36</v>
      </c>
      <c r="C13" s="11">
        <f>F!J63</f>
        <v>119.83664491545734</v>
      </c>
      <c r="D13" s="10">
        <f>F!K38</f>
        <v>432.48014965905548</v>
      </c>
      <c r="E13" s="10">
        <f t="shared" si="0"/>
        <v>336.9567945745128</v>
      </c>
      <c r="F13" s="11">
        <f>H!M15</f>
        <v>181.04557994778503</v>
      </c>
      <c r="G13" s="10">
        <f>F!L63</f>
        <v>499.83844641211977</v>
      </c>
      <c r="I13" s="12">
        <f>F!F38/1000</f>
        <v>23.143566649999997</v>
      </c>
      <c r="J13" s="13">
        <f t="shared" si="1"/>
        <v>0.27709166538609975</v>
      </c>
      <c r="K13" s="12">
        <f>1000*E13/F!F38</f>
        <v>14.559415135545361</v>
      </c>
    </row>
    <row r="14" spans="1:13" ht="18" customHeight="1" x14ac:dyDescent="0.2">
      <c r="D14" s="10"/>
      <c r="J14" s="2"/>
    </row>
    <row r="15" spans="1:13" ht="18" customHeight="1" x14ac:dyDescent="0.2">
      <c r="A15" s="4" t="s">
        <v>16</v>
      </c>
      <c r="B15" s="10">
        <f t="shared" ref="B15:G15" si="2">B13-B5</f>
        <v>-19.840000000000003</v>
      </c>
      <c r="C15" s="11">
        <f t="shared" si="2"/>
        <v>4.414625780574255</v>
      </c>
      <c r="D15" s="10">
        <f t="shared" si="2"/>
        <v>-22.558081046279995</v>
      </c>
      <c r="E15" s="10">
        <f t="shared" si="2"/>
        <v>-37.983455265705743</v>
      </c>
      <c r="F15" s="10">
        <f t="shared" si="2"/>
        <v>-4.8435892874163358</v>
      </c>
      <c r="G15" s="10">
        <f t="shared" si="2"/>
        <v>-49.169031630417294</v>
      </c>
      <c r="I15" s="12">
        <f>I13-I5</f>
        <v>-1.1694253000000003</v>
      </c>
      <c r="J15" s="2"/>
      <c r="K15" s="12">
        <f>K13-K5</f>
        <v>-0.86197975535446325</v>
      </c>
    </row>
    <row r="16" spans="1:13" ht="18" customHeight="1" x14ac:dyDescent="0.2">
      <c r="A16" s="4" t="s">
        <v>17</v>
      </c>
      <c r="B16" s="14">
        <f t="shared" ref="B16:G16" si="3">B15/B5</f>
        <v>0.10147299509001638</v>
      </c>
      <c r="C16" s="14">
        <f t="shared" si="3"/>
        <v>3.8247691503432185E-2</v>
      </c>
      <c r="D16" s="14">
        <f t="shared" si="3"/>
        <v>-4.9574034716409802E-2</v>
      </c>
      <c r="E16" s="14">
        <f t="shared" si="3"/>
        <v>-0.10130535540500776</v>
      </c>
      <c r="F16" s="14">
        <f t="shared" si="3"/>
        <v>-2.6056328657254105E-2</v>
      </c>
      <c r="G16" s="14">
        <f t="shared" si="3"/>
        <v>-8.9559857737689472E-2</v>
      </c>
      <c r="I16" s="13">
        <f>I15/I5</f>
        <v>-4.8098782017652934E-2</v>
      </c>
      <c r="J16" s="2"/>
      <c r="K16" s="13">
        <f>K15/K5</f>
        <v>-5.5895057577646109E-2</v>
      </c>
    </row>
    <row r="17" spans="1:10" ht="12.75" x14ac:dyDescent="0.2">
      <c r="J17" s="2"/>
    </row>
    <row r="18" spans="1:10" ht="12.75" x14ac:dyDescent="0.2">
      <c r="B18" s="15"/>
      <c r="C18" s="304" t="s">
        <v>18</v>
      </c>
      <c r="D18" s="303"/>
      <c r="E18" s="303"/>
      <c r="F18" s="303"/>
      <c r="G18" s="16">
        <f>E15+F15-G15</f>
        <v>6.3419870772952152</v>
      </c>
      <c r="J18" s="2"/>
    </row>
    <row r="19" spans="1:10" s="247" customFormat="1" ht="12.75" x14ac:dyDescent="0.2">
      <c r="B19" s="15"/>
      <c r="C19" s="248"/>
      <c r="G19" s="16"/>
      <c r="J19" s="246"/>
    </row>
    <row r="20" spans="1:10" s="139" customFormat="1" ht="12.75" x14ac:dyDescent="0.2">
      <c r="B20" s="15"/>
      <c r="C20" s="140"/>
      <c r="G20" s="16"/>
      <c r="J20" s="138"/>
    </row>
    <row r="21" spans="1:10" s="139" customFormat="1" ht="12.75" x14ac:dyDescent="0.2">
      <c r="A21" s="145" t="s">
        <v>228</v>
      </c>
      <c r="B21" s="15"/>
      <c r="C21" s="140"/>
      <c r="H21" s="145"/>
    </row>
    <row r="22" spans="1:10" ht="12.75" x14ac:dyDescent="0.2"/>
    <row r="23" spans="1:10" ht="14.1" customHeight="1" x14ac:dyDescent="0.2">
      <c r="A23" s="164"/>
      <c r="B23" s="165" t="s">
        <v>227</v>
      </c>
      <c r="C23" s="165" t="s">
        <v>226</v>
      </c>
      <c r="D23" s="166" t="s">
        <v>220</v>
      </c>
      <c r="E23" s="167" t="s">
        <v>235</v>
      </c>
      <c r="F23" s="167" t="s">
        <v>236</v>
      </c>
    </row>
    <row r="24" spans="1:10" ht="14.1" customHeight="1" x14ac:dyDescent="0.2">
      <c r="A24" s="141">
        <v>2005</v>
      </c>
      <c r="B24" s="142">
        <f t="shared" ref="B24:B32" si="4">G5-B5</f>
        <v>744.52747804253704</v>
      </c>
      <c r="C24" s="143">
        <f t="shared" ref="C24:C32" si="5">C5+D5+F5</f>
        <v>756.34941907541997</v>
      </c>
      <c r="D24" s="144">
        <f>C24-B24</f>
        <v>11.821941032882933</v>
      </c>
      <c r="E24" s="163">
        <f>D24-F!N55</f>
        <v>3.1008034189126761</v>
      </c>
      <c r="F24" s="162">
        <f>E24/C24</f>
        <v>4.099696966387803E-3</v>
      </c>
      <c r="H24" s="141"/>
    </row>
    <row r="25" spans="1:10" ht="14.1" customHeight="1" x14ac:dyDescent="0.2">
      <c r="A25" s="141">
        <v>2006</v>
      </c>
      <c r="B25" s="142">
        <f t="shared" si="4"/>
        <v>740.70226262031383</v>
      </c>
      <c r="C25" s="143">
        <f t="shared" si="5"/>
        <v>753.67672223632781</v>
      </c>
      <c r="D25" s="144">
        <f t="shared" ref="D25:D32" si="6">C25-B25</f>
        <v>12.974459616013974</v>
      </c>
      <c r="E25" s="163">
        <f>D25-F!N56</f>
        <v>4.2118772260041339</v>
      </c>
      <c r="F25" s="162">
        <f t="shared" ref="F25:F32" si="7">E25/C25</f>
        <v>5.5884401119707531E-3</v>
      </c>
      <c r="H25" s="141"/>
    </row>
    <row r="26" spans="1:10" ht="14.1" customHeight="1" x14ac:dyDescent="0.2">
      <c r="A26" s="141">
        <v>2007</v>
      </c>
      <c r="B26" s="142">
        <f t="shared" si="4"/>
        <v>760.63934770377659</v>
      </c>
      <c r="C26" s="143">
        <f t="shared" si="5"/>
        <v>774.64342256802172</v>
      </c>
      <c r="D26" s="144">
        <f t="shared" si="6"/>
        <v>14.004074864245126</v>
      </c>
      <c r="E26" s="163">
        <f>D26-F!N57</f>
        <v>5.2956838960271284</v>
      </c>
      <c r="F26" s="162">
        <f t="shared" si="7"/>
        <v>6.8362858855386625E-3</v>
      </c>
      <c r="H26" s="141"/>
    </row>
    <row r="27" spans="1:10" ht="14.1" customHeight="1" x14ac:dyDescent="0.2">
      <c r="A27" s="141">
        <v>2008</v>
      </c>
      <c r="B27" s="142">
        <f t="shared" si="4"/>
        <v>724.91576857802158</v>
      </c>
      <c r="C27" s="143">
        <f t="shared" si="5"/>
        <v>740.59710042273014</v>
      </c>
      <c r="D27" s="144">
        <f t="shared" si="6"/>
        <v>15.681331844708552</v>
      </c>
      <c r="E27" s="163">
        <f>D27-F!N58</f>
        <v>7.4133003041137613</v>
      </c>
      <c r="F27" s="162">
        <f t="shared" si="7"/>
        <v>1.0009896473915812E-2</v>
      </c>
      <c r="H27" s="141"/>
    </row>
    <row r="28" spans="1:10" ht="14.1" customHeight="1" x14ac:dyDescent="0.2">
      <c r="A28" s="141">
        <v>2009</v>
      </c>
      <c r="B28" s="142">
        <f t="shared" si="4"/>
        <v>723.63213725904541</v>
      </c>
      <c r="C28" s="143">
        <f t="shared" si="5"/>
        <v>740.1919408030152</v>
      </c>
      <c r="D28" s="144">
        <f t="shared" si="6"/>
        <v>16.559803543969792</v>
      </c>
      <c r="E28" s="163">
        <f>D28-F!N59</f>
        <v>8.4292690408751128</v>
      </c>
      <c r="F28" s="162">
        <f t="shared" si="7"/>
        <v>1.1387950308848831E-2</v>
      </c>
      <c r="H28" s="141"/>
    </row>
    <row r="29" spans="1:10" ht="14.1" customHeight="1" x14ac:dyDescent="0.2">
      <c r="A29" s="141">
        <v>2010</v>
      </c>
      <c r="B29" s="142">
        <f t="shared" si="4"/>
        <v>717.45066113681105</v>
      </c>
      <c r="C29" s="143">
        <f t="shared" si="5"/>
        <v>735.30581238645232</v>
      </c>
      <c r="D29" s="144">
        <f t="shared" si="6"/>
        <v>17.855151249641267</v>
      </c>
      <c r="E29" s="163">
        <f>D29-F!N60</f>
        <v>9.8135572607867658</v>
      </c>
      <c r="F29" s="162">
        <f t="shared" si="7"/>
        <v>1.3346225605012743E-2</v>
      </c>
      <c r="H29" s="141"/>
    </row>
    <row r="30" spans="1:10" ht="14.1" customHeight="1" x14ac:dyDescent="0.2">
      <c r="A30" s="141">
        <v>2011</v>
      </c>
      <c r="B30" s="142">
        <f t="shared" si="4"/>
        <v>698.33911361803951</v>
      </c>
      <c r="C30" s="143">
        <f t="shared" si="5"/>
        <v>716.12189694072276</v>
      </c>
      <c r="D30" s="144">
        <f t="shared" si="6"/>
        <v>17.782783322683258</v>
      </c>
      <c r="E30" s="163">
        <f>D30-F!N61</f>
        <v>9.954752684220864</v>
      </c>
      <c r="F30" s="162">
        <f t="shared" si="7"/>
        <v>1.3900919280289612E-2</v>
      </c>
      <c r="H30" s="141"/>
    </row>
    <row r="31" spans="1:10" ht="14.1" customHeight="1" x14ac:dyDescent="0.2">
      <c r="A31" s="141">
        <v>2012</v>
      </c>
      <c r="B31" s="142">
        <f t="shared" si="4"/>
        <v>676.36983191741854</v>
      </c>
      <c r="C31" s="143">
        <f t="shared" si="5"/>
        <v>694.07165190012233</v>
      </c>
      <c r="D31" s="144">
        <f t="shared" si="6"/>
        <v>17.701819982703796</v>
      </c>
      <c r="E31" s="163">
        <f>D31-F!N62</f>
        <v>9.9498273776732304</v>
      </c>
      <c r="F31" s="162">
        <f t="shared" si="7"/>
        <v>1.4335446996623659E-2</v>
      </c>
      <c r="H31" s="141"/>
    </row>
    <row r="32" spans="1:10" ht="14.1" customHeight="1" x14ac:dyDescent="0.2">
      <c r="A32" s="141">
        <v>2013</v>
      </c>
      <c r="B32" s="142">
        <f t="shared" si="4"/>
        <v>715.19844641211978</v>
      </c>
      <c r="C32" s="143">
        <f t="shared" si="5"/>
        <v>733.36237452229784</v>
      </c>
      <c r="D32" s="144">
        <f t="shared" si="6"/>
        <v>18.163928110178063</v>
      </c>
      <c r="E32" s="163">
        <f>D32-F!N63</f>
        <v>10.300283740159614</v>
      </c>
      <c r="F32" s="162">
        <f t="shared" si="7"/>
        <v>1.4045285247786372E-2</v>
      </c>
      <c r="H32" s="141"/>
    </row>
    <row r="33" spans="10:10" ht="12.75" x14ac:dyDescent="0.2">
      <c r="J33" s="2"/>
    </row>
    <row r="34" spans="10:10" ht="12.75" x14ac:dyDescent="0.2">
      <c r="J34" s="2"/>
    </row>
    <row r="35" spans="10:10" ht="12.75" x14ac:dyDescent="0.2">
      <c r="J35" s="2"/>
    </row>
    <row r="36" spans="10:10" ht="12.75" x14ac:dyDescent="0.2">
      <c r="J36" s="2"/>
    </row>
    <row r="37" spans="10:10" ht="12.75" x14ac:dyDescent="0.2">
      <c r="J37" s="2"/>
    </row>
    <row r="38" spans="10:10" ht="12.75" x14ac:dyDescent="0.2">
      <c r="J38" s="2"/>
    </row>
    <row r="39" spans="10:10" ht="12.75" x14ac:dyDescent="0.2">
      <c r="J39" s="2"/>
    </row>
    <row r="40" spans="10:10" ht="12.75" x14ac:dyDescent="0.2">
      <c r="J40" s="2"/>
    </row>
    <row r="41" spans="10:10" ht="12.75" x14ac:dyDescent="0.2">
      <c r="J41" s="2"/>
    </row>
    <row r="42" spans="10:10" ht="12.75" x14ac:dyDescent="0.2">
      <c r="J42" s="2"/>
    </row>
    <row r="43" spans="10:10" ht="12.75" x14ac:dyDescent="0.2">
      <c r="J43" s="2"/>
    </row>
    <row r="44" spans="10:10" ht="12.75" x14ac:dyDescent="0.2">
      <c r="J44" s="2"/>
    </row>
    <row r="45" spans="10:10" ht="12.75" x14ac:dyDescent="0.2">
      <c r="J45" s="2"/>
    </row>
    <row r="46" spans="10:10" ht="12.75" x14ac:dyDescent="0.2">
      <c r="J46" s="2"/>
    </row>
    <row r="47" spans="10:10" ht="12.75" x14ac:dyDescent="0.2">
      <c r="J47" s="2"/>
    </row>
    <row r="48" spans="10:10" ht="12.75" x14ac:dyDescent="0.2">
      <c r="J48" s="2"/>
    </row>
    <row r="49" spans="10:10" ht="12.75" x14ac:dyDescent="0.2">
      <c r="J49" s="2"/>
    </row>
    <row r="50" spans="10:10" ht="12.75" x14ac:dyDescent="0.2">
      <c r="J50" s="2"/>
    </row>
    <row r="51" spans="10:10" ht="12.75" x14ac:dyDescent="0.2">
      <c r="J51" s="2"/>
    </row>
    <row r="52" spans="10:10" ht="12.75" x14ac:dyDescent="0.2">
      <c r="J52" s="2"/>
    </row>
    <row r="53" spans="10:10" ht="12.75" x14ac:dyDescent="0.2">
      <c r="J53" s="2"/>
    </row>
    <row r="54" spans="10:10" ht="12.75" x14ac:dyDescent="0.2">
      <c r="J54" s="2"/>
    </row>
    <row r="55" spans="10:10" ht="12.75" x14ac:dyDescent="0.2">
      <c r="J55" s="2"/>
    </row>
    <row r="56" spans="10:10" ht="12.75" x14ac:dyDescent="0.2">
      <c r="J56" s="2"/>
    </row>
    <row r="57" spans="10:10" ht="12.75" x14ac:dyDescent="0.2">
      <c r="J57" s="2"/>
    </row>
    <row r="58" spans="10:10" ht="12.75" x14ac:dyDescent="0.2">
      <c r="J58" s="2"/>
    </row>
    <row r="59" spans="10:10" ht="12.75" x14ac:dyDescent="0.2">
      <c r="J59" s="2"/>
    </row>
    <row r="60" spans="10:10" ht="12.75" x14ac:dyDescent="0.2">
      <c r="J60" s="2"/>
    </row>
    <row r="61" spans="10:10" ht="12.75" x14ac:dyDescent="0.2">
      <c r="J61" s="2"/>
    </row>
    <row r="62" spans="10:10" ht="12.75" x14ac:dyDescent="0.2">
      <c r="J62" s="2"/>
    </row>
    <row r="63" spans="10:10" ht="12.75" x14ac:dyDescent="0.2">
      <c r="J63" s="2"/>
    </row>
    <row r="64" spans="10:10" ht="12.75" x14ac:dyDescent="0.2">
      <c r="J64" s="2"/>
    </row>
    <row r="65" spans="10:10" ht="12.75" x14ac:dyDescent="0.2">
      <c r="J65" s="2"/>
    </row>
    <row r="66" spans="10:10" ht="12.75" x14ac:dyDescent="0.2">
      <c r="J66" s="2"/>
    </row>
    <row r="67" spans="10:10" ht="12.75" x14ac:dyDescent="0.2">
      <c r="J67" s="2"/>
    </row>
    <row r="68" spans="10:10" ht="12.75" x14ac:dyDescent="0.2">
      <c r="J68" s="2"/>
    </row>
    <row r="69" spans="10:10" ht="12.75" x14ac:dyDescent="0.2">
      <c r="J69" s="2"/>
    </row>
    <row r="70" spans="10:10" ht="12.75" x14ac:dyDescent="0.2">
      <c r="J70" s="2"/>
    </row>
    <row r="71" spans="10:10" ht="12.75" x14ac:dyDescent="0.2">
      <c r="J71" s="2"/>
    </row>
    <row r="72" spans="10:10" ht="12.75" x14ac:dyDescent="0.2">
      <c r="J72" s="2"/>
    </row>
    <row r="73" spans="10:10" ht="12.75" x14ac:dyDescent="0.2">
      <c r="J73" s="2"/>
    </row>
    <row r="74" spans="10:10" ht="12.75" x14ac:dyDescent="0.2">
      <c r="J74" s="2"/>
    </row>
    <row r="75" spans="10:10" ht="12.75" x14ac:dyDescent="0.2">
      <c r="J75" s="2"/>
    </row>
    <row r="76" spans="10:10" ht="12.75" x14ac:dyDescent="0.2">
      <c r="J76" s="2"/>
    </row>
    <row r="77" spans="10:10" ht="12.75" x14ac:dyDescent="0.2">
      <c r="J77" s="2"/>
    </row>
    <row r="78" spans="10:10" ht="12.75" x14ac:dyDescent="0.2">
      <c r="J78" s="2"/>
    </row>
    <row r="79" spans="10:10" ht="12.75" x14ac:dyDescent="0.2">
      <c r="J79" s="2"/>
    </row>
    <row r="80" spans="10:10" ht="12.75" x14ac:dyDescent="0.2">
      <c r="J80" s="2"/>
    </row>
    <row r="81" spans="10:10" ht="12.75" x14ac:dyDescent="0.2">
      <c r="J81" s="2"/>
    </row>
    <row r="82" spans="10:10" ht="12.75" x14ac:dyDescent="0.2">
      <c r="J82" s="2"/>
    </row>
    <row r="83" spans="10:10" ht="12.75" x14ac:dyDescent="0.2">
      <c r="J83" s="2"/>
    </row>
    <row r="84" spans="10:10" ht="12.75" x14ac:dyDescent="0.2">
      <c r="J84" s="2"/>
    </row>
    <row r="85" spans="10:10" ht="12.75" x14ac:dyDescent="0.2">
      <c r="J85" s="2"/>
    </row>
    <row r="86" spans="10:10" ht="12.75" x14ac:dyDescent="0.2">
      <c r="J86" s="2"/>
    </row>
    <row r="87" spans="10:10" ht="12.75" x14ac:dyDescent="0.2">
      <c r="J87" s="2"/>
    </row>
    <row r="88" spans="10:10" ht="12.75" x14ac:dyDescent="0.2">
      <c r="J88" s="2"/>
    </row>
    <row r="89" spans="10:10" ht="12.75" x14ac:dyDescent="0.2">
      <c r="J89" s="2"/>
    </row>
    <row r="90" spans="10:10" ht="12.75" x14ac:dyDescent="0.2">
      <c r="J90" s="2"/>
    </row>
    <row r="91" spans="10:10" ht="12.75" x14ac:dyDescent="0.2">
      <c r="J91" s="2"/>
    </row>
    <row r="92" spans="10:10" ht="12.75" x14ac:dyDescent="0.2">
      <c r="J92" s="2"/>
    </row>
    <row r="93" spans="10:10" ht="12.75" x14ac:dyDescent="0.2">
      <c r="J93" s="2"/>
    </row>
    <row r="94" spans="10:10" ht="12.75" x14ac:dyDescent="0.2">
      <c r="J94" s="2"/>
    </row>
    <row r="95" spans="10:10" ht="12.75" x14ac:dyDescent="0.2">
      <c r="J95" s="2"/>
    </row>
    <row r="96" spans="10:10" ht="12.75" x14ac:dyDescent="0.2">
      <c r="J96" s="2"/>
    </row>
    <row r="97" spans="10:10" ht="12.75" x14ac:dyDescent="0.2">
      <c r="J97" s="2"/>
    </row>
    <row r="98" spans="10:10" ht="12.75" x14ac:dyDescent="0.2">
      <c r="J98" s="2"/>
    </row>
    <row r="99" spans="10:10" ht="12.75" x14ac:dyDescent="0.2">
      <c r="J99" s="2"/>
    </row>
    <row r="100" spans="10:10" ht="12.75" x14ac:dyDescent="0.2">
      <c r="J100" s="2"/>
    </row>
    <row r="101" spans="10:10" ht="12.75" x14ac:dyDescent="0.2">
      <c r="J101" s="2"/>
    </row>
    <row r="102" spans="10:10" ht="12.75" x14ac:dyDescent="0.2">
      <c r="J102" s="2"/>
    </row>
    <row r="103" spans="10:10" ht="12.75" x14ac:dyDescent="0.2">
      <c r="J103" s="2"/>
    </row>
    <row r="104" spans="10:10" ht="12.75" x14ac:dyDescent="0.2">
      <c r="J104" s="2"/>
    </row>
    <row r="105" spans="10:10" ht="12.75" x14ac:dyDescent="0.2">
      <c r="J105" s="2"/>
    </row>
    <row r="106" spans="10:10" ht="12.75" x14ac:dyDescent="0.2">
      <c r="J106" s="2"/>
    </row>
    <row r="107" spans="10:10" ht="12.75" x14ac:dyDescent="0.2">
      <c r="J107" s="2"/>
    </row>
    <row r="108" spans="10:10" ht="12.75" x14ac:dyDescent="0.2">
      <c r="J108" s="2"/>
    </row>
    <row r="109" spans="10:10" ht="12.75" x14ac:dyDescent="0.2">
      <c r="J109" s="2"/>
    </row>
    <row r="110" spans="10:10" ht="12.75" x14ac:dyDescent="0.2">
      <c r="J110" s="2"/>
    </row>
    <row r="111" spans="10:10" ht="12.75" x14ac:dyDescent="0.2">
      <c r="J111" s="2"/>
    </row>
    <row r="112" spans="10:10" ht="12.75" x14ac:dyDescent="0.2">
      <c r="J112" s="2"/>
    </row>
    <row r="113" spans="10:10" ht="12.75" x14ac:dyDescent="0.2">
      <c r="J113" s="2"/>
    </row>
    <row r="114" spans="10:10" ht="12.75" x14ac:dyDescent="0.2">
      <c r="J114" s="2"/>
    </row>
    <row r="115" spans="10:10" ht="12.75" x14ac:dyDescent="0.2">
      <c r="J115" s="2"/>
    </row>
    <row r="116" spans="10:10" ht="12.75" x14ac:dyDescent="0.2">
      <c r="J116" s="2"/>
    </row>
    <row r="117" spans="10:10" ht="12.75" x14ac:dyDescent="0.2">
      <c r="J117" s="2"/>
    </row>
    <row r="118" spans="10:10" ht="12.75" x14ac:dyDescent="0.2">
      <c r="J118" s="2"/>
    </row>
    <row r="119" spans="10:10" ht="12.75" x14ac:dyDescent="0.2">
      <c r="J119" s="2"/>
    </row>
    <row r="120" spans="10:10" ht="12.75" x14ac:dyDescent="0.2">
      <c r="J120" s="2"/>
    </row>
    <row r="121" spans="10:10" ht="12.75" x14ac:dyDescent="0.2">
      <c r="J121" s="2"/>
    </row>
    <row r="122" spans="10:10" ht="12.75" x14ac:dyDescent="0.2">
      <c r="J122" s="2"/>
    </row>
    <row r="123" spans="10:10" ht="12.75" x14ac:dyDescent="0.2">
      <c r="J123" s="2"/>
    </row>
    <row r="124" spans="10:10" ht="12.75" x14ac:dyDescent="0.2">
      <c r="J124" s="2"/>
    </row>
    <row r="125" spans="10:10" ht="12.75" x14ac:dyDescent="0.2">
      <c r="J125" s="2"/>
    </row>
    <row r="126" spans="10:10" ht="12.75" x14ac:dyDescent="0.2">
      <c r="J126" s="2"/>
    </row>
    <row r="127" spans="10:10" ht="12.75" x14ac:dyDescent="0.2">
      <c r="J127" s="2"/>
    </row>
    <row r="128" spans="10:10" ht="12.75" x14ac:dyDescent="0.2">
      <c r="J128" s="2"/>
    </row>
    <row r="129" spans="10:10" ht="12.75" x14ac:dyDescent="0.2">
      <c r="J129" s="2"/>
    </row>
    <row r="130" spans="10:10" ht="12.75" x14ac:dyDescent="0.2">
      <c r="J130" s="2"/>
    </row>
    <row r="131" spans="10:10" ht="12.75" x14ac:dyDescent="0.2">
      <c r="J131" s="2"/>
    </row>
    <row r="132" spans="10:10" ht="12.75" x14ac:dyDescent="0.2">
      <c r="J132" s="2"/>
    </row>
    <row r="133" spans="10:10" ht="12.75" x14ac:dyDescent="0.2">
      <c r="J133" s="2"/>
    </row>
    <row r="134" spans="10:10" ht="12.75" x14ac:dyDescent="0.2">
      <c r="J134" s="2"/>
    </row>
    <row r="135" spans="10:10" ht="12.75" x14ac:dyDescent="0.2">
      <c r="J135" s="2"/>
    </row>
    <row r="136" spans="10:10" ht="12.75" x14ac:dyDescent="0.2">
      <c r="J136" s="2"/>
    </row>
    <row r="137" spans="10:10" ht="12.75" x14ac:dyDescent="0.2">
      <c r="J137" s="2"/>
    </row>
    <row r="138" spans="10:10" ht="12.75" x14ac:dyDescent="0.2">
      <c r="J138" s="2"/>
    </row>
    <row r="139" spans="10:10" ht="12.75" x14ac:dyDescent="0.2">
      <c r="J139" s="2"/>
    </row>
    <row r="140" spans="10:10" ht="12.75" x14ac:dyDescent="0.2">
      <c r="J140" s="2"/>
    </row>
    <row r="141" spans="10:10" ht="12.75" x14ac:dyDescent="0.2">
      <c r="J141" s="2"/>
    </row>
    <row r="142" spans="10:10" ht="12.75" x14ac:dyDescent="0.2">
      <c r="J142" s="2"/>
    </row>
    <row r="143" spans="10:10" ht="12.75" x14ac:dyDescent="0.2">
      <c r="J143" s="2"/>
    </row>
    <row r="144" spans="10:10" ht="12.75" x14ac:dyDescent="0.2">
      <c r="J144" s="2"/>
    </row>
    <row r="145" spans="10:10" ht="12.75" x14ac:dyDescent="0.2">
      <c r="J145" s="2"/>
    </row>
    <row r="146" spans="10:10" ht="12.75" x14ac:dyDescent="0.2">
      <c r="J146" s="2"/>
    </row>
    <row r="147" spans="10:10" ht="12.75" x14ac:dyDescent="0.2">
      <c r="J147" s="2"/>
    </row>
    <row r="148" spans="10:10" ht="12.75" x14ac:dyDescent="0.2">
      <c r="J148" s="2"/>
    </row>
    <row r="149" spans="10:10" ht="12.75" x14ac:dyDescent="0.2">
      <c r="J149" s="2"/>
    </row>
    <row r="150" spans="10:10" ht="12.75" x14ac:dyDescent="0.2">
      <c r="J150" s="2"/>
    </row>
    <row r="151" spans="10:10" ht="12.75" x14ac:dyDescent="0.2">
      <c r="J151" s="2"/>
    </row>
    <row r="152" spans="10:10" ht="12.75" x14ac:dyDescent="0.2">
      <c r="J152" s="2"/>
    </row>
    <row r="153" spans="10:10" ht="12.75" x14ac:dyDescent="0.2">
      <c r="J153" s="2"/>
    </row>
    <row r="154" spans="10:10" ht="12.75" x14ac:dyDescent="0.2">
      <c r="J154" s="2"/>
    </row>
    <row r="155" spans="10:10" ht="12.75" x14ac:dyDescent="0.2">
      <c r="J155" s="2"/>
    </row>
    <row r="156" spans="10:10" ht="12.75" x14ac:dyDescent="0.2">
      <c r="J156" s="2"/>
    </row>
    <row r="157" spans="10:10" ht="12.75" x14ac:dyDescent="0.2">
      <c r="J157" s="2"/>
    </row>
    <row r="158" spans="10:10" ht="12.75" x14ac:dyDescent="0.2">
      <c r="J158" s="2"/>
    </row>
    <row r="159" spans="10:10" ht="12.75" x14ac:dyDescent="0.2">
      <c r="J159" s="2"/>
    </row>
    <row r="160" spans="10:10" ht="12.75" x14ac:dyDescent="0.2">
      <c r="J160" s="2"/>
    </row>
    <row r="161" spans="10:10" ht="12.75" x14ac:dyDescent="0.2">
      <c r="J161" s="2"/>
    </row>
    <row r="162" spans="10:10" ht="12.75" x14ac:dyDescent="0.2">
      <c r="J162" s="2"/>
    </row>
    <row r="163" spans="10:10" ht="12.75" x14ac:dyDescent="0.2">
      <c r="J163" s="2"/>
    </row>
    <row r="164" spans="10:10" ht="12.75" x14ac:dyDescent="0.2">
      <c r="J164" s="2"/>
    </row>
    <row r="165" spans="10:10" ht="12.75" x14ac:dyDescent="0.2">
      <c r="J165" s="2"/>
    </row>
    <row r="166" spans="10:10" ht="12.75" x14ac:dyDescent="0.2">
      <c r="J166" s="2"/>
    </row>
    <row r="167" spans="10:10" ht="12.75" x14ac:dyDescent="0.2">
      <c r="J167" s="2"/>
    </row>
    <row r="168" spans="10:10" ht="12.75" x14ac:dyDescent="0.2">
      <c r="J168" s="2"/>
    </row>
    <row r="169" spans="10:10" ht="12.75" x14ac:dyDescent="0.2">
      <c r="J169" s="2"/>
    </row>
    <row r="170" spans="10:10" ht="12.75" x14ac:dyDescent="0.2">
      <c r="J170" s="2"/>
    </row>
    <row r="171" spans="10:10" ht="12.75" x14ac:dyDescent="0.2">
      <c r="J171" s="2"/>
    </row>
    <row r="172" spans="10:10" ht="12.75" x14ac:dyDescent="0.2">
      <c r="J172" s="2"/>
    </row>
    <row r="173" spans="10:10" ht="12.75" x14ac:dyDescent="0.2">
      <c r="J173" s="2"/>
    </row>
    <row r="174" spans="10:10" ht="12.75" x14ac:dyDescent="0.2">
      <c r="J174" s="2"/>
    </row>
    <row r="175" spans="10:10" ht="12.75" x14ac:dyDescent="0.2">
      <c r="J175" s="2"/>
    </row>
    <row r="176" spans="10:10" ht="12.75" x14ac:dyDescent="0.2">
      <c r="J176" s="2"/>
    </row>
    <row r="177" spans="10:10" ht="12.75" x14ac:dyDescent="0.2">
      <c r="J177" s="2"/>
    </row>
    <row r="178" spans="10:10" ht="12.75" x14ac:dyDescent="0.2">
      <c r="J178" s="2"/>
    </row>
    <row r="179" spans="10:10" ht="12.75" x14ac:dyDescent="0.2">
      <c r="J179" s="2"/>
    </row>
    <row r="180" spans="10:10" ht="12.75" x14ac:dyDescent="0.2">
      <c r="J180" s="2"/>
    </row>
    <row r="181" spans="10:10" ht="12.75" x14ac:dyDescent="0.2">
      <c r="J181" s="2"/>
    </row>
    <row r="182" spans="10:10" ht="12.75" x14ac:dyDescent="0.2">
      <c r="J182" s="2"/>
    </row>
    <row r="183" spans="10:10" ht="12.75" x14ac:dyDescent="0.2">
      <c r="J183" s="2"/>
    </row>
    <row r="184" spans="10:10" ht="12.75" x14ac:dyDescent="0.2">
      <c r="J184" s="2"/>
    </row>
    <row r="185" spans="10:10" ht="12.75" x14ac:dyDescent="0.2">
      <c r="J185" s="2"/>
    </row>
    <row r="186" spans="10:10" ht="12.75" x14ac:dyDescent="0.2">
      <c r="J186" s="2"/>
    </row>
    <row r="187" spans="10:10" ht="12.75" x14ac:dyDescent="0.2">
      <c r="J187" s="2"/>
    </row>
    <row r="188" spans="10:10" ht="12.75" x14ac:dyDescent="0.2">
      <c r="J188" s="2"/>
    </row>
    <row r="189" spans="10:10" ht="12.75" x14ac:dyDescent="0.2">
      <c r="J189" s="2"/>
    </row>
    <row r="190" spans="10:10" ht="12.75" x14ac:dyDescent="0.2">
      <c r="J190" s="2"/>
    </row>
    <row r="191" spans="10:10" ht="12.75" x14ac:dyDescent="0.2">
      <c r="J191" s="2"/>
    </row>
    <row r="192" spans="10:10" ht="12.75" x14ac:dyDescent="0.2">
      <c r="J192" s="2"/>
    </row>
    <row r="193" spans="10:10" ht="12.75" x14ac:dyDescent="0.2">
      <c r="J193" s="2"/>
    </row>
    <row r="194" spans="10:10" ht="12.75" x14ac:dyDescent="0.2">
      <c r="J194" s="2"/>
    </row>
    <row r="195" spans="10:10" ht="12.75" x14ac:dyDescent="0.2">
      <c r="J195" s="2"/>
    </row>
    <row r="196" spans="10:10" ht="12.75" x14ac:dyDescent="0.2">
      <c r="J196" s="2"/>
    </row>
    <row r="197" spans="10:10" ht="12.75" x14ac:dyDescent="0.2">
      <c r="J197" s="2"/>
    </row>
    <row r="198" spans="10:10" ht="12.75" x14ac:dyDescent="0.2">
      <c r="J198" s="2"/>
    </row>
    <row r="199" spans="10:10" ht="12.75" x14ac:dyDescent="0.2">
      <c r="J199" s="2"/>
    </row>
    <row r="200" spans="10:10" ht="12.75" x14ac:dyDescent="0.2">
      <c r="J200" s="2"/>
    </row>
    <row r="201" spans="10:10" ht="12.75" x14ac:dyDescent="0.2">
      <c r="J201" s="2"/>
    </row>
    <row r="202" spans="10:10" ht="12.75" x14ac:dyDescent="0.2">
      <c r="J202" s="2"/>
    </row>
    <row r="203" spans="10:10" ht="12.75" x14ac:dyDescent="0.2">
      <c r="J203" s="2"/>
    </row>
    <row r="204" spans="10:10" ht="12.75" x14ac:dyDescent="0.2">
      <c r="J204" s="2"/>
    </row>
    <row r="205" spans="10:10" ht="12.75" x14ac:dyDescent="0.2">
      <c r="J205" s="2"/>
    </row>
    <row r="206" spans="10:10" ht="12.75" x14ac:dyDescent="0.2">
      <c r="J206" s="2"/>
    </row>
    <row r="207" spans="10:10" ht="12.75" x14ac:dyDescent="0.2">
      <c r="J207" s="2"/>
    </row>
    <row r="208" spans="10:10" ht="12.75" x14ac:dyDescent="0.2">
      <c r="J208" s="2"/>
    </row>
    <row r="209" spans="10:10" ht="12.75" x14ac:dyDescent="0.2">
      <c r="J209" s="2"/>
    </row>
    <row r="210" spans="10:10" ht="12.75" x14ac:dyDescent="0.2">
      <c r="J210" s="2"/>
    </row>
    <row r="211" spans="10:10" ht="12.75" x14ac:dyDescent="0.2">
      <c r="J211" s="2"/>
    </row>
    <row r="212" spans="10:10" ht="12.75" x14ac:dyDescent="0.2">
      <c r="J212" s="2"/>
    </row>
    <row r="213" spans="10:10" ht="12.75" x14ac:dyDescent="0.2">
      <c r="J213" s="2"/>
    </row>
    <row r="214" spans="10:10" ht="12.75" x14ac:dyDescent="0.2">
      <c r="J214" s="2"/>
    </row>
    <row r="215" spans="10:10" ht="12.75" x14ac:dyDescent="0.2">
      <c r="J215" s="2"/>
    </row>
    <row r="216" spans="10:10" ht="12.75" x14ac:dyDescent="0.2">
      <c r="J216" s="2"/>
    </row>
    <row r="217" spans="10:10" ht="12.75" x14ac:dyDescent="0.2">
      <c r="J217" s="2"/>
    </row>
    <row r="218" spans="10:10" ht="12.75" x14ac:dyDescent="0.2">
      <c r="J218" s="2"/>
    </row>
    <row r="219" spans="10:10" ht="12.75" x14ac:dyDescent="0.2">
      <c r="J219" s="2"/>
    </row>
    <row r="220" spans="10:10" ht="12.75" x14ac:dyDescent="0.2">
      <c r="J220" s="2"/>
    </row>
    <row r="221" spans="10:10" ht="12.75" x14ac:dyDescent="0.2">
      <c r="J221" s="2"/>
    </row>
    <row r="222" spans="10:10" ht="12.75" x14ac:dyDescent="0.2">
      <c r="J222" s="2"/>
    </row>
    <row r="223" spans="10:10" ht="12.75" x14ac:dyDescent="0.2">
      <c r="J223" s="2"/>
    </row>
    <row r="224" spans="10:10" ht="12.75" x14ac:dyDescent="0.2">
      <c r="J224" s="2"/>
    </row>
    <row r="225" spans="10:10" ht="12.75" x14ac:dyDescent="0.2">
      <c r="J225" s="2"/>
    </row>
    <row r="226" spans="10:10" ht="12.75" x14ac:dyDescent="0.2">
      <c r="J226" s="2"/>
    </row>
    <row r="227" spans="10:10" ht="12.75" x14ac:dyDescent="0.2">
      <c r="J227" s="2"/>
    </row>
    <row r="228" spans="10:10" ht="12.75" x14ac:dyDescent="0.2">
      <c r="J228" s="2"/>
    </row>
    <row r="229" spans="10:10" ht="12.75" x14ac:dyDescent="0.2">
      <c r="J229" s="2"/>
    </row>
    <row r="230" spans="10:10" ht="12.75" x14ac:dyDescent="0.2">
      <c r="J230" s="2"/>
    </row>
    <row r="231" spans="10:10" ht="12.75" x14ac:dyDescent="0.2">
      <c r="J231" s="2"/>
    </row>
    <row r="232" spans="10:10" ht="12.75" x14ac:dyDescent="0.2">
      <c r="J232" s="2"/>
    </row>
    <row r="233" spans="10:10" ht="12.75" x14ac:dyDescent="0.2">
      <c r="J233" s="2"/>
    </row>
    <row r="234" spans="10:10" ht="12.75" x14ac:dyDescent="0.2">
      <c r="J234" s="2"/>
    </row>
    <row r="235" spans="10:10" ht="12.75" x14ac:dyDescent="0.2">
      <c r="J235" s="2"/>
    </row>
    <row r="236" spans="10:10" ht="12.75" x14ac:dyDescent="0.2">
      <c r="J236" s="2"/>
    </row>
    <row r="237" spans="10:10" ht="12.75" x14ac:dyDescent="0.2">
      <c r="J237" s="2"/>
    </row>
    <row r="238" spans="10:10" ht="12.75" x14ac:dyDescent="0.2">
      <c r="J238" s="2"/>
    </row>
    <row r="239" spans="10:10" ht="12.75" x14ac:dyDescent="0.2">
      <c r="J239" s="2"/>
    </row>
    <row r="240" spans="10:10" ht="12.75" x14ac:dyDescent="0.2">
      <c r="J240" s="2"/>
    </row>
    <row r="241" spans="10:10" ht="12.75" x14ac:dyDescent="0.2">
      <c r="J241" s="2"/>
    </row>
    <row r="242" spans="10:10" ht="12.75" x14ac:dyDescent="0.2">
      <c r="J242" s="2"/>
    </row>
    <row r="243" spans="10:10" ht="12.75" x14ac:dyDescent="0.2">
      <c r="J243" s="2"/>
    </row>
    <row r="244" spans="10:10" ht="12.75" x14ac:dyDescent="0.2">
      <c r="J244" s="2"/>
    </row>
    <row r="245" spans="10:10" ht="12.75" x14ac:dyDescent="0.2">
      <c r="J245" s="2"/>
    </row>
    <row r="246" spans="10:10" ht="12.75" x14ac:dyDescent="0.2">
      <c r="J246" s="2"/>
    </row>
    <row r="247" spans="10:10" ht="12.75" x14ac:dyDescent="0.2">
      <c r="J247" s="2"/>
    </row>
    <row r="248" spans="10:10" ht="12.75" x14ac:dyDescent="0.2">
      <c r="J248" s="2"/>
    </row>
    <row r="249" spans="10:10" ht="12.75" x14ac:dyDescent="0.2">
      <c r="J249" s="2"/>
    </row>
    <row r="250" spans="10:10" ht="12.75" x14ac:dyDescent="0.2">
      <c r="J250" s="2"/>
    </row>
    <row r="251" spans="10:10" ht="12.75" x14ac:dyDescent="0.2">
      <c r="J251" s="2"/>
    </row>
    <row r="252" spans="10:10" ht="12.75" x14ac:dyDescent="0.2">
      <c r="J252" s="2"/>
    </row>
    <row r="253" spans="10:10" ht="12.75" x14ac:dyDescent="0.2">
      <c r="J253" s="2"/>
    </row>
    <row r="254" spans="10:10" ht="12.75" x14ac:dyDescent="0.2">
      <c r="J254" s="2"/>
    </row>
    <row r="255" spans="10:10" ht="12.75" x14ac:dyDescent="0.2">
      <c r="J255" s="2"/>
    </row>
    <row r="256" spans="10:10" ht="12.75" x14ac:dyDescent="0.2">
      <c r="J256" s="2"/>
    </row>
    <row r="257" spans="10:10" ht="12.75" x14ac:dyDescent="0.2">
      <c r="J257" s="2"/>
    </row>
    <row r="258" spans="10:10" ht="12.75" x14ac:dyDescent="0.2">
      <c r="J258" s="2"/>
    </row>
    <row r="259" spans="10:10" ht="12.75" x14ac:dyDescent="0.2">
      <c r="J259" s="2"/>
    </row>
    <row r="260" spans="10:10" ht="12.75" x14ac:dyDescent="0.2">
      <c r="J260" s="2"/>
    </row>
    <row r="261" spans="10:10" ht="12.75" x14ac:dyDescent="0.2">
      <c r="J261" s="2"/>
    </row>
    <row r="262" spans="10:10" ht="12.75" x14ac:dyDescent="0.2">
      <c r="J262" s="2"/>
    </row>
    <row r="263" spans="10:10" ht="12.75" x14ac:dyDescent="0.2">
      <c r="J263" s="2"/>
    </row>
    <row r="264" spans="10:10" ht="12.75" x14ac:dyDescent="0.2">
      <c r="J264" s="2"/>
    </row>
    <row r="265" spans="10:10" ht="12.75" x14ac:dyDescent="0.2">
      <c r="J265" s="2"/>
    </row>
    <row r="266" spans="10:10" ht="12.75" x14ac:dyDescent="0.2">
      <c r="J266" s="2"/>
    </row>
    <row r="267" spans="10:10" ht="12.75" x14ac:dyDescent="0.2">
      <c r="J267" s="2"/>
    </row>
    <row r="268" spans="10:10" ht="12.75" x14ac:dyDescent="0.2">
      <c r="J268" s="2"/>
    </row>
    <row r="269" spans="10:10" ht="12.75" x14ac:dyDescent="0.2">
      <c r="J269" s="2"/>
    </row>
    <row r="270" spans="10:10" ht="12.75" x14ac:dyDescent="0.2">
      <c r="J270" s="2"/>
    </row>
    <row r="271" spans="10:10" ht="12.75" x14ac:dyDescent="0.2">
      <c r="J271" s="2"/>
    </row>
    <row r="272" spans="10:10" ht="12.75" x14ac:dyDescent="0.2">
      <c r="J272" s="2"/>
    </row>
    <row r="273" spans="10:10" ht="12.75" x14ac:dyDescent="0.2">
      <c r="J273" s="2"/>
    </row>
    <row r="274" spans="10:10" ht="12.75" x14ac:dyDescent="0.2">
      <c r="J274" s="2"/>
    </row>
    <row r="275" spans="10:10" ht="12.75" x14ac:dyDescent="0.2">
      <c r="J275" s="2"/>
    </row>
    <row r="276" spans="10:10" ht="12.75" x14ac:dyDescent="0.2">
      <c r="J276" s="2"/>
    </row>
    <row r="277" spans="10:10" ht="12.75" x14ac:dyDescent="0.2">
      <c r="J277" s="2"/>
    </row>
    <row r="278" spans="10:10" ht="12.75" x14ac:dyDescent="0.2">
      <c r="J278" s="2"/>
    </row>
    <row r="279" spans="10:10" ht="12.75" x14ac:dyDescent="0.2">
      <c r="J279" s="2"/>
    </row>
    <row r="280" spans="10:10" ht="12.75" x14ac:dyDescent="0.2">
      <c r="J280" s="2"/>
    </row>
    <row r="281" spans="10:10" ht="12.75" x14ac:dyDescent="0.2">
      <c r="J281" s="2"/>
    </row>
    <row r="282" spans="10:10" ht="12.75" x14ac:dyDescent="0.2">
      <c r="J282" s="2"/>
    </row>
    <row r="283" spans="10:10" ht="12.75" x14ac:dyDescent="0.2">
      <c r="J283" s="2"/>
    </row>
    <row r="284" spans="10:10" ht="12.75" x14ac:dyDescent="0.2">
      <c r="J284" s="2"/>
    </row>
    <row r="285" spans="10:10" ht="12.75" x14ac:dyDescent="0.2">
      <c r="J285" s="2"/>
    </row>
    <row r="286" spans="10:10" ht="12.75" x14ac:dyDescent="0.2">
      <c r="J286" s="2"/>
    </row>
    <row r="287" spans="10:10" ht="12.75" x14ac:dyDescent="0.2">
      <c r="J287" s="2"/>
    </row>
    <row r="288" spans="10:10" ht="12.75" x14ac:dyDescent="0.2">
      <c r="J288" s="2"/>
    </row>
    <row r="289" spans="10:10" ht="12.75" x14ac:dyDescent="0.2">
      <c r="J289" s="2"/>
    </row>
    <row r="290" spans="10:10" ht="12.75" x14ac:dyDescent="0.2">
      <c r="J290" s="2"/>
    </row>
    <row r="291" spans="10:10" ht="12.75" x14ac:dyDescent="0.2">
      <c r="J291" s="2"/>
    </row>
    <row r="292" spans="10:10" ht="12.75" x14ac:dyDescent="0.2">
      <c r="J292" s="2"/>
    </row>
    <row r="293" spans="10:10" ht="12.75" x14ac:dyDescent="0.2">
      <c r="J293" s="2"/>
    </row>
    <row r="294" spans="10:10" ht="12.75" x14ac:dyDescent="0.2">
      <c r="J294" s="2"/>
    </row>
    <row r="295" spans="10:10" ht="12.75" x14ac:dyDescent="0.2">
      <c r="J295" s="2"/>
    </row>
    <row r="296" spans="10:10" ht="12.75" x14ac:dyDescent="0.2">
      <c r="J296" s="2"/>
    </row>
    <row r="297" spans="10:10" ht="12.75" x14ac:dyDescent="0.2">
      <c r="J297" s="2"/>
    </row>
    <row r="298" spans="10:10" ht="12.75" x14ac:dyDescent="0.2">
      <c r="J298" s="2"/>
    </row>
    <row r="299" spans="10:10" ht="12.75" x14ac:dyDescent="0.2">
      <c r="J299" s="2"/>
    </row>
    <row r="300" spans="10:10" ht="12.75" x14ac:dyDescent="0.2">
      <c r="J300" s="2"/>
    </row>
    <row r="301" spans="10:10" ht="12.75" x14ac:dyDescent="0.2">
      <c r="J301" s="2"/>
    </row>
    <row r="302" spans="10:10" ht="12.75" x14ac:dyDescent="0.2">
      <c r="J302" s="2"/>
    </row>
    <row r="303" spans="10:10" ht="12.75" x14ac:dyDescent="0.2">
      <c r="J303" s="2"/>
    </row>
    <row r="304" spans="10:10" ht="12.75" x14ac:dyDescent="0.2">
      <c r="J304" s="2"/>
    </row>
    <row r="305" spans="10:10" ht="12.75" x14ac:dyDescent="0.2">
      <c r="J305" s="2"/>
    </row>
    <row r="306" spans="10:10" ht="12.75" x14ac:dyDescent="0.2">
      <c r="J306" s="2"/>
    </row>
    <row r="307" spans="10:10" ht="12.75" x14ac:dyDescent="0.2">
      <c r="J307" s="2"/>
    </row>
    <row r="308" spans="10:10" ht="12.75" x14ac:dyDescent="0.2">
      <c r="J308" s="2"/>
    </row>
    <row r="309" spans="10:10" ht="12.75" x14ac:dyDescent="0.2">
      <c r="J309" s="2"/>
    </row>
    <row r="310" spans="10:10" ht="12.75" x14ac:dyDescent="0.2">
      <c r="J310" s="2"/>
    </row>
    <row r="311" spans="10:10" ht="12.75" x14ac:dyDescent="0.2">
      <c r="J311" s="2"/>
    </row>
    <row r="312" spans="10:10" ht="12.75" x14ac:dyDescent="0.2">
      <c r="J312" s="2"/>
    </row>
    <row r="313" spans="10:10" ht="12.75" x14ac:dyDescent="0.2">
      <c r="J313" s="2"/>
    </row>
    <row r="314" spans="10:10" ht="12.75" x14ac:dyDescent="0.2">
      <c r="J314" s="2"/>
    </row>
    <row r="315" spans="10:10" ht="12.75" x14ac:dyDescent="0.2">
      <c r="J315" s="2"/>
    </row>
    <row r="316" spans="10:10" ht="12.75" x14ac:dyDescent="0.2">
      <c r="J316" s="2"/>
    </row>
    <row r="317" spans="10:10" ht="12.75" x14ac:dyDescent="0.2">
      <c r="J317" s="2"/>
    </row>
    <row r="318" spans="10:10" ht="12.75" x14ac:dyDescent="0.2">
      <c r="J318" s="2"/>
    </row>
    <row r="319" spans="10:10" ht="12.75" x14ac:dyDescent="0.2">
      <c r="J319" s="2"/>
    </row>
    <row r="320" spans="10:10" ht="12.75" x14ac:dyDescent="0.2">
      <c r="J320" s="2"/>
    </row>
    <row r="321" spans="10:10" ht="12.75" x14ac:dyDescent="0.2">
      <c r="J321" s="2"/>
    </row>
    <row r="322" spans="10:10" ht="12.75" x14ac:dyDescent="0.2">
      <c r="J322" s="2"/>
    </row>
    <row r="323" spans="10:10" ht="12.75" x14ac:dyDescent="0.2">
      <c r="J323" s="2"/>
    </row>
    <row r="324" spans="10:10" ht="12.75" x14ac:dyDescent="0.2">
      <c r="J324" s="2"/>
    </row>
    <row r="325" spans="10:10" ht="12.75" x14ac:dyDescent="0.2">
      <c r="J325" s="2"/>
    </row>
    <row r="326" spans="10:10" ht="12.75" x14ac:dyDescent="0.2">
      <c r="J326" s="2"/>
    </row>
    <row r="327" spans="10:10" ht="12.75" x14ac:dyDescent="0.2">
      <c r="J327" s="2"/>
    </row>
    <row r="328" spans="10:10" ht="12.75" x14ac:dyDescent="0.2">
      <c r="J328" s="2"/>
    </row>
    <row r="329" spans="10:10" ht="12.75" x14ac:dyDescent="0.2">
      <c r="J329" s="2"/>
    </row>
    <row r="330" spans="10:10" ht="12.75" x14ac:dyDescent="0.2">
      <c r="J330" s="2"/>
    </row>
    <row r="331" spans="10:10" ht="12.75" x14ac:dyDescent="0.2">
      <c r="J331" s="2"/>
    </row>
    <row r="332" spans="10:10" ht="12.75" x14ac:dyDescent="0.2">
      <c r="J332" s="2"/>
    </row>
    <row r="333" spans="10:10" ht="12.75" x14ac:dyDescent="0.2">
      <c r="J333" s="2"/>
    </row>
    <row r="334" spans="10:10" ht="12.75" x14ac:dyDescent="0.2">
      <c r="J334" s="2"/>
    </row>
    <row r="335" spans="10:10" ht="12.75" x14ac:dyDescent="0.2">
      <c r="J335" s="2"/>
    </row>
    <row r="336" spans="10:10" ht="12.75" x14ac:dyDescent="0.2">
      <c r="J336" s="2"/>
    </row>
    <row r="337" spans="10:10" ht="12.75" x14ac:dyDescent="0.2">
      <c r="J337" s="2"/>
    </row>
    <row r="338" spans="10:10" ht="12.75" x14ac:dyDescent="0.2">
      <c r="J338" s="2"/>
    </row>
    <row r="339" spans="10:10" ht="12.75" x14ac:dyDescent="0.2">
      <c r="J339" s="2"/>
    </row>
    <row r="340" spans="10:10" ht="12.75" x14ac:dyDescent="0.2">
      <c r="J340" s="2"/>
    </row>
    <row r="341" spans="10:10" ht="12.75" x14ac:dyDescent="0.2">
      <c r="J341" s="2"/>
    </row>
    <row r="342" spans="10:10" ht="12.75" x14ac:dyDescent="0.2">
      <c r="J342" s="2"/>
    </row>
    <row r="343" spans="10:10" ht="12.75" x14ac:dyDescent="0.2">
      <c r="J343" s="2"/>
    </row>
    <row r="344" spans="10:10" ht="12.75" x14ac:dyDescent="0.2">
      <c r="J344" s="2"/>
    </row>
    <row r="345" spans="10:10" ht="12.75" x14ac:dyDescent="0.2">
      <c r="J345" s="2"/>
    </row>
    <row r="346" spans="10:10" ht="12.75" x14ac:dyDescent="0.2">
      <c r="J346" s="2"/>
    </row>
    <row r="347" spans="10:10" ht="12.75" x14ac:dyDescent="0.2">
      <c r="J347" s="2"/>
    </row>
    <row r="348" spans="10:10" ht="12.75" x14ac:dyDescent="0.2">
      <c r="J348" s="2"/>
    </row>
    <row r="349" spans="10:10" ht="12.75" x14ac:dyDescent="0.2">
      <c r="J349" s="2"/>
    </row>
    <row r="350" spans="10:10" ht="12.75" x14ac:dyDescent="0.2">
      <c r="J350" s="2"/>
    </row>
    <row r="351" spans="10:10" ht="12.75" x14ac:dyDescent="0.2">
      <c r="J351" s="2"/>
    </row>
    <row r="352" spans="10:10" ht="12.75" x14ac:dyDescent="0.2">
      <c r="J352" s="2"/>
    </row>
    <row r="353" spans="10:10" ht="12.75" x14ac:dyDescent="0.2">
      <c r="J353" s="2"/>
    </row>
    <row r="354" spans="10:10" ht="12.75" x14ac:dyDescent="0.2">
      <c r="J354" s="2"/>
    </row>
    <row r="355" spans="10:10" ht="12.75" x14ac:dyDescent="0.2">
      <c r="J355" s="2"/>
    </row>
    <row r="356" spans="10:10" ht="12.75" x14ac:dyDescent="0.2">
      <c r="J356" s="2"/>
    </row>
    <row r="357" spans="10:10" ht="12.75" x14ac:dyDescent="0.2">
      <c r="J357" s="2"/>
    </row>
    <row r="358" spans="10:10" ht="12.75" x14ac:dyDescent="0.2">
      <c r="J358" s="2"/>
    </row>
    <row r="359" spans="10:10" ht="12.75" x14ac:dyDescent="0.2">
      <c r="J359" s="2"/>
    </row>
    <row r="360" spans="10:10" ht="12.75" x14ac:dyDescent="0.2">
      <c r="J360" s="2"/>
    </row>
    <row r="361" spans="10:10" ht="12.75" x14ac:dyDescent="0.2">
      <c r="J361" s="2"/>
    </row>
    <row r="362" spans="10:10" ht="12.75" x14ac:dyDescent="0.2">
      <c r="J362" s="2"/>
    </row>
    <row r="363" spans="10:10" ht="12.75" x14ac:dyDescent="0.2">
      <c r="J363" s="2"/>
    </row>
    <row r="364" spans="10:10" ht="12.75" x14ac:dyDescent="0.2">
      <c r="J364" s="2"/>
    </row>
    <row r="365" spans="10:10" ht="12.75" x14ac:dyDescent="0.2">
      <c r="J365" s="2"/>
    </row>
    <row r="366" spans="10:10" ht="12.75" x14ac:dyDescent="0.2">
      <c r="J366" s="2"/>
    </row>
    <row r="367" spans="10:10" ht="12.75" x14ac:dyDescent="0.2">
      <c r="J367" s="2"/>
    </row>
    <row r="368" spans="10:10" ht="12.75" x14ac:dyDescent="0.2">
      <c r="J368" s="2"/>
    </row>
    <row r="369" spans="10:10" ht="12.75" x14ac:dyDescent="0.2">
      <c r="J369" s="2"/>
    </row>
    <row r="370" spans="10:10" ht="12.75" x14ac:dyDescent="0.2">
      <c r="J370" s="2"/>
    </row>
    <row r="371" spans="10:10" ht="12.75" x14ac:dyDescent="0.2">
      <c r="J371" s="2"/>
    </row>
    <row r="372" spans="10:10" ht="12.75" x14ac:dyDescent="0.2">
      <c r="J372" s="2"/>
    </row>
    <row r="373" spans="10:10" ht="12.75" x14ac:dyDescent="0.2">
      <c r="J373" s="2"/>
    </row>
    <row r="374" spans="10:10" ht="12.75" x14ac:dyDescent="0.2">
      <c r="J374" s="2"/>
    </row>
    <row r="375" spans="10:10" ht="12.75" x14ac:dyDescent="0.2">
      <c r="J375" s="2"/>
    </row>
    <row r="376" spans="10:10" ht="12.75" x14ac:dyDescent="0.2">
      <c r="J376" s="2"/>
    </row>
    <row r="377" spans="10:10" ht="12.75" x14ac:dyDescent="0.2">
      <c r="J377" s="2"/>
    </row>
    <row r="378" spans="10:10" ht="12.75" x14ac:dyDescent="0.2">
      <c r="J378" s="2"/>
    </row>
    <row r="379" spans="10:10" ht="12.75" x14ac:dyDescent="0.2">
      <c r="J379" s="2"/>
    </row>
    <row r="380" spans="10:10" ht="12.75" x14ac:dyDescent="0.2">
      <c r="J380" s="2"/>
    </row>
    <row r="381" spans="10:10" ht="12.75" x14ac:dyDescent="0.2">
      <c r="J381" s="2"/>
    </row>
    <row r="382" spans="10:10" ht="12.75" x14ac:dyDescent="0.2">
      <c r="J382" s="2"/>
    </row>
    <row r="383" spans="10:10" ht="12.75" x14ac:dyDescent="0.2">
      <c r="J383" s="2"/>
    </row>
    <row r="384" spans="10:10" ht="12.75" x14ac:dyDescent="0.2">
      <c r="J384" s="2"/>
    </row>
    <row r="385" spans="10:10" ht="12.75" x14ac:dyDescent="0.2">
      <c r="J385" s="2"/>
    </row>
    <row r="386" spans="10:10" ht="12.75" x14ac:dyDescent="0.2">
      <c r="J386" s="2"/>
    </row>
    <row r="387" spans="10:10" ht="12.75" x14ac:dyDescent="0.2">
      <c r="J387" s="2"/>
    </row>
    <row r="388" spans="10:10" ht="12.75" x14ac:dyDescent="0.2">
      <c r="J388" s="2"/>
    </row>
    <row r="389" spans="10:10" ht="12.75" x14ac:dyDescent="0.2">
      <c r="J389" s="2"/>
    </row>
    <row r="390" spans="10:10" ht="12.75" x14ac:dyDescent="0.2">
      <c r="J390" s="2"/>
    </row>
    <row r="391" spans="10:10" ht="12.75" x14ac:dyDescent="0.2">
      <c r="J391" s="2"/>
    </row>
    <row r="392" spans="10:10" ht="12.75" x14ac:dyDescent="0.2">
      <c r="J392" s="2"/>
    </row>
    <row r="393" spans="10:10" ht="12.75" x14ac:dyDescent="0.2">
      <c r="J393" s="2"/>
    </row>
    <row r="394" spans="10:10" ht="12.75" x14ac:dyDescent="0.2">
      <c r="J394" s="2"/>
    </row>
    <row r="395" spans="10:10" ht="12.75" x14ac:dyDescent="0.2">
      <c r="J395" s="2"/>
    </row>
    <row r="396" spans="10:10" ht="12.75" x14ac:dyDescent="0.2">
      <c r="J396" s="2"/>
    </row>
    <row r="397" spans="10:10" ht="12.75" x14ac:dyDescent="0.2">
      <c r="J397" s="2"/>
    </row>
    <row r="398" spans="10:10" ht="12.75" x14ac:dyDescent="0.2">
      <c r="J398" s="2"/>
    </row>
    <row r="399" spans="10:10" ht="12.75" x14ac:dyDescent="0.2">
      <c r="J399" s="2"/>
    </row>
    <row r="400" spans="10:10" ht="12.75" x14ac:dyDescent="0.2">
      <c r="J400" s="2"/>
    </row>
    <row r="401" spans="10:10" ht="12.75" x14ac:dyDescent="0.2">
      <c r="J401" s="2"/>
    </row>
    <row r="402" spans="10:10" ht="12.75" x14ac:dyDescent="0.2">
      <c r="J402" s="2"/>
    </row>
    <row r="403" spans="10:10" ht="12.75" x14ac:dyDescent="0.2">
      <c r="J403" s="2"/>
    </row>
    <row r="404" spans="10:10" ht="12.75" x14ac:dyDescent="0.2">
      <c r="J404" s="2"/>
    </row>
    <row r="405" spans="10:10" ht="12.75" x14ac:dyDescent="0.2">
      <c r="J405" s="2"/>
    </row>
    <row r="406" spans="10:10" ht="12.75" x14ac:dyDescent="0.2">
      <c r="J406" s="2"/>
    </row>
    <row r="407" spans="10:10" ht="12.75" x14ac:dyDescent="0.2">
      <c r="J407" s="2"/>
    </row>
    <row r="408" spans="10:10" ht="12.75" x14ac:dyDescent="0.2">
      <c r="J408" s="2"/>
    </row>
    <row r="409" spans="10:10" ht="12.75" x14ac:dyDescent="0.2">
      <c r="J409" s="2"/>
    </row>
    <row r="410" spans="10:10" ht="12.75" x14ac:dyDescent="0.2">
      <c r="J410" s="2"/>
    </row>
    <row r="411" spans="10:10" ht="12.75" x14ac:dyDescent="0.2">
      <c r="J411" s="2"/>
    </row>
    <row r="412" spans="10:10" ht="12.75" x14ac:dyDescent="0.2">
      <c r="J412" s="2"/>
    </row>
    <row r="413" spans="10:10" ht="12.75" x14ac:dyDescent="0.2">
      <c r="J413" s="2"/>
    </row>
    <row r="414" spans="10:10" ht="12.75" x14ac:dyDescent="0.2">
      <c r="J414" s="2"/>
    </row>
    <row r="415" spans="10:10" ht="12.75" x14ac:dyDescent="0.2">
      <c r="J415" s="2"/>
    </row>
    <row r="416" spans="10:10" ht="12.75" x14ac:dyDescent="0.2">
      <c r="J416" s="2"/>
    </row>
    <row r="417" spans="10:10" ht="12.75" x14ac:dyDescent="0.2">
      <c r="J417" s="2"/>
    </row>
    <row r="418" spans="10:10" ht="12.75" x14ac:dyDescent="0.2">
      <c r="J418" s="2"/>
    </row>
    <row r="419" spans="10:10" ht="12.75" x14ac:dyDescent="0.2">
      <c r="J419" s="2"/>
    </row>
    <row r="420" spans="10:10" ht="12.75" x14ac:dyDescent="0.2">
      <c r="J420" s="2"/>
    </row>
    <row r="421" spans="10:10" ht="12.75" x14ac:dyDescent="0.2">
      <c r="J421" s="2"/>
    </row>
    <row r="422" spans="10:10" ht="12.75" x14ac:dyDescent="0.2">
      <c r="J422" s="2"/>
    </row>
    <row r="423" spans="10:10" ht="12.75" x14ac:dyDescent="0.2">
      <c r="J423" s="2"/>
    </row>
    <row r="424" spans="10:10" ht="12.75" x14ac:dyDescent="0.2">
      <c r="J424" s="2"/>
    </row>
    <row r="425" spans="10:10" ht="12.75" x14ac:dyDescent="0.2">
      <c r="J425" s="2"/>
    </row>
    <row r="426" spans="10:10" ht="12.75" x14ac:dyDescent="0.2">
      <c r="J426" s="2"/>
    </row>
    <row r="427" spans="10:10" ht="12.75" x14ac:dyDescent="0.2">
      <c r="J427" s="2"/>
    </row>
    <row r="428" spans="10:10" ht="12.75" x14ac:dyDescent="0.2">
      <c r="J428" s="2"/>
    </row>
    <row r="429" spans="10:10" ht="12.75" x14ac:dyDescent="0.2">
      <c r="J429" s="2"/>
    </row>
    <row r="430" spans="10:10" ht="12.75" x14ac:dyDescent="0.2">
      <c r="J430" s="2"/>
    </row>
    <row r="431" spans="10:10" ht="12.75" x14ac:dyDescent="0.2">
      <c r="J431" s="2"/>
    </row>
    <row r="432" spans="10:10" ht="12.75" x14ac:dyDescent="0.2">
      <c r="J432" s="2"/>
    </row>
    <row r="433" spans="10:10" ht="12.75" x14ac:dyDescent="0.2">
      <c r="J433" s="2"/>
    </row>
    <row r="434" spans="10:10" ht="12.75" x14ac:dyDescent="0.2">
      <c r="J434" s="2"/>
    </row>
    <row r="435" spans="10:10" ht="12.75" x14ac:dyDescent="0.2">
      <c r="J435" s="2"/>
    </row>
    <row r="436" spans="10:10" ht="12.75" x14ac:dyDescent="0.2">
      <c r="J436" s="2"/>
    </row>
    <row r="437" spans="10:10" ht="12.75" x14ac:dyDescent="0.2">
      <c r="J437" s="2"/>
    </row>
    <row r="438" spans="10:10" ht="12.75" x14ac:dyDescent="0.2">
      <c r="J438" s="2"/>
    </row>
    <row r="439" spans="10:10" ht="12.75" x14ac:dyDescent="0.2">
      <c r="J439" s="2"/>
    </row>
    <row r="440" spans="10:10" ht="12.75" x14ac:dyDescent="0.2">
      <c r="J440" s="2"/>
    </row>
    <row r="441" spans="10:10" ht="12.75" x14ac:dyDescent="0.2">
      <c r="J441" s="2"/>
    </row>
    <row r="442" spans="10:10" ht="12.75" x14ac:dyDescent="0.2">
      <c r="J442" s="2"/>
    </row>
    <row r="443" spans="10:10" ht="12.75" x14ac:dyDescent="0.2">
      <c r="J443" s="2"/>
    </row>
    <row r="444" spans="10:10" ht="12.75" x14ac:dyDescent="0.2">
      <c r="J444" s="2"/>
    </row>
    <row r="445" spans="10:10" ht="12.75" x14ac:dyDescent="0.2">
      <c r="J445" s="2"/>
    </row>
    <row r="446" spans="10:10" ht="12.75" x14ac:dyDescent="0.2">
      <c r="J446" s="2"/>
    </row>
    <row r="447" spans="10:10" ht="12.75" x14ac:dyDescent="0.2">
      <c r="J447" s="2"/>
    </row>
    <row r="448" spans="10:10" ht="12.75" x14ac:dyDescent="0.2">
      <c r="J448" s="2"/>
    </row>
    <row r="449" spans="10:10" ht="12.75" x14ac:dyDescent="0.2">
      <c r="J449" s="2"/>
    </row>
    <row r="450" spans="10:10" ht="12.75" x14ac:dyDescent="0.2">
      <c r="J450" s="2"/>
    </row>
    <row r="451" spans="10:10" ht="12.75" x14ac:dyDescent="0.2">
      <c r="J451" s="2"/>
    </row>
    <row r="452" spans="10:10" ht="12.75" x14ac:dyDescent="0.2">
      <c r="J452" s="2"/>
    </row>
    <row r="453" spans="10:10" ht="12.75" x14ac:dyDescent="0.2">
      <c r="J453" s="2"/>
    </row>
    <row r="454" spans="10:10" ht="12.75" x14ac:dyDescent="0.2">
      <c r="J454" s="2"/>
    </row>
    <row r="455" spans="10:10" ht="12.75" x14ac:dyDescent="0.2">
      <c r="J455" s="2"/>
    </row>
    <row r="456" spans="10:10" ht="12.75" x14ac:dyDescent="0.2">
      <c r="J456" s="2"/>
    </row>
    <row r="457" spans="10:10" ht="12.75" x14ac:dyDescent="0.2">
      <c r="J457" s="2"/>
    </row>
    <row r="458" spans="10:10" ht="12.75" x14ac:dyDescent="0.2">
      <c r="J458" s="2"/>
    </row>
    <row r="459" spans="10:10" ht="12.75" x14ac:dyDescent="0.2">
      <c r="J459" s="2"/>
    </row>
    <row r="460" spans="10:10" ht="12.75" x14ac:dyDescent="0.2">
      <c r="J460" s="2"/>
    </row>
    <row r="461" spans="10:10" ht="12.75" x14ac:dyDescent="0.2">
      <c r="J461" s="2"/>
    </row>
    <row r="462" spans="10:10" ht="12.75" x14ac:dyDescent="0.2">
      <c r="J462" s="2"/>
    </row>
    <row r="463" spans="10:10" ht="12.75" x14ac:dyDescent="0.2">
      <c r="J463" s="2"/>
    </row>
    <row r="464" spans="10:10" ht="12.75" x14ac:dyDescent="0.2">
      <c r="J464" s="2"/>
    </row>
    <row r="465" spans="10:10" ht="12.75" x14ac:dyDescent="0.2">
      <c r="J465" s="2"/>
    </row>
    <row r="466" spans="10:10" ht="12.75" x14ac:dyDescent="0.2">
      <c r="J466" s="2"/>
    </row>
    <row r="467" spans="10:10" ht="12.75" x14ac:dyDescent="0.2">
      <c r="J467" s="2"/>
    </row>
    <row r="468" spans="10:10" ht="12.75" x14ac:dyDescent="0.2">
      <c r="J468" s="2"/>
    </row>
    <row r="469" spans="10:10" ht="12.75" x14ac:dyDescent="0.2">
      <c r="J469" s="2"/>
    </row>
    <row r="470" spans="10:10" ht="12.75" x14ac:dyDescent="0.2">
      <c r="J470" s="2"/>
    </row>
    <row r="471" spans="10:10" ht="12.75" x14ac:dyDescent="0.2">
      <c r="J471" s="2"/>
    </row>
    <row r="472" spans="10:10" ht="12.75" x14ac:dyDescent="0.2">
      <c r="J472" s="2"/>
    </row>
    <row r="473" spans="10:10" ht="12.75" x14ac:dyDescent="0.2">
      <c r="J473" s="2"/>
    </row>
    <row r="474" spans="10:10" ht="12.75" x14ac:dyDescent="0.2">
      <c r="J474" s="2"/>
    </row>
    <row r="475" spans="10:10" ht="12.75" x14ac:dyDescent="0.2">
      <c r="J475" s="2"/>
    </row>
    <row r="476" spans="10:10" ht="12.75" x14ac:dyDescent="0.2">
      <c r="J476" s="2"/>
    </row>
    <row r="477" spans="10:10" ht="12.75" x14ac:dyDescent="0.2">
      <c r="J477" s="2"/>
    </row>
    <row r="478" spans="10:10" ht="12.75" x14ac:dyDescent="0.2">
      <c r="J478" s="2"/>
    </row>
    <row r="479" spans="10:10" ht="12.75" x14ac:dyDescent="0.2">
      <c r="J479" s="2"/>
    </row>
    <row r="480" spans="10:10" ht="12.75" x14ac:dyDescent="0.2">
      <c r="J480" s="2"/>
    </row>
    <row r="481" spans="10:10" ht="12.75" x14ac:dyDescent="0.2">
      <c r="J481" s="2"/>
    </row>
    <row r="482" spans="10:10" ht="12.75" x14ac:dyDescent="0.2">
      <c r="J482" s="2"/>
    </row>
    <row r="483" spans="10:10" ht="12.75" x14ac:dyDescent="0.2">
      <c r="J483" s="2"/>
    </row>
    <row r="484" spans="10:10" ht="12.75" x14ac:dyDescent="0.2">
      <c r="J484" s="2"/>
    </row>
    <row r="485" spans="10:10" ht="12.75" x14ac:dyDescent="0.2">
      <c r="J485" s="2"/>
    </row>
    <row r="486" spans="10:10" ht="12.75" x14ac:dyDescent="0.2">
      <c r="J486" s="2"/>
    </row>
    <row r="487" spans="10:10" ht="12.75" x14ac:dyDescent="0.2">
      <c r="J487" s="2"/>
    </row>
    <row r="488" spans="10:10" ht="12.75" x14ac:dyDescent="0.2">
      <c r="J488" s="2"/>
    </row>
    <row r="489" spans="10:10" ht="12.75" x14ac:dyDescent="0.2">
      <c r="J489" s="2"/>
    </row>
    <row r="490" spans="10:10" ht="12.75" x14ac:dyDescent="0.2">
      <c r="J490" s="2"/>
    </row>
    <row r="491" spans="10:10" ht="12.75" x14ac:dyDescent="0.2">
      <c r="J491" s="2"/>
    </row>
    <row r="492" spans="10:10" ht="12.75" x14ac:dyDescent="0.2">
      <c r="J492" s="2"/>
    </row>
    <row r="493" spans="10:10" ht="12.75" x14ac:dyDescent="0.2">
      <c r="J493" s="2"/>
    </row>
    <row r="494" spans="10:10" ht="12.75" x14ac:dyDescent="0.2">
      <c r="J494" s="2"/>
    </row>
    <row r="495" spans="10:10" ht="12.75" x14ac:dyDescent="0.2">
      <c r="J495" s="2"/>
    </row>
    <row r="496" spans="10:10" ht="12.75" x14ac:dyDescent="0.2">
      <c r="J496" s="2"/>
    </row>
    <row r="497" spans="10:10" ht="12.75" x14ac:dyDescent="0.2">
      <c r="J497" s="2"/>
    </row>
    <row r="498" spans="10:10" ht="12.75" x14ac:dyDescent="0.2">
      <c r="J498" s="2"/>
    </row>
    <row r="499" spans="10:10" ht="12.75" x14ac:dyDescent="0.2">
      <c r="J499" s="2"/>
    </row>
    <row r="500" spans="10:10" ht="12.75" x14ac:dyDescent="0.2">
      <c r="J500" s="2"/>
    </row>
    <row r="501" spans="10:10" ht="12.75" x14ac:dyDescent="0.2">
      <c r="J501" s="2"/>
    </row>
    <row r="502" spans="10:10" ht="12.75" x14ac:dyDescent="0.2">
      <c r="J502" s="2"/>
    </row>
    <row r="503" spans="10:10" ht="12.75" x14ac:dyDescent="0.2">
      <c r="J503" s="2"/>
    </row>
    <row r="504" spans="10:10" ht="12.75" x14ac:dyDescent="0.2">
      <c r="J504" s="2"/>
    </row>
    <row r="505" spans="10:10" ht="12.75" x14ac:dyDescent="0.2">
      <c r="J505" s="2"/>
    </row>
    <row r="506" spans="10:10" ht="12.75" x14ac:dyDescent="0.2">
      <c r="J506" s="2"/>
    </row>
    <row r="507" spans="10:10" ht="12.75" x14ac:dyDescent="0.2">
      <c r="J507" s="2"/>
    </row>
    <row r="508" spans="10:10" ht="12.75" x14ac:dyDescent="0.2">
      <c r="J508" s="2"/>
    </row>
    <row r="509" spans="10:10" ht="12.75" x14ac:dyDescent="0.2">
      <c r="J509" s="2"/>
    </row>
    <row r="510" spans="10:10" ht="12.75" x14ac:dyDescent="0.2">
      <c r="J510" s="2"/>
    </row>
    <row r="511" spans="10:10" ht="12.75" x14ac:dyDescent="0.2">
      <c r="J511" s="2"/>
    </row>
    <row r="512" spans="10:10" ht="12.75" x14ac:dyDescent="0.2">
      <c r="J512" s="2"/>
    </row>
    <row r="513" spans="10:10" ht="12.75" x14ac:dyDescent="0.2">
      <c r="J513" s="2"/>
    </row>
    <row r="514" spans="10:10" ht="12.75" x14ac:dyDescent="0.2">
      <c r="J514" s="2"/>
    </row>
    <row r="515" spans="10:10" ht="12.75" x14ac:dyDescent="0.2">
      <c r="J515" s="2"/>
    </row>
    <row r="516" spans="10:10" ht="12.75" x14ac:dyDescent="0.2">
      <c r="J516" s="2"/>
    </row>
    <row r="517" spans="10:10" ht="12.75" x14ac:dyDescent="0.2">
      <c r="J517" s="2"/>
    </row>
    <row r="518" spans="10:10" ht="12.75" x14ac:dyDescent="0.2">
      <c r="J518" s="2"/>
    </row>
    <row r="519" spans="10:10" ht="12.75" x14ac:dyDescent="0.2">
      <c r="J519" s="2"/>
    </row>
    <row r="520" spans="10:10" ht="12.75" x14ac:dyDescent="0.2">
      <c r="J520" s="2"/>
    </row>
    <row r="521" spans="10:10" ht="12.75" x14ac:dyDescent="0.2">
      <c r="J521" s="2"/>
    </row>
    <row r="522" spans="10:10" ht="12.75" x14ac:dyDescent="0.2">
      <c r="J522" s="2"/>
    </row>
    <row r="523" spans="10:10" ht="12.75" x14ac:dyDescent="0.2">
      <c r="J523" s="2"/>
    </row>
    <row r="524" spans="10:10" ht="12.75" x14ac:dyDescent="0.2">
      <c r="J524" s="2"/>
    </row>
    <row r="525" spans="10:10" ht="12.75" x14ac:dyDescent="0.2">
      <c r="J525" s="2"/>
    </row>
    <row r="526" spans="10:10" ht="12.75" x14ac:dyDescent="0.2">
      <c r="J526" s="2"/>
    </row>
    <row r="527" spans="10:10" ht="12.75" x14ac:dyDescent="0.2">
      <c r="J527" s="2"/>
    </row>
    <row r="528" spans="10:10" ht="12.75" x14ac:dyDescent="0.2">
      <c r="J528" s="2"/>
    </row>
    <row r="529" spans="10:10" ht="12.75" x14ac:dyDescent="0.2">
      <c r="J529" s="2"/>
    </row>
    <row r="530" spans="10:10" ht="12.75" x14ac:dyDescent="0.2">
      <c r="J530" s="2"/>
    </row>
    <row r="531" spans="10:10" ht="12.75" x14ac:dyDescent="0.2">
      <c r="J531" s="2"/>
    </row>
    <row r="532" spans="10:10" ht="12.75" x14ac:dyDescent="0.2">
      <c r="J532" s="2"/>
    </row>
    <row r="533" spans="10:10" ht="12.75" x14ac:dyDescent="0.2">
      <c r="J533" s="2"/>
    </row>
    <row r="534" spans="10:10" ht="12.75" x14ac:dyDescent="0.2">
      <c r="J534" s="2"/>
    </row>
    <row r="535" spans="10:10" ht="12.75" x14ac:dyDescent="0.2">
      <c r="J535" s="2"/>
    </row>
    <row r="536" spans="10:10" ht="12.75" x14ac:dyDescent="0.2">
      <c r="J536" s="2"/>
    </row>
    <row r="537" spans="10:10" ht="12.75" x14ac:dyDescent="0.2">
      <c r="J537" s="2"/>
    </row>
    <row r="538" spans="10:10" ht="12.75" x14ac:dyDescent="0.2">
      <c r="J538" s="2"/>
    </row>
    <row r="539" spans="10:10" ht="12.75" x14ac:dyDescent="0.2">
      <c r="J539" s="2"/>
    </row>
    <row r="540" spans="10:10" ht="12.75" x14ac:dyDescent="0.2">
      <c r="J540" s="2"/>
    </row>
    <row r="541" spans="10:10" ht="12.75" x14ac:dyDescent="0.2">
      <c r="J541" s="2"/>
    </row>
    <row r="542" spans="10:10" ht="12.75" x14ac:dyDescent="0.2">
      <c r="J542" s="2"/>
    </row>
    <row r="543" spans="10:10" ht="12.75" x14ac:dyDescent="0.2">
      <c r="J543" s="2"/>
    </row>
    <row r="544" spans="10:10" ht="12.75" x14ac:dyDescent="0.2">
      <c r="J544" s="2"/>
    </row>
    <row r="545" spans="10:10" ht="12.75" x14ac:dyDescent="0.2">
      <c r="J545" s="2"/>
    </row>
    <row r="546" spans="10:10" ht="12.75" x14ac:dyDescent="0.2">
      <c r="J546" s="2"/>
    </row>
    <row r="547" spans="10:10" ht="12.75" x14ac:dyDescent="0.2">
      <c r="J547" s="2"/>
    </row>
    <row r="548" spans="10:10" ht="12.75" x14ac:dyDescent="0.2">
      <c r="J548" s="2"/>
    </row>
    <row r="549" spans="10:10" ht="12.75" x14ac:dyDescent="0.2">
      <c r="J549" s="2"/>
    </row>
    <row r="550" spans="10:10" ht="12.75" x14ac:dyDescent="0.2">
      <c r="J550" s="2"/>
    </row>
    <row r="551" spans="10:10" ht="12.75" x14ac:dyDescent="0.2">
      <c r="J551" s="2"/>
    </row>
    <row r="552" spans="10:10" ht="12.75" x14ac:dyDescent="0.2">
      <c r="J552" s="2"/>
    </row>
    <row r="553" spans="10:10" ht="12.75" x14ac:dyDescent="0.2">
      <c r="J553" s="2"/>
    </row>
    <row r="554" spans="10:10" ht="12.75" x14ac:dyDescent="0.2">
      <c r="J554" s="2"/>
    </row>
    <row r="555" spans="10:10" ht="12.75" x14ac:dyDescent="0.2">
      <c r="J555" s="2"/>
    </row>
    <row r="556" spans="10:10" ht="12.75" x14ac:dyDescent="0.2">
      <c r="J556" s="2"/>
    </row>
    <row r="557" spans="10:10" ht="12.75" x14ac:dyDescent="0.2">
      <c r="J557" s="2"/>
    </row>
    <row r="558" spans="10:10" ht="12.75" x14ac:dyDescent="0.2">
      <c r="J558" s="2"/>
    </row>
    <row r="559" spans="10:10" ht="12.75" x14ac:dyDescent="0.2">
      <c r="J559" s="2"/>
    </row>
    <row r="560" spans="10:10" ht="12.75" x14ac:dyDescent="0.2">
      <c r="J560" s="2"/>
    </row>
    <row r="561" spans="10:10" ht="12.75" x14ac:dyDescent="0.2">
      <c r="J561" s="2"/>
    </row>
    <row r="562" spans="10:10" ht="12.75" x14ac:dyDescent="0.2">
      <c r="J562" s="2"/>
    </row>
    <row r="563" spans="10:10" ht="12.75" x14ac:dyDescent="0.2">
      <c r="J563" s="2"/>
    </row>
    <row r="564" spans="10:10" ht="12.75" x14ac:dyDescent="0.2">
      <c r="J564" s="2"/>
    </row>
    <row r="565" spans="10:10" ht="12.75" x14ac:dyDescent="0.2">
      <c r="J565" s="2"/>
    </row>
    <row r="566" spans="10:10" ht="12.75" x14ac:dyDescent="0.2">
      <c r="J566" s="2"/>
    </row>
    <row r="567" spans="10:10" ht="12.75" x14ac:dyDescent="0.2">
      <c r="J567" s="2"/>
    </row>
    <row r="568" spans="10:10" ht="12.75" x14ac:dyDescent="0.2">
      <c r="J568" s="2"/>
    </row>
    <row r="569" spans="10:10" ht="12.75" x14ac:dyDescent="0.2">
      <c r="J569" s="2"/>
    </row>
    <row r="570" spans="10:10" ht="12.75" x14ac:dyDescent="0.2">
      <c r="J570" s="2"/>
    </row>
    <row r="571" spans="10:10" ht="12.75" x14ac:dyDescent="0.2">
      <c r="J571" s="2"/>
    </row>
    <row r="572" spans="10:10" ht="12.75" x14ac:dyDescent="0.2">
      <c r="J572" s="2"/>
    </row>
    <row r="573" spans="10:10" ht="12.75" x14ac:dyDescent="0.2">
      <c r="J573" s="2"/>
    </row>
    <row r="574" spans="10:10" ht="12.75" x14ac:dyDescent="0.2">
      <c r="J574" s="2"/>
    </row>
    <row r="575" spans="10:10" ht="12.75" x14ac:dyDescent="0.2">
      <c r="J575" s="2"/>
    </row>
    <row r="576" spans="10:10" ht="12.75" x14ac:dyDescent="0.2">
      <c r="J576" s="2"/>
    </row>
    <row r="577" spans="10:10" ht="12.75" x14ac:dyDescent="0.2">
      <c r="J577" s="2"/>
    </row>
    <row r="578" spans="10:10" ht="12.75" x14ac:dyDescent="0.2">
      <c r="J578" s="2"/>
    </row>
    <row r="579" spans="10:10" ht="12.75" x14ac:dyDescent="0.2">
      <c r="J579" s="2"/>
    </row>
    <row r="580" spans="10:10" ht="12.75" x14ac:dyDescent="0.2">
      <c r="J580" s="2"/>
    </row>
    <row r="581" spans="10:10" ht="12.75" x14ac:dyDescent="0.2">
      <c r="J581" s="2"/>
    </row>
    <row r="582" spans="10:10" ht="12.75" x14ac:dyDescent="0.2">
      <c r="J582" s="2"/>
    </row>
    <row r="583" spans="10:10" ht="12.75" x14ac:dyDescent="0.2">
      <c r="J583" s="2"/>
    </row>
    <row r="584" spans="10:10" ht="12.75" x14ac:dyDescent="0.2">
      <c r="J584" s="2"/>
    </row>
    <row r="585" spans="10:10" ht="12.75" x14ac:dyDescent="0.2">
      <c r="J585" s="2"/>
    </row>
    <row r="586" spans="10:10" ht="12.75" x14ac:dyDescent="0.2">
      <c r="J586" s="2"/>
    </row>
    <row r="587" spans="10:10" ht="12.75" x14ac:dyDescent="0.2">
      <c r="J587" s="2"/>
    </row>
    <row r="588" spans="10:10" ht="12.75" x14ac:dyDescent="0.2">
      <c r="J588" s="2"/>
    </row>
    <row r="589" spans="10:10" ht="12.75" x14ac:dyDescent="0.2">
      <c r="J589" s="2"/>
    </row>
    <row r="590" spans="10:10" ht="12.75" x14ac:dyDescent="0.2">
      <c r="J590" s="2"/>
    </row>
    <row r="591" spans="10:10" ht="12.75" x14ac:dyDescent="0.2">
      <c r="J591" s="2"/>
    </row>
    <row r="592" spans="10:10" ht="12.75" x14ac:dyDescent="0.2">
      <c r="J592" s="2"/>
    </row>
    <row r="593" spans="10:10" ht="12.75" x14ac:dyDescent="0.2">
      <c r="J593" s="2"/>
    </row>
    <row r="594" spans="10:10" ht="12.75" x14ac:dyDescent="0.2">
      <c r="J594" s="2"/>
    </row>
    <row r="595" spans="10:10" ht="12.75" x14ac:dyDescent="0.2">
      <c r="J595" s="2"/>
    </row>
    <row r="596" spans="10:10" ht="12.75" x14ac:dyDescent="0.2">
      <c r="J596" s="2"/>
    </row>
    <row r="597" spans="10:10" ht="12.75" x14ac:dyDescent="0.2">
      <c r="J597" s="2"/>
    </row>
    <row r="598" spans="10:10" ht="12.75" x14ac:dyDescent="0.2">
      <c r="J598" s="2"/>
    </row>
    <row r="599" spans="10:10" ht="12.75" x14ac:dyDescent="0.2">
      <c r="J599" s="2"/>
    </row>
    <row r="600" spans="10:10" ht="12.75" x14ac:dyDescent="0.2">
      <c r="J600" s="2"/>
    </row>
    <row r="601" spans="10:10" ht="12.75" x14ac:dyDescent="0.2">
      <c r="J601" s="2"/>
    </row>
    <row r="602" spans="10:10" ht="12.75" x14ac:dyDescent="0.2">
      <c r="J602" s="2"/>
    </row>
    <row r="603" spans="10:10" ht="12.75" x14ac:dyDescent="0.2">
      <c r="J603" s="2"/>
    </row>
    <row r="604" spans="10:10" ht="12.75" x14ac:dyDescent="0.2">
      <c r="J604" s="2"/>
    </row>
    <row r="605" spans="10:10" ht="12.75" x14ac:dyDescent="0.2">
      <c r="J605" s="2"/>
    </row>
    <row r="606" spans="10:10" ht="12.75" x14ac:dyDescent="0.2">
      <c r="J606" s="2"/>
    </row>
    <row r="607" spans="10:10" ht="12.75" x14ac:dyDescent="0.2">
      <c r="J607" s="2"/>
    </row>
    <row r="608" spans="10:10" ht="12.75" x14ac:dyDescent="0.2">
      <c r="J608" s="2"/>
    </row>
    <row r="609" spans="10:10" ht="12.75" x14ac:dyDescent="0.2">
      <c r="J609" s="2"/>
    </row>
    <row r="610" spans="10:10" ht="12.75" x14ac:dyDescent="0.2">
      <c r="J610" s="2"/>
    </row>
    <row r="611" spans="10:10" ht="12.75" x14ac:dyDescent="0.2">
      <c r="J611" s="2"/>
    </row>
    <row r="612" spans="10:10" ht="12.75" x14ac:dyDescent="0.2">
      <c r="J612" s="2"/>
    </row>
    <row r="613" spans="10:10" ht="12.75" x14ac:dyDescent="0.2">
      <c r="J613" s="2"/>
    </row>
    <row r="614" spans="10:10" ht="12.75" x14ac:dyDescent="0.2">
      <c r="J614" s="2"/>
    </row>
    <row r="615" spans="10:10" ht="12.75" x14ac:dyDescent="0.2">
      <c r="J615" s="2"/>
    </row>
    <row r="616" spans="10:10" ht="12.75" x14ac:dyDescent="0.2">
      <c r="J616" s="2"/>
    </row>
    <row r="617" spans="10:10" ht="12.75" x14ac:dyDescent="0.2">
      <c r="J617" s="2"/>
    </row>
    <row r="618" spans="10:10" ht="12.75" x14ac:dyDescent="0.2">
      <c r="J618" s="2"/>
    </row>
    <row r="619" spans="10:10" ht="12.75" x14ac:dyDescent="0.2">
      <c r="J619" s="2"/>
    </row>
    <row r="620" spans="10:10" ht="12.75" x14ac:dyDescent="0.2">
      <c r="J620" s="2"/>
    </row>
    <row r="621" spans="10:10" ht="12.75" x14ac:dyDescent="0.2">
      <c r="J621" s="2"/>
    </row>
    <row r="622" spans="10:10" ht="12.75" x14ac:dyDescent="0.2">
      <c r="J622" s="2"/>
    </row>
    <row r="623" spans="10:10" ht="12.75" x14ac:dyDescent="0.2">
      <c r="J623" s="2"/>
    </row>
    <row r="624" spans="10:10" ht="12.75" x14ac:dyDescent="0.2">
      <c r="J624" s="2"/>
    </row>
    <row r="625" spans="10:10" ht="12.75" x14ac:dyDescent="0.2">
      <c r="J625" s="2"/>
    </row>
    <row r="626" spans="10:10" ht="12.75" x14ac:dyDescent="0.2">
      <c r="J626" s="2"/>
    </row>
    <row r="627" spans="10:10" ht="12.75" x14ac:dyDescent="0.2">
      <c r="J627" s="2"/>
    </row>
    <row r="628" spans="10:10" ht="12.75" x14ac:dyDescent="0.2">
      <c r="J628" s="2"/>
    </row>
    <row r="629" spans="10:10" ht="12.75" x14ac:dyDescent="0.2">
      <c r="J629" s="2"/>
    </row>
    <row r="630" spans="10:10" ht="12.75" x14ac:dyDescent="0.2">
      <c r="J630" s="2"/>
    </row>
    <row r="631" spans="10:10" ht="12.75" x14ac:dyDescent="0.2">
      <c r="J631" s="2"/>
    </row>
    <row r="632" spans="10:10" ht="12.75" x14ac:dyDescent="0.2">
      <c r="J632" s="2"/>
    </row>
    <row r="633" spans="10:10" ht="12.75" x14ac:dyDescent="0.2">
      <c r="J633" s="2"/>
    </row>
    <row r="634" spans="10:10" ht="12.75" x14ac:dyDescent="0.2">
      <c r="J634" s="2"/>
    </row>
    <row r="635" spans="10:10" ht="12.75" x14ac:dyDescent="0.2">
      <c r="J635" s="2"/>
    </row>
    <row r="636" spans="10:10" ht="12.75" x14ac:dyDescent="0.2">
      <c r="J636" s="2"/>
    </row>
    <row r="637" spans="10:10" ht="12.75" x14ac:dyDescent="0.2">
      <c r="J637" s="2"/>
    </row>
    <row r="638" spans="10:10" ht="12.75" x14ac:dyDescent="0.2">
      <c r="J638" s="2"/>
    </row>
    <row r="639" spans="10:10" ht="12.75" x14ac:dyDescent="0.2">
      <c r="J639" s="2"/>
    </row>
    <row r="640" spans="10:10" ht="12.75" x14ac:dyDescent="0.2">
      <c r="J640" s="2"/>
    </row>
    <row r="641" spans="10:10" ht="12.75" x14ac:dyDescent="0.2">
      <c r="J641" s="2"/>
    </row>
    <row r="642" spans="10:10" ht="12.75" x14ac:dyDescent="0.2">
      <c r="J642" s="2"/>
    </row>
    <row r="643" spans="10:10" ht="12.75" x14ac:dyDescent="0.2">
      <c r="J643" s="2"/>
    </row>
    <row r="644" spans="10:10" ht="12.75" x14ac:dyDescent="0.2">
      <c r="J644" s="2"/>
    </row>
    <row r="645" spans="10:10" ht="12.75" x14ac:dyDescent="0.2">
      <c r="J645" s="2"/>
    </row>
    <row r="646" spans="10:10" ht="12.75" x14ac:dyDescent="0.2">
      <c r="J646" s="2"/>
    </row>
    <row r="647" spans="10:10" ht="12.75" x14ac:dyDescent="0.2">
      <c r="J647" s="2"/>
    </row>
    <row r="648" spans="10:10" ht="12.75" x14ac:dyDescent="0.2">
      <c r="J648" s="2"/>
    </row>
    <row r="649" spans="10:10" ht="12.75" x14ac:dyDescent="0.2">
      <c r="J649" s="2"/>
    </row>
    <row r="650" spans="10:10" ht="12.75" x14ac:dyDescent="0.2">
      <c r="J650" s="2"/>
    </row>
    <row r="651" spans="10:10" ht="12.75" x14ac:dyDescent="0.2">
      <c r="J651" s="2"/>
    </row>
    <row r="652" spans="10:10" ht="12.75" x14ac:dyDescent="0.2">
      <c r="J652" s="2"/>
    </row>
    <row r="653" spans="10:10" ht="12.75" x14ac:dyDescent="0.2">
      <c r="J653" s="2"/>
    </row>
    <row r="654" spans="10:10" ht="12.75" x14ac:dyDescent="0.2">
      <c r="J654" s="2"/>
    </row>
    <row r="655" spans="10:10" ht="12.75" x14ac:dyDescent="0.2">
      <c r="J655" s="2"/>
    </row>
    <row r="656" spans="10:10" ht="12.75" x14ac:dyDescent="0.2">
      <c r="J656" s="2"/>
    </row>
    <row r="657" spans="10:10" ht="12.75" x14ac:dyDescent="0.2">
      <c r="J657" s="2"/>
    </row>
    <row r="658" spans="10:10" ht="12.75" x14ac:dyDescent="0.2">
      <c r="J658" s="2"/>
    </row>
    <row r="659" spans="10:10" ht="12.75" x14ac:dyDescent="0.2">
      <c r="J659" s="2"/>
    </row>
    <row r="660" spans="10:10" ht="12.75" x14ac:dyDescent="0.2">
      <c r="J660" s="2"/>
    </row>
    <row r="661" spans="10:10" ht="12.75" x14ac:dyDescent="0.2">
      <c r="J661" s="2"/>
    </row>
    <row r="662" spans="10:10" ht="12.75" x14ac:dyDescent="0.2">
      <c r="J662" s="2"/>
    </row>
    <row r="663" spans="10:10" ht="12.75" x14ac:dyDescent="0.2">
      <c r="J663" s="2"/>
    </row>
    <row r="664" spans="10:10" ht="12.75" x14ac:dyDescent="0.2">
      <c r="J664" s="2"/>
    </row>
    <row r="665" spans="10:10" ht="12.75" x14ac:dyDescent="0.2">
      <c r="J665" s="2"/>
    </row>
    <row r="666" spans="10:10" ht="12.75" x14ac:dyDescent="0.2">
      <c r="J666" s="2"/>
    </row>
    <row r="667" spans="10:10" ht="12.75" x14ac:dyDescent="0.2">
      <c r="J667" s="2"/>
    </row>
    <row r="668" spans="10:10" ht="12.75" x14ac:dyDescent="0.2">
      <c r="J668" s="2"/>
    </row>
    <row r="669" spans="10:10" ht="12.75" x14ac:dyDescent="0.2">
      <c r="J669" s="2"/>
    </row>
    <row r="670" spans="10:10" ht="12.75" x14ac:dyDescent="0.2">
      <c r="J670" s="2"/>
    </row>
    <row r="671" spans="10:10" ht="12.75" x14ac:dyDescent="0.2">
      <c r="J671" s="2"/>
    </row>
    <row r="672" spans="10:10" ht="12.75" x14ac:dyDescent="0.2">
      <c r="J672" s="2"/>
    </row>
    <row r="673" spans="10:10" ht="12.75" x14ac:dyDescent="0.2">
      <c r="J673" s="2"/>
    </row>
    <row r="674" spans="10:10" ht="12.75" x14ac:dyDescent="0.2">
      <c r="J674" s="2"/>
    </row>
    <row r="675" spans="10:10" ht="12.75" x14ac:dyDescent="0.2">
      <c r="J675" s="2"/>
    </row>
    <row r="676" spans="10:10" ht="12.75" x14ac:dyDescent="0.2">
      <c r="J676" s="2"/>
    </row>
    <row r="677" spans="10:10" ht="12.75" x14ac:dyDescent="0.2">
      <c r="J677" s="2"/>
    </row>
    <row r="678" spans="10:10" ht="12.75" x14ac:dyDescent="0.2">
      <c r="J678" s="2"/>
    </row>
    <row r="679" spans="10:10" ht="12.75" x14ac:dyDescent="0.2">
      <c r="J679" s="2"/>
    </row>
    <row r="680" spans="10:10" ht="12.75" x14ac:dyDescent="0.2">
      <c r="J680" s="2"/>
    </row>
    <row r="681" spans="10:10" ht="12.75" x14ac:dyDescent="0.2">
      <c r="J681" s="2"/>
    </row>
    <row r="682" spans="10:10" ht="12.75" x14ac:dyDescent="0.2">
      <c r="J682" s="2"/>
    </row>
    <row r="683" spans="10:10" ht="12.75" x14ac:dyDescent="0.2">
      <c r="J683" s="2"/>
    </row>
    <row r="684" spans="10:10" ht="12.75" x14ac:dyDescent="0.2">
      <c r="J684" s="2"/>
    </row>
    <row r="685" spans="10:10" ht="12.75" x14ac:dyDescent="0.2">
      <c r="J685" s="2"/>
    </row>
    <row r="686" spans="10:10" ht="12.75" x14ac:dyDescent="0.2">
      <c r="J686" s="2"/>
    </row>
    <row r="687" spans="10:10" ht="12.75" x14ac:dyDescent="0.2">
      <c r="J687" s="2"/>
    </row>
    <row r="688" spans="10:10" ht="12.75" x14ac:dyDescent="0.2">
      <c r="J688" s="2"/>
    </row>
    <row r="689" spans="10:10" ht="12.75" x14ac:dyDescent="0.2">
      <c r="J689" s="2"/>
    </row>
    <row r="690" spans="10:10" ht="12.75" x14ac:dyDescent="0.2">
      <c r="J690" s="2"/>
    </row>
    <row r="691" spans="10:10" ht="12.75" x14ac:dyDescent="0.2">
      <c r="J691" s="2"/>
    </row>
    <row r="692" spans="10:10" ht="12.75" x14ac:dyDescent="0.2">
      <c r="J692" s="2"/>
    </row>
    <row r="693" spans="10:10" ht="12.75" x14ac:dyDescent="0.2">
      <c r="J693" s="2"/>
    </row>
    <row r="694" spans="10:10" ht="12.75" x14ac:dyDescent="0.2">
      <c r="J694" s="2"/>
    </row>
    <row r="695" spans="10:10" ht="12.75" x14ac:dyDescent="0.2">
      <c r="J695" s="2"/>
    </row>
    <row r="696" spans="10:10" ht="12.75" x14ac:dyDescent="0.2">
      <c r="J696" s="2"/>
    </row>
    <row r="697" spans="10:10" ht="12.75" x14ac:dyDescent="0.2">
      <c r="J697" s="2"/>
    </row>
    <row r="698" spans="10:10" ht="12.75" x14ac:dyDescent="0.2">
      <c r="J698" s="2"/>
    </row>
    <row r="699" spans="10:10" ht="12.75" x14ac:dyDescent="0.2">
      <c r="J699" s="2"/>
    </row>
    <row r="700" spans="10:10" ht="12.75" x14ac:dyDescent="0.2">
      <c r="J700" s="2"/>
    </row>
    <row r="701" spans="10:10" ht="12.75" x14ac:dyDescent="0.2">
      <c r="J701" s="2"/>
    </row>
    <row r="702" spans="10:10" ht="12.75" x14ac:dyDescent="0.2">
      <c r="J702" s="2"/>
    </row>
    <row r="703" spans="10:10" ht="12.75" x14ac:dyDescent="0.2">
      <c r="J703" s="2"/>
    </row>
    <row r="704" spans="10:10" ht="12.75" x14ac:dyDescent="0.2">
      <c r="J704" s="2"/>
    </row>
    <row r="705" spans="10:10" ht="12.75" x14ac:dyDescent="0.2">
      <c r="J705" s="2"/>
    </row>
    <row r="706" spans="10:10" ht="12.75" x14ac:dyDescent="0.2">
      <c r="J706" s="2"/>
    </row>
    <row r="707" spans="10:10" ht="12.75" x14ac:dyDescent="0.2">
      <c r="J707" s="2"/>
    </row>
    <row r="708" spans="10:10" ht="12.75" x14ac:dyDescent="0.2">
      <c r="J708" s="2"/>
    </row>
    <row r="709" spans="10:10" ht="12.75" x14ac:dyDescent="0.2">
      <c r="J709" s="2"/>
    </row>
    <row r="710" spans="10:10" ht="12.75" x14ac:dyDescent="0.2">
      <c r="J710" s="2"/>
    </row>
    <row r="711" spans="10:10" ht="12.75" x14ac:dyDescent="0.2">
      <c r="J711" s="2"/>
    </row>
    <row r="712" spans="10:10" ht="12.75" x14ac:dyDescent="0.2">
      <c r="J712" s="2"/>
    </row>
    <row r="713" spans="10:10" ht="12.75" x14ac:dyDescent="0.2">
      <c r="J713" s="2"/>
    </row>
    <row r="714" spans="10:10" ht="12.75" x14ac:dyDescent="0.2">
      <c r="J714" s="2"/>
    </row>
    <row r="715" spans="10:10" ht="12.75" x14ac:dyDescent="0.2">
      <c r="J715" s="2"/>
    </row>
    <row r="716" spans="10:10" ht="12.75" x14ac:dyDescent="0.2">
      <c r="J716" s="2"/>
    </row>
    <row r="717" spans="10:10" ht="12.75" x14ac:dyDescent="0.2">
      <c r="J717" s="2"/>
    </row>
    <row r="718" spans="10:10" ht="12.75" x14ac:dyDescent="0.2">
      <c r="J718" s="2"/>
    </row>
    <row r="719" spans="10:10" ht="12.75" x14ac:dyDescent="0.2">
      <c r="J719" s="2"/>
    </row>
    <row r="720" spans="10:10" ht="12.75" x14ac:dyDescent="0.2">
      <c r="J720" s="2"/>
    </row>
    <row r="721" spans="10:10" ht="12.75" x14ac:dyDescent="0.2">
      <c r="J721" s="2"/>
    </row>
    <row r="722" spans="10:10" ht="12.75" x14ac:dyDescent="0.2">
      <c r="J722" s="2"/>
    </row>
    <row r="723" spans="10:10" ht="12.75" x14ac:dyDescent="0.2">
      <c r="J723" s="2"/>
    </row>
    <row r="724" spans="10:10" ht="12.75" x14ac:dyDescent="0.2">
      <c r="J724" s="2"/>
    </row>
    <row r="725" spans="10:10" ht="12.75" x14ac:dyDescent="0.2">
      <c r="J725" s="2"/>
    </row>
    <row r="726" spans="10:10" ht="12.75" x14ac:dyDescent="0.2">
      <c r="J726" s="2"/>
    </row>
    <row r="727" spans="10:10" ht="12.75" x14ac:dyDescent="0.2">
      <c r="J727" s="2"/>
    </row>
    <row r="728" spans="10:10" ht="12.75" x14ac:dyDescent="0.2">
      <c r="J728" s="2"/>
    </row>
    <row r="729" spans="10:10" ht="12.75" x14ac:dyDescent="0.2">
      <c r="J729" s="2"/>
    </row>
    <row r="730" spans="10:10" ht="12.75" x14ac:dyDescent="0.2">
      <c r="J730" s="2"/>
    </row>
    <row r="731" spans="10:10" ht="12.75" x14ac:dyDescent="0.2">
      <c r="J731" s="2"/>
    </row>
    <row r="732" spans="10:10" ht="12.75" x14ac:dyDescent="0.2">
      <c r="J732" s="2"/>
    </row>
    <row r="733" spans="10:10" ht="12.75" x14ac:dyDescent="0.2">
      <c r="J733" s="2"/>
    </row>
    <row r="734" spans="10:10" ht="12.75" x14ac:dyDescent="0.2">
      <c r="J734" s="2"/>
    </row>
    <row r="735" spans="10:10" ht="12.75" x14ac:dyDescent="0.2">
      <c r="J735" s="2"/>
    </row>
    <row r="736" spans="10:10" ht="12.75" x14ac:dyDescent="0.2">
      <c r="J736" s="2"/>
    </row>
    <row r="737" spans="10:10" ht="12.75" x14ac:dyDescent="0.2">
      <c r="J737" s="2"/>
    </row>
    <row r="738" spans="10:10" ht="12.75" x14ac:dyDescent="0.2">
      <c r="J738" s="2"/>
    </row>
    <row r="739" spans="10:10" ht="12.75" x14ac:dyDescent="0.2">
      <c r="J739" s="2"/>
    </row>
    <row r="740" spans="10:10" ht="12.75" x14ac:dyDescent="0.2">
      <c r="J740" s="2"/>
    </row>
    <row r="741" spans="10:10" ht="12.75" x14ac:dyDescent="0.2">
      <c r="J741" s="2"/>
    </row>
    <row r="742" spans="10:10" ht="12.75" x14ac:dyDescent="0.2">
      <c r="J742" s="2"/>
    </row>
    <row r="743" spans="10:10" ht="12.75" x14ac:dyDescent="0.2">
      <c r="J743" s="2"/>
    </row>
    <row r="744" spans="10:10" ht="12.75" x14ac:dyDescent="0.2">
      <c r="J744" s="2"/>
    </row>
    <row r="745" spans="10:10" ht="12.75" x14ac:dyDescent="0.2">
      <c r="J745" s="2"/>
    </row>
    <row r="746" spans="10:10" ht="12.75" x14ac:dyDescent="0.2">
      <c r="J746" s="2"/>
    </row>
    <row r="747" spans="10:10" ht="12.75" x14ac:dyDescent="0.2">
      <c r="J747" s="2"/>
    </row>
    <row r="748" spans="10:10" ht="12.75" x14ac:dyDescent="0.2">
      <c r="J748" s="2"/>
    </row>
    <row r="749" spans="10:10" ht="12.75" x14ac:dyDescent="0.2">
      <c r="J749" s="2"/>
    </row>
    <row r="750" spans="10:10" ht="12.75" x14ac:dyDescent="0.2">
      <c r="J750" s="2"/>
    </row>
    <row r="751" spans="10:10" ht="12.75" x14ac:dyDescent="0.2">
      <c r="J751" s="2"/>
    </row>
    <row r="752" spans="10:10" ht="12.75" x14ac:dyDescent="0.2">
      <c r="J752" s="2"/>
    </row>
    <row r="753" spans="10:10" ht="12.75" x14ac:dyDescent="0.2">
      <c r="J753" s="2"/>
    </row>
    <row r="754" spans="10:10" ht="12.75" x14ac:dyDescent="0.2">
      <c r="J754" s="2"/>
    </row>
    <row r="755" spans="10:10" ht="12.75" x14ac:dyDescent="0.2">
      <c r="J755" s="2"/>
    </row>
    <row r="756" spans="10:10" ht="12.75" x14ac:dyDescent="0.2">
      <c r="J756" s="2"/>
    </row>
    <row r="757" spans="10:10" ht="12.75" x14ac:dyDescent="0.2">
      <c r="J757" s="2"/>
    </row>
    <row r="758" spans="10:10" ht="12.75" x14ac:dyDescent="0.2">
      <c r="J758" s="2"/>
    </row>
    <row r="759" spans="10:10" ht="12.75" x14ac:dyDescent="0.2">
      <c r="J759" s="2"/>
    </row>
    <row r="760" spans="10:10" ht="12.75" x14ac:dyDescent="0.2">
      <c r="J760" s="2"/>
    </row>
    <row r="761" spans="10:10" ht="12.75" x14ac:dyDescent="0.2">
      <c r="J761" s="2"/>
    </row>
    <row r="762" spans="10:10" ht="12.75" x14ac:dyDescent="0.2">
      <c r="J762" s="2"/>
    </row>
    <row r="763" spans="10:10" ht="12.75" x14ac:dyDescent="0.2">
      <c r="J763" s="2"/>
    </row>
    <row r="764" spans="10:10" ht="12.75" x14ac:dyDescent="0.2">
      <c r="J764" s="2"/>
    </row>
    <row r="765" spans="10:10" ht="12.75" x14ac:dyDescent="0.2">
      <c r="J765" s="2"/>
    </row>
    <row r="766" spans="10:10" ht="12.75" x14ac:dyDescent="0.2">
      <c r="J766" s="2"/>
    </row>
    <row r="767" spans="10:10" ht="12.75" x14ac:dyDescent="0.2">
      <c r="J767" s="2"/>
    </row>
    <row r="768" spans="10:10" ht="12.75" x14ac:dyDescent="0.2">
      <c r="J768" s="2"/>
    </row>
    <row r="769" spans="10:10" ht="12.75" x14ac:dyDescent="0.2">
      <c r="J769" s="2"/>
    </row>
    <row r="770" spans="10:10" ht="12.75" x14ac:dyDescent="0.2">
      <c r="J770" s="2"/>
    </row>
    <row r="771" spans="10:10" ht="12.75" x14ac:dyDescent="0.2">
      <c r="J771" s="2"/>
    </row>
    <row r="772" spans="10:10" ht="12.75" x14ac:dyDescent="0.2">
      <c r="J772" s="2"/>
    </row>
    <row r="773" spans="10:10" ht="12.75" x14ac:dyDescent="0.2">
      <c r="J773" s="2"/>
    </row>
    <row r="774" spans="10:10" ht="12.75" x14ac:dyDescent="0.2">
      <c r="J774" s="2"/>
    </row>
    <row r="775" spans="10:10" ht="12.75" x14ac:dyDescent="0.2">
      <c r="J775" s="2"/>
    </row>
    <row r="776" spans="10:10" ht="12.75" x14ac:dyDescent="0.2">
      <c r="J776" s="2"/>
    </row>
    <row r="777" spans="10:10" ht="12.75" x14ac:dyDescent="0.2">
      <c r="J777" s="2"/>
    </row>
    <row r="778" spans="10:10" ht="12.75" x14ac:dyDescent="0.2">
      <c r="J778" s="2"/>
    </row>
    <row r="779" spans="10:10" ht="12.75" x14ac:dyDescent="0.2">
      <c r="J779" s="2"/>
    </row>
    <row r="780" spans="10:10" ht="12.75" x14ac:dyDescent="0.2">
      <c r="J780" s="2"/>
    </row>
    <row r="781" spans="10:10" ht="12.75" x14ac:dyDescent="0.2">
      <c r="J781" s="2"/>
    </row>
    <row r="782" spans="10:10" ht="12.75" x14ac:dyDescent="0.2">
      <c r="J782" s="2"/>
    </row>
    <row r="783" spans="10:10" ht="12.75" x14ac:dyDescent="0.2">
      <c r="J783" s="2"/>
    </row>
    <row r="784" spans="10:10" ht="12.75" x14ac:dyDescent="0.2">
      <c r="J784" s="2"/>
    </row>
    <row r="785" spans="10:10" ht="12.75" x14ac:dyDescent="0.2">
      <c r="J785" s="2"/>
    </row>
    <row r="786" spans="10:10" ht="12.75" x14ac:dyDescent="0.2">
      <c r="J786" s="2"/>
    </row>
    <row r="787" spans="10:10" ht="12.75" x14ac:dyDescent="0.2">
      <c r="J787" s="2"/>
    </row>
    <row r="788" spans="10:10" ht="12.75" x14ac:dyDescent="0.2">
      <c r="J788" s="2"/>
    </row>
    <row r="789" spans="10:10" ht="12.75" x14ac:dyDescent="0.2">
      <c r="J789" s="2"/>
    </row>
    <row r="790" spans="10:10" ht="12.75" x14ac:dyDescent="0.2">
      <c r="J790" s="2"/>
    </row>
    <row r="791" spans="10:10" ht="12.75" x14ac:dyDescent="0.2">
      <c r="J791" s="2"/>
    </row>
    <row r="792" spans="10:10" ht="12.75" x14ac:dyDescent="0.2">
      <c r="J792" s="2"/>
    </row>
    <row r="793" spans="10:10" ht="12.75" x14ac:dyDescent="0.2">
      <c r="J793" s="2"/>
    </row>
    <row r="794" spans="10:10" ht="12.75" x14ac:dyDescent="0.2">
      <c r="J794" s="2"/>
    </row>
    <row r="795" spans="10:10" ht="12.75" x14ac:dyDescent="0.2">
      <c r="J795" s="2"/>
    </row>
    <row r="796" spans="10:10" ht="12.75" x14ac:dyDescent="0.2">
      <c r="J796" s="2"/>
    </row>
    <row r="797" spans="10:10" ht="12.75" x14ac:dyDescent="0.2">
      <c r="J797" s="2"/>
    </row>
    <row r="798" spans="10:10" ht="12.75" x14ac:dyDescent="0.2">
      <c r="J798" s="2"/>
    </row>
    <row r="799" spans="10:10" ht="12.75" x14ac:dyDescent="0.2">
      <c r="J799" s="2"/>
    </row>
    <row r="800" spans="10:10" ht="12.75" x14ac:dyDescent="0.2">
      <c r="J800" s="2"/>
    </row>
    <row r="801" spans="10:10" ht="12.75" x14ac:dyDescent="0.2">
      <c r="J801" s="2"/>
    </row>
    <row r="802" spans="10:10" ht="12.75" x14ac:dyDescent="0.2">
      <c r="J802" s="2"/>
    </row>
    <row r="803" spans="10:10" ht="12.75" x14ac:dyDescent="0.2">
      <c r="J803" s="2"/>
    </row>
    <row r="804" spans="10:10" ht="12.75" x14ac:dyDescent="0.2">
      <c r="J804" s="2"/>
    </row>
    <row r="805" spans="10:10" ht="12.75" x14ac:dyDescent="0.2">
      <c r="J805" s="2"/>
    </row>
    <row r="806" spans="10:10" ht="12.75" x14ac:dyDescent="0.2">
      <c r="J806" s="2"/>
    </row>
    <row r="807" spans="10:10" ht="12.75" x14ac:dyDescent="0.2">
      <c r="J807" s="2"/>
    </row>
    <row r="808" spans="10:10" ht="12.75" x14ac:dyDescent="0.2">
      <c r="J808" s="2"/>
    </row>
    <row r="809" spans="10:10" ht="12.75" x14ac:dyDescent="0.2">
      <c r="J809" s="2"/>
    </row>
    <row r="810" spans="10:10" ht="12.75" x14ac:dyDescent="0.2">
      <c r="J810" s="2"/>
    </row>
    <row r="811" spans="10:10" ht="12.75" x14ac:dyDescent="0.2">
      <c r="J811" s="2"/>
    </row>
    <row r="812" spans="10:10" ht="12.75" x14ac:dyDescent="0.2">
      <c r="J812" s="2"/>
    </row>
    <row r="813" spans="10:10" ht="12.75" x14ac:dyDescent="0.2">
      <c r="J813" s="2"/>
    </row>
    <row r="814" spans="10:10" ht="12.75" x14ac:dyDescent="0.2">
      <c r="J814" s="2"/>
    </row>
    <row r="815" spans="10:10" ht="12.75" x14ac:dyDescent="0.2">
      <c r="J815" s="2"/>
    </row>
    <row r="816" spans="10:10" ht="12.75" x14ac:dyDescent="0.2">
      <c r="J816" s="2"/>
    </row>
    <row r="817" spans="10:10" ht="12.75" x14ac:dyDescent="0.2">
      <c r="J817" s="2"/>
    </row>
    <row r="818" spans="10:10" ht="12.75" x14ac:dyDescent="0.2">
      <c r="J818" s="2"/>
    </row>
    <row r="819" spans="10:10" ht="12.75" x14ac:dyDescent="0.2">
      <c r="J819" s="2"/>
    </row>
    <row r="820" spans="10:10" ht="12.75" x14ac:dyDescent="0.2">
      <c r="J820" s="2"/>
    </row>
    <row r="821" spans="10:10" ht="12.75" x14ac:dyDescent="0.2">
      <c r="J821" s="2"/>
    </row>
    <row r="822" spans="10:10" ht="12.75" x14ac:dyDescent="0.2">
      <c r="J822" s="2"/>
    </row>
    <row r="823" spans="10:10" ht="12.75" x14ac:dyDescent="0.2">
      <c r="J823" s="2"/>
    </row>
    <row r="824" spans="10:10" ht="12.75" x14ac:dyDescent="0.2">
      <c r="J824" s="2"/>
    </row>
    <row r="825" spans="10:10" ht="12.75" x14ac:dyDescent="0.2">
      <c r="J825" s="2"/>
    </row>
    <row r="826" spans="10:10" ht="12.75" x14ac:dyDescent="0.2">
      <c r="J826" s="2"/>
    </row>
    <row r="827" spans="10:10" ht="12.75" x14ac:dyDescent="0.2">
      <c r="J827" s="2"/>
    </row>
    <row r="828" spans="10:10" ht="12.75" x14ac:dyDescent="0.2">
      <c r="J828" s="2"/>
    </row>
    <row r="829" spans="10:10" ht="12.75" x14ac:dyDescent="0.2">
      <c r="J829" s="2"/>
    </row>
    <row r="830" spans="10:10" ht="12.75" x14ac:dyDescent="0.2">
      <c r="J830" s="2"/>
    </row>
    <row r="831" spans="10:10" ht="12.75" x14ac:dyDescent="0.2">
      <c r="J831" s="2"/>
    </row>
    <row r="832" spans="10:10" ht="12.75" x14ac:dyDescent="0.2">
      <c r="J832" s="2"/>
    </row>
    <row r="833" spans="10:10" ht="12.75" x14ac:dyDescent="0.2">
      <c r="J833" s="2"/>
    </row>
    <row r="834" spans="10:10" ht="12.75" x14ac:dyDescent="0.2">
      <c r="J834" s="2"/>
    </row>
    <row r="835" spans="10:10" ht="12.75" x14ac:dyDescent="0.2">
      <c r="J835" s="2"/>
    </row>
    <row r="836" spans="10:10" ht="12.75" x14ac:dyDescent="0.2">
      <c r="J836" s="2"/>
    </row>
    <row r="837" spans="10:10" ht="12.75" x14ac:dyDescent="0.2">
      <c r="J837" s="2"/>
    </row>
    <row r="838" spans="10:10" ht="12.75" x14ac:dyDescent="0.2">
      <c r="J838" s="2"/>
    </row>
    <row r="839" spans="10:10" ht="12.75" x14ac:dyDescent="0.2">
      <c r="J839" s="2"/>
    </row>
    <row r="840" spans="10:10" ht="12.75" x14ac:dyDescent="0.2">
      <c r="J840" s="2"/>
    </row>
    <row r="841" spans="10:10" ht="12.75" x14ac:dyDescent="0.2">
      <c r="J841" s="2"/>
    </row>
    <row r="842" spans="10:10" ht="12.75" x14ac:dyDescent="0.2">
      <c r="J842" s="2"/>
    </row>
    <row r="843" spans="10:10" ht="12.75" x14ac:dyDescent="0.2">
      <c r="J843" s="2"/>
    </row>
    <row r="844" spans="10:10" ht="12.75" x14ac:dyDescent="0.2">
      <c r="J844" s="2"/>
    </row>
    <row r="845" spans="10:10" ht="12.75" x14ac:dyDescent="0.2">
      <c r="J845" s="2"/>
    </row>
    <row r="846" spans="10:10" ht="12.75" x14ac:dyDescent="0.2">
      <c r="J846" s="2"/>
    </row>
    <row r="847" spans="10:10" ht="12.75" x14ac:dyDescent="0.2">
      <c r="J847" s="2"/>
    </row>
    <row r="848" spans="10:10" ht="12.75" x14ac:dyDescent="0.2">
      <c r="J848" s="2"/>
    </row>
    <row r="849" spans="10:10" ht="12.75" x14ac:dyDescent="0.2">
      <c r="J849" s="2"/>
    </row>
    <row r="850" spans="10:10" ht="12.75" x14ac:dyDescent="0.2">
      <c r="J850" s="2"/>
    </row>
    <row r="851" spans="10:10" ht="12.75" x14ac:dyDescent="0.2">
      <c r="J851" s="2"/>
    </row>
    <row r="852" spans="10:10" ht="12.75" x14ac:dyDescent="0.2">
      <c r="J852" s="2"/>
    </row>
    <row r="853" spans="10:10" ht="12.75" x14ac:dyDescent="0.2">
      <c r="J853" s="2"/>
    </row>
    <row r="854" spans="10:10" ht="12.75" x14ac:dyDescent="0.2">
      <c r="J854" s="2"/>
    </row>
    <row r="855" spans="10:10" ht="12.75" x14ac:dyDescent="0.2">
      <c r="J855" s="2"/>
    </row>
    <row r="856" spans="10:10" ht="12.75" x14ac:dyDescent="0.2">
      <c r="J856" s="2"/>
    </row>
    <row r="857" spans="10:10" ht="12.75" x14ac:dyDescent="0.2">
      <c r="J857" s="2"/>
    </row>
    <row r="858" spans="10:10" ht="12.75" x14ac:dyDescent="0.2">
      <c r="J858" s="2"/>
    </row>
    <row r="859" spans="10:10" ht="12.75" x14ac:dyDescent="0.2">
      <c r="J859" s="2"/>
    </row>
    <row r="860" spans="10:10" ht="12.75" x14ac:dyDescent="0.2">
      <c r="J860" s="2"/>
    </row>
    <row r="861" spans="10:10" ht="12.75" x14ac:dyDescent="0.2">
      <c r="J861" s="2"/>
    </row>
    <row r="862" spans="10:10" ht="12.75" x14ac:dyDescent="0.2">
      <c r="J862" s="2"/>
    </row>
    <row r="863" spans="10:10" ht="12.75" x14ac:dyDescent="0.2">
      <c r="J863" s="2"/>
    </row>
    <row r="864" spans="10:10" ht="12.75" x14ac:dyDescent="0.2">
      <c r="J864" s="2"/>
    </row>
    <row r="865" spans="10:10" ht="12.75" x14ac:dyDescent="0.2">
      <c r="J865" s="2"/>
    </row>
    <row r="866" spans="10:10" ht="12.75" x14ac:dyDescent="0.2">
      <c r="J866" s="2"/>
    </row>
    <row r="867" spans="10:10" ht="12.75" x14ac:dyDescent="0.2">
      <c r="J867" s="2"/>
    </row>
    <row r="868" spans="10:10" ht="12.75" x14ac:dyDescent="0.2">
      <c r="J868" s="2"/>
    </row>
    <row r="869" spans="10:10" ht="12.75" x14ac:dyDescent="0.2">
      <c r="J869" s="2"/>
    </row>
    <row r="870" spans="10:10" ht="12.75" x14ac:dyDescent="0.2">
      <c r="J870" s="2"/>
    </row>
    <row r="871" spans="10:10" ht="12.75" x14ac:dyDescent="0.2">
      <c r="J871" s="2"/>
    </row>
    <row r="872" spans="10:10" ht="12.75" x14ac:dyDescent="0.2">
      <c r="J872" s="2"/>
    </row>
    <row r="873" spans="10:10" ht="12.75" x14ac:dyDescent="0.2">
      <c r="J873" s="2"/>
    </row>
    <row r="874" spans="10:10" ht="12.75" x14ac:dyDescent="0.2">
      <c r="J874" s="2"/>
    </row>
    <row r="875" spans="10:10" ht="12.75" x14ac:dyDescent="0.2">
      <c r="J875" s="2"/>
    </row>
    <row r="876" spans="10:10" ht="12.75" x14ac:dyDescent="0.2">
      <c r="J876" s="2"/>
    </row>
    <row r="877" spans="10:10" ht="12.75" x14ac:dyDescent="0.2">
      <c r="J877" s="2"/>
    </row>
    <row r="878" spans="10:10" ht="12.75" x14ac:dyDescent="0.2">
      <c r="J878" s="2"/>
    </row>
    <row r="879" spans="10:10" ht="12.75" x14ac:dyDescent="0.2">
      <c r="J879" s="2"/>
    </row>
    <row r="880" spans="10:10" ht="12.75" x14ac:dyDescent="0.2">
      <c r="J880" s="2"/>
    </row>
    <row r="881" spans="10:10" ht="12.75" x14ac:dyDescent="0.2">
      <c r="J881" s="2"/>
    </row>
    <row r="882" spans="10:10" ht="12.75" x14ac:dyDescent="0.2">
      <c r="J882" s="2"/>
    </row>
    <row r="883" spans="10:10" ht="12.75" x14ac:dyDescent="0.2">
      <c r="J883" s="2"/>
    </row>
    <row r="884" spans="10:10" ht="12.75" x14ac:dyDescent="0.2">
      <c r="J884" s="2"/>
    </row>
    <row r="885" spans="10:10" ht="12.75" x14ac:dyDescent="0.2">
      <c r="J885" s="2"/>
    </row>
    <row r="886" spans="10:10" ht="12.75" x14ac:dyDescent="0.2">
      <c r="J886" s="2"/>
    </row>
    <row r="887" spans="10:10" ht="12.75" x14ac:dyDescent="0.2">
      <c r="J887" s="2"/>
    </row>
    <row r="888" spans="10:10" ht="12.75" x14ac:dyDescent="0.2">
      <c r="J888" s="2"/>
    </row>
    <row r="889" spans="10:10" ht="12.75" x14ac:dyDescent="0.2">
      <c r="J889" s="2"/>
    </row>
    <row r="890" spans="10:10" ht="12.75" x14ac:dyDescent="0.2">
      <c r="J890" s="2"/>
    </row>
    <row r="891" spans="10:10" ht="12.75" x14ac:dyDescent="0.2">
      <c r="J891" s="2"/>
    </row>
    <row r="892" spans="10:10" ht="12.75" x14ac:dyDescent="0.2">
      <c r="J892" s="2"/>
    </row>
    <row r="893" spans="10:10" ht="12.75" x14ac:dyDescent="0.2">
      <c r="J893" s="2"/>
    </row>
    <row r="894" spans="10:10" ht="12.75" x14ac:dyDescent="0.2">
      <c r="J894" s="2"/>
    </row>
    <row r="895" spans="10:10" ht="12.75" x14ac:dyDescent="0.2">
      <c r="J895" s="2"/>
    </row>
    <row r="896" spans="10:10" ht="12.75" x14ac:dyDescent="0.2">
      <c r="J896" s="2"/>
    </row>
    <row r="897" spans="10:10" ht="12.75" x14ac:dyDescent="0.2">
      <c r="J897" s="2"/>
    </row>
    <row r="898" spans="10:10" ht="12.75" x14ac:dyDescent="0.2">
      <c r="J898" s="2"/>
    </row>
    <row r="899" spans="10:10" ht="12.75" x14ac:dyDescent="0.2">
      <c r="J899" s="2"/>
    </row>
    <row r="900" spans="10:10" ht="12.75" x14ac:dyDescent="0.2">
      <c r="J900" s="2"/>
    </row>
    <row r="901" spans="10:10" ht="12.75" x14ac:dyDescent="0.2">
      <c r="J901" s="2"/>
    </row>
    <row r="902" spans="10:10" ht="12.75" x14ac:dyDescent="0.2">
      <c r="J902" s="2"/>
    </row>
    <row r="903" spans="10:10" ht="12.75" x14ac:dyDescent="0.2">
      <c r="J903" s="2"/>
    </row>
    <row r="904" spans="10:10" ht="12.75" x14ac:dyDescent="0.2">
      <c r="J904" s="2"/>
    </row>
    <row r="905" spans="10:10" ht="12.75" x14ac:dyDescent="0.2">
      <c r="J905" s="2"/>
    </row>
    <row r="906" spans="10:10" ht="12.75" x14ac:dyDescent="0.2">
      <c r="J906" s="2"/>
    </row>
    <row r="907" spans="10:10" ht="12.75" x14ac:dyDescent="0.2">
      <c r="J907" s="2"/>
    </row>
    <row r="908" spans="10:10" ht="12.75" x14ac:dyDescent="0.2">
      <c r="J908" s="2"/>
    </row>
    <row r="909" spans="10:10" ht="12.75" x14ac:dyDescent="0.2">
      <c r="J909" s="2"/>
    </row>
    <row r="910" spans="10:10" ht="12.75" x14ac:dyDescent="0.2">
      <c r="J910" s="2"/>
    </row>
    <row r="911" spans="10:10" ht="12.75" x14ac:dyDescent="0.2">
      <c r="J911" s="2"/>
    </row>
    <row r="912" spans="10:10" ht="12.75" x14ac:dyDescent="0.2">
      <c r="J912" s="2"/>
    </row>
    <row r="913" spans="10:10" ht="12.75" x14ac:dyDescent="0.2">
      <c r="J913" s="2"/>
    </row>
    <row r="914" spans="10:10" ht="12.75" x14ac:dyDescent="0.2">
      <c r="J914" s="2"/>
    </row>
    <row r="915" spans="10:10" ht="12.75" x14ac:dyDescent="0.2">
      <c r="J915" s="2"/>
    </row>
    <row r="916" spans="10:10" ht="12.75" x14ac:dyDescent="0.2">
      <c r="J916" s="2"/>
    </row>
    <row r="917" spans="10:10" ht="12.75" x14ac:dyDescent="0.2">
      <c r="J917" s="2"/>
    </row>
    <row r="918" spans="10:10" ht="12.75" x14ac:dyDescent="0.2">
      <c r="J918" s="2"/>
    </row>
    <row r="919" spans="10:10" ht="12.75" x14ac:dyDescent="0.2">
      <c r="J919" s="2"/>
    </row>
    <row r="920" spans="10:10" ht="12.75" x14ac:dyDescent="0.2">
      <c r="J920" s="2"/>
    </row>
    <row r="921" spans="10:10" ht="12.75" x14ac:dyDescent="0.2">
      <c r="J921" s="2"/>
    </row>
    <row r="922" spans="10:10" ht="12.75" x14ac:dyDescent="0.2">
      <c r="J922" s="2"/>
    </row>
    <row r="923" spans="10:10" ht="12.75" x14ac:dyDescent="0.2">
      <c r="J923" s="2"/>
    </row>
    <row r="924" spans="10:10" ht="12.75" x14ac:dyDescent="0.2">
      <c r="J924" s="2"/>
    </row>
    <row r="925" spans="10:10" ht="12.75" x14ac:dyDescent="0.2">
      <c r="J925" s="2"/>
    </row>
    <row r="926" spans="10:10" ht="12.75" x14ac:dyDescent="0.2">
      <c r="J926" s="2"/>
    </row>
    <row r="927" spans="10:10" ht="12.75" x14ac:dyDescent="0.2">
      <c r="J927" s="2"/>
    </row>
    <row r="928" spans="10:10" ht="12.75" x14ac:dyDescent="0.2">
      <c r="J928" s="2"/>
    </row>
    <row r="929" spans="10:10" ht="12.75" x14ac:dyDescent="0.2">
      <c r="J929" s="2"/>
    </row>
    <row r="930" spans="10:10" ht="12.75" x14ac:dyDescent="0.2">
      <c r="J930" s="2"/>
    </row>
    <row r="931" spans="10:10" ht="12.75" x14ac:dyDescent="0.2">
      <c r="J931" s="2"/>
    </row>
    <row r="932" spans="10:10" ht="12.75" x14ac:dyDescent="0.2">
      <c r="J932" s="2"/>
    </row>
    <row r="933" spans="10:10" ht="12.75" x14ac:dyDescent="0.2">
      <c r="J933" s="2"/>
    </row>
    <row r="934" spans="10:10" ht="12.75" x14ac:dyDescent="0.2">
      <c r="J934" s="2"/>
    </row>
    <row r="935" spans="10:10" ht="12.75" x14ac:dyDescent="0.2">
      <c r="J935" s="2"/>
    </row>
    <row r="936" spans="10:10" ht="12.75" x14ac:dyDescent="0.2">
      <c r="J936" s="2"/>
    </row>
    <row r="937" spans="10:10" ht="12.75" x14ac:dyDescent="0.2">
      <c r="J937" s="2"/>
    </row>
    <row r="938" spans="10:10" ht="12.75" x14ac:dyDescent="0.2">
      <c r="J938" s="2"/>
    </row>
    <row r="939" spans="10:10" ht="12.75" x14ac:dyDescent="0.2">
      <c r="J939" s="2"/>
    </row>
    <row r="940" spans="10:10" ht="12.75" x14ac:dyDescent="0.2">
      <c r="J940" s="2"/>
    </row>
    <row r="941" spans="10:10" ht="12.75" x14ac:dyDescent="0.2">
      <c r="J941" s="2"/>
    </row>
    <row r="942" spans="10:10" ht="12.75" x14ac:dyDescent="0.2">
      <c r="J942" s="2"/>
    </row>
    <row r="943" spans="10:10" ht="12.75" x14ac:dyDescent="0.2">
      <c r="J943" s="2"/>
    </row>
    <row r="944" spans="10:10" ht="12.75" x14ac:dyDescent="0.2">
      <c r="J944" s="2"/>
    </row>
    <row r="945" spans="10:10" ht="12.75" x14ac:dyDescent="0.2">
      <c r="J945" s="2"/>
    </row>
    <row r="946" spans="10:10" ht="12.75" x14ac:dyDescent="0.2">
      <c r="J946" s="2"/>
    </row>
    <row r="947" spans="10:10" ht="12.75" x14ac:dyDescent="0.2">
      <c r="J947" s="2"/>
    </row>
    <row r="948" spans="10:10" ht="12.75" x14ac:dyDescent="0.2">
      <c r="J948" s="2"/>
    </row>
    <row r="949" spans="10:10" ht="12.75" x14ac:dyDescent="0.2">
      <c r="J949" s="2"/>
    </row>
    <row r="950" spans="10:10" ht="12.75" x14ac:dyDescent="0.2">
      <c r="J950" s="2"/>
    </row>
    <row r="951" spans="10:10" ht="12.75" x14ac:dyDescent="0.2">
      <c r="J951" s="2"/>
    </row>
    <row r="952" spans="10:10" ht="12.75" x14ac:dyDescent="0.2">
      <c r="J952" s="2"/>
    </row>
    <row r="953" spans="10:10" ht="12.75" x14ac:dyDescent="0.2">
      <c r="J953" s="2"/>
    </row>
    <row r="954" spans="10:10" ht="12.75" x14ac:dyDescent="0.2">
      <c r="J954" s="2"/>
    </row>
    <row r="955" spans="10:10" ht="12.75" x14ac:dyDescent="0.2">
      <c r="J955" s="2"/>
    </row>
    <row r="956" spans="10:10" ht="12.75" x14ac:dyDescent="0.2">
      <c r="J956" s="2"/>
    </row>
    <row r="957" spans="10:10" ht="12.75" x14ac:dyDescent="0.2">
      <c r="J957" s="2"/>
    </row>
    <row r="958" spans="10:10" ht="12.75" x14ac:dyDescent="0.2">
      <c r="J958" s="2"/>
    </row>
    <row r="959" spans="10:10" ht="12.75" x14ac:dyDescent="0.2">
      <c r="J959" s="2"/>
    </row>
    <row r="960" spans="10:10" ht="12.75" x14ac:dyDescent="0.2">
      <c r="J960" s="2"/>
    </row>
    <row r="961" spans="10:10" ht="12.75" x14ac:dyDescent="0.2">
      <c r="J961" s="2"/>
    </row>
    <row r="962" spans="10:10" ht="12.75" x14ac:dyDescent="0.2">
      <c r="J962" s="2"/>
    </row>
    <row r="963" spans="10:10" ht="12.75" x14ac:dyDescent="0.2">
      <c r="J963" s="2"/>
    </row>
    <row r="964" spans="10:10" ht="12.75" x14ac:dyDescent="0.2">
      <c r="J964" s="2"/>
    </row>
    <row r="965" spans="10:10" ht="12.75" x14ac:dyDescent="0.2">
      <c r="J965" s="2"/>
    </row>
    <row r="966" spans="10:10" ht="12.75" x14ac:dyDescent="0.2">
      <c r="J966" s="2"/>
    </row>
    <row r="967" spans="10:10" ht="12.75" x14ac:dyDescent="0.2">
      <c r="J967" s="2"/>
    </row>
    <row r="968" spans="10:10" ht="12.75" x14ac:dyDescent="0.2">
      <c r="J968" s="2"/>
    </row>
    <row r="969" spans="10:10" ht="12.75" x14ac:dyDescent="0.2">
      <c r="J969" s="2"/>
    </row>
    <row r="970" spans="10:10" ht="12.75" x14ac:dyDescent="0.2">
      <c r="J970" s="2"/>
    </row>
    <row r="971" spans="10:10" ht="12.75" x14ac:dyDescent="0.2">
      <c r="J971" s="2"/>
    </row>
    <row r="972" spans="10:10" ht="12.75" x14ac:dyDescent="0.2">
      <c r="J972" s="2"/>
    </row>
    <row r="973" spans="10:10" ht="12.75" x14ac:dyDescent="0.2">
      <c r="J973" s="2"/>
    </row>
    <row r="974" spans="10:10" ht="12.75" x14ac:dyDescent="0.2">
      <c r="J974" s="2"/>
    </row>
    <row r="975" spans="10:10" ht="12.75" x14ac:dyDescent="0.2">
      <c r="J975" s="2"/>
    </row>
    <row r="976" spans="10:10" ht="12.75" x14ac:dyDescent="0.2">
      <c r="J976" s="2"/>
    </row>
    <row r="977" spans="10:10" ht="12.75" x14ac:dyDescent="0.2">
      <c r="J977" s="2"/>
    </row>
    <row r="978" spans="10:10" ht="12.75" x14ac:dyDescent="0.2">
      <c r="J978" s="2"/>
    </row>
    <row r="979" spans="10:10" ht="12.75" x14ac:dyDescent="0.2">
      <c r="J979" s="2"/>
    </row>
    <row r="980" spans="10:10" ht="12.75" x14ac:dyDescent="0.2">
      <c r="J980" s="2"/>
    </row>
    <row r="981" spans="10:10" ht="12.75" x14ac:dyDescent="0.2">
      <c r="J981" s="2"/>
    </row>
    <row r="982" spans="10:10" ht="12.75" x14ac:dyDescent="0.2">
      <c r="J982" s="2"/>
    </row>
    <row r="983" spans="10:10" ht="12.75" x14ac:dyDescent="0.2">
      <c r="J983" s="2"/>
    </row>
    <row r="984" spans="10:10" ht="12.75" x14ac:dyDescent="0.2">
      <c r="J984" s="2"/>
    </row>
    <row r="985" spans="10:10" ht="12.75" x14ac:dyDescent="0.2">
      <c r="J985" s="2"/>
    </row>
    <row r="986" spans="10:10" ht="12.75" x14ac:dyDescent="0.2">
      <c r="J986" s="2"/>
    </row>
    <row r="987" spans="10:10" ht="12.75" x14ac:dyDescent="0.2">
      <c r="J987" s="2"/>
    </row>
    <row r="988" spans="10:10" ht="12.75" x14ac:dyDescent="0.2">
      <c r="J988" s="2"/>
    </row>
    <row r="989" spans="10:10" ht="12.75" x14ac:dyDescent="0.2">
      <c r="J989" s="2"/>
    </row>
    <row r="990" spans="10:10" ht="12.75" x14ac:dyDescent="0.2">
      <c r="J990" s="2"/>
    </row>
    <row r="991" spans="10:10" ht="12.75" x14ac:dyDescent="0.2">
      <c r="J991" s="2"/>
    </row>
    <row r="992" spans="10:10" ht="12.75" x14ac:dyDescent="0.2">
      <c r="J992" s="2"/>
    </row>
    <row r="993" spans="10:10" ht="12.75" x14ac:dyDescent="0.2">
      <c r="J993" s="2"/>
    </row>
    <row r="994" spans="10:10" ht="12.75" x14ac:dyDescent="0.2">
      <c r="J994" s="2"/>
    </row>
    <row r="995" spans="10:10" ht="12.75" x14ac:dyDescent="0.2">
      <c r="J995" s="2"/>
    </row>
    <row r="996" spans="10:10" ht="12.75" x14ac:dyDescent="0.2">
      <c r="J996" s="2"/>
    </row>
    <row r="997" spans="10:10" ht="12.75" x14ac:dyDescent="0.2">
      <c r="J997" s="2"/>
    </row>
    <row r="998" spans="10:10" ht="12.75" x14ac:dyDescent="0.2">
      <c r="J998" s="2"/>
    </row>
    <row r="999" spans="10:10" ht="12.75" x14ac:dyDescent="0.2">
      <c r="J999" s="2"/>
    </row>
    <row r="1000" spans="10:10" ht="12.75" x14ac:dyDescent="0.2">
      <c r="J1000" s="2"/>
    </row>
    <row r="1001" spans="10:10" ht="12.75" x14ac:dyDescent="0.2">
      <c r="J1001" s="2"/>
    </row>
    <row r="1002" spans="10:10" ht="12.75" x14ac:dyDescent="0.2">
      <c r="J1002" s="2"/>
    </row>
  </sheetData>
  <mergeCells count="2">
    <mergeCell ref="B3:E3"/>
    <mergeCell ref="C18:F18"/>
  </mergeCells>
  <pageMargins left="0.7" right="0.7" top="0.75" bottom="0.75" header="0.3" footer="0.3"/>
  <pageSetup orientation="landscape" r:id="rId1"/>
  <headerFooter>
    <oddFooter>&amp;R&amp;Z&amp;F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A1:H36"/>
  <sheetViews>
    <sheetView zoomScaleNormal="100" workbookViewId="0">
      <selection activeCell="A2" sqref="A2"/>
    </sheetView>
  </sheetViews>
  <sheetFormatPr defaultColWidth="14.42578125" defaultRowHeight="18" customHeight="1" x14ac:dyDescent="0.2"/>
  <cols>
    <col min="1" max="1" width="35.7109375" customWidth="1"/>
    <col min="2" max="3" width="10.7109375" customWidth="1"/>
    <col min="4" max="4" width="10.7109375" style="280" customWidth="1"/>
    <col min="5" max="5" width="10.7109375" customWidth="1"/>
    <col min="6" max="6" width="34.28515625" customWidth="1"/>
    <col min="7" max="8" width="12.7109375" customWidth="1"/>
  </cols>
  <sheetData>
    <row r="1" spans="1:7" ht="18" customHeight="1" x14ac:dyDescent="0.25">
      <c r="A1" s="1" t="s">
        <v>400</v>
      </c>
    </row>
    <row r="3" spans="1:7" ht="18" customHeight="1" x14ac:dyDescent="0.2">
      <c r="A3" t="s">
        <v>363</v>
      </c>
      <c r="B3" s="305" t="s">
        <v>19</v>
      </c>
      <c r="C3" s="306"/>
      <c r="D3" s="5" t="s">
        <v>365</v>
      </c>
      <c r="E3" s="4" t="s">
        <v>20</v>
      </c>
    </row>
    <row r="4" spans="1:7" ht="18" customHeight="1" x14ac:dyDescent="0.2">
      <c r="A4" s="6" t="s">
        <v>364</v>
      </c>
      <c r="B4" s="284">
        <v>2005</v>
      </c>
      <c r="C4" s="284">
        <v>2013</v>
      </c>
      <c r="D4" s="7" t="s">
        <v>366</v>
      </c>
      <c r="E4" s="8" t="s">
        <v>21</v>
      </c>
      <c r="F4" s="18" t="s">
        <v>22</v>
      </c>
      <c r="G4" s="6"/>
    </row>
    <row r="5" spans="1:7" ht="18" customHeight="1" x14ac:dyDescent="0.2">
      <c r="A5" s="3" t="s">
        <v>24</v>
      </c>
      <c r="B5" s="19">
        <f>-H!C7</f>
        <v>-195.52</v>
      </c>
      <c r="C5" s="19">
        <f>-H!C15</f>
        <v>-215.36</v>
      </c>
      <c r="D5" s="20">
        <f t="shared" ref="D5:D11" si="0">C5-B5</f>
        <v>-19.840000000000003</v>
      </c>
      <c r="E5" s="4" t="s">
        <v>25</v>
      </c>
      <c r="F5" s="3" t="s">
        <v>26</v>
      </c>
    </row>
    <row r="6" spans="1:7" ht="18" customHeight="1" x14ac:dyDescent="0.2">
      <c r="A6" s="3" t="s">
        <v>27</v>
      </c>
      <c r="B6" s="21">
        <v>0</v>
      </c>
      <c r="C6" s="21">
        <v>0</v>
      </c>
      <c r="D6" s="10">
        <f t="shared" si="0"/>
        <v>0</v>
      </c>
      <c r="E6" s="4"/>
      <c r="F6" s="3" t="s">
        <v>28</v>
      </c>
    </row>
    <row r="7" spans="1:7" ht="18" customHeight="1" x14ac:dyDescent="0.2">
      <c r="A7" s="3" t="s">
        <v>29</v>
      </c>
      <c r="B7" s="20">
        <f>F!I30/2</f>
        <v>3.1317096202159092</v>
      </c>
      <c r="C7" s="19">
        <f>F!I38/2</f>
        <v>10.202281111861362</v>
      </c>
      <c r="D7" s="20">
        <f t="shared" si="0"/>
        <v>7.0705714916454525</v>
      </c>
      <c r="E7" s="4" t="s">
        <v>30</v>
      </c>
      <c r="F7" s="3" t="s">
        <v>31</v>
      </c>
    </row>
    <row r="8" spans="1:7" ht="18" customHeight="1" x14ac:dyDescent="0.2">
      <c r="A8" s="3" t="s">
        <v>32</v>
      </c>
      <c r="B8" s="19">
        <f>(ProcEthanol*F!G11+ProcBiodiesel*F!H11)/1000</f>
        <v>3.100803418912621</v>
      </c>
      <c r="C8" s="19">
        <f>(ProcEthanol*F!G19+ProcBiodiesel*F!H19)/1000</f>
        <v>10.300283740159605</v>
      </c>
      <c r="D8" s="20">
        <f t="shared" si="0"/>
        <v>7.199480321246984</v>
      </c>
      <c r="E8" s="4" t="s">
        <v>30</v>
      </c>
      <c r="F8" s="3" t="s">
        <v>33</v>
      </c>
    </row>
    <row r="9" spans="1:7" ht="18" customHeight="1" x14ac:dyDescent="0.2">
      <c r="A9" s="3" t="s">
        <v>34</v>
      </c>
      <c r="B9" s="20">
        <f>F!G55</f>
        <v>109.18950609575455</v>
      </c>
      <c r="C9" s="20">
        <f>F!G63</f>
        <v>99.334080063436375</v>
      </c>
      <c r="D9" s="20">
        <f t="shared" si="0"/>
        <v>-9.8554260323181779</v>
      </c>
      <c r="E9" s="4" t="s">
        <v>30</v>
      </c>
      <c r="F9" s="3" t="s">
        <v>35</v>
      </c>
    </row>
    <row r="10" spans="1:7" ht="18" customHeight="1" x14ac:dyDescent="0.2">
      <c r="A10" s="3" t="s">
        <v>36</v>
      </c>
      <c r="B10" s="20">
        <f>F!K30</f>
        <v>455.03823070533548</v>
      </c>
      <c r="C10" s="20">
        <f>F!K38</f>
        <v>432.48014965905548</v>
      </c>
      <c r="D10" s="22">
        <f t="shared" si="0"/>
        <v>-22.558081046279995</v>
      </c>
      <c r="E10" s="8" t="s">
        <v>30</v>
      </c>
      <c r="F10" s="18" t="s">
        <v>37</v>
      </c>
      <c r="G10" s="18"/>
    </row>
    <row r="11" spans="1:7" ht="18" customHeight="1" x14ac:dyDescent="0.2">
      <c r="A11" s="23" t="s">
        <v>362</v>
      </c>
      <c r="B11" s="24">
        <f>SUM(B5:B10)</f>
        <v>374.94024984021854</v>
      </c>
      <c r="C11" s="24">
        <f>SUM(C5:C10)</f>
        <v>336.95679457451286</v>
      </c>
      <c r="D11" s="20">
        <f t="shared" si="0"/>
        <v>-37.983455265705686</v>
      </c>
      <c r="E11" s="14">
        <f>C11/B11-1</f>
        <v>-0.10130535540500762</v>
      </c>
      <c r="F11" s="3" t="s">
        <v>38</v>
      </c>
    </row>
    <row r="12" spans="1:7" s="234" customFormat="1" ht="18" customHeight="1" x14ac:dyDescent="0.2">
      <c r="A12" s="236"/>
      <c r="B12" s="237"/>
      <c r="C12" s="237"/>
      <c r="D12" s="20"/>
      <c r="E12" s="14"/>
      <c r="F12" s="235"/>
    </row>
    <row r="13" spans="1:7" ht="18" customHeight="1" x14ac:dyDescent="0.2">
      <c r="A13" s="18" t="s">
        <v>1</v>
      </c>
      <c r="B13" s="20"/>
      <c r="C13" s="20"/>
      <c r="D13"/>
    </row>
    <row r="14" spans="1:7" ht="18" customHeight="1" x14ac:dyDescent="0.2">
      <c r="A14" s="3" t="s">
        <v>41</v>
      </c>
      <c r="B14" s="20">
        <f>H!M7</f>
        <v>185.88916923520136</v>
      </c>
      <c r="C14" s="20">
        <f>H!M15</f>
        <v>181.04557994778503</v>
      </c>
      <c r="D14" s="20">
        <f>C14-B14</f>
        <v>-4.8435892874163358</v>
      </c>
      <c r="E14" s="4" t="s">
        <v>25</v>
      </c>
      <c r="F14" s="3" t="s">
        <v>42</v>
      </c>
    </row>
    <row r="15" spans="1:7" ht="18" customHeight="1" x14ac:dyDescent="0.2">
      <c r="A15" s="18" t="s">
        <v>43</v>
      </c>
      <c r="B15" s="22">
        <f>F!L55</f>
        <v>549.00747804253706</v>
      </c>
      <c r="C15" s="22">
        <f>F!L63</f>
        <v>499.83844641211977</v>
      </c>
      <c r="D15" s="22">
        <f>C15-B15</f>
        <v>-49.169031630417294</v>
      </c>
      <c r="E15" s="8" t="s">
        <v>30</v>
      </c>
      <c r="F15" s="18" t="s">
        <v>44</v>
      </c>
      <c r="G15" s="6"/>
    </row>
    <row r="16" spans="1:7" ht="18" customHeight="1" x14ac:dyDescent="0.2">
      <c r="A16" s="3" t="s">
        <v>45</v>
      </c>
      <c r="B16" s="20">
        <f>B15-B14</f>
        <v>363.11830880733567</v>
      </c>
      <c r="C16" s="20">
        <f>C15-C14</f>
        <v>318.79286646433474</v>
      </c>
      <c r="D16" s="20">
        <f>C16-B16</f>
        <v>-44.32544234300093</v>
      </c>
      <c r="F16" s="3"/>
    </row>
    <row r="17" spans="1:8" s="234" customFormat="1" ht="18" customHeight="1" x14ac:dyDescent="0.2">
      <c r="A17" s="235"/>
      <c r="B17" s="20"/>
      <c r="C17" s="20"/>
      <c r="D17" s="20"/>
      <c r="F17" s="235"/>
    </row>
    <row r="18" spans="1:8" s="234" customFormat="1" ht="18" customHeight="1" x14ac:dyDescent="0.2">
      <c r="A18" s="238" t="s">
        <v>314</v>
      </c>
      <c r="B18" s="239">
        <f>B16-B5</f>
        <v>558.63830880733565</v>
      </c>
      <c r="C18" s="239">
        <f>C16-C5</f>
        <v>534.15286646433469</v>
      </c>
      <c r="D18" s="239">
        <f>C18-B18</f>
        <v>-24.485442343000955</v>
      </c>
      <c r="E18" s="240"/>
      <c r="F18" s="238"/>
      <c r="G18" s="240"/>
    </row>
    <row r="19" spans="1:8" ht="18" customHeight="1" x14ac:dyDescent="0.2">
      <c r="D19" s="20">
        <f>D18-(D16-D5)</f>
        <v>-2.8421709430404007E-14</v>
      </c>
      <c r="F19" s="280" t="s">
        <v>235</v>
      </c>
      <c r="G19" s="180"/>
    </row>
    <row r="20" spans="1:8" s="234" customFormat="1" ht="18" customHeight="1" x14ac:dyDescent="0.2">
      <c r="D20" s="280"/>
      <c r="G20" s="180"/>
      <c r="H20" s="20"/>
    </row>
    <row r="21" spans="1:8" ht="18" customHeight="1" x14ac:dyDescent="0.2">
      <c r="A21" s="3" t="s">
        <v>39</v>
      </c>
      <c r="B21" s="20">
        <f>F!F30/1000</f>
        <v>24.312991949999997</v>
      </c>
      <c r="C21" s="20">
        <f>F!F38/1000</f>
        <v>23.143566649999997</v>
      </c>
      <c r="D21" s="14">
        <f>C21/B21-1</f>
        <v>-4.8098782017652941E-2</v>
      </c>
      <c r="F21" s="3" t="s">
        <v>38</v>
      </c>
    </row>
    <row r="22" spans="1:8" ht="18" customHeight="1" x14ac:dyDescent="0.2">
      <c r="A22" s="3" t="s">
        <v>40</v>
      </c>
      <c r="B22" s="20">
        <f>B11/B21</f>
        <v>15.421394890899826</v>
      </c>
      <c r="C22" s="20">
        <f>C11/C21</f>
        <v>14.559415135545363</v>
      </c>
      <c r="D22" s="14">
        <f>C22/B22-1</f>
        <v>-5.5895057577646123E-2</v>
      </c>
      <c r="F22" s="3" t="s">
        <v>38</v>
      </c>
    </row>
    <row r="24" spans="1:8" ht="18" customHeight="1" x14ac:dyDescent="0.2">
      <c r="B24" s="25" t="s">
        <v>46</v>
      </c>
      <c r="C24" s="17"/>
      <c r="D24" s="281"/>
    </row>
    <row r="25" spans="1:8" ht="18" customHeight="1" x14ac:dyDescent="0.2">
      <c r="B25" s="26"/>
      <c r="C25" s="27" t="s">
        <v>23</v>
      </c>
      <c r="D25" s="282"/>
    </row>
    <row r="26" spans="1:8" ht="18" customHeight="1" x14ac:dyDescent="0.2">
      <c r="A26" s="3" t="s">
        <v>47</v>
      </c>
      <c r="B26" s="241"/>
      <c r="C26" s="10">
        <f>A!E15</f>
        <v>-37.983455265705743</v>
      </c>
      <c r="D26" s="10"/>
      <c r="F26" s="3" t="s">
        <v>48</v>
      </c>
    </row>
    <row r="27" spans="1:8" ht="18" customHeight="1" x14ac:dyDescent="0.2">
      <c r="A27" s="3" t="s">
        <v>49</v>
      </c>
      <c r="B27" s="241"/>
      <c r="C27" s="10">
        <f>L!G8</f>
        <v>35.727272727272727</v>
      </c>
      <c r="D27" s="10"/>
      <c r="E27" s="4" t="s">
        <v>50</v>
      </c>
      <c r="F27" s="3" t="s">
        <v>51</v>
      </c>
    </row>
    <row r="28" spans="1:8" ht="18" customHeight="1" x14ac:dyDescent="0.2">
      <c r="A28" s="3" t="s">
        <v>52</v>
      </c>
      <c r="B28" s="241"/>
      <c r="C28" s="28">
        <f>L!C36+L!E36</f>
        <v>433.32496650545465</v>
      </c>
      <c r="D28" s="283"/>
      <c r="E28" s="4" t="s">
        <v>50</v>
      </c>
      <c r="F28" s="3" t="s">
        <v>53</v>
      </c>
    </row>
    <row r="29" spans="1:8" ht="18" customHeight="1" x14ac:dyDescent="0.2">
      <c r="A29" s="29" t="s">
        <v>54</v>
      </c>
      <c r="B29" s="242"/>
      <c r="C29" s="30">
        <f>SUM(C26:C28)</f>
        <v>431.06878396702166</v>
      </c>
      <c r="D29" s="30"/>
    </row>
    <row r="30" spans="1:8" ht="18" customHeight="1" x14ac:dyDescent="0.2">
      <c r="A30" s="3" t="s">
        <v>55</v>
      </c>
    </row>
    <row r="31" spans="1:8" ht="18" customHeight="1" x14ac:dyDescent="0.2">
      <c r="A31" s="3" t="s">
        <v>56</v>
      </c>
    </row>
    <row r="36" spans="2:2" ht="18" customHeight="1" x14ac:dyDescent="0.2">
      <c r="B36" s="213"/>
    </row>
  </sheetData>
  <mergeCells count="1">
    <mergeCell ref="B3:C3"/>
  </mergeCells>
  <pageMargins left="0.7" right="0.7" top="0.75" bottom="0.75" header="0.3" footer="0.3"/>
  <pageSetup scale="91" orientation="landscape" r:id="rId1"/>
  <headerFooter>
    <oddFooter>&amp;R&amp;F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pageSetUpPr fitToPage="1"/>
  </sheetPr>
  <dimension ref="A1:L59"/>
  <sheetViews>
    <sheetView zoomScaleNormal="100" workbookViewId="0">
      <selection activeCell="A2" sqref="A2"/>
    </sheetView>
  </sheetViews>
  <sheetFormatPr defaultColWidth="9.7109375" defaultRowHeight="15" customHeight="1" x14ac:dyDescent="0.2"/>
  <cols>
    <col min="1" max="1" width="25.7109375" style="172" customWidth="1"/>
    <col min="2" max="2" width="6.85546875" style="172" customWidth="1"/>
    <col min="3" max="8" width="9.85546875" style="172" bestFit="1" customWidth="1"/>
    <col min="9" max="10" width="10.5703125" style="172" bestFit="1" customWidth="1"/>
    <col min="11" max="16384" width="9.7109375" style="172"/>
  </cols>
  <sheetData>
    <row r="1" spans="1:12" s="287" customFormat="1" ht="15" customHeight="1" x14ac:dyDescent="0.25">
      <c r="A1" s="286" t="s">
        <v>312</v>
      </c>
      <c r="B1" s="286" t="s">
        <v>249</v>
      </c>
    </row>
    <row r="2" spans="1:12" ht="15" customHeight="1" x14ac:dyDescent="0.2">
      <c r="A2" s="188"/>
    </row>
    <row r="3" spans="1:12" ht="15" customHeight="1" x14ac:dyDescent="0.2">
      <c r="A3" s="300" t="s">
        <v>397</v>
      </c>
      <c r="B3" s="190">
        <v>2005</v>
      </c>
      <c r="C3" s="190">
        <v>2006</v>
      </c>
      <c r="D3" s="190">
        <v>2007</v>
      </c>
      <c r="E3" s="190">
        <v>2008</v>
      </c>
      <c r="F3" s="190">
        <v>2009</v>
      </c>
      <c r="G3" s="190">
        <v>2010</v>
      </c>
      <c r="H3" s="190">
        <v>2011</v>
      </c>
      <c r="I3" s="190">
        <v>2012</v>
      </c>
      <c r="J3" s="190">
        <v>2013</v>
      </c>
    </row>
    <row r="4" spans="1:12" ht="15" customHeight="1" x14ac:dyDescent="0.2">
      <c r="A4" s="191" t="s">
        <v>138</v>
      </c>
      <c r="B4" s="192">
        <v>0</v>
      </c>
      <c r="C4" s="172">
        <v>-11.5</v>
      </c>
      <c r="D4" s="172">
        <v>22.5</v>
      </c>
      <c r="E4" s="172">
        <v>-2.2999999999999998</v>
      </c>
      <c r="F4" s="172">
        <v>10.3</v>
      </c>
      <c r="G4" s="172">
        <v>-7.2</v>
      </c>
      <c r="H4" s="172">
        <v>-10.199999999999999</v>
      </c>
      <c r="I4" s="172">
        <v>-13.3</v>
      </c>
      <c r="J4" s="172">
        <v>31.5</v>
      </c>
      <c r="L4" s="187" t="s">
        <v>252</v>
      </c>
    </row>
    <row r="5" spans="1:12" ht="15" customHeight="1" x14ac:dyDescent="0.2">
      <c r="A5" s="193" t="s">
        <v>395</v>
      </c>
      <c r="B5" s="172">
        <v>0</v>
      </c>
      <c r="C5" s="172">
        <f>SUM($C4:C4)</f>
        <v>-11.5</v>
      </c>
      <c r="D5" s="172">
        <f>SUM($C4:D4)</f>
        <v>11</v>
      </c>
      <c r="E5" s="172">
        <f>SUM($C4:E4)</f>
        <v>8.6999999999999993</v>
      </c>
      <c r="F5" s="172">
        <f>SUM($C4:F4)</f>
        <v>19</v>
      </c>
      <c r="G5" s="172">
        <f>SUM($C4:G4)</f>
        <v>11.8</v>
      </c>
      <c r="H5" s="172">
        <f>SUM($C4:H4)</f>
        <v>1.6000000000000014</v>
      </c>
      <c r="I5" s="172">
        <f>SUM($C4:I4)</f>
        <v>-11.7</v>
      </c>
      <c r="J5" s="172">
        <f>SUM($C4:J4)</f>
        <v>19.8</v>
      </c>
      <c r="L5" s="187" t="s">
        <v>251</v>
      </c>
    </row>
    <row r="6" spans="1:12" ht="15" customHeight="1" x14ac:dyDescent="0.2">
      <c r="A6" s="191" t="s">
        <v>396</v>
      </c>
      <c r="B6" s="172">
        <v>0</v>
      </c>
      <c r="C6" s="264">
        <v>3.7342961128295471</v>
      </c>
      <c r="D6" s="264">
        <v>7.2263041583031811</v>
      </c>
      <c r="E6" s="264">
        <v>13.572242825835</v>
      </c>
      <c r="F6" s="264">
        <v>16.704055199866367</v>
      </c>
      <c r="G6" s="264">
        <v>20.792704834498643</v>
      </c>
      <c r="H6" s="264">
        <v>22.512991899801825</v>
      </c>
      <c r="I6" s="264">
        <v>22.524478589375441</v>
      </c>
      <c r="J6" s="264">
        <v>24.68358928741636</v>
      </c>
      <c r="L6" s="187" t="s">
        <v>253</v>
      </c>
    </row>
    <row r="7" spans="1:12" ht="15" customHeight="1" x14ac:dyDescent="0.25">
      <c r="A7" s="194" t="s">
        <v>399</v>
      </c>
    </row>
    <row r="8" spans="1:12" ht="15" customHeight="1" x14ac:dyDescent="0.2">
      <c r="A8" s="172" t="s">
        <v>8</v>
      </c>
      <c r="B8" s="172">
        <v>0</v>
      </c>
      <c r="C8" s="172">
        <f>SUM($C5:C5)</f>
        <v>-11.5</v>
      </c>
      <c r="D8" s="172">
        <f>SUM($C5:D5)</f>
        <v>-0.5</v>
      </c>
      <c r="E8" s="172">
        <f>SUM($C5:E5)</f>
        <v>8.1999999999999993</v>
      </c>
      <c r="F8" s="172">
        <f>SUM($C5:F5)</f>
        <v>27.2</v>
      </c>
      <c r="G8" s="172">
        <f>SUM($C5:G5)</f>
        <v>39</v>
      </c>
      <c r="H8" s="172">
        <f>SUM($C5:H5)</f>
        <v>40.6</v>
      </c>
      <c r="I8" s="172">
        <f>SUM($C5:I5)</f>
        <v>28.900000000000002</v>
      </c>
      <c r="J8" s="172">
        <f>SUM($C5:J5)</f>
        <v>48.7</v>
      </c>
    </row>
    <row r="9" spans="1:12" ht="15" customHeight="1" x14ac:dyDescent="0.2">
      <c r="A9" s="175" t="s">
        <v>86</v>
      </c>
      <c r="B9" s="175">
        <v>0</v>
      </c>
      <c r="C9" s="301">
        <f>SUM($C6:C6)</f>
        <v>3.7342961128295471</v>
      </c>
      <c r="D9" s="301">
        <f>SUM($C6:D6)</f>
        <v>10.960600271132728</v>
      </c>
      <c r="E9" s="301">
        <f>SUM($C6:E6)</f>
        <v>24.532843096967728</v>
      </c>
      <c r="F9" s="301">
        <f>SUM($C6:F6)</f>
        <v>41.236898296834099</v>
      </c>
      <c r="G9" s="301">
        <f>SUM($C6:G6)</f>
        <v>62.029603131332742</v>
      </c>
      <c r="H9" s="301">
        <f>SUM($C6:H6)</f>
        <v>84.542595031134567</v>
      </c>
      <c r="I9" s="301">
        <f>SUM($C6:I6)</f>
        <v>107.06707362051</v>
      </c>
      <c r="J9" s="301">
        <f>SUM($C6:J6)</f>
        <v>131.75066290792637</v>
      </c>
    </row>
    <row r="10" spans="1:12" ht="15" customHeight="1" x14ac:dyDescent="0.2">
      <c r="A10" s="187" t="s">
        <v>254</v>
      </c>
      <c r="B10" s="172">
        <v>0</v>
      </c>
      <c r="C10" s="264">
        <f>C9-C8</f>
        <v>15.234296112829547</v>
      </c>
      <c r="D10" s="264">
        <f t="shared" ref="D10:J10" si="0">D9-D8</f>
        <v>11.460600271132728</v>
      </c>
      <c r="E10" s="264">
        <f t="shared" si="0"/>
        <v>16.332843096967729</v>
      </c>
      <c r="F10" s="264">
        <f t="shared" si="0"/>
        <v>14.036898296834099</v>
      </c>
      <c r="G10" s="264">
        <f t="shared" si="0"/>
        <v>23.029603131332742</v>
      </c>
      <c r="H10" s="264">
        <f t="shared" si="0"/>
        <v>43.942595031134566</v>
      </c>
      <c r="I10" s="264">
        <f t="shared" si="0"/>
        <v>78.167073620509996</v>
      </c>
      <c r="J10" s="264">
        <f t="shared" si="0"/>
        <v>83.050662907926366</v>
      </c>
    </row>
    <row r="11" spans="1:12" ht="15" customHeight="1" x14ac:dyDescent="0.2">
      <c r="A11" s="172" t="s">
        <v>250</v>
      </c>
      <c r="C11" s="195">
        <f t="shared" ref="C11:J11" si="1">C8/C9</f>
        <v>-3.0795629624792213</v>
      </c>
      <c r="D11" s="195">
        <f t="shared" si="1"/>
        <v>-4.5617939495235994E-2</v>
      </c>
      <c r="E11" s="195">
        <f t="shared" si="1"/>
        <v>0.3342458094884862</v>
      </c>
      <c r="F11" s="195">
        <f t="shared" si="1"/>
        <v>0.65960344069059718</v>
      </c>
      <c r="G11" s="195">
        <f t="shared" si="1"/>
        <v>0.62873205745693539</v>
      </c>
      <c r="H11" s="195">
        <f t="shared" si="1"/>
        <v>0.48023129624833738</v>
      </c>
      <c r="I11" s="195">
        <f t="shared" si="1"/>
        <v>0.26992425423369237</v>
      </c>
      <c r="J11" s="195">
        <f t="shared" si="1"/>
        <v>0.36963760883718572</v>
      </c>
    </row>
    <row r="12" spans="1:12" ht="15" customHeight="1" x14ac:dyDescent="0.2">
      <c r="C12" s="195"/>
      <c r="D12" s="195"/>
      <c r="E12" s="195"/>
      <c r="F12" s="195"/>
      <c r="G12" s="195"/>
      <c r="H12" s="195"/>
      <c r="I12" s="195"/>
      <c r="J12" s="195"/>
    </row>
    <row r="13" spans="1:12" ht="15" customHeight="1" x14ac:dyDescent="0.2">
      <c r="C13" s="195"/>
      <c r="D13" s="195"/>
      <c r="E13" s="195"/>
      <c r="F13" s="195"/>
      <c r="G13" s="195"/>
      <c r="H13" s="195"/>
      <c r="I13" s="195"/>
      <c r="J13" s="195"/>
    </row>
    <row r="14" spans="1:12" s="288" customFormat="1" ht="15" customHeight="1" x14ac:dyDescent="0.25">
      <c r="A14" s="228" t="s">
        <v>398</v>
      </c>
      <c r="B14" s="228"/>
    </row>
    <row r="15" spans="1:12" ht="15" customHeight="1" x14ac:dyDescent="0.2">
      <c r="L15" s="188"/>
    </row>
    <row r="17" spans="9:9" ht="15" customHeight="1" x14ac:dyDescent="0.2">
      <c r="I17" s="172" t="s">
        <v>313</v>
      </c>
    </row>
    <row r="36" spans="9:9" ht="15" customHeight="1" x14ac:dyDescent="0.2">
      <c r="I36" s="187" t="s">
        <v>373</v>
      </c>
    </row>
    <row r="37" spans="9:9" ht="15" customHeight="1" x14ac:dyDescent="0.2">
      <c r="I37" s="187" t="s">
        <v>374</v>
      </c>
    </row>
    <row r="39" spans="9:9" ht="15" customHeight="1" x14ac:dyDescent="0.2">
      <c r="I39" s="187" t="s">
        <v>378</v>
      </c>
    </row>
    <row r="40" spans="9:9" ht="15" customHeight="1" x14ac:dyDescent="0.2">
      <c r="I40" s="187" t="s">
        <v>379</v>
      </c>
    </row>
    <row r="41" spans="9:9" ht="15" customHeight="1" x14ac:dyDescent="0.2">
      <c r="I41" s="187" t="s">
        <v>380</v>
      </c>
    </row>
    <row r="42" spans="9:9" ht="15" customHeight="1" x14ac:dyDescent="0.2">
      <c r="I42" s="187" t="s">
        <v>381</v>
      </c>
    </row>
    <row r="52" spans="1:9" ht="15" customHeight="1" x14ac:dyDescent="0.2">
      <c r="A52" s="172" t="s">
        <v>372</v>
      </c>
    </row>
    <row r="55" spans="1:9" ht="15" customHeight="1" x14ac:dyDescent="0.2">
      <c r="I55" s="187" t="s">
        <v>342</v>
      </c>
    </row>
    <row r="57" spans="1:9" ht="15" customHeight="1" x14ac:dyDescent="0.2">
      <c r="I57" s="187" t="s">
        <v>375</v>
      </c>
    </row>
    <row r="58" spans="1:9" ht="15" customHeight="1" x14ac:dyDescent="0.2">
      <c r="I58" s="187" t="s">
        <v>376</v>
      </c>
    </row>
    <row r="59" spans="1:9" ht="15" customHeight="1" x14ac:dyDescent="0.2">
      <c r="I59" s="187" t="s">
        <v>377</v>
      </c>
    </row>
  </sheetData>
  <pageMargins left="0.7" right="0.7" top="0.75" bottom="0.75" header="0.3" footer="0.3"/>
  <pageSetup scale="65" orientation="portrait" r:id="rId1"/>
  <headerFooter>
    <oddFooter>&amp;R&amp;9&amp;F  &amp;D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39"/>
  <sheetViews>
    <sheetView workbookViewId="0">
      <selection activeCell="A2" sqref="A2"/>
    </sheetView>
  </sheetViews>
  <sheetFormatPr defaultRowHeight="12.75" x14ac:dyDescent="0.2"/>
  <cols>
    <col min="1" max="1" width="30.7109375" customWidth="1"/>
    <col min="2" max="3" width="10.7109375" customWidth="1"/>
  </cols>
  <sheetData>
    <row r="1" spans="1:6" ht="15" x14ac:dyDescent="0.25">
      <c r="A1" s="228" t="s">
        <v>403</v>
      </c>
    </row>
    <row r="2" spans="1:6" ht="15.75" customHeight="1" x14ac:dyDescent="0.2">
      <c r="A2" s="214"/>
    </row>
    <row r="3" spans="1:6" ht="15.75" customHeight="1" x14ac:dyDescent="0.2">
      <c r="A3" s="182" t="s">
        <v>296</v>
      </c>
      <c r="B3" s="214">
        <v>2005</v>
      </c>
      <c r="C3" s="214">
        <v>2013</v>
      </c>
    </row>
    <row r="4" spans="1:6" ht="15.75" customHeight="1" x14ac:dyDescent="0.2">
      <c r="A4" t="s">
        <v>264</v>
      </c>
      <c r="B4" s="215">
        <f>B!B5</f>
        <v>-195.52</v>
      </c>
      <c r="C4" s="215">
        <f>B!C5</f>
        <v>-215.36</v>
      </c>
    </row>
    <row r="5" spans="1:6" ht="15.75" customHeight="1" x14ac:dyDescent="0.2">
      <c r="A5" t="s">
        <v>265</v>
      </c>
      <c r="B5" s="212">
        <f>B12/Reffcy</f>
        <v>549.00747804253706</v>
      </c>
      <c r="C5" s="212">
        <f>C12/Reffcy</f>
        <v>499.83844641211977</v>
      </c>
    </row>
    <row r="6" spans="1:6" s="218" customFormat="1" ht="15.75" customHeight="1" x14ac:dyDescent="0.2">
      <c r="A6" s="230" t="s">
        <v>305</v>
      </c>
      <c r="B6" s="221">
        <f>-B4+B5</f>
        <v>744.52747804253704</v>
      </c>
      <c r="C6" s="221">
        <f>-C4+C5</f>
        <v>715.19844641211978</v>
      </c>
    </row>
    <row r="7" spans="1:6" ht="15.75" customHeight="1" x14ac:dyDescent="0.2"/>
    <row r="8" spans="1:6" ht="15.75" customHeight="1" x14ac:dyDescent="0.2">
      <c r="A8" s="182" t="s">
        <v>297</v>
      </c>
      <c r="B8" s="215">
        <f>B4</f>
        <v>-195.52</v>
      </c>
      <c r="C8" s="215">
        <f>C4</f>
        <v>-215.36</v>
      </c>
    </row>
    <row r="9" spans="1:6" ht="15.75" customHeight="1" x14ac:dyDescent="0.2"/>
    <row r="10" spans="1:6" ht="15.75" customHeight="1" x14ac:dyDescent="0.2">
      <c r="A10" s="182" t="s">
        <v>300</v>
      </c>
      <c r="B10" s="212">
        <f>F!I30+F!J30</f>
        <v>6.4991211445827277</v>
      </c>
      <c r="C10" s="212">
        <f>F!I38+F!J38</f>
        <v>24.112138940353635</v>
      </c>
    </row>
    <row r="11" spans="1:6" s="211" customFormat="1" ht="15.75" customHeight="1" x14ac:dyDescent="0.2">
      <c r="A11" s="182" t="s">
        <v>298</v>
      </c>
      <c r="B11" s="215">
        <f>B!B7</f>
        <v>3.1317096202159092</v>
      </c>
      <c r="C11" s="215">
        <f>B!C7</f>
        <v>10.202281111861362</v>
      </c>
    </row>
    <row r="12" spans="1:6" ht="15.75" customHeight="1" x14ac:dyDescent="0.2">
      <c r="A12" s="182" t="s">
        <v>299</v>
      </c>
      <c r="B12" s="212">
        <f>F!G30+F!H30</f>
        <v>448.53910956075276</v>
      </c>
      <c r="C12" s="212">
        <f>F!G38+F!H38</f>
        <v>408.36801071870184</v>
      </c>
    </row>
    <row r="13" spans="1:6" s="211" customFormat="1" ht="15.75" customHeight="1" x14ac:dyDescent="0.2">
      <c r="A13" s="182" t="s">
        <v>301</v>
      </c>
      <c r="B13" s="215">
        <f>B5-B12</f>
        <v>100.4683684817843</v>
      </c>
      <c r="C13" s="215">
        <f>C5-C12</f>
        <v>91.470435693417926</v>
      </c>
      <c r="E13" s="212"/>
      <c r="F13" s="212"/>
    </row>
    <row r="14" spans="1:6" ht="15.75" customHeight="1" x14ac:dyDescent="0.2"/>
    <row r="15" spans="1:6" ht="15.75" customHeight="1" x14ac:dyDescent="0.2">
      <c r="A15" s="182" t="s">
        <v>306</v>
      </c>
      <c r="B15" s="215">
        <f>B!B10</f>
        <v>455.03823070533548</v>
      </c>
      <c r="C15" s="215">
        <f>B!C10</f>
        <v>432.48014965905548</v>
      </c>
    </row>
    <row r="16" spans="1:6" ht="15.75" customHeight="1" x14ac:dyDescent="0.2"/>
    <row r="17" spans="1:5" ht="15.75" customHeight="1" x14ac:dyDescent="0.2">
      <c r="A17" s="182" t="s">
        <v>307</v>
      </c>
      <c r="B17" s="215">
        <f>B!B14</f>
        <v>185.88916923520136</v>
      </c>
      <c r="C17" s="215">
        <f>B!C14</f>
        <v>181.04557994778503</v>
      </c>
    </row>
    <row r="18" spans="1:5" s="216" customFormat="1" ht="15.75" customHeight="1" x14ac:dyDescent="0.2">
      <c r="A18" s="182" t="s">
        <v>302</v>
      </c>
      <c r="B18" s="215">
        <f>B17-B19</f>
        <v>181.02733488883467</v>
      </c>
      <c r="C18" s="215">
        <f>C17-C19</f>
        <v>165.21468091848266</v>
      </c>
    </row>
    <row r="19" spans="1:5" s="216" customFormat="1" ht="15.75" customHeight="1" x14ac:dyDescent="0.2">
      <c r="A19" s="182" t="s">
        <v>337</v>
      </c>
      <c r="B19" s="215">
        <f>F!B11*DGSgal</f>
        <v>4.8618343463666864</v>
      </c>
      <c r="C19" s="215">
        <f>F!B19*DGSgal</f>
        <v>15.830899029302365</v>
      </c>
      <c r="E19" s="217"/>
    </row>
    <row r="20" spans="1:5" ht="15.75" customHeight="1" x14ac:dyDescent="0.2">
      <c r="A20" s="182" t="s">
        <v>303</v>
      </c>
      <c r="B20" s="215">
        <f>B11+B15+B13</f>
        <v>558.63830880733576</v>
      </c>
      <c r="C20" s="215">
        <f>C11+C15+C13</f>
        <v>534.15286646433469</v>
      </c>
    </row>
    <row r="21" spans="1:5" ht="15.75" customHeight="1" x14ac:dyDescent="0.2">
      <c r="A21" s="230" t="s">
        <v>304</v>
      </c>
      <c r="B21" s="221">
        <f>B17+B20</f>
        <v>744.52747804253715</v>
      </c>
      <c r="C21" s="221">
        <f>C17+C20</f>
        <v>715.19844641211967</v>
      </c>
    </row>
    <row r="22" spans="1:5" ht="15.75" customHeight="1" x14ac:dyDescent="0.2"/>
    <row r="23" spans="1:5" ht="15.75" customHeight="1" x14ac:dyDescent="0.2"/>
    <row r="24" spans="1:5" ht="15.75" customHeight="1" x14ac:dyDescent="0.2">
      <c r="A24" s="182" t="s">
        <v>338</v>
      </c>
      <c r="B24" s="216"/>
    </row>
    <row r="25" spans="1:5" ht="15.75" customHeight="1" x14ac:dyDescent="0.2"/>
    <row r="26" spans="1:5" ht="15.75" customHeight="1" x14ac:dyDescent="0.2"/>
    <row r="27" spans="1:5" ht="15.75" customHeight="1" x14ac:dyDescent="0.2">
      <c r="A27" s="214" t="s">
        <v>321</v>
      </c>
    </row>
    <row r="28" spans="1:5" ht="15.75" customHeight="1" x14ac:dyDescent="0.2">
      <c r="A28" s="227" t="s">
        <v>137</v>
      </c>
      <c r="B28" s="164">
        <v>2005</v>
      </c>
      <c r="C28" s="164">
        <v>2013</v>
      </c>
    </row>
    <row r="29" spans="1:5" ht="15.75" customHeight="1" x14ac:dyDescent="0.2">
      <c r="A29" t="s">
        <v>268</v>
      </c>
      <c r="B29" s="215">
        <f>F!I30</f>
        <v>6.2634192404318183</v>
      </c>
      <c r="C29" s="215">
        <f>F!I38</f>
        <v>20.404562223722724</v>
      </c>
    </row>
    <row r="30" spans="1:5" ht="15.75" customHeight="1" x14ac:dyDescent="0.2">
      <c r="A30" t="s">
        <v>269</v>
      </c>
      <c r="B30" s="215">
        <f>B11</f>
        <v>3.1317096202159092</v>
      </c>
      <c r="C30" s="215">
        <f>C11</f>
        <v>10.202281111861362</v>
      </c>
    </row>
    <row r="31" spans="1:5" ht="15.75" customHeight="1" x14ac:dyDescent="0.2">
      <c r="A31" t="s">
        <v>270</v>
      </c>
      <c r="B31" s="215">
        <f>B19</f>
        <v>4.8618343463666864</v>
      </c>
      <c r="C31" s="215">
        <f>C19</f>
        <v>15.830899029302365</v>
      </c>
    </row>
    <row r="32" spans="1:5" ht="15.75" customHeight="1" x14ac:dyDescent="0.2">
      <c r="A32" t="s">
        <v>10</v>
      </c>
      <c r="B32" s="215">
        <f>SUM(B29:B31)</f>
        <v>14.256963207014413</v>
      </c>
      <c r="C32" s="215">
        <f>SUM(C29:C31)</f>
        <v>46.437742364886454</v>
      </c>
    </row>
    <row r="33" spans="1:4" ht="15.75" customHeight="1" x14ac:dyDescent="0.2"/>
    <row r="34" spans="1:4" ht="15.75" customHeight="1" x14ac:dyDescent="0.2">
      <c r="A34" s="227" t="s">
        <v>308</v>
      </c>
      <c r="B34" s="164">
        <v>2005</v>
      </c>
      <c r="C34" s="164">
        <v>2013</v>
      </c>
    </row>
    <row r="35" spans="1:4" ht="15.75" customHeight="1" x14ac:dyDescent="0.2">
      <c r="A35" s="218" t="s">
        <v>268</v>
      </c>
      <c r="B35" s="231">
        <v>1</v>
      </c>
      <c r="C35" s="231">
        <v>1</v>
      </c>
      <c r="D35" s="182" t="s">
        <v>339</v>
      </c>
    </row>
    <row r="36" spans="1:4" ht="15.75" customHeight="1" x14ac:dyDescent="0.2">
      <c r="A36" s="218" t="s">
        <v>269</v>
      </c>
      <c r="B36" s="231">
        <f>B30/$B$29</f>
        <v>0.5</v>
      </c>
      <c r="C36" s="231">
        <f>C30/$C$29</f>
        <v>0.5</v>
      </c>
    </row>
    <row r="37" spans="1:4" ht="15.75" customHeight="1" x14ac:dyDescent="0.2">
      <c r="A37" s="164" t="s">
        <v>270</v>
      </c>
      <c r="B37" s="232">
        <f>B31/$B$29</f>
        <v>0.77622687540735302</v>
      </c>
      <c r="C37" s="232">
        <f>C31/$C$29</f>
        <v>0.77585095214133371</v>
      </c>
    </row>
    <row r="38" spans="1:4" ht="15.75" customHeight="1" x14ac:dyDescent="0.2">
      <c r="A38" s="218" t="s">
        <v>10</v>
      </c>
      <c r="B38" s="231">
        <f>B32/$B$29</f>
        <v>2.2762268754073527</v>
      </c>
      <c r="C38" s="231">
        <f>C32/$C$29</f>
        <v>2.2758509521413339</v>
      </c>
    </row>
    <row r="39" spans="1:4" ht="15.75" customHeight="1" x14ac:dyDescent="0.2"/>
  </sheetData>
  <pageMargins left="0.7" right="0.7" top="0.75" bottom="0.75" header="0.3" footer="0.3"/>
  <pageSetup orientation="portrait" r:id="rId1"/>
  <headerFooter>
    <oddFooter>&amp;C&amp;12Prior to HHV correction&amp;RRFS-ABC-Analysis-29Mar2016</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B7FF"/>
  </sheetPr>
  <dimension ref="A1:Z103"/>
  <sheetViews>
    <sheetView zoomScaleNormal="100" workbookViewId="0">
      <selection activeCell="Q23" sqref="Q23"/>
    </sheetView>
  </sheetViews>
  <sheetFormatPr defaultColWidth="14.42578125" defaultRowHeight="15.75" customHeight="1" x14ac:dyDescent="0.2"/>
  <cols>
    <col min="1" max="1" width="8.7109375" customWidth="1"/>
    <col min="2" max="13" width="10.140625" customWidth="1"/>
    <col min="14" max="15" width="10.7109375" customWidth="1"/>
  </cols>
  <sheetData>
    <row r="1" spans="1:18" ht="15.75" customHeight="1" x14ac:dyDescent="0.25">
      <c r="A1" s="68" t="s">
        <v>289</v>
      </c>
      <c r="E1" s="3"/>
      <c r="F1" s="3"/>
      <c r="G1" s="245" t="s">
        <v>317</v>
      </c>
    </row>
    <row r="2" spans="1:18" ht="12.75" x14ac:dyDescent="0.2">
      <c r="A2" s="29"/>
    </row>
    <row r="3" spans="1:18" ht="12.75" x14ac:dyDescent="0.2">
      <c r="A3" s="29" t="s">
        <v>57</v>
      </c>
      <c r="L3" s="5" t="s">
        <v>58</v>
      </c>
    </row>
    <row r="4" spans="1:18" ht="12.75" x14ac:dyDescent="0.2">
      <c r="A4" s="31"/>
      <c r="B4" s="312" t="s">
        <v>59</v>
      </c>
      <c r="C4" s="303"/>
      <c r="D4" s="303"/>
      <c r="E4" s="312" t="s">
        <v>60</v>
      </c>
      <c r="F4" s="303"/>
      <c r="G4" s="302" t="s">
        <v>61</v>
      </c>
      <c r="H4" s="303"/>
      <c r="I4" s="302" t="s">
        <v>62</v>
      </c>
      <c r="J4" s="303"/>
      <c r="K4" s="4"/>
      <c r="L4" s="5" t="s">
        <v>63</v>
      </c>
      <c r="M4" s="323"/>
      <c r="N4" s="322" t="s">
        <v>359</v>
      </c>
      <c r="O4" s="324"/>
      <c r="P4" s="4"/>
      <c r="Q4" s="4"/>
      <c r="R4" s="4"/>
    </row>
    <row r="5" spans="1:18" ht="12.75" x14ac:dyDescent="0.2">
      <c r="A5" s="32"/>
      <c r="B5" s="33" t="s">
        <v>64</v>
      </c>
      <c r="C5" s="33" t="s">
        <v>65</v>
      </c>
      <c r="D5" s="33" t="s">
        <v>10</v>
      </c>
      <c r="E5" s="33" t="s">
        <v>64</v>
      </c>
      <c r="F5" s="33" t="s">
        <v>65</v>
      </c>
      <c r="G5" s="33" t="s">
        <v>64</v>
      </c>
      <c r="H5" s="33" t="s">
        <v>65</v>
      </c>
      <c r="I5" s="33" t="s">
        <v>64</v>
      </c>
      <c r="J5" s="33" t="s">
        <v>65</v>
      </c>
      <c r="K5" s="34"/>
      <c r="L5" s="33" t="s">
        <v>66</v>
      </c>
      <c r="M5" s="328" t="s">
        <v>66</v>
      </c>
      <c r="N5" s="329"/>
      <c r="O5" s="330" t="s">
        <v>405</v>
      </c>
      <c r="P5" s="34"/>
    </row>
    <row r="6" spans="1:18" ht="12.75" x14ac:dyDescent="0.2">
      <c r="A6" s="35">
        <v>2000</v>
      </c>
      <c r="B6" s="36">
        <v>1.65</v>
      </c>
      <c r="C6" s="31"/>
      <c r="D6" s="36">
        <v>1.65</v>
      </c>
      <c r="E6" s="37">
        <v>136.53</v>
      </c>
      <c r="F6" s="38"/>
      <c r="G6" s="11">
        <f t="shared" ref="G6:G20" si="0">kJBtu*E6</f>
        <v>144.03915000000001</v>
      </c>
      <c r="H6" s="11">
        <f t="shared" ref="H6:H20" si="1">kJBtu*F6</f>
        <v>0</v>
      </c>
      <c r="L6" s="11">
        <f t="shared" ref="L6:L20" si="2">G6+H6</f>
        <v>144.03915000000001</v>
      </c>
      <c r="M6" s="326">
        <f>1000*kJBtu*O6</f>
        <v>0.42410999999999999</v>
      </c>
      <c r="N6" s="327">
        <f t="shared" ref="N6:N18" si="3">M6/L6</f>
        <v>2.9444078224566028E-3</v>
      </c>
      <c r="O6" s="325">
        <v>4.0200000000000001E-4</v>
      </c>
      <c r="P6" s="321"/>
    </row>
    <row r="7" spans="1:18" ht="12.75" x14ac:dyDescent="0.2">
      <c r="A7" s="35">
        <v>2001</v>
      </c>
      <c r="B7" s="36">
        <v>1.74</v>
      </c>
      <c r="C7" s="39">
        <v>0.01</v>
      </c>
      <c r="D7" s="36">
        <v>1.75</v>
      </c>
      <c r="E7" s="37">
        <v>143.74</v>
      </c>
      <c r="F7" s="40">
        <v>1.31</v>
      </c>
      <c r="G7" s="11">
        <f t="shared" si="0"/>
        <v>151.64570000000001</v>
      </c>
      <c r="H7" s="11">
        <f t="shared" si="1"/>
        <v>1.38205</v>
      </c>
      <c r="I7" s="11">
        <f t="shared" ref="I7:I20" si="4">MAX(G7-G6,0)</f>
        <v>7.6065499999999986</v>
      </c>
      <c r="J7" s="11">
        <f t="shared" ref="J7:J20" si="5">MAX(H7-H6,0)</f>
        <v>1.38205</v>
      </c>
      <c r="K7" s="41"/>
      <c r="L7" s="11">
        <f t="shared" si="2"/>
        <v>153.02775</v>
      </c>
      <c r="M7" s="326">
        <f>1000*kJBtu*O7</f>
        <v>1.6099300000000001</v>
      </c>
      <c r="N7" s="327">
        <f t="shared" si="3"/>
        <v>1.0520510168907274E-2</v>
      </c>
      <c r="O7" s="325">
        <v>1.526E-3</v>
      </c>
      <c r="P7" s="321"/>
    </row>
    <row r="8" spans="1:18" ht="12.75" x14ac:dyDescent="0.2">
      <c r="A8" s="35">
        <v>2002</v>
      </c>
      <c r="B8" s="36">
        <v>2.0699999999999998</v>
      </c>
      <c r="C8" s="39">
        <v>0.02</v>
      </c>
      <c r="D8" s="36">
        <v>2.09</v>
      </c>
      <c r="E8" s="37">
        <v>171.19</v>
      </c>
      <c r="F8" s="40">
        <v>2.09</v>
      </c>
      <c r="G8" s="11">
        <f t="shared" si="0"/>
        <v>180.60544999999999</v>
      </c>
      <c r="H8" s="11">
        <f t="shared" si="1"/>
        <v>2.2049499999999997</v>
      </c>
      <c r="I8" s="11">
        <f t="shared" si="4"/>
        <v>28.959749999999985</v>
      </c>
      <c r="J8" s="11">
        <f t="shared" si="5"/>
        <v>0.82289999999999974</v>
      </c>
      <c r="K8" s="41"/>
      <c r="L8" s="11">
        <f t="shared" si="2"/>
        <v>182.81039999999999</v>
      </c>
      <c r="M8" s="326">
        <f>1000*kJBtu*O8</f>
        <v>2.2355449999999997</v>
      </c>
      <c r="N8" s="327">
        <f t="shared" si="3"/>
        <v>1.2228762696214219E-2</v>
      </c>
      <c r="O8" s="325">
        <v>2.1189999999999998E-3</v>
      </c>
      <c r="P8" s="321"/>
    </row>
    <row r="9" spans="1:18" ht="12.75" x14ac:dyDescent="0.2">
      <c r="A9" s="35">
        <v>2003</v>
      </c>
      <c r="B9" s="36">
        <v>2.83</v>
      </c>
      <c r="C9" s="39">
        <v>0.01</v>
      </c>
      <c r="D9" s="36">
        <v>2.84</v>
      </c>
      <c r="E9" s="37">
        <v>233.36</v>
      </c>
      <c r="F9" s="40">
        <v>1.72</v>
      </c>
      <c r="G9" s="11">
        <f t="shared" si="0"/>
        <v>246.19479999999999</v>
      </c>
      <c r="H9" s="11">
        <f t="shared" si="1"/>
        <v>1.8145999999999998</v>
      </c>
      <c r="I9" s="11">
        <f t="shared" si="4"/>
        <v>65.589349999999996</v>
      </c>
      <c r="J9" s="11">
        <f t="shared" si="5"/>
        <v>0</v>
      </c>
      <c r="K9" s="41"/>
      <c r="L9" s="11">
        <f t="shared" si="2"/>
        <v>248.0094</v>
      </c>
      <c r="M9" s="326">
        <f>1000*kJBtu*O9</f>
        <v>1.615205</v>
      </c>
      <c r="N9" s="327">
        <f t="shared" si="3"/>
        <v>6.512676535647439E-3</v>
      </c>
      <c r="O9" s="325">
        <v>1.531E-3</v>
      </c>
      <c r="P9" s="321"/>
    </row>
    <row r="10" spans="1:18" ht="12.75" x14ac:dyDescent="0.2">
      <c r="A10" s="35">
        <v>2004</v>
      </c>
      <c r="B10" s="36">
        <v>3.55</v>
      </c>
      <c r="C10" s="39">
        <v>0.03</v>
      </c>
      <c r="D10" s="36">
        <v>3.58</v>
      </c>
      <c r="E10" s="37">
        <v>293.33</v>
      </c>
      <c r="F10" s="40">
        <v>3.43</v>
      </c>
      <c r="G10" s="11">
        <f t="shared" si="0"/>
        <v>309.46314999999998</v>
      </c>
      <c r="H10" s="11">
        <f t="shared" si="1"/>
        <v>3.6186500000000001</v>
      </c>
      <c r="I10" s="11">
        <f t="shared" si="4"/>
        <v>63.268349999999998</v>
      </c>
      <c r="J10" s="11">
        <f t="shared" si="5"/>
        <v>1.8040500000000004</v>
      </c>
      <c r="K10" s="41"/>
      <c r="L10" s="11">
        <f t="shared" si="2"/>
        <v>313.08179999999999</v>
      </c>
      <c r="M10" s="326">
        <f>1000*kJBtu*O10</f>
        <v>13.528264999999999</v>
      </c>
      <c r="N10" s="327">
        <f t="shared" si="3"/>
        <v>4.3210001347890548E-2</v>
      </c>
      <c r="O10" s="325">
        <v>1.2822999999999999E-2</v>
      </c>
      <c r="P10" s="321"/>
    </row>
    <row r="11" spans="1:18" ht="12.75" x14ac:dyDescent="0.2">
      <c r="A11" s="44">
        <v>2005</v>
      </c>
      <c r="B11" s="45">
        <v>4.0599999999999996</v>
      </c>
      <c r="C11" s="46">
        <v>0.09</v>
      </c>
      <c r="D11" s="45">
        <v>4.1500000000000004</v>
      </c>
      <c r="E11" s="47">
        <v>335.15</v>
      </c>
      <c r="F11" s="47">
        <v>11.59</v>
      </c>
      <c r="G11" s="48">
        <f t="shared" si="0"/>
        <v>353.58324999999996</v>
      </c>
      <c r="H11" s="48">
        <f t="shared" si="1"/>
        <v>12.227449999999999</v>
      </c>
      <c r="I11" s="48">
        <f t="shared" si="4"/>
        <v>44.120099999999979</v>
      </c>
      <c r="J11" s="48">
        <f t="shared" si="5"/>
        <v>8.6087999999999987</v>
      </c>
      <c r="K11" s="59"/>
      <c r="L11" s="48">
        <f t="shared" si="2"/>
        <v>365.81069999999994</v>
      </c>
      <c r="M11" s="326">
        <f>1000*kJBtu*O11</f>
        <v>13.040855000000001</v>
      </c>
      <c r="N11" s="327">
        <f t="shared" si="3"/>
        <v>3.5649189594508864E-2</v>
      </c>
      <c r="O11" s="325">
        <v>1.2361E-2</v>
      </c>
      <c r="P11" s="321"/>
      <c r="R11" s="3"/>
    </row>
    <row r="12" spans="1:18" ht="12.75" x14ac:dyDescent="0.2">
      <c r="A12" s="35">
        <v>2006</v>
      </c>
      <c r="B12" s="36">
        <v>5.48</v>
      </c>
      <c r="C12" s="39">
        <v>0.26</v>
      </c>
      <c r="D12" s="36">
        <v>5.74</v>
      </c>
      <c r="E12" s="37">
        <v>452.62</v>
      </c>
      <c r="F12" s="37">
        <v>33.29</v>
      </c>
      <c r="G12" s="11">
        <f t="shared" si="0"/>
        <v>477.51409999999998</v>
      </c>
      <c r="H12" s="11">
        <f t="shared" si="1"/>
        <v>35.120950000000001</v>
      </c>
      <c r="I12" s="11">
        <f t="shared" si="4"/>
        <v>123.93085000000002</v>
      </c>
      <c r="J12" s="11">
        <f t="shared" si="5"/>
        <v>22.893500000000003</v>
      </c>
      <c r="K12" s="41"/>
      <c r="L12" s="11">
        <f t="shared" si="2"/>
        <v>512.63504999999998</v>
      </c>
      <c r="M12" s="326">
        <f>1000*kJBtu*O12</f>
        <v>69.944389999999999</v>
      </c>
      <c r="N12" s="327">
        <f t="shared" si="3"/>
        <v>0.13644090469428496</v>
      </c>
      <c r="O12" s="325">
        <v>6.6297999999999996E-2</v>
      </c>
      <c r="P12" s="321"/>
    </row>
    <row r="13" spans="1:18" ht="12.75" x14ac:dyDescent="0.2">
      <c r="A13" s="35">
        <v>2007</v>
      </c>
      <c r="B13" s="36">
        <v>6.89</v>
      </c>
      <c r="C13" s="39">
        <v>0.35</v>
      </c>
      <c r="D13" s="36">
        <v>7.24</v>
      </c>
      <c r="E13" s="37">
        <v>568.6</v>
      </c>
      <c r="F13" s="37">
        <v>45.13</v>
      </c>
      <c r="G13" s="11">
        <f t="shared" si="0"/>
        <v>599.87299999999993</v>
      </c>
      <c r="H13" s="11">
        <f t="shared" si="1"/>
        <v>47.61215</v>
      </c>
      <c r="I13" s="11">
        <f t="shared" si="4"/>
        <v>122.35889999999995</v>
      </c>
      <c r="J13" s="11">
        <f t="shared" si="5"/>
        <v>12.491199999999999</v>
      </c>
      <c r="K13" s="41"/>
      <c r="L13" s="11">
        <f t="shared" si="2"/>
        <v>647.48514999999998</v>
      </c>
      <c r="M13" s="326">
        <f>1000*kJBtu*O13</f>
        <v>57.795009999999998</v>
      </c>
      <c r="N13" s="327">
        <f t="shared" si="3"/>
        <v>8.9260749841135356E-2</v>
      </c>
      <c r="O13" s="325">
        <v>5.4781999999999997E-2</v>
      </c>
      <c r="P13" s="321"/>
    </row>
    <row r="14" spans="1:18" ht="12.75" x14ac:dyDescent="0.2">
      <c r="A14" s="35">
        <v>2008</v>
      </c>
      <c r="B14" s="36">
        <v>9.68</v>
      </c>
      <c r="C14" s="39">
        <v>0.3</v>
      </c>
      <c r="D14" s="36">
        <v>9.99</v>
      </c>
      <c r="E14" s="37">
        <v>799.62</v>
      </c>
      <c r="F14" s="37">
        <v>38.729999999999997</v>
      </c>
      <c r="G14" s="11">
        <f t="shared" si="0"/>
        <v>843.59909999999991</v>
      </c>
      <c r="H14" s="11">
        <f t="shared" si="1"/>
        <v>40.860149999999997</v>
      </c>
      <c r="I14" s="11">
        <f t="shared" si="4"/>
        <v>243.72609999999997</v>
      </c>
      <c r="J14" s="11">
        <f t="shared" si="5"/>
        <v>0</v>
      </c>
      <c r="K14" s="41"/>
      <c r="L14" s="11">
        <f t="shared" si="2"/>
        <v>884.45924999999988</v>
      </c>
      <c r="M14" s="326">
        <f>1000*kJBtu*O14</f>
        <v>89.984114999999989</v>
      </c>
      <c r="N14" s="327">
        <f t="shared" si="3"/>
        <v>0.10173913043478261</v>
      </c>
      <c r="O14" s="325">
        <v>8.5292999999999994E-2</v>
      </c>
      <c r="P14" s="321"/>
    </row>
    <row r="15" spans="1:18" ht="12.75" x14ac:dyDescent="0.2">
      <c r="A15" s="35">
        <v>2009</v>
      </c>
      <c r="B15" s="36">
        <v>11.04</v>
      </c>
      <c r="C15" s="39">
        <v>0.32</v>
      </c>
      <c r="D15" s="36">
        <v>11.36</v>
      </c>
      <c r="E15" s="37">
        <v>909.65</v>
      </c>
      <c r="F15" s="37">
        <v>41.06</v>
      </c>
      <c r="G15" s="11">
        <f t="shared" si="0"/>
        <v>959.68074999999988</v>
      </c>
      <c r="H15" s="11">
        <f t="shared" si="1"/>
        <v>43.318300000000001</v>
      </c>
      <c r="I15" s="11">
        <f t="shared" si="4"/>
        <v>116.08164999999997</v>
      </c>
      <c r="J15" s="11">
        <f t="shared" si="5"/>
        <v>2.4581500000000034</v>
      </c>
      <c r="K15" s="41"/>
      <c r="L15" s="11">
        <f t="shared" si="2"/>
        <v>1002.9990499999999</v>
      </c>
      <c r="M15" s="326">
        <f>1000*kJBtu*O15</f>
        <v>28.03557</v>
      </c>
      <c r="N15" s="327">
        <f t="shared" si="3"/>
        <v>2.7951741330163773E-2</v>
      </c>
      <c r="O15" s="325">
        <v>2.6574E-2</v>
      </c>
      <c r="P15" s="321"/>
    </row>
    <row r="16" spans="1:18" ht="12.75" x14ac:dyDescent="0.2">
      <c r="A16" s="35">
        <v>2010</v>
      </c>
      <c r="B16" s="36">
        <v>12.86</v>
      </c>
      <c r="C16" s="39">
        <v>0.26</v>
      </c>
      <c r="D16" s="36">
        <v>13.12</v>
      </c>
      <c r="E16" s="37">
        <v>1061.22</v>
      </c>
      <c r="F16" s="37">
        <v>33.18</v>
      </c>
      <c r="G16" s="11">
        <f t="shared" si="0"/>
        <v>1119.5871</v>
      </c>
      <c r="H16" s="11">
        <f t="shared" si="1"/>
        <v>35.004899999999999</v>
      </c>
      <c r="I16" s="11">
        <f t="shared" si="4"/>
        <v>159.90635000000009</v>
      </c>
      <c r="J16" s="11">
        <f t="shared" si="5"/>
        <v>0</v>
      </c>
      <c r="K16" s="41"/>
      <c r="L16" s="11">
        <f t="shared" si="2"/>
        <v>1154.5919999999999</v>
      </c>
      <c r="M16" s="326">
        <f>1000*kJBtu*O16</f>
        <v>4.7053000000000003</v>
      </c>
      <c r="N16" s="327">
        <f t="shared" si="3"/>
        <v>4.0752923976608195E-3</v>
      </c>
      <c r="O16" s="325">
        <v>4.4600000000000004E-3</v>
      </c>
      <c r="P16" s="321"/>
    </row>
    <row r="17" spans="1:18" ht="12.75" x14ac:dyDescent="0.2">
      <c r="A17" s="35">
        <v>2011</v>
      </c>
      <c r="B17" s="36">
        <v>12.89</v>
      </c>
      <c r="C17" s="39">
        <v>0.89</v>
      </c>
      <c r="D17" s="36">
        <v>13.78</v>
      </c>
      <c r="E17" s="37">
        <v>1064.6300000000001</v>
      </c>
      <c r="F17" s="37">
        <v>113.07</v>
      </c>
      <c r="G17" s="11">
        <f t="shared" si="0"/>
        <v>1123.1846500000001</v>
      </c>
      <c r="H17" s="11">
        <f t="shared" si="1"/>
        <v>119.28884999999998</v>
      </c>
      <c r="I17" s="11">
        <f t="shared" si="4"/>
        <v>3.597550000000183</v>
      </c>
      <c r="J17" s="11">
        <f t="shared" si="5"/>
        <v>84.283949999999976</v>
      </c>
      <c r="K17" s="41"/>
      <c r="L17" s="11">
        <f t="shared" si="2"/>
        <v>1242.4735000000001</v>
      </c>
      <c r="M17" s="326">
        <f>1000*kJBtu*O17</f>
        <v>20.056605000000001</v>
      </c>
      <c r="N17" s="327">
        <f t="shared" si="3"/>
        <v>1.614248110724293E-2</v>
      </c>
      <c r="O17" s="325">
        <v>1.9011E-2</v>
      </c>
      <c r="P17" s="321"/>
    </row>
    <row r="18" spans="1:18" ht="12.75" x14ac:dyDescent="0.2">
      <c r="A18" s="35">
        <v>2012</v>
      </c>
      <c r="B18" s="36">
        <v>12.88</v>
      </c>
      <c r="C18" s="39">
        <v>0.9</v>
      </c>
      <c r="D18" s="36">
        <v>13.78</v>
      </c>
      <c r="E18" s="37">
        <v>1063.8499999999999</v>
      </c>
      <c r="F18" s="37">
        <v>114.71</v>
      </c>
      <c r="G18" s="11">
        <f t="shared" si="0"/>
        <v>1122.3617499999998</v>
      </c>
      <c r="H18" s="11">
        <f t="shared" si="1"/>
        <v>121.01904999999999</v>
      </c>
      <c r="I18" s="11">
        <f t="shared" si="4"/>
        <v>0</v>
      </c>
      <c r="J18" s="11">
        <f t="shared" si="5"/>
        <v>1.7302000000000106</v>
      </c>
      <c r="K18" s="11"/>
      <c r="L18" s="11">
        <f t="shared" si="2"/>
        <v>1243.3807999999999</v>
      </c>
      <c r="M18" s="326">
        <f>1000*kJBtu*O18</f>
        <v>51.381665000000005</v>
      </c>
      <c r="N18" s="327">
        <f t="shared" si="3"/>
        <v>4.1324158294868324E-2</v>
      </c>
      <c r="O18" s="325">
        <v>4.8703000000000003E-2</v>
      </c>
      <c r="P18" s="321"/>
      <c r="Q18" s="42"/>
    </row>
    <row r="19" spans="1:18" ht="12.75" x14ac:dyDescent="0.2">
      <c r="A19" s="44">
        <v>2013</v>
      </c>
      <c r="B19" s="45">
        <v>13.22</v>
      </c>
      <c r="C19" s="46">
        <v>1.43</v>
      </c>
      <c r="D19" s="45">
        <v>14.64</v>
      </c>
      <c r="E19" s="47">
        <v>1091.83</v>
      </c>
      <c r="F19" s="47">
        <v>182.31</v>
      </c>
      <c r="G19" s="48">
        <f t="shared" si="0"/>
        <v>1151.8806499999998</v>
      </c>
      <c r="H19" s="48">
        <f t="shared" si="1"/>
        <v>192.33705</v>
      </c>
      <c r="I19" s="48">
        <f t="shared" si="4"/>
        <v>29.518900000000031</v>
      </c>
      <c r="J19" s="48">
        <f t="shared" si="5"/>
        <v>71.318000000000012</v>
      </c>
      <c r="K19" s="59"/>
      <c r="L19" s="48">
        <f t="shared" si="2"/>
        <v>1344.2176999999999</v>
      </c>
      <c r="M19" s="326">
        <f>1000*kJBtu*O19</f>
        <v>107.47074000000001</v>
      </c>
      <c r="N19" s="327">
        <f>M19/L19</f>
        <v>7.9950397915456703E-2</v>
      </c>
      <c r="O19" s="325">
        <v>0.101868</v>
      </c>
      <c r="P19" s="331">
        <f>SUM(M11:M19)/SUM(L11:L19)</f>
        <v>5.2680572445051921E-2</v>
      </c>
      <c r="Q19" s="323" t="s">
        <v>406</v>
      </c>
      <c r="R19" s="3"/>
    </row>
    <row r="20" spans="1:18" ht="12.75" x14ac:dyDescent="0.2">
      <c r="A20" s="35">
        <v>2014</v>
      </c>
      <c r="B20" s="36">
        <v>13.47</v>
      </c>
      <c r="C20" s="39">
        <v>1.4</v>
      </c>
      <c r="D20" s="36">
        <v>14.87</v>
      </c>
      <c r="E20" s="37">
        <v>1113.07</v>
      </c>
      <c r="F20" s="37">
        <v>178.91</v>
      </c>
      <c r="G20" s="11">
        <f t="shared" si="0"/>
        <v>1174.2888499999999</v>
      </c>
      <c r="H20" s="11">
        <f t="shared" si="1"/>
        <v>188.75004999999999</v>
      </c>
      <c r="I20" s="11">
        <f t="shared" si="4"/>
        <v>22.408200000000079</v>
      </c>
      <c r="J20" s="11">
        <f t="shared" si="5"/>
        <v>0</v>
      </c>
      <c r="K20" s="41"/>
      <c r="L20" s="11">
        <f t="shared" si="2"/>
        <v>1363.0389</v>
      </c>
      <c r="M20" s="326">
        <f>1000*kJBtu*O20</f>
        <v>49.048004999999996</v>
      </c>
      <c r="N20" s="327">
        <f t="shared" ref="N20" si="6">M20/L20</f>
        <v>3.5984303162587654E-2</v>
      </c>
      <c r="O20" s="325">
        <v>4.6490999999999998E-2</v>
      </c>
      <c r="P20" s="321"/>
    </row>
    <row r="21" spans="1:18" ht="15.75" customHeight="1" x14ac:dyDescent="0.2">
      <c r="P21" s="321"/>
    </row>
    <row r="22" spans="1:18" ht="12.75" x14ac:dyDescent="0.2">
      <c r="A22" s="29" t="s">
        <v>347</v>
      </c>
      <c r="G22" s="214" t="s">
        <v>67</v>
      </c>
    </row>
    <row r="23" spans="1:18" ht="12.75" x14ac:dyDescent="0.2">
      <c r="A23" s="34"/>
      <c r="B23" s="313" t="s">
        <v>60</v>
      </c>
      <c r="C23" s="311"/>
      <c r="D23" s="309" t="s">
        <v>61</v>
      </c>
      <c r="E23" s="310"/>
      <c r="F23" s="311"/>
      <c r="G23" s="309" t="s">
        <v>68</v>
      </c>
      <c r="H23" s="310"/>
      <c r="I23" s="310"/>
      <c r="J23" s="310"/>
      <c r="K23" s="310"/>
      <c r="L23" s="49" t="s">
        <v>4</v>
      </c>
      <c r="M23" s="49" t="s">
        <v>58</v>
      </c>
      <c r="N23" s="307" t="s">
        <v>360</v>
      </c>
      <c r="O23" s="308"/>
    </row>
    <row r="24" spans="1:18" ht="12.75" x14ac:dyDescent="0.2">
      <c r="A24" s="33"/>
      <c r="B24" s="50" t="s">
        <v>69</v>
      </c>
      <c r="C24" s="51" t="s">
        <v>70</v>
      </c>
      <c r="D24" s="50" t="s">
        <v>71</v>
      </c>
      <c r="E24" s="33" t="s">
        <v>72</v>
      </c>
      <c r="F24" s="27" t="s">
        <v>73</v>
      </c>
      <c r="G24" s="50" t="s">
        <v>71</v>
      </c>
      <c r="H24" s="33" t="s">
        <v>72</v>
      </c>
      <c r="I24" s="33" t="s">
        <v>64</v>
      </c>
      <c r="J24" s="33" t="s">
        <v>65</v>
      </c>
      <c r="K24" s="52" t="s">
        <v>74</v>
      </c>
      <c r="L24" s="7" t="s">
        <v>75</v>
      </c>
      <c r="M24" s="7" t="s">
        <v>75</v>
      </c>
      <c r="N24" s="278" t="s">
        <v>361</v>
      </c>
      <c r="O24" s="279" t="s">
        <v>136</v>
      </c>
    </row>
    <row r="25" spans="1:18" ht="12.75" x14ac:dyDescent="0.2">
      <c r="A25" s="34">
        <v>2000</v>
      </c>
      <c r="B25" s="54">
        <v>15972.52</v>
      </c>
      <c r="C25" s="54">
        <v>5159.21</v>
      </c>
      <c r="D25" s="54">
        <f t="shared" ref="D25:D39" si="7">kJBtu*B25-G6</f>
        <v>16706.969450000001</v>
      </c>
      <c r="E25" s="54">
        <f t="shared" ref="E25:E39" si="8">kJBtu*C25-H6</f>
        <v>5442.9665500000001</v>
      </c>
      <c r="F25" s="43">
        <f t="shared" ref="F25:F39" si="9">(B25+C25)*kJBtu</f>
        <v>22293.975149999998</v>
      </c>
      <c r="G25" s="11">
        <f t="shared" ref="G25:G39" si="10">gcmjg*D25/1000</f>
        <v>311.728520535131</v>
      </c>
      <c r="H25" s="11">
        <f t="shared" ref="H25:H39" si="11">gcmjd*E25/1000</f>
        <v>103.02189125340001</v>
      </c>
      <c r="I25" s="41">
        <f t="shared" ref="I25:I39" si="12">gcmje*G6/1000</f>
        <v>2.5515280587681821</v>
      </c>
      <c r="J25" s="41">
        <f t="shared" ref="J25:J39" si="13">gcmjb*H6/1000</f>
        <v>0</v>
      </c>
      <c r="K25" s="55">
        <f t="shared" ref="K25:K39" si="14">SUM(G25:J25)</f>
        <v>417.30193984729914</v>
      </c>
      <c r="L25" s="11">
        <f t="shared" ref="L25:L39" si="15">G25+H25</f>
        <v>414.75041178853098</v>
      </c>
      <c r="M25" s="41">
        <f t="shared" ref="M25:M39" si="16">I25+J25</f>
        <v>2.5515280587681821</v>
      </c>
      <c r="N25" s="162">
        <f>L6/F25</f>
        <v>6.460900267039188E-3</v>
      </c>
      <c r="O25" s="13">
        <f t="shared" ref="O25:O39" si="17">M25/K25</f>
        <v>6.114345070386799E-3</v>
      </c>
    </row>
    <row r="26" spans="1:18" ht="12.75" x14ac:dyDescent="0.2">
      <c r="A26" s="34">
        <v>2001</v>
      </c>
      <c r="B26" s="54">
        <v>16053.12</v>
      </c>
      <c r="C26" s="54">
        <v>5286.25</v>
      </c>
      <c r="D26" s="54">
        <f t="shared" si="7"/>
        <v>16784.3959</v>
      </c>
      <c r="E26" s="54">
        <f t="shared" si="8"/>
        <v>5575.6116999999995</v>
      </c>
      <c r="F26" s="43">
        <f t="shared" si="9"/>
        <v>22513.035350000002</v>
      </c>
      <c r="G26" s="11">
        <f t="shared" si="10"/>
        <v>313.17318904793461</v>
      </c>
      <c r="H26" s="11">
        <f t="shared" si="11"/>
        <v>105.5325357876</v>
      </c>
      <c r="I26" s="41">
        <f t="shared" si="12"/>
        <v>2.6862714653727275</v>
      </c>
      <c r="J26" s="41">
        <f t="shared" si="13"/>
        <v>2.664102626727273E-2</v>
      </c>
      <c r="K26" s="55">
        <f t="shared" si="14"/>
        <v>421.41863732717462</v>
      </c>
      <c r="L26" s="11">
        <f t="shared" si="15"/>
        <v>418.70572483553462</v>
      </c>
      <c r="M26" s="41">
        <f t="shared" si="16"/>
        <v>2.7129124916400005</v>
      </c>
      <c r="N26" s="162">
        <f t="shared" ref="N26:N39" si="18">L7/F26</f>
        <v>6.7972953278377006E-3</v>
      </c>
      <c r="O26" s="13">
        <f t="shared" si="17"/>
        <v>6.43757122097519E-3</v>
      </c>
    </row>
    <row r="27" spans="1:18" ht="12.75" x14ac:dyDescent="0.2">
      <c r="A27" s="34">
        <v>2002</v>
      </c>
      <c r="B27" s="54">
        <v>16474.439999999999</v>
      </c>
      <c r="C27" s="54">
        <v>5386.83</v>
      </c>
      <c r="D27" s="54">
        <f t="shared" si="7"/>
        <v>17199.928749999999</v>
      </c>
      <c r="E27" s="54">
        <f t="shared" si="8"/>
        <v>5680.9006999999992</v>
      </c>
      <c r="F27" s="43">
        <f t="shared" si="9"/>
        <v>23063.639849999996</v>
      </c>
      <c r="G27" s="11">
        <f t="shared" si="10"/>
        <v>320.92644680972728</v>
      </c>
      <c r="H27" s="11">
        <f t="shared" si="11"/>
        <v>107.52539607959999</v>
      </c>
      <c r="I27" s="41">
        <f t="shared" si="12"/>
        <v>3.1992682075772727</v>
      </c>
      <c r="J27" s="41">
        <f t="shared" si="13"/>
        <v>4.2503622059999996E-2</v>
      </c>
      <c r="K27" s="55">
        <f t="shared" si="14"/>
        <v>431.69361471896457</v>
      </c>
      <c r="L27" s="11">
        <f t="shared" si="15"/>
        <v>428.45184288932728</v>
      </c>
      <c r="M27" s="41">
        <f t="shared" si="16"/>
        <v>3.2417718296372726</v>
      </c>
      <c r="N27" s="162">
        <f t="shared" si="18"/>
        <v>7.9263464565416386E-3</v>
      </c>
      <c r="O27" s="13">
        <f t="shared" si="17"/>
        <v>7.5094273325022141E-3</v>
      </c>
    </row>
    <row r="28" spans="1:18" ht="12.75" x14ac:dyDescent="0.2">
      <c r="A28" s="34">
        <v>2003</v>
      </c>
      <c r="B28" s="54">
        <v>16584.55</v>
      </c>
      <c r="C28" s="54">
        <v>5583.95</v>
      </c>
      <c r="D28" s="54">
        <f t="shared" si="7"/>
        <v>17250.505449999997</v>
      </c>
      <c r="E28" s="54">
        <f t="shared" si="8"/>
        <v>5889.2526499999994</v>
      </c>
      <c r="F28" s="43">
        <f t="shared" si="9"/>
        <v>23387.767499999998</v>
      </c>
      <c r="G28" s="11">
        <f t="shared" si="10"/>
        <v>321.87013680160368</v>
      </c>
      <c r="H28" s="11">
        <f t="shared" si="11"/>
        <v>111.4689830442</v>
      </c>
      <c r="I28" s="41">
        <f t="shared" si="12"/>
        <v>4.3611264029454553</v>
      </c>
      <c r="J28" s="41">
        <f t="shared" si="13"/>
        <v>3.4979057389090906E-2</v>
      </c>
      <c r="K28" s="55">
        <f t="shared" si="14"/>
        <v>437.7352253061382</v>
      </c>
      <c r="L28" s="11">
        <f t="shared" si="15"/>
        <v>433.33911984580368</v>
      </c>
      <c r="M28" s="41">
        <f t="shared" si="16"/>
        <v>4.396105460334546</v>
      </c>
      <c r="N28" s="162">
        <f t="shared" si="18"/>
        <v>1.0604235739901212E-2</v>
      </c>
      <c r="O28" s="13">
        <f t="shared" si="17"/>
        <v>1.0042841439731172E-2</v>
      </c>
    </row>
    <row r="29" spans="1:18" ht="12.75" x14ac:dyDescent="0.2">
      <c r="A29" s="34">
        <v>2004</v>
      </c>
      <c r="B29" s="54">
        <v>16916.87</v>
      </c>
      <c r="C29" s="54">
        <v>5925.06</v>
      </c>
      <c r="D29" s="54">
        <f t="shared" si="7"/>
        <v>17537.834699999999</v>
      </c>
      <c r="E29" s="54">
        <f t="shared" si="8"/>
        <v>6247.3196499999995</v>
      </c>
      <c r="F29" s="43">
        <f t="shared" si="9"/>
        <v>24098.236150000001</v>
      </c>
      <c r="G29" s="11">
        <f t="shared" si="10"/>
        <v>327.23129594402184</v>
      </c>
      <c r="H29" s="11">
        <f t="shared" si="11"/>
        <v>118.2463055202</v>
      </c>
      <c r="I29" s="41">
        <f t="shared" si="12"/>
        <v>5.4818701053136367</v>
      </c>
      <c r="J29" s="41">
        <f t="shared" si="13"/>
        <v>6.9754748165454544E-2</v>
      </c>
      <c r="K29" s="55">
        <f t="shared" si="14"/>
        <v>451.02922631770093</v>
      </c>
      <c r="L29" s="11">
        <f t="shared" si="15"/>
        <v>445.47760146422183</v>
      </c>
      <c r="M29" s="41">
        <f t="shared" si="16"/>
        <v>5.5516248534790913</v>
      </c>
      <c r="N29" s="162">
        <f t="shared" si="18"/>
        <v>1.2991896919393413E-2</v>
      </c>
      <c r="O29" s="13">
        <f t="shared" si="17"/>
        <v>1.2308791824431743E-2</v>
      </c>
    </row>
    <row r="30" spans="1:18" ht="12.75" x14ac:dyDescent="0.2">
      <c r="A30" s="56">
        <v>2005</v>
      </c>
      <c r="B30" s="57">
        <v>16977.23</v>
      </c>
      <c r="C30" s="57">
        <v>6068.26</v>
      </c>
      <c r="D30" s="57">
        <f t="shared" si="7"/>
        <v>17557.394399999997</v>
      </c>
      <c r="E30" s="57">
        <f t="shared" si="8"/>
        <v>6389.7868499999995</v>
      </c>
      <c r="F30" s="58">
        <f t="shared" si="9"/>
        <v>24312.991949999996</v>
      </c>
      <c r="G30" s="48">
        <f t="shared" si="10"/>
        <v>327.59625239895274</v>
      </c>
      <c r="H30" s="48">
        <f t="shared" si="11"/>
        <v>120.94285716179999</v>
      </c>
      <c r="I30" s="59">
        <f t="shared" si="12"/>
        <v>6.2634192404318183</v>
      </c>
      <c r="J30" s="59">
        <f t="shared" si="13"/>
        <v>0.23570190415090908</v>
      </c>
      <c r="K30" s="60">
        <f t="shared" si="14"/>
        <v>455.03823070533548</v>
      </c>
      <c r="L30" s="60">
        <f t="shared" si="15"/>
        <v>448.53910956075276</v>
      </c>
      <c r="M30" s="59">
        <f t="shared" si="16"/>
        <v>6.4991211445827277</v>
      </c>
      <c r="N30" s="153">
        <f t="shared" si="18"/>
        <v>1.5045894012234063E-2</v>
      </c>
      <c r="O30" s="153">
        <f t="shared" si="17"/>
        <v>1.4282582662359414E-2</v>
      </c>
    </row>
    <row r="31" spans="1:18" ht="12.75" x14ac:dyDescent="0.2">
      <c r="A31" s="34">
        <v>2006</v>
      </c>
      <c r="B31" s="54">
        <v>17108.03</v>
      </c>
      <c r="C31" s="54">
        <v>6390.01</v>
      </c>
      <c r="D31" s="54">
        <f t="shared" si="7"/>
        <v>17571.457549999999</v>
      </c>
      <c r="E31" s="54">
        <f t="shared" si="8"/>
        <v>6706.3395999999993</v>
      </c>
      <c r="F31" s="43">
        <f t="shared" si="9"/>
        <v>24790.432199999999</v>
      </c>
      <c r="G31" s="11">
        <f t="shared" si="10"/>
        <v>327.85865097199644</v>
      </c>
      <c r="H31" s="11">
        <f t="shared" si="11"/>
        <v>126.93441758879999</v>
      </c>
      <c r="I31" s="41">
        <f t="shared" si="12"/>
        <v>8.4587462825727275</v>
      </c>
      <c r="J31" s="41">
        <f t="shared" si="13"/>
        <v>0.67700745376909099</v>
      </c>
      <c r="K31" s="55">
        <f t="shared" si="14"/>
        <v>463.92882229713825</v>
      </c>
      <c r="L31" s="11">
        <f t="shared" si="15"/>
        <v>454.79306856079643</v>
      </c>
      <c r="M31" s="41">
        <f t="shared" si="16"/>
        <v>9.1357537363418189</v>
      </c>
      <c r="N31" s="162">
        <f t="shared" si="18"/>
        <v>2.0678745972004472E-2</v>
      </c>
      <c r="O31" s="13">
        <f t="shared" si="17"/>
        <v>1.9692145211212011E-2</v>
      </c>
    </row>
    <row r="32" spans="1:18" ht="12.75" x14ac:dyDescent="0.2">
      <c r="A32" s="34">
        <v>2007</v>
      </c>
      <c r="B32" s="54">
        <v>17108.89</v>
      </c>
      <c r="C32" s="54">
        <v>6412.52</v>
      </c>
      <c r="D32" s="54">
        <f t="shared" si="7"/>
        <v>17450.005949999999</v>
      </c>
      <c r="E32" s="54">
        <f t="shared" si="8"/>
        <v>6717.59645</v>
      </c>
      <c r="F32" s="43">
        <f t="shared" si="9"/>
        <v>24815.08755</v>
      </c>
      <c r="G32" s="11">
        <f t="shared" si="10"/>
        <v>325.59253516338549</v>
      </c>
      <c r="H32" s="11">
        <f t="shared" si="11"/>
        <v>127.14748191060001</v>
      </c>
      <c r="I32" s="41">
        <f t="shared" si="12"/>
        <v>10.626227599909091</v>
      </c>
      <c r="J32" s="41">
        <f t="shared" si="13"/>
        <v>0.91779352323818186</v>
      </c>
      <c r="K32" s="55">
        <f t="shared" si="14"/>
        <v>464.28403819713276</v>
      </c>
      <c r="L32" s="11">
        <f t="shared" si="15"/>
        <v>452.74001707398548</v>
      </c>
      <c r="M32" s="41">
        <f t="shared" si="16"/>
        <v>11.544021123147273</v>
      </c>
      <c r="N32" s="162">
        <f t="shared" si="18"/>
        <v>2.6092398372376483E-2</v>
      </c>
      <c r="O32" s="13">
        <f t="shared" si="17"/>
        <v>2.4864135256456386E-2</v>
      </c>
    </row>
    <row r="33" spans="1:15" ht="12.75" x14ac:dyDescent="0.2">
      <c r="A33" s="34">
        <v>2008</v>
      </c>
      <c r="B33" s="54">
        <v>16574.3</v>
      </c>
      <c r="C33" s="54">
        <v>5792.12</v>
      </c>
      <c r="D33" s="54">
        <f t="shared" si="7"/>
        <v>16642.287399999997</v>
      </c>
      <c r="E33" s="54">
        <f t="shared" si="8"/>
        <v>6069.8264499999987</v>
      </c>
      <c r="F33" s="43">
        <f t="shared" si="9"/>
        <v>23596.573099999998</v>
      </c>
      <c r="G33" s="11">
        <f t="shared" si="10"/>
        <v>310.52164457764366</v>
      </c>
      <c r="H33" s="11">
        <f t="shared" si="11"/>
        <v>114.88679835059999</v>
      </c>
      <c r="I33" s="41">
        <f t="shared" si="12"/>
        <v>14.943623133027273</v>
      </c>
      <c r="J33" s="41">
        <f t="shared" si="13"/>
        <v>0.78763889109272722</v>
      </c>
      <c r="K33" s="55">
        <f t="shared" si="14"/>
        <v>441.13970495236362</v>
      </c>
      <c r="L33" s="11">
        <f t="shared" si="15"/>
        <v>425.40844292824363</v>
      </c>
      <c r="M33" s="41">
        <f t="shared" si="16"/>
        <v>15.731262024120001</v>
      </c>
      <c r="N33" s="162">
        <f t="shared" si="18"/>
        <v>3.7482529613590373E-2</v>
      </c>
      <c r="O33" s="13">
        <f t="shared" si="17"/>
        <v>3.5660499038096649E-2</v>
      </c>
    </row>
    <row r="34" spans="1:15" ht="12.75" x14ac:dyDescent="0.2">
      <c r="A34" s="34">
        <v>2009</v>
      </c>
      <c r="B34" s="54">
        <v>16460.240000000002</v>
      </c>
      <c r="C34" s="54">
        <v>5541.01</v>
      </c>
      <c r="D34" s="54">
        <f t="shared" si="7"/>
        <v>16405.872450000003</v>
      </c>
      <c r="E34" s="54">
        <f t="shared" si="8"/>
        <v>5802.4472500000002</v>
      </c>
      <c r="F34" s="43">
        <f t="shared" si="9"/>
        <v>23211.318749999999</v>
      </c>
      <c r="G34" s="11">
        <f t="shared" si="10"/>
        <v>306.1104745676401</v>
      </c>
      <c r="H34" s="11">
        <f t="shared" si="11"/>
        <v>109.825971573</v>
      </c>
      <c r="I34" s="41">
        <f t="shared" si="12"/>
        <v>16.999908435204546</v>
      </c>
      <c r="J34" s="41">
        <f t="shared" si="13"/>
        <v>0.83502331185818179</v>
      </c>
      <c r="K34" s="55">
        <f t="shared" si="14"/>
        <v>433.77137788770284</v>
      </c>
      <c r="L34" s="11">
        <f t="shared" si="15"/>
        <v>415.9364461406401</v>
      </c>
      <c r="M34" s="41">
        <f t="shared" si="16"/>
        <v>17.834931747062729</v>
      </c>
      <c r="N34" s="162">
        <f t="shared" si="18"/>
        <v>4.3211635702516904E-2</v>
      </c>
      <c r="O34" s="13">
        <f t="shared" si="17"/>
        <v>4.111597181425819E-2</v>
      </c>
    </row>
    <row r="35" spans="1:15" ht="12.75" x14ac:dyDescent="0.2">
      <c r="A35" s="34">
        <v>2010</v>
      </c>
      <c r="B35" s="54">
        <v>16355.59</v>
      </c>
      <c r="C35" s="54">
        <v>5828.2</v>
      </c>
      <c r="D35" s="54">
        <f t="shared" si="7"/>
        <v>16135.56035</v>
      </c>
      <c r="E35" s="54">
        <f t="shared" si="8"/>
        <v>6113.7460999999994</v>
      </c>
      <c r="F35" s="43">
        <f t="shared" si="9"/>
        <v>23403.898450000001</v>
      </c>
      <c r="G35" s="11">
        <f t="shared" si="10"/>
        <v>301.06683147797457</v>
      </c>
      <c r="H35" s="11">
        <f t="shared" si="11"/>
        <v>115.71808867079999</v>
      </c>
      <c r="I35" s="41">
        <f t="shared" si="12"/>
        <v>19.832510118845459</v>
      </c>
      <c r="J35" s="41">
        <f t="shared" si="13"/>
        <v>0.67477042102909091</v>
      </c>
      <c r="K35" s="55">
        <f t="shared" si="14"/>
        <v>437.29220068864913</v>
      </c>
      <c r="L35" s="11">
        <f t="shared" si="15"/>
        <v>416.78492014877457</v>
      </c>
      <c r="M35" s="41">
        <f t="shared" si="16"/>
        <v>20.50728053987455</v>
      </c>
      <c r="N35" s="162">
        <f t="shared" si="18"/>
        <v>4.9333319509425572E-2</v>
      </c>
      <c r="O35" s="13">
        <f t="shared" si="17"/>
        <v>4.6896058305132403E-2</v>
      </c>
    </row>
    <row r="36" spans="1:15" ht="12.75" x14ac:dyDescent="0.2">
      <c r="A36" s="34">
        <v>2011</v>
      </c>
      <c r="B36" s="54">
        <v>15892.4</v>
      </c>
      <c r="C36" s="54">
        <v>6003.45</v>
      </c>
      <c r="D36" s="54">
        <f t="shared" si="7"/>
        <v>15643.297350000001</v>
      </c>
      <c r="E36" s="54">
        <f t="shared" si="8"/>
        <v>6214.3508999999995</v>
      </c>
      <c r="F36" s="43">
        <f t="shared" si="9"/>
        <v>23100.121749999998</v>
      </c>
      <c r="G36" s="11">
        <f t="shared" si="10"/>
        <v>291.88189718073824</v>
      </c>
      <c r="H36" s="11">
        <f t="shared" si="11"/>
        <v>117.6222886452</v>
      </c>
      <c r="I36" s="41">
        <f t="shared" si="12"/>
        <v>19.896237582995457</v>
      </c>
      <c r="J36" s="41">
        <f t="shared" si="13"/>
        <v>2.2994662901072727</v>
      </c>
      <c r="K36" s="55">
        <f t="shared" si="14"/>
        <v>431.69988969904097</v>
      </c>
      <c r="L36" s="11">
        <f t="shared" si="15"/>
        <v>409.50418582593824</v>
      </c>
      <c r="M36" s="41">
        <f t="shared" si="16"/>
        <v>22.19570387310273</v>
      </c>
      <c r="N36" s="162">
        <f t="shared" si="18"/>
        <v>5.3786448116880603E-2</v>
      </c>
      <c r="O36" s="13">
        <f t="shared" si="17"/>
        <v>5.1414661904538445E-2</v>
      </c>
    </row>
    <row r="37" spans="1:15" ht="12.75" x14ac:dyDescent="0.2">
      <c r="A37" s="34">
        <v>2012</v>
      </c>
      <c r="B37" s="54">
        <v>15797.64</v>
      </c>
      <c r="C37" s="54">
        <v>5741.4</v>
      </c>
      <c r="D37" s="54">
        <f t="shared" si="7"/>
        <v>15544.148449999997</v>
      </c>
      <c r="E37" s="54">
        <f t="shared" si="8"/>
        <v>5936.1579499999998</v>
      </c>
      <c r="F37" s="43">
        <f t="shared" si="9"/>
        <v>22723.6872</v>
      </c>
      <c r="G37" s="11">
        <f t="shared" si="10"/>
        <v>290.0319183439309</v>
      </c>
      <c r="H37" s="11">
        <f t="shared" si="11"/>
        <v>112.3567843326</v>
      </c>
      <c r="I37" s="41">
        <f t="shared" si="12"/>
        <v>19.88166062638636</v>
      </c>
      <c r="J37" s="41">
        <f t="shared" si="13"/>
        <v>2.332818414594545</v>
      </c>
      <c r="K37" s="55">
        <f t="shared" si="14"/>
        <v>424.6031817175118</v>
      </c>
      <c r="L37" s="11">
        <f t="shared" si="15"/>
        <v>402.3887026765309</v>
      </c>
      <c r="M37" s="41">
        <f t="shared" si="16"/>
        <v>22.214479040980905</v>
      </c>
      <c r="N37" s="162">
        <f t="shared" si="18"/>
        <v>5.4717387590161856E-2</v>
      </c>
      <c r="O37" s="13">
        <f t="shared" si="17"/>
        <v>5.2318211444209534E-2</v>
      </c>
    </row>
    <row r="38" spans="1:15" ht="12.75" x14ac:dyDescent="0.2">
      <c r="A38" s="56">
        <v>2013</v>
      </c>
      <c r="B38" s="57">
        <v>16034.9</v>
      </c>
      <c r="C38" s="57">
        <v>5902.13</v>
      </c>
      <c r="D38" s="57">
        <f t="shared" si="7"/>
        <v>15764.938849999999</v>
      </c>
      <c r="E38" s="57">
        <f t="shared" si="8"/>
        <v>6034.4101000000001</v>
      </c>
      <c r="F38" s="58">
        <f t="shared" si="9"/>
        <v>23143.566649999997</v>
      </c>
      <c r="G38" s="48">
        <f t="shared" si="10"/>
        <v>294.15155625590182</v>
      </c>
      <c r="H38" s="48">
        <f t="shared" si="11"/>
        <v>114.2164544628</v>
      </c>
      <c r="I38" s="59">
        <f t="shared" si="12"/>
        <v>20.404562223722724</v>
      </c>
      <c r="J38" s="59">
        <f t="shared" si="13"/>
        <v>3.7075767166309093</v>
      </c>
      <c r="K38" s="60">
        <f t="shared" si="14"/>
        <v>432.48014965905548</v>
      </c>
      <c r="L38" s="154">
        <f t="shared" si="15"/>
        <v>408.36801071870184</v>
      </c>
      <c r="M38" s="155">
        <f t="shared" si="16"/>
        <v>24.112138940353635</v>
      </c>
      <c r="N38" s="153">
        <f t="shared" si="18"/>
        <v>5.8081700211924769E-2</v>
      </c>
      <c r="O38" s="153">
        <f t="shared" si="17"/>
        <v>5.5753169155537824E-2</v>
      </c>
    </row>
    <row r="39" spans="1:15" ht="12.75" x14ac:dyDescent="0.2">
      <c r="A39" s="34">
        <v>2014</v>
      </c>
      <c r="B39" s="54">
        <v>16169.69</v>
      </c>
      <c r="C39" s="54">
        <v>6185.23</v>
      </c>
      <c r="D39" s="54">
        <f t="shared" si="7"/>
        <v>15884.734099999998</v>
      </c>
      <c r="E39" s="54">
        <f t="shared" si="8"/>
        <v>6336.6675999999998</v>
      </c>
      <c r="F39" s="43">
        <f t="shared" si="9"/>
        <v>23584.440599999998</v>
      </c>
      <c r="G39" s="11">
        <f t="shared" si="10"/>
        <v>296.38676690624732</v>
      </c>
      <c r="H39" s="11">
        <f t="shared" si="11"/>
        <v>119.93744117279999</v>
      </c>
      <c r="I39" s="41">
        <f t="shared" si="12"/>
        <v>20.80150396523182</v>
      </c>
      <c r="J39" s="41">
        <f t="shared" si="13"/>
        <v>3.6384320683036364</v>
      </c>
      <c r="K39" s="55">
        <f t="shared" si="14"/>
        <v>440.76414411258276</v>
      </c>
      <c r="L39" s="11">
        <f t="shared" si="15"/>
        <v>416.32420807904731</v>
      </c>
      <c r="M39" s="41">
        <f t="shared" si="16"/>
        <v>24.439936033535457</v>
      </c>
      <c r="N39" s="162">
        <f t="shared" si="18"/>
        <v>5.7793988974239235E-2</v>
      </c>
      <c r="O39" s="13">
        <f t="shared" si="17"/>
        <v>5.5449011358993064E-2</v>
      </c>
    </row>
    <row r="40" spans="1:15" ht="12.75" x14ac:dyDescent="0.2">
      <c r="H40" s="212"/>
      <c r="K40" s="61"/>
    </row>
    <row r="41" spans="1:15" ht="12.75" x14ac:dyDescent="0.2">
      <c r="A41" s="3" t="s">
        <v>276</v>
      </c>
      <c r="F41" s="223">
        <f>F30-F38</f>
        <v>1169.425299999999</v>
      </c>
      <c r="G41" s="182" t="s">
        <v>277</v>
      </c>
      <c r="H41" s="13">
        <f>1-F38/F30</f>
        <v>4.809878201765283E-2</v>
      </c>
      <c r="I41" s="3" t="s">
        <v>279</v>
      </c>
      <c r="K41" s="212">
        <f>K30-K38</f>
        <v>22.558081046279995</v>
      </c>
      <c r="L41" s="182" t="s">
        <v>280</v>
      </c>
      <c r="M41" s="62">
        <f>1-K38/K30</f>
        <v>4.9574034716409754E-2</v>
      </c>
    </row>
    <row r="42" spans="1:15" ht="12.75" x14ac:dyDescent="0.2">
      <c r="B42" s="3" t="s">
        <v>76</v>
      </c>
      <c r="G42" s="13">
        <f>C30/(B30+C30)</f>
        <v>0.26331659686992992</v>
      </c>
      <c r="H42" s="4" t="s">
        <v>77</v>
      </c>
      <c r="I42" s="13">
        <f>C38/(B38+C38)</f>
        <v>0.2690487271978021</v>
      </c>
    </row>
    <row r="43" spans="1:15" ht="12.75" x14ac:dyDescent="0.2">
      <c r="B43" s="3" t="s">
        <v>78</v>
      </c>
      <c r="G43" s="13">
        <f>(G11+H11)/F30</f>
        <v>1.5045894012234063E-2</v>
      </c>
      <c r="H43" s="4" t="s">
        <v>77</v>
      </c>
      <c r="I43" s="13">
        <f>(G19+H19)/F38</f>
        <v>5.8081700211924769E-2</v>
      </c>
      <c r="K43" s="182" t="s">
        <v>281</v>
      </c>
      <c r="M43" s="212">
        <f>M38-M30</f>
        <v>17.613017795770908</v>
      </c>
    </row>
    <row r="44" spans="1:15" ht="15.75" customHeight="1" x14ac:dyDescent="0.2">
      <c r="H44" s="212"/>
      <c r="J44" s="212"/>
    </row>
    <row r="46" spans="1:15" ht="12.75" x14ac:dyDescent="0.2">
      <c r="A46" s="29" t="s">
        <v>79</v>
      </c>
      <c r="E46" s="3" t="s">
        <v>80</v>
      </c>
    </row>
    <row r="47" spans="1:15" ht="12.75" x14ac:dyDescent="0.2">
      <c r="L47" s="156" t="s">
        <v>232</v>
      </c>
      <c r="M47" s="5" t="s">
        <v>10</v>
      </c>
      <c r="O47" s="296" t="s">
        <v>229</v>
      </c>
    </row>
    <row r="48" spans="1:15" ht="12.75" x14ac:dyDescent="0.2">
      <c r="B48" s="309" t="s">
        <v>81</v>
      </c>
      <c r="C48" s="310"/>
      <c r="D48" s="310"/>
      <c r="E48" s="310"/>
      <c r="F48" s="63" t="s">
        <v>82</v>
      </c>
      <c r="G48" s="309" t="s">
        <v>83</v>
      </c>
      <c r="H48" s="311"/>
      <c r="J48" s="5" t="s">
        <v>6</v>
      </c>
      <c r="L48" s="156" t="s">
        <v>4</v>
      </c>
      <c r="M48" s="5" t="s">
        <v>3</v>
      </c>
      <c r="N48" s="158" t="s">
        <v>4</v>
      </c>
      <c r="O48" s="295" t="s">
        <v>391</v>
      </c>
    </row>
    <row r="49" spans="1:26" ht="12.75" x14ac:dyDescent="0.2">
      <c r="A49" s="6"/>
      <c r="B49" s="64" t="s">
        <v>71</v>
      </c>
      <c r="C49" s="7" t="s">
        <v>72</v>
      </c>
      <c r="D49" s="7" t="s">
        <v>64</v>
      </c>
      <c r="E49" s="7" t="s">
        <v>65</v>
      </c>
      <c r="F49" s="65" t="s">
        <v>84</v>
      </c>
      <c r="G49" s="64" t="s">
        <v>85</v>
      </c>
      <c r="H49" s="53" t="s">
        <v>58</v>
      </c>
      <c r="J49" s="7" t="s">
        <v>10</v>
      </c>
      <c r="L49" s="157" t="s">
        <v>233</v>
      </c>
      <c r="M49" s="7" t="s">
        <v>86</v>
      </c>
      <c r="N49" s="159" t="s">
        <v>234</v>
      </c>
      <c r="O49" s="297" t="s">
        <v>390</v>
      </c>
    </row>
    <row r="50" spans="1:26" ht="12.75" x14ac:dyDescent="0.2">
      <c r="A50" s="34">
        <v>2000</v>
      </c>
      <c r="B50" s="41">
        <f t="shared" ref="B50:B64" si="19">ProcGasoline*D25/1000</f>
        <v>77.450084037818186</v>
      </c>
      <c r="C50" s="41">
        <f t="shared" ref="C50:C64" si="20">ProcDiesel*E25/1000</f>
        <v>23.678142702900008</v>
      </c>
      <c r="D50" s="41">
        <f t="shared" ref="D50:D64" si="21">ProcEthanol*G6/1000</f>
        <v>1.2566842223045949</v>
      </c>
      <c r="E50" s="41">
        <f t="shared" ref="E50:E64" si="22">ProcBiodiesel*H6/1000</f>
        <v>0</v>
      </c>
      <c r="F50" s="41">
        <f t="shared" ref="F50:F64" si="23">I25/2</f>
        <v>1.2757640293840911</v>
      </c>
      <c r="G50" s="41">
        <f t="shared" ref="G50:G64" si="24">B50+C50</f>
        <v>101.12822674071819</v>
      </c>
      <c r="H50" s="41">
        <f t="shared" ref="H50:H64" si="25">D50+E50+F50</f>
        <v>2.5324482516886859</v>
      </c>
      <c r="J50" s="41">
        <f t="shared" ref="J50:J64" si="26">G50+H50</f>
        <v>103.66067499240688</v>
      </c>
      <c r="L50" s="41">
        <f t="shared" ref="L50:L64" si="27">L25/Reffcy</f>
        <v>507.65044282561934</v>
      </c>
      <c r="M50" s="41">
        <f t="shared" ref="M50:M64" si="28">M25+F50</f>
        <v>3.827292088152273</v>
      </c>
      <c r="N50" s="160">
        <f>G50-(L50-L25)</f>
        <v>8.2281957036298365</v>
      </c>
      <c r="O50" s="298">
        <v>36526</v>
      </c>
    </row>
    <row r="51" spans="1:26" ht="12.75" x14ac:dyDescent="0.2">
      <c r="A51" s="34">
        <v>2001</v>
      </c>
      <c r="B51" s="41">
        <f t="shared" si="19"/>
        <v>77.809017181090908</v>
      </c>
      <c r="C51" s="41">
        <f t="shared" si="20"/>
        <v>24.255179280600004</v>
      </c>
      <c r="D51" s="41">
        <f t="shared" si="21"/>
        <v>1.3230483418593897</v>
      </c>
      <c r="E51" s="41">
        <f t="shared" si="22"/>
        <v>1.8005856100230051E-3</v>
      </c>
      <c r="F51" s="41">
        <f t="shared" si="23"/>
        <v>1.3431357326863638</v>
      </c>
      <c r="G51" s="41">
        <f t="shared" si="24"/>
        <v>102.06419646169091</v>
      </c>
      <c r="H51" s="41">
        <f t="shared" si="25"/>
        <v>2.6679846601557764</v>
      </c>
      <c r="J51" s="41">
        <f t="shared" si="26"/>
        <v>104.73218112184669</v>
      </c>
      <c r="L51" s="41">
        <f t="shared" si="27"/>
        <v>512.49170726503633</v>
      </c>
      <c r="M51" s="41">
        <f t="shared" si="28"/>
        <v>4.0560482243263642</v>
      </c>
      <c r="N51" s="160">
        <f t="shared" ref="N51:N64" si="29">G51-(L51-L26)</f>
        <v>8.2782140321892115</v>
      </c>
      <c r="O51" s="298">
        <v>36892</v>
      </c>
    </row>
    <row r="52" spans="1:26" ht="12.75" x14ac:dyDescent="0.2">
      <c r="A52" s="34">
        <v>2002</v>
      </c>
      <c r="B52" s="41">
        <f t="shared" si="19"/>
        <v>79.735342254545458</v>
      </c>
      <c r="C52" s="41">
        <f t="shared" si="20"/>
        <v>24.713210382600003</v>
      </c>
      <c r="D52" s="41">
        <f t="shared" si="21"/>
        <v>1.575710627820432</v>
      </c>
      <c r="E52" s="41">
        <f t="shared" si="22"/>
        <v>2.8726900190443358E-3</v>
      </c>
      <c r="F52" s="41">
        <f t="shared" si="23"/>
        <v>1.5996341037886364</v>
      </c>
      <c r="G52" s="41">
        <f t="shared" si="24"/>
        <v>104.44855263714547</v>
      </c>
      <c r="H52" s="41">
        <f t="shared" si="25"/>
        <v>3.1782174216281129</v>
      </c>
      <c r="J52" s="41">
        <f t="shared" si="26"/>
        <v>107.62677005877359</v>
      </c>
      <c r="L52" s="41">
        <f t="shared" si="27"/>
        <v>524.42086032965403</v>
      </c>
      <c r="M52" s="41">
        <f t="shared" si="28"/>
        <v>4.841405933425909</v>
      </c>
      <c r="N52" s="160">
        <f t="shared" si="29"/>
        <v>8.4795351968187163</v>
      </c>
      <c r="O52" s="298">
        <v>37257</v>
      </c>
    </row>
    <row r="53" spans="1:26" ht="12.75" x14ac:dyDescent="0.2">
      <c r="A53" s="34">
        <v>2003</v>
      </c>
      <c r="B53" s="41">
        <f t="shared" si="19"/>
        <v>79.969805463272721</v>
      </c>
      <c r="C53" s="41">
        <f t="shared" si="20"/>
        <v>25.619588762700005</v>
      </c>
      <c r="D53" s="41">
        <f t="shared" si="21"/>
        <v>2.1479515865890297</v>
      </c>
      <c r="E53" s="41">
        <f t="shared" si="22"/>
        <v>2.3641276711752427E-3</v>
      </c>
      <c r="F53" s="41">
        <f t="shared" si="23"/>
        <v>2.1805632014727276</v>
      </c>
      <c r="G53" s="41">
        <f t="shared" si="24"/>
        <v>105.58939422597273</v>
      </c>
      <c r="H53" s="41">
        <f t="shared" si="25"/>
        <v>4.3308789157329333</v>
      </c>
      <c r="J53" s="41">
        <f t="shared" si="26"/>
        <v>109.92027314170566</v>
      </c>
      <c r="L53" s="41">
        <f t="shared" si="27"/>
        <v>530.402839468548</v>
      </c>
      <c r="M53" s="41">
        <f t="shared" si="28"/>
        <v>6.5766686618072736</v>
      </c>
      <c r="N53" s="160">
        <f t="shared" si="29"/>
        <v>8.5256746032284099</v>
      </c>
      <c r="O53" s="298">
        <v>37622</v>
      </c>
    </row>
    <row r="54" spans="1:26" ht="12.75" x14ac:dyDescent="0.2">
      <c r="A54" s="34">
        <v>2004</v>
      </c>
      <c r="B54" s="41">
        <f t="shared" si="19"/>
        <v>81.301804939636369</v>
      </c>
      <c r="C54" s="41">
        <f t="shared" si="20"/>
        <v>27.177261668700005</v>
      </c>
      <c r="D54" s="41">
        <f t="shared" si="21"/>
        <v>2.6999427446612962</v>
      </c>
      <c r="E54" s="41">
        <f t="shared" si="22"/>
        <v>4.7145104140297002E-3</v>
      </c>
      <c r="F54" s="41">
        <f t="shared" si="23"/>
        <v>2.7409350526568184</v>
      </c>
      <c r="G54" s="41">
        <f t="shared" si="24"/>
        <v>108.47906660833638</v>
      </c>
      <c r="H54" s="41">
        <f t="shared" si="25"/>
        <v>5.4455923077321442</v>
      </c>
      <c r="J54" s="41">
        <f t="shared" si="26"/>
        <v>113.92465891606852</v>
      </c>
      <c r="L54" s="41">
        <f t="shared" si="27"/>
        <v>545.26022211043073</v>
      </c>
      <c r="M54" s="41">
        <f t="shared" si="28"/>
        <v>8.2925599061359101</v>
      </c>
      <c r="N54" s="160">
        <f t="shared" si="29"/>
        <v>8.6964459621274841</v>
      </c>
      <c r="O54" s="298">
        <v>37987</v>
      </c>
    </row>
    <row r="55" spans="1:26" ht="12.75" x14ac:dyDescent="0.2">
      <c r="A55" s="56">
        <v>2005</v>
      </c>
      <c r="B55" s="59">
        <f t="shared" si="19"/>
        <v>81.392479697454547</v>
      </c>
      <c r="C55" s="59">
        <f t="shared" si="20"/>
        <v>27.797026398300005</v>
      </c>
      <c r="D55" s="59">
        <f t="shared" si="21"/>
        <v>3.0848730469888297</v>
      </c>
      <c r="E55" s="59">
        <f t="shared" si="22"/>
        <v>1.5930371923791316E-2</v>
      </c>
      <c r="F55" s="59">
        <f t="shared" si="23"/>
        <v>3.1317096202159092</v>
      </c>
      <c r="G55" s="59">
        <f t="shared" si="24"/>
        <v>109.18950609575455</v>
      </c>
      <c r="H55" s="59">
        <f t="shared" si="25"/>
        <v>6.2325130391285306</v>
      </c>
      <c r="J55" s="59">
        <f t="shared" si="26"/>
        <v>115.42201913488309</v>
      </c>
      <c r="K55" s="15"/>
      <c r="L55" s="59">
        <f t="shared" si="27"/>
        <v>549.00747804253706</v>
      </c>
      <c r="M55" s="155">
        <f t="shared" si="28"/>
        <v>9.6308307647986364</v>
      </c>
      <c r="N55" s="161">
        <f>G55-(L55-L30)</f>
        <v>8.7211376139702566</v>
      </c>
      <c r="O55" s="298">
        <v>38353</v>
      </c>
      <c r="P55" s="15"/>
      <c r="Q55" s="15"/>
      <c r="R55" s="15"/>
      <c r="S55" s="15"/>
      <c r="T55" s="15"/>
      <c r="U55" s="15"/>
      <c r="V55" s="15"/>
      <c r="W55" s="15"/>
      <c r="X55" s="15"/>
      <c r="Y55" s="15"/>
      <c r="Z55" s="15"/>
    </row>
    <row r="56" spans="1:26" ht="12.75" x14ac:dyDescent="0.2">
      <c r="A56" s="34">
        <v>2006</v>
      </c>
      <c r="B56" s="41">
        <f t="shared" si="19"/>
        <v>81.457673576727274</v>
      </c>
      <c r="C56" s="41">
        <f t="shared" si="20"/>
        <v>29.174102872800006</v>
      </c>
      <c r="D56" s="41">
        <f t="shared" si="21"/>
        <v>4.1661203596243004</v>
      </c>
      <c r="E56" s="41">
        <f t="shared" si="22"/>
        <v>4.5756866379897586E-2</v>
      </c>
      <c r="F56" s="41">
        <f t="shared" si="23"/>
        <v>4.2293731412863638</v>
      </c>
      <c r="G56" s="41">
        <f t="shared" si="24"/>
        <v>110.63177644952728</v>
      </c>
      <c r="H56" s="41">
        <f t="shared" si="25"/>
        <v>8.4412503672905608</v>
      </c>
      <c r="J56" s="41">
        <f t="shared" si="26"/>
        <v>119.07302681681784</v>
      </c>
      <c r="L56" s="41">
        <f t="shared" si="27"/>
        <v>556.66226262031387</v>
      </c>
      <c r="M56" s="41">
        <f t="shared" si="28"/>
        <v>13.365126877628182</v>
      </c>
      <c r="N56" s="160">
        <f t="shared" si="29"/>
        <v>8.7625823900098396</v>
      </c>
      <c r="O56" s="298">
        <v>38718</v>
      </c>
    </row>
    <row r="57" spans="1:26" ht="12.75" x14ac:dyDescent="0.2">
      <c r="A57" s="34">
        <v>2007</v>
      </c>
      <c r="B57" s="41">
        <f t="shared" si="19"/>
        <v>80.894648866909094</v>
      </c>
      <c r="C57" s="41">
        <f t="shared" si="20"/>
        <v>29.223072731100007</v>
      </c>
      <c r="D57" s="41">
        <f t="shared" si="21"/>
        <v>5.2336530345154371</v>
      </c>
      <c r="E57" s="41">
        <f t="shared" si="22"/>
        <v>6.2030861511708564E-2</v>
      </c>
      <c r="F57" s="41">
        <f t="shared" si="23"/>
        <v>5.3131137999545457</v>
      </c>
      <c r="G57" s="41">
        <f t="shared" si="24"/>
        <v>110.1177215980091</v>
      </c>
      <c r="H57" s="41">
        <f t="shared" si="25"/>
        <v>10.608797695981691</v>
      </c>
      <c r="J57" s="41">
        <f t="shared" si="26"/>
        <v>120.72651929399079</v>
      </c>
      <c r="L57" s="41">
        <f t="shared" si="27"/>
        <v>554.14934770377658</v>
      </c>
      <c r="M57" s="41">
        <f t="shared" si="28"/>
        <v>16.857134923101817</v>
      </c>
      <c r="N57" s="160">
        <f t="shared" si="29"/>
        <v>8.7083909682179979</v>
      </c>
      <c r="O57" s="298">
        <v>39083</v>
      </c>
    </row>
    <row r="58" spans="1:26" ht="12.75" x14ac:dyDescent="0.2">
      <c r="A58" s="34">
        <v>2008</v>
      </c>
      <c r="B58" s="41">
        <f t="shared" si="19"/>
        <v>77.15023131927272</v>
      </c>
      <c r="C58" s="41">
        <f t="shared" si="20"/>
        <v>26.405125871100001</v>
      </c>
      <c r="D58" s="41">
        <f t="shared" si="21"/>
        <v>7.3600661967274599</v>
      </c>
      <c r="E58" s="41">
        <f t="shared" si="22"/>
        <v>5.3234107386405327E-2</v>
      </c>
      <c r="F58" s="41">
        <f t="shared" si="23"/>
        <v>7.4718115665136366</v>
      </c>
      <c r="G58" s="41">
        <f t="shared" si="24"/>
        <v>103.55535719037272</v>
      </c>
      <c r="H58" s="41">
        <f t="shared" si="25"/>
        <v>14.885111870627501</v>
      </c>
      <c r="J58" s="41">
        <f t="shared" si="26"/>
        <v>118.44046906100021</v>
      </c>
      <c r="L58" s="41">
        <f t="shared" si="27"/>
        <v>520.69576857802156</v>
      </c>
      <c r="M58" s="41">
        <f t="shared" si="28"/>
        <v>23.203073590633636</v>
      </c>
      <c r="N58" s="160">
        <f t="shared" si="29"/>
        <v>8.2680315405947908</v>
      </c>
      <c r="O58" s="298">
        <v>39448</v>
      </c>
    </row>
    <row r="59" spans="1:26" ht="12.75" x14ac:dyDescent="0.2">
      <c r="A59" s="34">
        <v>2009</v>
      </c>
      <c r="B59" s="41">
        <f t="shared" si="19"/>
        <v>76.054260096000007</v>
      </c>
      <c r="C59" s="41">
        <f t="shared" si="20"/>
        <v>25.241965525500007</v>
      </c>
      <c r="D59" s="41">
        <f t="shared" si="21"/>
        <v>8.3728323651898826</v>
      </c>
      <c r="E59" s="41">
        <f t="shared" si="22"/>
        <v>5.6436675685148541E-2</v>
      </c>
      <c r="F59" s="41">
        <f t="shared" si="23"/>
        <v>8.4999542176022729</v>
      </c>
      <c r="G59" s="41">
        <f t="shared" si="24"/>
        <v>101.29622562150001</v>
      </c>
      <c r="H59" s="41">
        <f t="shared" si="25"/>
        <v>16.929223258477304</v>
      </c>
      <c r="J59" s="41">
        <f t="shared" si="26"/>
        <v>118.22544887997732</v>
      </c>
      <c r="L59" s="41">
        <f t="shared" si="27"/>
        <v>509.10213725904543</v>
      </c>
      <c r="M59" s="41">
        <f t="shared" si="28"/>
        <v>26.334885964665002</v>
      </c>
      <c r="N59" s="160">
        <f t="shared" si="29"/>
        <v>8.1305345030946796</v>
      </c>
      <c r="O59" s="298">
        <v>39814</v>
      </c>
    </row>
    <row r="60" spans="1:26" ht="12.75" x14ac:dyDescent="0.2">
      <c r="A60" s="34">
        <v>2010</v>
      </c>
      <c r="B60" s="41">
        <f t="shared" si="19"/>
        <v>74.801148637090918</v>
      </c>
      <c r="C60" s="41">
        <f t="shared" si="20"/>
        <v>26.596186339800003</v>
      </c>
      <c r="D60" s="41">
        <f t="shared" si="21"/>
        <v>9.7679515886184873</v>
      </c>
      <c r="E60" s="41">
        <f t="shared" si="22"/>
        <v>4.560567216836893E-2</v>
      </c>
      <c r="F60" s="41">
        <f t="shared" si="23"/>
        <v>9.9162550594227294</v>
      </c>
      <c r="G60" s="41">
        <f t="shared" si="24"/>
        <v>101.39733497689092</v>
      </c>
      <c r="H60" s="41">
        <f t="shared" si="25"/>
        <v>19.729812320209586</v>
      </c>
      <c r="J60" s="41">
        <f t="shared" si="26"/>
        <v>121.12714729710051</v>
      </c>
      <c r="L60" s="41">
        <f t="shared" si="27"/>
        <v>510.14066113681099</v>
      </c>
      <c r="M60" s="41">
        <f t="shared" si="28"/>
        <v>30.423535599297281</v>
      </c>
      <c r="N60" s="160">
        <f t="shared" si="29"/>
        <v>8.0415939888545012</v>
      </c>
      <c r="O60" s="298">
        <v>40179</v>
      </c>
    </row>
    <row r="61" spans="1:26" ht="12.75" x14ac:dyDescent="0.2">
      <c r="A61" s="34">
        <v>2011</v>
      </c>
      <c r="B61" s="41">
        <f t="shared" si="19"/>
        <v>72.519118324363646</v>
      </c>
      <c r="C61" s="41">
        <f t="shared" si="20"/>
        <v>27.033840106200003</v>
      </c>
      <c r="D61" s="41">
        <f t="shared" si="21"/>
        <v>9.799338779697802</v>
      </c>
      <c r="E61" s="41">
        <f t="shared" si="22"/>
        <v>0.15541390452313064</v>
      </c>
      <c r="F61" s="41">
        <f t="shared" si="23"/>
        <v>9.9481187914977287</v>
      </c>
      <c r="G61" s="41">
        <f t="shared" si="24"/>
        <v>99.552958430563649</v>
      </c>
      <c r="H61" s="41">
        <f t="shared" si="25"/>
        <v>19.902871475718662</v>
      </c>
      <c r="J61" s="41">
        <f t="shared" si="26"/>
        <v>119.4558299062823</v>
      </c>
      <c r="L61" s="41">
        <f t="shared" si="27"/>
        <v>501.22911361803949</v>
      </c>
      <c r="M61" s="41">
        <f t="shared" si="28"/>
        <v>32.143822664600457</v>
      </c>
      <c r="N61" s="160">
        <f t="shared" si="29"/>
        <v>7.8280306384623941</v>
      </c>
      <c r="O61" s="298">
        <v>40544</v>
      </c>
    </row>
    <row r="62" spans="1:26" ht="12.75" x14ac:dyDescent="0.2">
      <c r="A62" s="34">
        <v>2012</v>
      </c>
      <c r="B62" s="41">
        <f t="shared" si="19"/>
        <v>72.059484357818178</v>
      </c>
      <c r="C62" s="41">
        <f t="shared" si="20"/>
        <v>25.823637488100005</v>
      </c>
      <c r="D62" s="41">
        <f t="shared" si="21"/>
        <v>9.7921593049054643</v>
      </c>
      <c r="E62" s="41">
        <f t="shared" si="22"/>
        <v>0.15766807276773961</v>
      </c>
      <c r="F62" s="41">
        <f t="shared" si="23"/>
        <v>9.9408303131931799</v>
      </c>
      <c r="G62" s="41">
        <f t="shared" si="24"/>
        <v>97.883121845918183</v>
      </c>
      <c r="H62" s="41">
        <f t="shared" si="25"/>
        <v>19.890657690866384</v>
      </c>
      <c r="J62" s="41">
        <f t="shared" si="26"/>
        <v>117.77377953678456</v>
      </c>
      <c r="L62" s="41">
        <f t="shared" si="27"/>
        <v>492.51983191741851</v>
      </c>
      <c r="M62" s="41">
        <f t="shared" si="28"/>
        <v>32.155309354174086</v>
      </c>
      <c r="N62" s="160">
        <f t="shared" si="29"/>
        <v>7.7519926050305656</v>
      </c>
      <c r="O62" s="298">
        <v>40909</v>
      </c>
    </row>
    <row r="63" spans="1:26" ht="12.75" x14ac:dyDescent="0.2">
      <c r="A63" s="56">
        <v>2013</v>
      </c>
      <c r="B63" s="59">
        <f t="shared" si="19"/>
        <v>73.083023371636358</v>
      </c>
      <c r="C63" s="59">
        <f t="shared" si="20"/>
        <v>26.251056691800009</v>
      </c>
      <c r="D63" s="59">
        <f t="shared" si="21"/>
        <v>10.049699951943349</v>
      </c>
      <c r="E63" s="59">
        <f t="shared" si="22"/>
        <v>0.25058378821625504</v>
      </c>
      <c r="F63" s="59">
        <f t="shared" si="23"/>
        <v>10.202281111861362</v>
      </c>
      <c r="G63" s="59">
        <f t="shared" si="24"/>
        <v>99.334080063436375</v>
      </c>
      <c r="H63" s="59">
        <f t="shared" si="25"/>
        <v>20.502564852020967</v>
      </c>
      <c r="J63" s="59">
        <f t="shared" si="26"/>
        <v>119.83664491545734</v>
      </c>
      <c r="K63" s="15"/>
      <c r="L63" s="59">
        <f t="shared" si="27"/>
        <v>499.83844641211977</v>
      </c>
      <c r="M63" s="59">
        <f t="shared" si="28"/>
        <v>34.314420052214999</v>
      </c>
      <c r="N63" s="161">
        <f t="shared" si="29"/>
        <v>7.8636443700184486</v>
      </c>
      <c r="O63" s="298">
        <v>41275</v>
      </c>
      <c r="P63" s="15"/>
      <c r="Q63" s="15"/>
      <c r="R63" s="15"/>
      <c r="S63" s="15"/>
      <c r="T63" s="15"/>
      <c r="U63" s="15"/>
      <c r="V63" s="15"/>
      <c r="W63" s="15"/>
      <c r="X63" s="15"/>
      <c r="Y63" s="15"/>
      <c r="Z63" s="15"/>
    </row>
    <row r="64" spans="1:26" ht="12.75" x14ac:dyDescent="0.2">
      <c r="A64" s="34">
        <v>2014</v>
      </c>
      <c r="B64" s="41">
        <f t="shared" si="19"/>
        <v>73.638369582545451</v>
      </c>
      <c r="C64" s="41">
        <f t="shared" si="20"/>
        <v>27.565945576800004</v>
      </c>
      <c r="D64" s="41">
        <f t="shared" si="21"/>
        <v>10.245202573211568</v>
      </c>
      <c r="E64" s="41">
        <f t="shared" si="22"/>
        <v>0.24591051258718763</v>
      </c>
      <c r="F64" s="41">
        <f t="shared" si="23"/>
        <v>10.40075198261591</v>
      </c>
      <c r="G64" s="41">
        <f t="shared" si="24"/>
        <v>101.20431515934546</v>
      </c>
      <c r="H64" s="41">
        <f t="shared" si="25"/>
        <v>20.891865068414667</v>
      </c>
      <c r="J64" s="41">
        <f t="shared" si="26"/>
        <v>122.09618022776013</v>
      </c>
      <c r="L64" s="41">
        <f t="shared" si="27"/>
        <v>509.57675407472135</v>
      </c>
      <c r="M64" s="41">
        <f t="shared" si="28"/>
        <v>34.840688016151368</v>
      </c>
      <c r="N64" s="160">
        <f t="shared" si="29"/>
        <v>7.9517691636714147</v>
      </c>
      <c r="O64" s="298">
        <v>41640</v>
      </c>
    </row>
    <row r="66" spans="1:14" s="222" customFormat="1" ht="15.75" customHeight="1" x14ac:dyDescent="0.2">
      <c r="A66" s="180" t="s">
        <v>16</v>
      </c>
      <c r="B66" s="212">
        <f t="shared" ref="B66:H66" si="30">B63-B55</f>
        <v>-8.3094563258181893</v>
      </c>
      <c r="C66" s="212">
        <f t="shared" si="30"/>
        <v>-1.5459697064999958</v>
      </c>
      <c r="D66" s="212">
        <f t="shared" si="30"/>
        <v>6.9648269049545197</v>
      </c>
      <c r="E66" s="212">
        <f t="shared" si="30"/>
        <v>0.23465341629246372</v>
      </c>
      <c r="F66" s="212">
        <f t="shared" si="30"/>
        <v>7.0705714916454525</v>
      </c>
      <c r="G66" s="212">
        <f t="shared" si="30"/>
        <v>-9.8554260323181779</v>
      </c>
      <c r="H66" s="212">
        <f t="shared" si="30"/>
        <v>14.270051812892437</v>
      </c>
      <c r="J66" s="212">
        <f>J63-J55</f>
        <v>4.414625780574255</v>
      </c>
      <c r="L66" s="212">
        <f>L63-L55</f>
        <v>-49.169031630417294</v>
      </c>
      <c r="M66" s="212">
        <f>M63-M55</f>
        <v>24.68358928741636</v>
      </c>
      <c r="N66" s="212"/>
    </row>
    <row r="68" spans="1:14" ht="12.75" x14ac:dyDescent="0.2">
      <c r="A68" s="29" t="s">
        <v>87</v>
      </c>
      <c r="J68" s="3"/>
    </row>
    <row r="69" spans="1:14" ht="12.75" x14ac:dyDescent="0.2">
      <c r="A69" s="66" t="s">
        <v>88</v>
      </c>
      <c r="B69" s="36"/>
      <c r="C69" s="36"/>
      <c r="D69" s="36"/>
      <c r="E69" s="36"/>
      <c r="F69" s="35" t="s">
        <v>89</v>
      </c>
    </row>
    <row r="70" spans="1:14" ht="12.75" x14ac:dyDescent="0.2">
      <c r="A70" s="67" t="s">
        <v>90</v>
      </c>
      <c r="F70" s="3" t="s">
        <v>91</v>
      </c>
      <c r="H70" s="3" t="s">
        <v>92</v>
      </c>
    </row>
    <row r="72" spans="1:14" ht="12.75" x14ac:dyDescent="0.2">
      <c r="A72" s="29" t="s">
        <v>93</v>
      </c>
    </row>
    <row r="73" spans="1:14" ht="12.75" x14ac:dyDescent="0.2">
      <c r="A73" s="3" t="s">
        <v>94</v>
      </c>
    </row>
    <row r="76" spans="1:14" ht="15.75" customHeight="1" x14ac:dyDescent="0.25">
      <c r="B76" s="250" t="s">
        <v>322</v>
      </c>
    </row>
    <row r="79" spans="1:14" ht="15.75" customHeight="1" x14ac:dyDescent="0.2">
      <c r="K79" s="182" t="s">
        <v>392</v>
      </c>
    </row>
    <row r="80" spans="1:14" ht="15.75" customHeight="1" x14ac:dyDescent="0.2">
      <c r="K80" s="182" t="s">
        <v>393</v>
      </c>
    </row>
    <row r="99" spans="11:11" ht="15.75" customHeight="1" x14ac:dyDescent="0.2">
      <c r="K99" t="s">
        <v>388</v>
      </c>
    </row>
    <row r="100" spans="11:11" ht="15.75" customHeight="1" x14ac:dyDescent="0.2">
      <c r="K100" t="s">
        <v>389</v>
      </c>
    </row>
    <row r="102" spans="11:11" ht="15.75" customHeight="1" x14ac:dyDescent="0.2">
      <c r="K102" s="182" t="s">
        <v>392</v>
      </c>
    </row>
    <row r="103" spans="11:11" ht="15.75" customHeight="1" x14ac:dyDescent="0.2">
      <c r="K103" s="182" t="s">
        <v>394</v>
      </c>
    </row>
  </sheetData>
  <mergeCells count="10">
    <mergeCell ref="N23:O23"/>
    <mergeCell ref="B48:E48"/>
    <mergeCell ref="G48:H48"/>
    <mergeCell ref="G23:K23"/>
    <mergeCell ref="E4:F4"/>
    <mergeCell ref="B4:D4"/>
    <mergeCell ref="I4:J4"/>
    <mergeCell ref="G4:H4"/>
    <mergeCell ref="D23:F23"/>
    <mergeCell ref="B23:C23"/>
  </mergeCells>
  <hyperlinks>
    <hyperlink ref="A69" r:id="rId1" location="renewable"/>
    <hyperlink ref="A70" r:id="rId2" location="petroleum"/>
  </hyperlinks>
  <pageMargins left="0.7" right="0.7" top="0.75" bottom="0.75" header="0.3" footer="0.3"/>
  <pageSetup orientation="portrait" r:id="rId3"/>
  <drawing r:id="rId4"/>
  <legacy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69138"/>
  </sheetPr>
  <dimension ref="A1:AD38"/>
  <sheetViews>
    <sheetView workbookViewId="0">
      <selection activeCell="A2" sqref="A2"/>
    </sheetView>
  </sheetViews>
  <sheetFormatPr defaultColWidth="14.42578125" defaultRowHeight="15.75" customHeight="1" x14ac:dyDescent="0.2"/>
  <cols>
    <col min="2" max="8" width="13" customWidth="1"/>
    <col min="10" max="13" width="11.42578125" customWidth="1"/>
  </cols>
  <sheetData>
    <row r="1" spans="1:30" ht="15" x14ac:dyDescent="0.25">
      <c r="A1" s="68" t="s">
        <v>95</v>
      </c>
      <c r="B1" s="69"/>
      <c r="C1" s="69"/>
      <c r="D1" s="70"/>
      <c r="E1" s="70"/>
      <c r="F1" s="70"/>
      <c r="G1" s="70"/>
      <c r="H1" s="70"/>
      <c r="I1" s="70"/>
      <c r="J1" s="70"/>
      <c r="K1" s="70"/>
      <c r="L1" s="70"/>
      <c r="M1" s="70"/>
      <c r="N1" s="70"/>
      <c r="O1" s="70"/>
      <c r="P1" s="70"/>
      <c r="Q1" s="70"/>
      <c r="R1" s="70"/>
      <c r="S1" s="70"/>
      <c r="T1" s="70"/>
      <c r="U1" s="70"/>
      <c r="V1" s="70"/>
      <c r="W1" s="70"/>
      <c r="X1" s="70"/>
      <c r="Y1" s="70"/>
      <c r="Z1" s="70"/>
      <c r="AA1" s="70"/>
      <c r="AB1" s="70"/>
      <c r="AC1" s="70"/>
      <c r="AD1" s="70"/>
    </row>
    <row r="2" spans="1:30" ht="12.75" x14ac:dyDescent="0.2">
      <c r="G2" s="84" t="s">
        <v>358</v>
      </c>
      <c r="H2" s="70"/>
      <c r="I2" s="70"/>
      <c r="O2" s="71"/>
      <c r="P2" s="71"/>
      <c r="Q2" s="71"/>
      <c r="R2" s="71"/>
      <c r="S2" s="71"/>
      <c r="T2" s="71"/>
      <c r="AA2" s="71"/>
      <c r="AB2" s="71"/>
      <c r="AC2" s="71"/>
      <c r="AD2" s="70"/>
    </row>
    <row r="3" spans="1:30" ht="18" customHeight="1" x14ac:dyDescent="0.2">
      <c r="A3" s="72" t="s">
        <v>96</v>
      </c>
      <c r="B3" s="73"/>
      <c r="C3" s="314" t="s">
        <v>346</v>
      </c>
      <c r="D3" s="315"/>
      <c r="E3" s="315"/>
      <c r="F3" s="268" t="s">
        <v>15</v>
      </c>
      <c r="G3" s="84" t="s">
        <v>15</v>
      </c>
      <c r="O3" s="74"/>
      <c r="P3" s="74"/>
      <c r="Q3" s="74"/>
      <c r="R3" s="74"/>
      <c r="S3" s="74"/>
      <c r="T3" s="74"/>
      <c r="AA3" s="74"/>
      <c r="AB3" s="75"/>
      <c r="AC3" s="74"/>
      <c r="AD3" s="76"/>
    </row>
    <row r="4" spans="1:30" ht="38.25" x14ac:dyDescent="0.2">
      <c r="A4" s="77" t="s">
        <v>98</v>
      </c>
      <c r="B4" s="78" t="s">
        <v>99</v>
      </c>
      <c r="C4" s="78" t="s">
        <v>100</v>
      </c>
      <c r="D4" s="78" t="s">
        <v>101</v>
      </c>
      <c r="E4" s="78" t="s">
        <v>102</v>
      </c>
      <c r="F4" s="79" t="s">
        <v>102</v>
      </c>
      <c r="G4" s="74" t="s">
        <v>103</v>
      </c>
      <c r="O4" s="80"/>
      <c r="P4" s="80"/>
      <c r="Q4" s="80"/>
      <c r="R4" s="80"/>
      <c r="S4" s="80"/>
      <c r="T4" s="80"/>
      <c r="AA4" s="80"/>
      <c r="AB4" s="71"/>
      <c r="AC4" s="81"/>
      <c r="AD4" s="70"/>
    </row>
    <row r="5" spans="1:30" ht="12.75" x14ac:dyDescent="0.2">
      <c r="A5" s="3" t="s">
        <v>64</v>
      </c>
      <c r="B5" s="82">
        <f>C20/1000</f>
        <v>0.39300000000000002</v>
      </c>
      <c r="C5" s="83">
        <f>32376.0974439583/1000</f>
        <v>32.376097443958301</v>
      </c>
      <c r="D5" s="83">
        <f>4605.949983748/1000</f>
        <v>4.6059499837479994</v>
      </c>
      <c r="E5" s="83">
        <f>B5+C5+D5</f>
        <v>37.375047427706299</v>
      </c>
      <c r="F5" s="269">
        <f>ccotwo*E5/kJBtu</f>
        <v>9.6617959744178279</v>
      </c>
      <c r="G5" s="84">
        <f>LHRe*F5</f>
        <v>8.7246017648992993</v>
      </c>
      <c r="I5" s="85"/>
      <c r="O5" s="80"/>
      <c r="P5" s="80"/>
      <c r="Q5" s="80"/>
      <c r="R5" s="80"/>
      <c r="S5" s="80"/>
      <c r="T5" s="80"/>
      <c r="AA5" s="80"/>
      <c r="AB5" s="71"/>
      <c r="AC5" s="81"/>
      <c r="AD5" s="70"/>
    </row>
    <row r="6" spans="1:30" ht="12.75" x14ac:dyDescent="0.2">
      <c r="A6" s="3" t="s">
        <v>65</v>
      </c>
      <c r="B6" s="83">
        <f>D20/1000</f>
        <v>-11.214</v>
      </c>
      <c r="C6" s="83">
        <f>13152.7823011653/1000</f>
        <v>13.152782301165299</v>
      </c>
      <c r="D6" s="83">
        <f>3457.15672555309/1000</f>
        <v>3.4571567255530899</v>
      </c>
      <c r="E6" s="83">
        <f>B6+C6+D6</f>
        <v>5.3959390267183887</v>
      </c>
      <c r="F6" s="269">
        <f>ccotwo*E6/kJBtu</f>
        <v>1.3949002223313371</v>
      </c>
      <c r="G6" s="84">
        <f>LHRb*F6</f>
        <v>1.302836807657469</v>
      </c>
      <c r="O6" s="71"/>
      <c r="P6" s="71"/>
      <c r="Q6" s="71"/>
      <c r="R6" s="71"/>
      <c r="S6" s="71"/>
      <c r="T6" s="71"/>
      <c r="U6" s="71"/>
      <c r="V6" s="71"/>
      <c r="W6" s="71"/>
      <c r="X6" s="71"/>
      <c r="Y6" s="71"/>
      <c r="Z6" s="71"/>
      <c r="AA6" s="71"/>
      <c r="AB6" s="71"/>
      <c r="AC6" s="71"/>
      <c r="AD6" s="70"/>
    </row>
    <row r="7" spans="1:30" ht="12.75" x14ac:dyDescent="0.2">
      <c r="F7" s="270"/>
      <c r="H7" s="86"/>
      <c r="I7" s="70"/>
      <c r="O7" s="71"/>
      <c r="P7" s="71"/>
      <c r="Q7" s="71"/>
      <c r="R7" s="71"/>
      <c r="S7" s="71"/>
      <c r="T7" s="71"/>
      <c r="U7" s="71"/>
      <c r="V7" s="71"/>
      <c r="W7" s="71"/>
      <c r="X7" s="71"/>
      <c r="Y7" s="71"/>
      <c r="Z7" s="71"/>
      <c r="AA7" s="71"/>
      <c r="AB7" s="71"/>
      <c r="AC7" s="71"/>
      <c r="AD7" s="70"/>
    </row>
    <row r="8" spans="1:30" ht="38.25" x14ac:dyDescent="0.2">
      <c r="A8" s="77" t="s">
        <v>104</v>
      </c>
      <c r="B8" s="78" t="s">
        <v>99</v>
      </c>
      <c r="C8" s="78" t="s">
        <v>100</v>
      </c>
      <c r="D8" s="78" t="s">
        <v>101</v>
      </c>
      <c r="E8" s="78" t="s">
        <v>102</v>
      </c>
      <c r="F8" s="271" t="s">
        <v>102</v>
      </c>
      <c r="G8" s="273"/>
      <c r="H8" s="86"/>
      <c r="I8" s="70"/>
      <c r="O8" s="71"/>
      <c r="P8" s="71"/>
      <c r="Q8" s="71"/>
      <c r="R8" s="71"/>
      <c r="S8" s="71"/>
      <c r="T8" s="71"/>
      <c r="U8" s="71"/>
      <c r="V8" s="71"/>
      <c r="W8" s="71"/>
      <c r="X8" s="71"/>
      <c r="Y8" s="71"/>
      <c r="Z8" s="71"/>
      <c r="AA8" s="71"/>
      <c r="AB8" s="71"/>
      <c r="AC8" s="71"/>
      <c r="AD8" s="70"/>
    </row>
    <row r="9" spans="1:30" ht="12.75" x14ac:dyDescent="0.2">
      <c r="A9" s="3" t="s">
        <v>64</v>
      </c>
      <c r="B9" s="83"/>
      <c r="C9" s="83">
        <v>28</v>
      </c>
      <c r="D9" s="83">
        <v>4</v>
      </c>
      <c r="E9" s="83">
        <f>C9+D9</f>
        <v>32</v>
      </c>
      <c r="F9" s="269">
        <f>ccotwo*E9/kJBtu</f>
        <v>8.2722964239551917</v>
      </c>
      <c r="G9" s="274"/>
      <c r="H9" s="86"/>
      <c r="I9" s="70"/>
      <c r="O9" s="71"/>
      <c r="P9" s="71"/>
      <c r="Q9" s="71"/>
      <c r="R9" s="71"/>
      <c r="S9" s="71"/>
      <c r="T9" s="71"/>
      <c r="U9" s="71"/>
      <c r="V9" s="71"/>
      <c r="W9" s="71"/>
      <c r="X9" s="71"/>
      <c r="Y9" s="71"/>
      <c r="Z9" s="71"/>
      <c r="AA9" s="71"/>
      <c r="AB9" s="71"/>
      <c r="AC9" s="71"/>
      <c r="AD9" s="70"/>
    </row>
    <row r="10" spans="1:30" ht="12.75" x14ac:dyDescent="0.2">
      <c r="A10" s="3" t="s">
        <v>65</v>
      </c>
      <c r="B10" s="83"/>
      <c r="C10" s="83">
        <v>13</v>
      </c>
      <c r="D10" s="83">
        <v>3</v>
      </c>
      <c r="E10" s="83">
        <f>C10+D10</f>
        <v>16</v>
      </c>
      <c r="F10" s="272">
        <f>ccotwo*E10/kJBtu</f>
        <v>4.1361482119775959</v>
      </c>
      <c r="G10" s="274"/>
      <c r="H10" s="86"/>
      <c r="I10" s="70"/>
      <c r="O10" s="71"/>
      <c r="P10" s="71"/>
      <c r="Q10" s="71"/>
      <c r="R10" s="71"/>
      <c r="S10" s="71"/>
      <c r="T10" s="71"/>
      <c r="U10" s="71"/>
      <c r="V10" s="71"/>
      <c r="W10" s="71"/>
      <c r="X10" s="71"/>
      <c r="Y10" s="71"/>
      <c r="Z10" s="71"/>
      <c r="AA10" s="71"/>
      <c r="AB10" s="71"/>
      <c r="AC10" s="71"/>
      <c r="AD10" s="70"/>
    </row>
    <row r="11" spans="1:30" ht="12.75" x14ac:dyDescent="0.2">
      <c r="H11" s="70"/>
      <c r="I11" s="70"/>
      <c r="O11" s="71"/>
      <c r="P11" s="71"/>
      <c r="Q11" s="71"/>
      <c r="R11" s="71"/>
      <c r="S11" s="71"/>
      <c r="T11" s="71"/>
      <c r="U11" s="71"/>
      <c r="V11" s="71"/>
      <c r="W11" s="71"/>
      <c r="X11" s="71"/>
      <c r="Y11" s="71"/>
      <c r="Z11" s="71"/>
      <c r="AA11" s="71"/>
      <c r="AB11" s="71"/>
      <c r="AC11" s="71"/>
      <c r="AD11" s="70"/>
    </row>
    <row r="12" spans="1:30" ht="12.75" x14ac:dyDescent="0.2">
      <c r="A12" s="249" t="s">
        <v>105</v>
      </c>
      <c r="B12" s="69"/>
      <c r="C12" s="69"/>
      <c r="D12" s="70"/>
      <c r="E12" s="70"/>
      <c r="F12" s="70"/>
      <c r="G12" s="70"/>
      <c r="H12" s="70"/>
      <c r="I12" s="87"/>
      <c r="J12" s="88"/>
      <c r="K12" s="70"/>
      <c r="L12" s="70"/>
      <c r="M12" s="70"/>
      <c r="N12" s="70"/>
      <c r="O12" s="70"/>
      <c r="P12" s="70"/>
      <c r="Q12" s="70"/>
      <c r="R12" s="70"/>
      <c r="S12" s="70"/>
      <c r="T12" s="70"/>
      <c r="U12" s="70"/>
      <c r="V12" s="70"/>
      <c r="W12" s="70"/>
      <c r="X12" s="70"/>
      <c r="Y12" s="70"/>
      <c r="Z12" s="70"/>
      <c r="AA12" s="70"/>
      <c r="AB12" s="70"/>
      <c r="AC12" s="70"/>
      <c r="AD12" s="70"/>
    </row>
    <row r="13" spans="1:30" ht="12.75" x14ac:dyDescent="0.2">
      <c r="A13" s="70"/>
      <c r="B13" s="70"/>
      <c r="C13" s="70"/>
      <c r="D13" s="70"/>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row>
    <row r="14" spans="1:30" ht="12.75" x14ac:dyDescent="0.2">
      <c r="A14" s="69" t="s">
        <v>106</v>
      </c>
      <c r="B14" s="70"/>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row>
    <row r="15" spans="1:30" ht="12.75" x14ac:dyDescent="0.2">
      <c r="A15" s="70"/>
      <c r="B15" s="70"/>
      <c r="C15" s="302" t="s">
        <v>107</v>
      </c>
      <c r="D15" s="303"/>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row>
    <row r="16" spans="1:30" ht="12.75" x14ac:dyDescent="0.2">
      <c r="A16" s="70"/>
      <c r="C16" s="7" t="s">
        <v>64</v>
      </c>
      <c r="D16" s="7" t="s">
        <v>65</v>
      </c>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row>
    <row r="17" spans="1:30" ht="12.75" x14ac:dyDescent="0.2">
      <c r="A17" s="35" t="s">
        <v>108</v>
      </c>
      <c r="C17" s="54">
        <v>5678</v>
      </c>
      <c r="D17" s="54">
        <v>-4612</v>
      </c>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row>
    <row r="18" spans="1:30" ht="12.75" x14ac:dyDescent="0.2">
      <c r="A18" s="35" t="s">
        <v>109</v>
      </c>
      <c r="C18" s="54">
        <v>-3597</v>
      </c>
      <c r="D18" s="35">
        <v>230</v>
      </c>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row>
    <row r="19" spans="1:30" ht="12.75" x14ac:dyDescent="0.2">
      <c r="A19" s="35" t="s">
        <v>110</v>
      </c>
      <c r="C19" s="89">
        <v>-1688</v>
      </c>
      <c r="D19" s="89">
        <v>-6832</v>
      </c>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row>
    <row r="20" spans="1:30" ht="12.75" x14ac:dyDescent="0.2">
      <c r="A20" s="3" t="s">
        <v>111</v>
      </c>
      <c r="C20" s="43">
        <f>SUM(C17:C19)</f>
        <v>393</v>
      </c>
      <c r="D20" s="43">
        <f>SUM(D17:D19)</f>
        <v>-11214</v>
      </c>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row>
    <row r="21" spans="1:30" ht="12.75" x14ac:dyDescent="0.2">
      <c r="A21" s="70"/>
      <c r="B21" s="70"/>
      <c r="C21" s="70"/>
      <c r="D21" s="70"/>
      <c r="E21" s="70"/>
      <c r="F21" s="70"/>
      <c r="G21" s="84" t="s">
        <v>358</v>
      </c>
      <c r="H21" s="70"/>
      <c r="I21" s="70"/>
      <c r="J21" s="70"/>
      <c r="K21" s="70"/>
      <c r="L21" s="70"/>
      <c r="M21" s="70"/>
      <c r="N21" s="70"/>
      <c r="O21" s="70"/>
      <c r="P21" s="70"/>
      <c r="Q21" s="70"/>
      <c r="R21" s="70"/>
      <c r="S21" s="70"/>
      <c r="T21" s="70"/>
      <c r="U21" s="70"/>
      <c r="V21" s="70"/>
      <c r="W21" s="70"/>
      <c r="X21" s="70"/>
      <c r="Y21" s="70"/>
      <c r="Z21" s="70"/>
      <c r="AA21" s="70"/>
      <c r="AB21" s="70"/>
      <c r="AC21" s="70"/>
      <c r="AD21" s="70"/>
    </row>
    <row r="22" spans="1:30" ht="12.75" x14ac:dyDescent="0.2">
      <c r="G22" s="275" t="s">
        <v>6</v>
      </c>
      <c r="H22" s="70"/>
      <c r="J22" s="70"/>
      <c r="K22" s="70"/>
      <c r="L22" s="70"/>
      <c r="M22" s="70"/>
      <c r="N22" s="70"/>
      <c r="O22" s="70"/>
      <c r="P22" s="70"/>
      <c r="Q22" s="70"/>
      <c r="R22" s="70"/>
      <c r="S22" s="70"/>
      <c r="T22" s="70"/>
      <c r="U22" s="70"/>
      <c r="V22" s="70"/>
      <c r="W22" s="70"/>
      <c r="X22" s="70"/>
      <c r="Y22" s="70"/>
      <c r="Z22" s="70"/>
      <c r="AA22" s="70"/>
      <c r="AB22" s="70"/>
      <c r="AC22" s="70"/>
      <c r="AD22" s="70"/>
    </row>
    <row r="23" spans="1:30" ht="12.75" x14ac:dyDescent="0.2">
      <c r="A23" s="90" t="s">
        <v>255</v>
      </c>
      <c r="G23" s="275" t="s">
        <v>112</v>
      </c>
      <c r="J23" s="70"/>
      <c r="K23" s="70"/>
      <c r="L23" s="70"/>
      <c r="M23" s="70"/>
      <c r="N23" s="70"/>
      <c r="O23" s="70"/>
      <c r="P23" s="70"/>
      <c r="Q23" s="70"/>
      <c r="R23" s="70"/>
      <c r="S23" s="70"/>
      <c r="T23" s="70"/>
      <c r="U23" s="70"/>
      <c r="V23" s="70"/>
      <c r="W23" s="70"/>
      <c r="X23" s="70"/>
      <c r="Y23" s="70"/>
      <c r="Z23" s="70"/>
      <c r="AA23" s="70"/>
      <c r="AB23" s="70"/>
      <c r="AC23" s="70"/>
      <c r="AD23" s="70"/>
    </row>
    <row r="24" spans="1:30" ht="12.75" x14ac:dyDescent="0.2">
      <c r="B24" s="309" t="s">
        <v>113</v>
      </c>
      <c r="C24" s="310"/>
      <c r="D24" s="310"/>
      <c r="E24" s="311"/>
      <c r="G24" s="275" t="s">
        <v>114</v>
      </c>
      <c r="I24" s="70"/>
      <c r="J24" s="70"/>
      <c r="K24" s="70"/>
      <c r="L24" s="70"/>
      <c r="M24" s="70"/>
      <c r="N24" s="70"/>
      <c r="O24" s="70"/>
      <c r="P24" s="70"/>
      <c r="Q24" s="70"/>
      <c r="R24" s="70"/>
      <c r="S24" s="70"/>
      <c r="T24" s="70"/>
      <c r="U24" s="70"/>
      <c r="V24" s="70"/>
      <c r="W24" s="70"/>
      <c r="X24" s="70"/>
      <c r="Y24" s="70"/>
      <c r="Z24" s="70"/>
      <c r="AA24" s="70"/>
      <c r="AB24" s="70"/>
      <c r="AC24" s="70"/>
      <c r="AD24" s="70"/>
    </row>
    <row r="25" spans="1:30" ht="12.75" x14ac:dyDescent="0.2">
      <c r="A25" s="92" t="s">
        <v>115</v>
      </c>
      <c r="B25" s="93" t="s">
        <v>116</v>
      </c>
      <c r="C25" s="94" t="s">
        <v>117</v>
      </c>
      <c r="D25" s="94" t="s">
        <v>118</v>
      </c>
      <c r="E25" s="53" t="s">
        <v>119</v>
      </c>
      <c r="G25" s="276" t="s">
        <v>15</v>
      </c>
      <c r="I25" s="70"/>
      <c r="J25" s="70"/>
      <c r="K25" s="70"/>
      <c r="L25" s="70"/>
      <c r="M25" s="70"/>
      <c r="N25" s="70"/>
      <c r="O25" s="70"/>
      <c r="P25" s="70"/>
      <c r="Q25" s="70"/>
      <c r="R25" s="70"/>
      <c r="S25" s="70"/>
      <c r="T25" s="70"/>
      <c r="U25" s="70"/>
      <c r="V25" s="70"/>
      <c r="W25" s="70"/>
      <c r="X25" s="70"/>
      <c r="Y25" s="70"/>
      <c r="Z25" s="70"/>
      <c r="AA25" s="70"/>
      <c r="AB25" s="70"/>
      <c r="AC25" s="70"/>
      <c r="AD25" s="70"/>
    </row>
    <row r="26" spans="1:30" ht="12.75" x14ac:dyDescent="0.2">
      <c r="A26" s="69" t="s">
        <v>71</v>
      </c>
      <c r="B26" s="95">
        <f>16816/1000</f>
        <v>16.815999999999999</v>
      </c>
      <c r="C26" s="96">
        <f>2282/1000</f>
        <v>2.282</v>
      </c>
      <c r="D26" s="96">
        <f>103/1000</f>
        <v>0.10299999999999999</v>
      </c>
      <c r="E26" s="97">
        <f>19200/1000</f>
        <v>19.2</v>
      </c>
      <c r="G26" s="277">
        <f>ccotwo*LHRg*E26/kJBtu</f>
        <v>4.6357949159844898</v>
      </c>
      <c r="J26" s="70"/>
      <c r="K26" s="70"/>
      <c r="L26" s="70"/>
      <c r="M26" s="70"/>
      <c r="N26" s="70"/>
      <c r="O26" s="70"/>
      <c r="P26" s="70"/>
      <c r="Q26" s="70"/>
      <c r="R26" s="70"/>
      <c r="S26" s="70"/>
      <c r="T26" s="70"/>
      <c r="U26" s="70"/>
      <c r="V26" s="70"/>
      <c r="W26" s="70"/>
      <c r="X26" s="70"/>
      <c r="Y26" s="70"/>
      <c r="Z26" s="70"/>
      <c r="AA26" s="70"/>
      <c r="AB26" s="70"/>
      <c r="AC26" s="70"/>
      <c r="AD26" s="70"/>
    </row>
    <row r="27" spans="1:30" ht="12.75" x14ac:dyDescent="0.2">
      <c r="A27" s="69" t="s">
        <v>72</v>
      </c>
      <c r="B27" s="98">
        <f>15838/1000</f>
        <v>15.837999999999999</v>
      </c>
      <c r="C27" s="99">
        <f>2066/1000</f>
        <v>2.0659999999999998</v>
      </c>
      <c r="D27" s="99">
        <f>94/1000</f>
        <v>9.4E-2</v>
      </c>
      <c r="E27" s="100">
        <f>17998/1000</f>
        <v>17.998000000000001</v>
      </c>
      <c r="G27" s="277">
        <f>ccotwo*LHRd*E27/kJBtu</f>
        <v>4.3502274881516598</v>
      </c>
      <c r="H27" s="196"/>
      <c r="I27" s="168"/>
      <c r="J27" s="70"/>
      <c r="K27" s="70"/>
      <c r="L27" s="70"/>
      <c r="M27" s="70"/>
      <c r="N27" s="70"/>
      <c r="O27" s="70"/>
      <c r="P27" s="70"/>
      <c r="Q27" s="70"/>
      <c r="R27" s="70"/>
      <c r="S27" s="70"/>
      <c r="T27" s="70"/>
      <c r="U27" s="70"/>
      <c r="V27" s="70"/>
      <c r="W27" s="70"/>
      <c r="X27" s="70"/>
      <c r="Y27" s="70"/>
      <c r="Z27" s="70"/>
      <c r="AA27" s="70"/>
      <c r="AB27" s="70"/>
      <c r="AC27" s="70"/>
      <c r="AD27" s="70"/>
    </row>
    <row r="28" spans="1:30" ht="12.75" x14ac:dyDescent="0.2">
      <c r="G28" s="70"/>
      <c r="H28" s="70"/>
      <c r="I28" s="70"/>
      <c r="J28" s="70"/>
      <c r="K28" s="70"/>
      <c r="L28" s="70"/>
      <c r="M28" s="70"/>
      <c r="N28" s="70"/>
      <c r="O28" s="70"/>
      <c r="P28" s="70"/>
      <c r="Q28" s="70"/>
      <c r="R28" s="70"/>
      <c r="S28" s="70"/>
      <c r="T28" s="70"/>
      <c r="U28" s="70"/>
      <c r="V28" s="70"/>
      <c r="W28" s="70"/>
      <c r="X28" s="70"/>
      <c r="Y28" s="70"/>
      <c r="Z28" s="70"/>
      <c r="AA28" s="70"/>
      <c r="AB28" s="70"/>
      <c r="AC28" s="70"/>
      <c r="AD28" s="70"/>
    </row>
    <row r="30" spans="1:30" ht="12.75" x14ac:dyDescent="0.2">
      <c r="A30" s="29" t="s">
        <v>87</v>
      </c>
    </row>
    <row r="31" spans="1:30" ht="12.75" x14ac:dyDescent="0.2">
      <c r="A31" s="101" t="s">
        <v>120</v>
      </c>
      <c r="B31" s="31"/>
      <c r="C31" s="31"/>
      <c r="D31" s="102" t="s">
        <v>121</v>
      </c>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row>
    <row r="32" spans="1:30" ht="12.75" x14ac:dyDescent="0.2">
      <c r="A32" s="101"/>
      <c r="B32" s="31"/>
      <c r="C32" s="31"/>
      <c r="D32" s="102" t="s">
        <v>90</v>
      </c>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row>
    <row r="33" spans="1:30" ht="12.75" x14ac:dyDescent="0.2">
      <c r="A33" s="101" t="s">
        <v>122</v>
      </c>
      <c r="B33" s="31"/>
      <c r="C33" s="31"/>
      <c r="D33" s="103" t="s">
        <v>123</v>
      </c>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row>
    <row r="34" spans="1:30" ht="12.75" x14ac:dyDescent="0.2">
      <c r="A34" s="101" t="s">
        <v>124</v>
      </c>
      <c r="B34" s="104"/>
      <c r="C34" s="104"/>
      <c r="D34" s="103" t="s">
        <v>125</v>
      </c>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row>
    <row r="35" spans="1:30" ht="12.75" x14ac:dyDescent="0.2">
      <c r="A35" s="35" t="s">
        <v>126</v>
      </c>
      <c r="B35" s="104"/>
      <c r="C35" s="104"/>
      <c r="D35" s="102" t="s">
        <v>127</v>
      </c>
    </row>
    <row r="36" spans="1:30" ht="12.75" x14ac:dyDescent="0.2">
      <c r="A36" s="101" t="s">
        <v>128</v>
      </c>
      <c r="B36" s="104"/>
      <c r="C36" s="104"/>
      <c r="D36" s="35" t="s">
        <v>129</v>
      </c>
      <c r="E36" s="3" t="s">
        <v>130</v>
      </c>
    </row>
    <row r="37" spans="1:30" ht="12.75" x14ac:dyDescent="0.2">
      <c r="A37" s="101"/>
      <c r="B37" s="104"/>
      <c r="C37" s="104"/>
      <c r="D37" s="35" t="s">
        <v>131</v>
      </c>
      <c r="E37" s="3" t="s">
        <v>132</v>
      </c>
    </row>
    <row r="38" spans="1:30" ht="12.75" x14ac:dyDescent="0.2">
      <c r="A38" s="101" t="s">
        <v>133</v>
      </c>
      <c r="B38" s="104"/>
      <c r="C38" s="104"/>
      <c r="D38" s="102" t="s">
        <v>134</v>
      </c>
    </row>
  </sheetData>
  <mergeCells count="3">
    <mergeCell ref="C3:E3"/>
    <mergeCell ref="C15:D15"/>
    <mergeCell ref="B24:E24"/>
  </mergeCells>
  <hyperlinks>
    <hyperlink ref="D31" r:id="rId1" location="/?f=A"/>
    <hyperlink ref="D32" r:id="rId2" location="petroleum"/>
    <hyperlink ref="D33" r:id="rId3"/>
    <hyperlink ref="D34" r:id="rId4"/>
    <hyperlink ref="D35" r:id="rId5" location="!documentDetail;D=EPA-HQ-OAR-2005-0161-3173"/>
    <hyperlink ref="D38" r:id="rId6"/>
  </hyperlinks>
  <pageMargins left="0.7" right="0.7" top="0.75" bottom="0.75" header="0.3" footer="0.3"/>
  <drawing r:id="rId7"/>
  <legacy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pageSetUpPr fitToPage="1"/>
  </sheetPr>
  <dimension ref="A1:P45"/>
  <sheetViews>
    <sheetView zoomScaleNormal="100" workbookViewId="0">
      <selection activeCell="A3" sqref="A3"/>
    </sheetView>
  </sheetViews>
  <sheetFormatPr defaultColWidth="14.42578125" defaultRowHeight="15.75" customHeight="1" x14ac:dyDescent="0.2"/>
  <cols>
    <col min="1" max="1" width="6.7109375" customWidth="1"/>
    <col min="2" max="2" width="5.7109375" style="169" customWidth="1"/>
    <col min="3" max="3" width="10.140625" customWidth="1"/>
    <col min="4" max="5" width="8.7109375" customWidth="1"/>
    <col min="6" max="6" width="9.7109375" customWidth="1"/>
    <col min="7" max="7" width="8.7109375" style="169" customWidth="1"/>
    <col min="8" max="13" width="9.7109375" customWidth="1"/>
    <col min="14" max="15" width="8.7109375" customWidth="1"/>
    <col min="16" max="21" width="10.42578125" customWidth="1"/>
  </cols>
  <sheetData>
    <row r="1" spans="1:13" ht="18" customHeight="1" x14ac:dyDescent="0.25">
      <c r="A1" s="265" t="s">
        <v>293</v>
      </c>
      <c r="B1" s="68"/>
      <c r="D1" s="70"/>
      <c r="E1" s="70"/>
      <c r="F1" s="70"/>
      <c r="G1" s="171"/>
      <c r="H1" s="70"/>
      <c r="I1" s="69"/>
      <c r="J1" s="70"/>
      <c r="K1" s="70"/>
      <c r="L1" s="169"/>
      <c r="M1" s="169"/>
    </row>
    <row r="2" spans="1:13" ht="18" customHeight="1" x14ac:dyDescent="0.2">
      <c r="A2" s="69" t="s">
        <v>341</v>
      </c>
      <c r="B2" s="171"/>
      <c r="C2" s="70"/>
      <c r="D2" s="70"/>
      <c r="E2" s="70"/>
      <c r="F2" s="70"/>
      <c r="G2" s="171"/>
      <c r="H2" s="70"/>
      <c r="J2" s="70"/>
      <c r="K2" s="70"/>
      <c r="L2" s="169"/>
      <c r="M2" s="169"/>
    </row>
    <row r="3" spans="1:13" ht="12.75" x14ac:dyDescent="0.2">
      <c r="A3" s="92"/>
      <c r="B3" s="92"/>
      <c r="C3" s="92"/>
      <c r="D3" s="86"/>
      <c r="E3" s="86"/>
      <c r="F3" s="86"/>
      <c r="G3" s="86"/>
      <c r="H3" s="70"/>
      <c r="I3" s="78"/>
      <c r="J3" s="78"/>
      <c r="K3" s="78"/>
      <c r="L3" s="169"/>
      <c r="M3" s="169"/>
    </row>
    <row r="4" spans="1:13" ht="12.75" x14ac:dyDescent="0.2">
      <c r="A4" s="92"/>
      <c r="B4" s="92"/>
      <c r="C4" s="92"/>
      <c r="D4" s="86"/>
      <c r="E4" s="86"/>
      <c r="F4" s="86"/>
      <c r="G4" s="86"/>
      <c r="H4" s="111" t="s">
        <v>135</v>
      </c>
      <c r="I4" s="78"/>
      <c r="J4" s="78"/>
      <c r="K4" s="78"/>
      <c r="M4" s="180" t="s">
        <v>3</v>
      </c>
    </row>
    <row r="5" spans="1:13" ht="12.75" x14ac:dyDescent="0.2">
      <c r="A5" s="92"/>
      <c r="B5" s="174" t="s">
        <v>238</v>
      </c>
      <c r="C5" s="92"/>
      <c r="D5" s="86"/>
      <c r="E5" s="86"/>
      <c r="G5" s="173"/>
      <c r="H5" s="105" t="s">
        <v>64</v>
      </c>
      <c r="I5" s="106" t="s">
        <v>64</v>
      </c>
      <c r="J5" s="105" t="s">
        <v>65</v>
      </c>
      <c r="K5" s="78"/>
      <c r="M5" s="180" t="s">
        <v>136</v>
      </c>
    </row>
    <row r="6" spans="1:13" ht="12.75" x14ac:dyDescent="0.2">
      <c r="A6" s="170" t="s">
        <v>245</v>
      </c>
      <c r="B6" s="177" t="s">
        <v>239</v>
      </c>
      <c r="C6" s="7" t="s">
        <v>137</v>
      </c>
      <c r="D6" s="7" t="s">
        <v>138</v>
      </c>
      <c r="E6" s="7" t="s">
        <v>139</v>
      </c>
      <c r="F6" s="176" t="s">
        <v>244</v>
      </c>
      <c r="G6" s="173"/>
      <c r="H6" s="7" t="s">
        <v>140</v>
      </c>
      <c r="I6" s="7" t="s">
        <v>242</v>
      </c>
      <c r="J6" s="7" t="s">
        <v>140</v>
      </c>
      <c r="K6" s="7" t="s">
        <v>10</v>
      </c>
      <c r="M6" s="7" t="s">
        <v>141</v>
      </c>
    </row>
    <row r="7" spans="1:13" ht="12.75" x14ac:dyDescent="0.2">
      <c r="A7" s="181">
        <v>2005</v>
      </c>
      <c r="B7" s="179">
        <v>0</v>
      </c>
      <c r="C7" s="41">
        <v>195.52</v>
      </c>
      <c r="E7">
        <v>0</v>
      </c>
      <c r="F7" s="178">
        <f>K7-K$7</f>
        <v>0</v>
      </c>
      <c r="G7" s="178"/>
      <c r="H7" s="41">
        <f>F!I30</f>
        <v>6.2634192404318183</v>
      </c>
      <c r="I7" s="41">
        <f t="shared" ref="I7:I15" si="0">H7/2</f>
        <v>3.1317096202159092</v>
      </c>
      <c r="J7" s="41">
        <f>F!J30</f>
        <v>0.23570190415090908</v>
      </c>
      <c r="K7" s="41">
        <f t="shared" ref="K7:K15" si="1">SUM(H7:J7)</f>
        <v>9.6308307647986364</v>
      </c>
      <c r="M7" s="260">
        <f t="shared" ref="M7:M15" si="2">C7-K7</f>
        <v>185.88916923520136</v>
      </c>
    </row>
    <row r="8" spans="1:13" ht="12.75" x14ac:dyDescent="0.2">
      <c r="A8" s="181">
        <v>2006</v>
      </c>
      <c r="B8" s="179">
        <v>0</v>
      </c>
      <c r="C8" s="41">
        <v>184.04</v>
      </c>
      <c r="D8" s="41">
        <f t="shared" ref="D8:D15" si="3">C8-C7</f>
        <v>-11.480000000000018</v>
      </c>
      <c r="E8" s="41">
        <f t="shared" ref="E8:E15" si="4">SUM(D$7:D8)</f>
        <v>-11.480000000000018</v>
      </c>
      <c r="F8" s="178">
        <f t="shared" ref="F8:F15" si="5">K8-K$7</f>
        <v>3.7342961128295471</v>
      </c>
      <c r="G8" s="178"/>
      <c r="H8" s="41">
        <f>F!I31</f>
        <v>8.4587462825727275</v>
      </c>
      <c r="I8" s="41">
        <f t="shared" si="0"/>
        <v>4.2293731412863638</v>
      </c>
      <c r="J8" s="41">
        <f>F!J31</f>
        <v>0.67700745376909099</v>
      </c>
      <c r="K8" s="41">
        <f t="shared" si="1"/>
        <v>13.365126877628184</v>
      </c>
      <c r="M8" s="260">
        <f t="shared" si="2"/>
        <v>170.67487312237182</v>
      </c>
    </row>
    <row r="9" spans="1:13" ht="12.75" x14ac:dyDescent="0.2">
      <c r="A9" s="181">
        <v>2007</v>
      </c>
      <c r="B9" s="179">
        <v>0</v>
      </c>
      <c r="C9" s="41">
        <v>206.49</v>
      </c>
      <c r="D9" s="41">
        <f t="shared" si="3"/>
        <v>22.450000000000017</v>
      </c>
      <c r="E9" s="41">
        <f t="shared" si="4"/>
        <v>10.969999999999999</v>
      </c>
      <c r="F9" s="178">
        <f t="shared" si="5"/>
        <v>7.2263041583031811</v>
      </c>
      <c r="G9" s="178"/>
      <c r="H9" s="41">
        <f>F!I32</f>
        <v>10.626227599909091</v>
      </c>
      <c r="I9" s="41">
        <f t="shared" si="0"/>
        <v>5.3131137999545457</v>
      </c>
      <c r="J9" s="41">
        <f>F!J32</f>
        <v>0.91779352323818186</v>
      </c>
      <c r="K9" s="41">
        <f t="shared" si="1"/>
        <v>16.857134923101817</v>
      </c>
      <c r="M9" s="260">
        <f t="shared" si="2"/>
        <v>189.63286507689818</v>
      </c>
    </row>
    <row r="10" spans="1:13" ht="12.75" x14ac:dyDescent="0.2">
      <c r="A10" s="181">
        <v>2008</v>
      </c>
      <c r="B10" s="179">
        <v>0</v>
      </c>
      <c r="C10" s="41">
        <v>204.22</v>
      </c>
      <c r="D10" s="41">
        <f t="shared" si="3"/>
        <v>-2.2700000000000102</v>
      </c>
      <c r="E10" s="41">
        <f t="shared" si="4"/>
        <v>8.6999999999999886</v>
      </c>
      <c r="F10" s="178">
        <f t="shared" si="5"/>
        <v>13.572242825835</v>
      </c>
      <c r="G10" s="178"/>
      <c r="H10" s="41">
        <f>F!I33</f>
        <v>14.943623133027273</v>
      </c>
      <c r="I10" s="41">
        <f t="shared" si="0"/>
        <v>7.4718115665136366</v>
      </c>
      <c r="J10" s="41">
        <f>F!J33</f>
        <v>0.78763889109272722</v>
      </c>
      <c r="K10" s="41">
        <f t="shared" si="1"/>
        <v>23.203073590633636</v>
      </c>
      <c r="M10" s="260">
        <f t="shared" si="2"/>
        <v>181.01692640936636</v>
      </c>
    </row>
    <row r="11" spans="1:13" ht="12.75" x14ac:dyDescent="0.2">
      <c r="A11" s="181">
        <v>2009</v>
      </c>
      <c r="B11" s="179">
        <v>0</v>
      </c>
      <c r="C11" s="41">
        <v>214.53</v>
      </c>
      <c r="D11" s="41">
        <f t="shared" si="3"/>
        <v>10.310000000000002</v>
      </c>
      <c r="E11" s="41">
        <f t="shared" si="4"/>
        <v>19.009999999999991</v>
      </c>
      <c r="F11" s="178">
        <f t="shared" si="5"/>
        <v>16.704055199866367</v>
      </c>
      <c r="G11" s="178"/>
      <c r="H11" s="41">
        <f>F!I34</f>
        <v>16.999908435204546</v>
      </c>
      <c r="I11" s="41">
        <f t="shared" si="0"/>
        <v>8.4999542176022729</v>
      </c>
      <c r="J11" s="41">
        <f>F!J34</f>
        <v>0.83502331185818179</v>
      </c>
      <c r="K11" s="41">
        <f t="shared" si="1"/>
        <v>26.334885964665002</v>
      </c>
      <c r="M11" s="260">
        <f t="shared" si="2"/>
        <v>188.195114035335</v>
      </c>
    </row>
    <row r="12" spans="1:13" ht="12.75" x14ac:dyDescent="0.2">
      <c r="A12" s="181">
        <v>2010</v>
      </c>
      <c r="B12" s="179">
        <v>0</v>
      </c>
      <c r="C12" s="41">
        <v>207.31</v>
      </c>
      <c r="D12" s="41">
        <f t="shared" si="3"/>
        <v>-7.2199999999999989</v>
      </c>
      <c r="E12" s="41">
        <f t="shared" si="4"/>
        <v>11.789999999999992</v>
      </c>
      <c r="F12" s="178">
        <f t="shared" si="5"/>
        <v>20.792704834498643</v>
      </c>
      <c r="G12" s="178"/>
      <c r="H12" s="41">
        <f>F!I35</f>
        <v>19.832510118845459</v>
      </c>
      <c r="I12" s="41">
        <f t="shared" si="0"/>
        <v>9.9162550594227294</v>
      </c>
      <c r="J12" s="41">
        <f>F!J35</f>
        <v>0.67477042102909091</v>
      </c>
      <c r="K12" s="41">
        <f t="shared" si="1"/>
        <v>30.423535599297278</v>
      </c>
      <c r="M12" s="260">
        <f t="shared" si="2"/>
        <v>176.88646440070272</v>
      </c>
    </row>
    <row r="13" spans="1:13" ht="12.75" x14ac:dyDescent="0.2">
      <c r="A13" s="181">
        <v>2011</v>
      </c>
      <c r="B13" s="179">
        <v>0</v>
      </c>
      <c r="C13" s="41">
        <v>197.11</v>
      </c>
      <c r="D13" s="41">
        <f t="shared" si="3"/>
        <v>-10.199999999999989</v>
      </c>
      <c r="E13" s="41">
        <f t="shared" si="4"/>
        <v>1.5900000000000034</v>
      </c>
      <c r="F13" s="178">
        <f t="shared" si="5"/>
        <v>22.512991899801825</v>
      </c>
      <c r="G13" s="178"/>
      <c r="H13" s="41">
        <f>F!I36</f>
        <v>19.896237582995457</v>
      </c>
      <c r="I13" s="41">
        <f t="shared" si="0"/>
        <v>9.9481187914977287</v>
      </c>
      <c r="J13" s="41">
        <f>F!J36</f>
        <v>2.2994662901072727</v>
      </c>
      <c r="K13" s="41">
        <f t="shared" si="1"/>
        <v>32.143822664600464</v>
      </c>
      <c r="M13" s="260">
        <f t="shared" si="2"/>
        <v>164.96617733539955</v>
      </c>
    </row>
    <row r="14" spans="1:13" ht="12.75" x14ac:dyDescent="0.2">
      <c r="A14" s="181">
        <v>2012</v>
      </c>
      <c r="B14" s="179">
        <v>0</v>
      </c>
      <c r="C14" s="41">
        <v>183.85</v>
      </c>
      <c r="D14" s="41">
        <f t="shared" si="3"/>
        <v>-13.260000000000019</v>
      </c>
      <c r="E14" s="41">
        <f t="shared" si="4"/>
        <v>-11.670000000000016</v>
      </c>
      <c r="F14" s="178">
        <f t="shared" si="5"/>
        <v>22.524478589375441</v>
      </c>
      <c r="G14" s="178"/>
      <c r="H14" s="41">
        <f>F!I37</f>
        <v>19.88166062638636</v>
      </c>
      <c r="I14" s="41">
        <f t="shared" si="0"/>
        <v>9.9408303131931799</v>
      </c>
      <c r="J14" s="41">
        <f>F!J37</f>
        <v>2.332818414594545</v>
      </c>
      <c r="K14" s="41">
        <f t="shared" si="1"/>
        <v>32.155309354174079</v>
      </c>
      <c r="M14" s="260">
        <f t="shared" si="2"/>
        <v>151.69469064582591</v>
      </c>
    </row>
    <row r="15" spans="1:13" ht="12.75" x14ac:dyDescent="0.2">
      <c r="A15" s="181">
        <v>2013</v>
      </c>
      <c r="B15" s="179">
        <v>0</v>
      </c>
      <c r="C15" s="41">
        <v>215.36</v>
      </c>
      <c r="D15" s="41">
        <f t="shared" si="3"/>
        <v>31.510000000000019</v>
      </c>
      <c r="E15" s="41">
        <f t="shared" si="4"/>
        <v>19.840000000000003</v>
      </c>
      <c r="F15" s="178">
        <f t="shared" si="5"/>
        <v>24.68358928741636</v>
      </c>
      <c r="G15" s="178"/>
      <c r="H15" s="41">
        <f>F!I38</f>
        <v>20.404562223722724</v>
      </c>
      <c r="I15" s="41">
        <f t="shared" si="0"/>
        <v>10.202281111861362</v>
      </c>
      <c r="J15" s="41">
        <f>F!J38</f>
        <v>3.7075767166309093</v>
      </c>
      <c r="K15" s="41">
        <f t="shared" si="1"/>
        <v>34.314420052214999</v>
      </c>
      <c r="M15" s="260">
        <f t="shared" si="2"/>
        <v>181.04557994778503</v>
      </c>
    </row>
    <row r="16" spans="1:13" ht="12.75" x14ac:dyDescent="0.2">
      <c r="A16" s="181">
        <v>2014</v>
      </c>
      <c r="B16" s="179">
        <v>0</v>
      </c>
      <c r="M16" s="261"/>
    </row>
    <row r="17" spans="1:16" ht="12.75" x14ac:dyDescent="0.2">
      <c r="A17" s="181">
        <v>2015</v>
      </c>
      <c r="B17" s="179">
        <v>0</v>
      </c>
      <c r="C17" s="318" t="s">
        <v>142</v>
      </c>
      <c r="D17" s="319"/>
      <c r="E17" s="183">
        <f>SUM(D8:D15)</f>
        <v>19.840000000000003</v>
      </c>
      <c r="F17" s="258">
        <f>F15-E17</f>
        <v>4.8435892874163571</v>
      </c>
      <c r="G17" s="184" t="s">
        <v>246</v>
      </c>
      <c r="H17" s="316" t="s">
        <v>243</v>
      </c>
      <c r="I17" s="317"/>
      <c r="J17" s="317"/>
      <c r="K17" s="317"/>
      <c r="L17" s="317"/>
      <c r="M17" s="262">
        <f>M15-M7</f>
        <v>-4.8435892874163358</v>
      </c>
    </row>
    <row r="18" spans="1:16" ht="15.75" customHeight="1" x14ac:dyDescent="0.2">
      <c r="M18" s="259">
        <f>M17/M7</f>
        <v>-2.6056328657254105E-2</v>
      </c>
    </row>
    <row r="20" spans="1:16" ht="15.75" customHeight="1" x14ac:dyDescent="0.2">
      <c r="P20" s="172"/>
    </row>
    <row r="21" spans="1:16" ht="15.75" customHeight="1" x14ac:dyDescent="0.2">
      <c r="P21" s="172"/>
    </row>
    <row r="36" spans="1:7" ht="15.75" customHeight="1" x14ac:dyDescent="0.2">
      <c r="A36" s="182" t="s">
        <v>340</v>
      </c>
    </row>
    <row r="39" spans="1:7" ht="15.75" customHeight="1" x14ac:dyDescent="0.2">
      <c r="C39" s="188" t="s">
        <v>247</v>
      </c>
      <c r="E39" s="172"/>
      <c r="F39" s="172"/>
      <c r="G39" s="172"/>
    </row>
    <row r="40" spans="1:7" ht="15.75" customHeight="1" x14ac:dyDescent="0.2">
      <c r="D40" s="172"/>
      <c r="E40" s="172"/>
      <c r="F40" s="172"/>
      <c r="G40" s="172"/>
    </row>
    <row r="41" spans="1:7" ht="15.75" customHeight="1" x14ac:dyDescent="0.2">
      <c r="C41" s="175"/>
      <c r="D41" s="175"/>
      <c r="E41" s="175">
        <v>2005</v>
      </c>
      <c r="F41" s="175">
        <v>2013</v>
      </c>
      <c r="G41" s="176" t="s">
        <v>240</v>
      </c>
    </row>
    <row r="42" spans="1:7" ht="15.75" customHeight="1" x14ac:dyDescent="0.2">
      <c r="C42" s="172" t="s">
        <v>8</v>
      </c>
      <c r="D42" s="172"/>
      <c r="E42" s="185">
        <f>-C7</f>
        <v>-195.52</v>
      </c>
      <c r="F42" s="185">
        <f>-C15</f>
        <v>-215.36</v>
      </c>
      <c r="G42" s="185">
        <f>F42-E42</f>
        <v>-19.840000000000003</v>
      </c>
    </row>
    <row r="43" spans="1:7" ht="15.75" customHeight="1" x14ac:dyDescent="0.2">
      <c r="C43" s="172" t="s">
        <v>86</v>
      </c>
      <c r="D43" s="172"/>
      <c r="E43" s="185">
        <f>K7</f>
        <v>9.6308307647986364</v>
      </c>
      <c r="F43" s="185">
        <f>K15</f>
        <v>34.314420052214999</v>
      </c>
      <c r="G43" s="185">
        <f>F43-E43</f>
        <v>24.68358928741636</v>
      </c>
    </row>
    <row r="44" spans="1:7" ht="15.75" customHeight="1" x14ac:dyDescent="0.2">
      <c r="C44" s="175" t="s">
        <v>241</v>
      </c>
      <c r="D44" s="175"/>
      <c r="E44" s="186">
        <f>M7</f>
        <v>185.88916923520136</v>
      </c>
      <c r="F44" s="186">
        <f>M15</f>
        <v>181.04557994778503</v>
      </c>
      <c r="G44" s="186">
        <f>F44-E44</f>
        <v>-4.8435892874163358</v>
      </c>
    </row>
    <row r="45" spans="1:7" ht="15.75" customHeight="1" x14ac:dyDescent="0.2">
      <c r="C45" s="189" t="s">
        <v>248</v>
      </c>
      <c r="D45" s="172"/>
      <c r="E45" s="172">
        <f>SUM(E42:E44)</f>
        <v>0</v>
      </c>
      <c r="F45" s="172">
        <f>SUM(F42:F44)</f>
        <v>0</v>
      </c>
      <c r="G45" s="263">
        <f>SUM(G42:G44)</f>
        <v>2.1316282072803006E-14</v>
      </c>
    </row>
  </sheetData>
  <mergeCells count="2">
    <mergeCell ref="H17:L17"/>
    <mergeCell ref="C17:D17"/>
  </mergeCells>
  <pageMargins left="0.7" right="0.7" top="0.75" bottom="0.75" header="0.3" footer="0.3"/>
  <pageSetup scale="77" orientation="landscape" r:id="rId1"/>
  <headerFooter>
    <oddFooter>&amp;R&amp;9&amp;K01+024&amp;F &amp;D</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499984740745262"/>
  </sheetPr>
  <dimension ref="A1:CY1007"/>
  <sheetViews>
    <sheetView zoomScaleNormal="100" workbookViewId="0">
      <selection activeCell="A2" sqref="A2"/>
    </sheetView>
  </sheetViews>
  <sheetFormatPr defaultColWidth="14.42578125" defaultRowHeight="15.95" customHeight="1" x14ac:dyDescent="0.2"/>
  <cols>
    <col min="1" max="1" width="13.42578125" customWidth="1"/>
    <col min="2" max="4" width="12" customWidth="1"/>
    <col min="5" max="54" width="8.7109375" customWidth="1"/>
  </cols>
  <sheetData>
    <row r="1" spans="1:103" ht="15.95" customHeight="1" x14ac:dyDescent="0.25">
      <c r="A1" s="229" t="s">
        <v>155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row>
    <row r="2" spans="1:103" ht="15.95" customHeight="1" x14ac:dyDescent="0.2">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row>
    <row r="3" spans="1:103" ht="15.95" customHeight="1" x14ac:dyDescent="0.2">
      <c r="A3" s="112" t="s">
        <v>156</v>
      </c>
      <c r="B3" s="9"/>
      <c r="C3" s="302" t="s">
        <v>157</v>
      </c>
      <c r="D3" s="303"/>
      <c r="E3" s="9"/>
      <c r="F3" s="302" t="s">
        <v>158</v>
      </c>
      <c r="G3" s="303"/>
      <c r="H3" s="9"/>
      <c r="I3" s="112" t="s">
        <v>159</v>
      </c>
      <c r="J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row>
    <row r="4" spans="1:103" ht="15.95" customHeight="1" x14ac:dyDescent="0.2">
      <c r="A4" s="3" t="s">
        <v>160</v>
      </c>
      <c r="B4" s="9"/>
      <c r="C4" s="5" t="s">
        <v>161</v>
      </c>
      <c r="D4" s="4" t="s">
        <v>15</v>
      </c>
      <c r="F4" s="5" t="s">
        <v>161</v>
      </c>
      <c r="G4" s="4" t="s">
        <v>15</v>
      </c>
      <c r="H4" s="9"/>
      <c r="I4" s="302" t="s">
        <v>137</v>
      </c>
      <c r="J4" s="303"/>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row>
    <row r="5" spans="1:103" ht="15.95" customHeight="1" x14ac:dyDescent="0.2">
      <c r="A5" s="91" t="s">
        <v>162</v>
      </c>
      <c r="B5" s="5" t="s">
        <v>163</v>
      </c>
      <c r="C5" s="4">
        <v>-2</v>
      </c>
      <c r="D5" s="113">
        <f>C5*ccotwo/kJBtu</f>
        <v>-0.51701852649719948</v>
      </c>
      <c r="F5" s="114">
        <v>4.2569999999999997</v>
      </c>
      <c r="G5" s="12">
        <f>F5*ccotwo/kJBtu</f>
        <v>1.100473933649289</v>
      </c>
      <c r="H5" s="9"/>
      <c r="I5" s="4">
        <v>2005</v>
      </c>
      <c r="J5" s="4">
        <v>2013</v>
      </c>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row>
    <row r="6" spans="1:103" ht="15.95" customHeight="1" x14ac:dyDescent="0.2">
      <c r="A6" s="91" t="s">
        <v>164</v>
      </c>
      <c r="B6" s="5" t="s">
        <v>165</v>
      </c>
      <c r="C6" s="4">
        <v>-9</v>
      </c>
      <c r="D6" s="113">
        <f>C6*ccotwo/kJBtu</f>
        <v>-2.3265833692373974</v>
      </c>
      <c r="F6" s="114">
        <v>89.262</v>
      </c>
      <c r="G6" s="12">
        <f>F6*ccotwo/kJBtu</f>
        <v>23.07505385609651</v>
      </c>
      <c r="H6" s="9"/>
      <c r="I6" s="113">
        <f>(DLUCe*F!G11+DLUCb*F!H11)/1000</f>
        <v>0.67125821727272716</v>
      </c>
      <c r="J6" s="113">
        <f>(DLUCe*F!G19+DLUCb*F!H19)/1000</f>
        <v>5.7058024172727277</v>
      </c>
      <c r="K6" s="115" t="s">
        <v>166</v>
      </c>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row>
    <row r="7" spans="1:103" ht="15.95" customHeight="1" x14ac:dyDescent="0.2">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row>
    <row r="8" spans="1:103" ht="15.95" customHeight="1" x14ac:dyDescent="0.2">
      <c r="A8" s="116" t="s">
        <v>167</v>
      </c>
      <c r="B8" s="117"/>
      <c r="C8" s="117"/>
      <c r="D8" s="117"/>
      <c r="E8" s="118">
        <v>131</v>
      </c>
      <c r="F8" s="116" t="s">
        <v>168</v>
      </c>
      <c r="G8" s="119">
        <f>ccotwo*E8</f>
        <v>35.727272727272727</v>
      </c>
      <c r="H8" s="116" t="s">
        <v>169</v>
      </c>
      <c r="I8" s="120" t="s">
        <v>170</v>
      </c>
      <c r="J8" s="121"/>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7"/>
      <c r="CF8" s="117"/>
      <c r="CG8" s="117"/>
      <c r="CH8" s="117"/>
      <c r="CI8" s="117"/>
      <c r="CJ8" s="117"/>
      <c r="CK8" s="117"/>
      <c r="CL8" s="117"/>
      <c r="CM8" s="117"/>
      <c r="CN8" s="117"/>
      <c r="CO8" s="117"/>
      <c r="CP8" s="117"/>
      <c r="CQ8" s="117"/>
      <c r="CR8" s="117"/>
      <c r="CS8" s="117"/>
      <c r="CT8" s="117"/>
      <c r="CU8" s="117"/>
      <c r="CV8" s="117"/>
      <c r="CW8" s="117"/>
      <c r="CX8" s="117"/>
      <c r="CY8" s="117"/>
    </row>
    <row r="9" spans="1:103" ht="15.95" customHeight="1" x14ac:dyDescent="0.2">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row>
    <row r="10" spans="1:103" ht="15.95" customHeight="1" x14ac:dyDescent="0.2">
      <c r="A10" s="3" t="s">
        <v>171</v>
      </c>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row>
    <row r="11" spans="1:103" ht="15.95" customHeight="1" x14ac:dyDescent="0.2">
      <c r="A11" s="112" t="s">
        <v>172</v>
      </c>
      <c r="B11" s="69"/>
      <c r="C11" s="69"/>
      <c r="D11" s="69"/>
      <c r="E11" s="9"/>
      <c r="F11" s="9"/>
      <c r="G11" s="9"/>
      <c r="H11" s="9"/>
      <c r="I11" s="122" t="s">
        <v>127</v>
      </c>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row>
    <row r="12" spans="1:103" ht="15.95" customHeight="1" x14ac:dyDescent="0.2">
      <c r="A12" s="29"/>
      <c r="B12" s="4"/>
      <c r="C12" s="4"/>
      <c r="D12" s="112"/>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23"/>
      <c r="BH12" s="123"/>
      <c r="BI12" s="123"/>
      <c r="BJ12" s="123"/>
      <c r="BK12" s="123"/>
      <c r="BL12" s="123"/>
      <c r="BM12" s="123"/>
      <c r="BN12" s="123"/>
      <c r="BO12" s="123"/>
      <c r="BP12" s="123"/>
      <c r="BQ12" s="123"/>
      <c r="BR12" s="123"/>
      <c r="BS12" s="123"/>
      <c r="BT12" s="123"/>
      <c r="BU12" s="123"/>
      <c r="BV12" s="123"/>
      <c r="BW12" s="123"/>
      <c r="BX12" s="123"/>
      <c r="BY12" s="123"/>
      <c r="BZ12" s="123"/>
      <c r="CA12" s="123"/>
      <c r="CB12" s="123"/>
      <c r="CC12" s="123"/>
      <c r="CD12" s="123"/>
      <c r="CE12" s="123"/>
      <c r="CF12" s="123"/>
      <c r="CG12" s="123"/>
      <c r="CH12" s="123"/>
      <c r="CI12" s="123"/>
      <c r="CJ12" s="123"/>
      <c r="CK12" s="123"/>
      <c r="CL12" s="123"/>
      <c r="CM12" s="123"/>
      <c r="CN12" s="123"/>
      <c r="CO12" s="123"/>
      <c r="CP12" s="123"/>
      <c r="CQ12" s="123"/>
      <c r="CR12" s="123"/>
      <c r="CS12" s="123"/>
      <c r="CT12" s="123"/>
      <c r="CU12" s="123"/>
      <c r="CV12" s="123"/>
      <c r="CW12" s="123"/>
      <c r="CX12" s="123"/>
      <c r="CY12" s="123"/>
    </row>
    <row r="13" spans="1:103" ht="15.95" customHeight="1" x14ac:dyDescent="0.2">
      <c r="A13" s="29" t="s">
        <v>149</v>
      </c>
      <c r="B13" s="4" t="s">
        <v>173</v>
      </c>
      <c r="C13" s="4" t="s">
        <v>173</v>
      </c>
      <c r="D13" s="112" t="s">
        <v>357</v>
      </c>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row>
    <row r="14" spans="1:103" ht="15.95" customHeight="1" x14ac:dyDescent="0.2">
      <c r="A14" s="4" t="s">
        <v>174</v>
      </c>
      <c r="B14" s="124" t="s">
        <v>175</v>
      </c>
      <c r="C14" s="124" t="s">
        <v>176</v>
      </c>
      <c r="D14" s="125">
        <v>0</v>
      </c>
      <c r="E14" s="125">
        <v>1</v>
      </c>
      <c r="F14" s="125">
        <v>2</v>
      </c>
      <c r="G14" s="125">
        <v>3</v>
      </c>
      <c r="H14" s="125">
        <v>4</v>
      </c>
      <c r="I14" s="125">
        <v>5</v>
      </c>
      <c r="J14" s="125">
        <v>6</v>
      </c>
      <c r="K14" s="125">
        <v>7</v>
      </c>
      <c r="L14" s="125">
        <v>8</v>
      </c>
      <c r="M14" s="125">
        <v>9</v>
      </c>
      <c r="N14" s="125">
        <v>10</v>
      </c>
      <c r="O14" s="125">
        <v>11</v>
      </c>
      <c r="P14" s="125">
        <v>12</v>
      </c>
      <c r="Q14" s="125">
        <v>13</v>
      </c>
      <c r="R14" s="125">
        <v>14</v>
      </c>
      <c r="S14" s="125">
        <v>15</v>
      </c>
      <c r="T14" s="125">
        <v>16</v>
      </c>
      <c r="U14" s="125">
        <v>17</v>
      </c>
      <c r="V14" s="125">
        <v>18</v>
      </c>
      <c r="W14" s="125">
        <v>19</v>
      </c>
      <c r="X14" s="125">
        <v>20</v>
      </c>
      <c r="Y14" s="125">
        <v>21</v>
      </c>
      <c r="Z14" s="125">
        <v>22</v>
      </c>
      <c r="AA14" s="125">
        <v>23</v>
      </c>
      <c r="AB14" s="125">
        <v>24</v>
      </c>
      <c r="AC14" s="125">
        <v>25</v>
      </c>
      <c r="AD14" s="125">
        <v>26</v>
      </c>
      <c r="AE14" s="125">
        <v>27</v>
      </c>
      <c r="AF14" s="125">
        <v>28</v>
      </c>
      <c r="AG14" s="125">
        <v>29</v>
      </c>
      <c r="AH14" s="125">
        <v>30</v>
      </c>
      <c r="AI14" s="125">
        <v>31</v>
      </c>
      <c r="AJ14" s="125">
        <v>32</v>
      </c>
      <c r="AK14" s="125">
        <v>33</v>
      </c>
      <c r="AL14" s="125">
        <v>34</v>
      </c>
      <c r="AM14" s="125">
        <v>35</v>
      </c>
      <c r="AN14" s="125">
        <v>36</v>
      </c>
      <c r="AO14" s="125">
        <v>37</v>
      </c>
      <c r="AP14" s="125">
        <v>38</v>
      </c>
      <c r="AQ14" s="125">
        <v>39</v>
      </c>
      <c r="AR14" s="125">
        <v>40</v>
      </c>
      <c r="AS14" s="125">
        <v>41</v>
      </c>
      <c r="AT14" s="125">
        <v>42</v>
      </c>
      <c r="AU14" s="125">
        <v>43</v>
      </c>
      <c r="AV14" s="125">
        <v>44</v>
      </c>
      <c r="AW14" s="125">
        <v>45</v>
      </c>
      <c r="AX14" s="125">
        <v>46</v>
      </c>
      <c r="AY14" s="125">
        <v>47</v>
      </c>
      <c r="AZ14" s="125">
        <v>48</v>
      </c>
      <c r="BA14" s="125">
        <v>49</v>
      </c>
      <c r="BB14" s="125">
        <v>50</v>
      </c>
      <c r="BC14" s="125"/>
      <c r="BD14" s="125"/>
      <c r="BE14" s="125"/>
      <c r="BF14" s="125"/>
      <c r="BG14" s="125"/>
      <c r="BH14" s="125"/>
      <c r="BI14" s="125"/>
      <c r="BJ14" s="125"/>
      <c r="BK14" s="125"/>
      <c r="BL14" s="125"/>
      <c r="BM14" s="125"/>
      <c r="BN14" s="125"/>
      <c r="BO14" s="125"/>
      <c r="BP14" s="125"/>
      <c r="BQ14" s="125"/>
      <c r="BR14" s="125"/>
      <c r="BS14" s="125"/>
      <c r="BT14" s="125"/>
      <c r="BU14" s="125"/>
      <c r="BV14" s="125"/>
      <c r="BW14" s="125"/>
      <c r="BX14" s="125"/>
      <c r="BY14" s="125"/>
      <c r="BZ14" s="125"/>
      <c r="CA14" s="125"/>
      <c r="CB14" s="125"/>
      <c r="CC14" s="125"/>
      <c r="CD14" s="125"/>
      <c r="CE14" s="125"/>
      <c r="CF14" s="125"/>
      <c r="CG14" s="125"/>
      <c r="CH14" s="125"/>
      <c r="CI14" s="125"/>
      <c r="CJ14" s="125"/>
      <c r="CK14" s="125"/>
      <c r="CL14" s="125"/>
      <c r="CM14" s="125"/>
      <c r="CN14" s="125"/>
      <c r="CO14" s="125"/>
      <c r="CP14" s="125"/>
      <c r="CQ14" s="125"/>
      <c r="CR14" s="125"/>
      <c r="CS14" s="125"/>
      <c r="CT14" s="125"/>
      <c r="CU14" s="125"/>
      <c r="CV14" s="125"/>
      <c r="CW14" s="125"/>
      <c r="CX14" s="125"/>
      <c r="CY14" s="125"/>
    </row>
    <row r="15" spans="1:103" ht="15.95" customHeight="1" x14ac:dyDescent="0.2">
      <c r="A15" s="4">
        <v>2012</v>
      </c>
      <c r="B15" s="54">
        <f>C15/30</f>
        <v>80287.7</v>
      </c>
      <c r="C15" s="54">
        <f>SUM(D15:AG15)</f>
        <v>2408631</v>
      </c>
      <c r="D15" s="54">
        <v>1666364</v>
      </c>
      <c r="E15" s="54">
        <v>36043</v>
      </c>
      <c r="F15" s="54">
        <v>36043</v>
      </c>
      <c r="G15" s="54">
        <v>36043</v>
      </c>
      <c r="H15" s="54">
        <v>36043</v>
      </c>
      <c r="I15" s="54">
        <v>36043</v>
      </c>
      <c r="J15" s="54">
        <v>36043</v>
      </c>
      <c r="K15" s="54">
        <v>36043</v>
      </c>
      <c r="L15" s="54">
        <v>36043</v>
      </c>
      <c r="M15" s="54">
        <v>36043</v>
      </c>
      <c r="N15" s="54">
        <v>36043</v>
      </c>
      <c r="O15" s="54">
        <v>36043</v>
      </c>
      <c r="P15" s="54">
        <v>36043</v>
      </c>
      <c r="Q15" s="54">
        <v>36043</v>
      </c>
      <c r="R15" s="54">
        <v>36043</v>
      </c>
      <c r="S15" s="54">
        <v>36043</v>
      </c>
      <c r="T15" s="54">
        <v>36043</v>
      </c>
      <c r="U15" s="54">
        <v>36043</v>
      </c>
      <c r="V15" s="54">
        <v>36043</v>
      </c>
      <c r="W15" s="54">
        <v>36043</v>
      </c>
      <c r="X15" s="54">
        <v>5745</v>
      </c>
      <c r="Y15" s="54">
        <v>5745</v>
      </c>
      <c r="Z15" s="54">
        <v>5745</v>
      </c>
      <c r="AA15" s="54">
        <v>5745</v>
      </c>
      <c r="AB15" s="54">
        <v>5745</v>
      </c>
      <c r="AC15" s="54">
        <v>5745</v>
      </c>
      <c r="AD15" s="54">
        <v>5745</v>
      </c>
      <c r="AE15" s="54">
        <v>5745</v>
      </c>
      <c r="AF15" s="54">
        <v>5745</v>
      </c>
      <c r="AG15" s="54">
        <v>5745</v>
      </c>
      <c r="AH15" s="54">
        <v>5745</v>
      </c>
      <c r="AI15" s="54">
        <v>5745</v>
      </c>
      <c r="AJ15" s="54">
        <v>5745</v>
      </c>
      <c r="AK15" s="54">
        <v>5745</v>
      </c>
      <c r="AL15" s="54">
        <v>5745</v>
      </c>
      <c r="AM15" s="54">
        <v>5745</v>
      </c>
      <c r="AN15" s="54">
        <v>5745</v>
      </c>
      <c r="AO15" s="54">
        <v>5745</v>
      </c>
      <c r="AP15" s="54">
        <v>5745</v>
      </c>
      <c r="AQ15" s="54">
        <v>5745</v>
      </c>
      <c r="AR15" s="54">
        <v>5745</v>
      </c>
      <c r="AS15" s="54">
        <v>5745</v>
      </c>
      <c r="AT15" s="54">
        <v>5745</v>
      </c>
      <c r="AU15" s="54">
        <v>5745</v>
      </c>
      <c r="AV15" s="54">
        <v>5745</v>
      </c>
      <c r="AW15" s="54">
        <v>5745</v>
      </c>
      <c r="AX15" s="54">
        <v>5745</v>
      </c>
      <c r="AY15" s="54">
        <v>5745</v>
      </c>
      <c r="AZ15" s="54">
        <v>5745</v>
      </c>
      <c r="BA15" s="54">
        <v>5745</v>
      </c>
      <c r="BB15" s="54">
        <v>5745</v>
      </c>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row>
    <row r="16" spans="1:103" ht="15.95" customHeight="1" x14ac:dyDescent="0.2">
      <c r="A16" s="4">
        <v>2017</v>
      </c>
      <c r="B16" s="54">
        <f>C16/30</f>
        <v>56762.23333333333</v>
      </c>
      <c r="C16" s="54">
        <f>SUM(D16:AG16)</f>
        <v>1702867</v>
      </c>
      <c r="D16" s="54">
        <v>1177509</v>
      </c>
      <c r="E16" s="54">
        <v>25652</v>
      </c>
      <c r="F16" s="54">
        <v>25652</v>
      </c>
      <c r="G16" s="54">
        <v>25652</v>
      </c>
      <c r="H16" s="54">
        <v>25652</v>
      </c>
      <c r="I16" s="54">
        <v>25652</v>
      </c>
      <c r="J16" s="54">
        <v>25652</v>
      </c>
      <c r="K16" s="54">
        <v>25652</v>
      </c>
      <c r="L16" s="54">
        <v>25652</v>
      </c>
      <c r="M16" s="54">
        <v>25652</v>
      </c>
      <c r="N16" s="54">
        <v>25652</v>
      </c>
      <c r="O16" s="54">
        <v>25652</v>
      </c>
      <c r="P16" s="54">
        <v>25652</v>
      </c>
      <c r="Q16" s="54">
        <v>25652</v>
      </c>
      <c r="R16" s="54">
        <v>25652</v>
      </c>
      <c r="S16" s="54">
        <v>25652</v>
      </c>
      <c r="T16" s="54">
        <v>25652</v>
      </c>
      <c r="U16" s="54">
        <v>25652</v>
      </c>
      <c r="V16" s="54">
        <v>25652</v>
      </c>
      <c r="W16" s="54">
        <v>25652</v>
      </c>
      <c r="X16" s="54">
        <v>3797</v>
      </c>
      <c r="Y16" s="54">
        <v>3797</v>
      </c>
      <c r="Z16" s="54">
        <v>3797</v>
      </c>
      <c r="AA16" s="54">
        <v>3797</v>
      </c>
      <c r="AB16" s="54">
        <v>3797</v>
      </c>
      <c r="AC16" s="54">
        <v>3797</v>
      </c>
      <c r="AD16" s="54">
        <v>3797</v>
      </c>
      <c r="AE16" s="54">
        <v>3797</v>
      </c>
      <c r="AF16" s="54">
        <v>3797</v>
      </c>
      <c r="AG16" s="54">
        <v>3797</v>
      </c>
      <c r="AH16" s="54">
        <v>3797</v>
      </c>
      <c r="AI16" s="54">
        <v>3797</v>
      </c>
      <c r="AJ16" s="54">
        <v>3797</v>
      </c>
      <c r="AK16" s="54">
        <v>3797</v>
      </c>
      <c r="AL16" s="54">
        <v>3797</v>
      </c>
      <c r="AM16" s="54">
        <v>3797</v>
      </c>
      <c r="AN16" s="54">
        <v>3797</v>
      </c>
      <c r="AO16" s="54">
        <v>3797</v>
      </c>
      <c r="AP16" s="54">
        <v>3797</v>
      </c>
      <c r="AQ16" s="54">
        <v>3797</v>
      </c>
      <c r="AR16" s="54">
        <v>3797</v>
      </c>
      <c r="AS16" s="54">
        <v>3797</v>
      </c>
      <c r="AT16" s="54">
        <v>3797</v>
      </c>
      <c r="AU16" s="54">
        <v>3797</v>
      </c>
      <c r="AV16" s="54">
        <v>3797</v>
      </c>
      <c r="AW16" s="54">
        <v>3797</v>
      </c>
      <c r="AX16" s="54">
        <v>3797</v>
      </c>
      <c r="AY16" s="54">
        <v>3797</v>
      </c>
      <c r="AZ16" s="54">
        <v>3797</v>
      </c>
      <c r="BA16" s="54">
        <v>3797</v>
      </c>
      <c r="BB16" s="54">
        <v>3797</v>
      </c>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row>
    <row r="17" spans="1:103" ht="15.95" customHeight="1" x14ac:dyDescent="0.2">
      <c r="A17" s="4">
        <v>2022</v>
      </c>
      <c r="B17" s="54">
        <f>C17/30</f>
        <v>31796.733333333334</v>
      </c>
      <c r="C17" s="54">
        <f>SUM(D17:AG17)</f>
        <v>953902</v>
      </c>
      <c r="D17" s="54">
        <v>629158</v>
      </c>
      <c r="E17" s="54">
        <v>16156</v>
      </c>
      <c r="F17" s="54">
        <v>16156</v>
      </c>
      <c r="G17" s="54">
        <v>16156</v>
      </c>
      <c r="H17" s="54">
        <v>16156</v>
      </c>
      <c r="I17" s="54">
        <v>16156</v>
      </c>
      <c r="J17" s="54">
        <v>16156</v>
      </c>
      <c r="K17" s="54">
        <v>16156</v>
      </c>
      <c r="L17" s="54">
        <v>16156</v>
      </c>
      <c r="M17" s="54">
        <v>16156</v>
      </c>
      <c r="N17" s="54">
        <v>16156</v>
      </c>
      <c r="O17" s="54">
        <v>16156</v>
      </c>
      <c r="P17" s="54">
        <v>16156</v>
      </c>
      <c r="Q17" s="54">
        <v>16156</v>
      </c>
      <c r="R17" s="54">
        <v>16156</v>
      </c>
      <c r="S17" s="54">
        <v>16156</v>
      </c>
      <c r="T17" s="54">
        <v>16156</v>
      </c>
      <c r="U17" s="54">
        <v>16156</v>
      </c>
      <c r="V17" s="54">
        <v>16156</v>
      </c>
      <c r="W17" s="54">
        <v>16156</v>
      </c>
      <c r="X17" s="54">
        <v>1778</v>
      </c>
      <c r="Y17" s="54">
        <v>1778</v>
      </c>
      <c r="Z17" s="54">
        <v>1778</v>
      </c>
      <c r="AA17" s="54">
        <v>1778</v>
      </c>
      <c r="AB17" s="54">
        <v>1778</v>
      </c>
      <c r="AC17" s="54">
        <v>1778</v>
      </c>
      <c r="AD17" s="54">
        <v>1778</v>
      </c>
      <c r="AE17" s="54">
        <v>1778</v>
      </c>
      <c r="AF17" s="54">
        <v>1778</v>
      </c>
      <c r="AG17" s="54">
        <v>1778</v>
      </c>
      <c r="AH17" s="54">
        <v>1778</v>
      </c>
      <c r="AI17" s="54">
        <v>1778</v>
      </c>
      <c r="AJ17" s="54">
        <v>1778</v>
      </c>
      <c r="AK17" s="54">
        <v>1778</v>
      </c>
      <c r="AL17" s="54">
        <v>1778</v>
      </c>
      <c r="AM17" s="54">
        <v>1778</v>
      </c>
      <c r="AN17" s="54">
        <v>1778</v>
      </c>
      <c r="AO17" s="54">
        <v>1778</v>
      </c>
      <c r="AP17" s="54">
        <v>1778</v>
      </c>
      <c r="AQ17" s="54">
        <v>1778</v>
      </c>
      <c r="AR17" s="54">
        <v>1778</v>
      </c>
      <c r="AS17" s="54">
        <v>1778</v>
      </c>
      <c r="AT17" s="54">
        <v>1778</v>
      </c>
      <c r="AU17" s="54">
        <v>1778</v>
      </c>
      <c r="AV17" s="54">
        <v>1778</v>
      </c>
      <c r="AW17" s="54">
        <v>1778</v>
      </c>
      <c r="AX17" s="54">
        <v>1778</v>
      </c>
      <c r="AY17" s="54">
        <v>1778</v>
      </c>
      <c r="AZ17" s="54">
        <v>1778</v>
      </c>
      <c r="BA17" s="54">
        <v>1778</v>
      </c>
      <c r="BB17" s="54">
        <v>1778</v>
      </c>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row>
    <row r="18" spans="1:103" ht="15.95" customHeight="1" x14ac:dyDescent="0.2">
      <c r="A18" s="9"/>
      <c r="B18" s="9"/>
      <c r="C18" s="9"/>
      <c r="D18" s="9"/>
      <c r="E18" s="9"/>
      <c r="F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row>
    <row r="19" spans="1:103" ht="15.95" customHeight="1" x14ac:dyDescent="0.2">
      <c r="A19" s="107" t="s">
        <v>177</v>
      </c>
      <c r="B19" s="4" t="s">
        <v>173</v>
      </c>
      <c r="C19" s="4" t="s">
        <v>173</v>
      </c>
      <c r="D19" s="112" t="s">
        <v>357</v>
      </c>
      <c r="E19" s="123"/>
      <c r="F19" s="123"/>
      <c r="G19" s="123"/>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row>
    <row r="20" spans="1:103" ht="15.95" customHeight="1" x14ac:dyDescent="0.2">
      <c r="A20" s="4" t="s">
        <v>174</v>
      </c>
      <c r="B20" s="124" t="s">
        <v>175</v>
      </c>
      <c r="C20" s="124" t="s">
        <v>176</v>
      </c>
      <c r="D20" s="125">
        <v>0</v>
      </c>
      <c r="E20" s="125">
        <v>1</v>
      </c>
      <c r="F20" s="125">
        <v>2</v>
      </c>
      <c r="G20" s="125">
        <v>3</v>
      </c>
      <c r="H20" s="125">
        <v>4</v>
      </c>
      <c r="I20" s="125">
        <v>5</v>
      </c>
      <c r="J20" s="125">
        <v>6</v>
      </c>
      <c r="K20" s="125">
        <v>7</v>
      </c>
      <c r="L20" s="125">
        <v>8</v>
      </c>
      <c r="M20" s="125">
        <v>9</v>
      </c>
      <c r="N20" s="125">
        <v>10</v>
      </c>
      <c r="O20" s="125">
        <v>11</v>
      </c>
      <c r="P20" s="125">
        <v>12</v>
      </c>
      <c r="Q20" s="125">
        <v>13</v>
      </c>
      <c r="R20" s="125">
        <v>14</v>
      </c>
      <c r="S20" s="125">
        <v>15</v>
      </c>
      <c r="T20" s="125">
        <v>16</v>
      </c>
      <c r="U20" s="125">
        <v>17</v>
      </c>
      <c r="V20" s="125">
        <v>18</v>
      </c>
      <c r="W20" s="125">
        <v>19</v>
      </c>
      <c r="X20" s="125">
        <v>20</v>
      </c>
      <c r="Y20" s="125">
        <v>21</v>
      </c>
      <c r="Z20" s="125">
        <v>22</v>
      </c>
      <c r="AA20" s="125">
        <v>23</v>
      </c>
      <c r="AB20" s="125">
        <v>24</v>
      </c>
      <c r="AC20" s="125">
        <v>25</v>
      </c>
      <c r="AD20" s="125">
        <v>26</v>
      </c>
      <c r="AE20" s="125">
        <v>27</v>
      </c>
      <c r="AF20" s="125">
        <v>28</v>
      </c>
      <c r="AG20" s="125">
        <v>29</v>
      </c>
      <c r="AH20" s="125">
        <v>30</v>
      </c>
      <c r="AI20" s="125">
        <v>31</v>
      </c>
      <c r="AJ20" s="125">
        <v>32</v>
      </c>
      <c r="AK20" s="125">
        <v>33</v>
      </c>
      <c r="AL20" s="125">
        <v>34</v>
      </c>
      <c r="AM20" s="125">
        <v>35</v>
      </c>
      <c r="AN20" s="125">
        <v>36</v>
      </c>
      <c r="AO20" s="125">
        <v>37</v>
      </c>
      <c r="AP20" s="125">
        <v>38</v>
      </c>
      <c r="AQ20" s="125">
        <v>39</v>
      </c>
      <c r="AR20" s="125">
        <v>40</v>
      </c>
      <c r="AS20" s="125">
        <v>41</v>
      </c>
      <c r="AT20" s="125">
        <v>42</v>
      </c>
      <c r="AU20" s="125">
        <v>43</v>
      </c>
      <c r="AV20" s="125">
        <v>44</v>
      </c>
      <c r="AW20" s="125">
        <v>45</v>
      </c>
      <c r="AX20" s="125">
        <v>46</v>
      </c>
      <c r="AY20" s="125">
        <v>47</v>
      </c>
      <c r="AZ20" s="125">
        <v>48</v>
      </c>
      <c r="BA20" s="125">
        <v>49</v>
      </c>
      <c r="BB20" s="125">
        <v>50</v>
      </c>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row>
    <row r="21" spans="1:103" ht="15.95" customHeight="1" x14ac:dyDescent="0.2">
      <c r="A21" s="4">
        <v>2012</v>
      </c>
      <c r="B21" s="54">
        <f>C21/30</f>
        <v>55550.6</v>
      </c>
      <c r="C21" s="54">
        <f>SUM(D21:AG21)</f>
        <v>1666518</v>
      </c>
      <c r="D21" s="54">
        <v>995442</v>
      </c>
      <c r="E21" s="54">
        <v>34664</v>
      </c>
      <c r="F21" s="54">
        <v>34664</v>
      </c>
      <c r="G21" s="54">
        <v>34664</v>
      </c>
      <c r="H21" s="54">
        <v>34664</v>
      </c>
      <c r="I21" s="54">
        <v>34664</v>
      </c>
      <c r="J21" s="54">
        <v>34664</v>
      </c>
      <c r="K21" s="54">
        <v>34664</v>
      </c>
      <c r="L21" s="54">
        <v>34664</v>
      </c>
      <c r="M21" s="54">
        <v>34664</v>
      </c>
      <c r="N21" s="54">
        <v>34664</v>
      </c>
      <c r="O21" s="54">
        <v>34664</v>
      </c>
      <c r="P21" s="54">
        <v>34664</v>
      </c>
      <c r="Q21" s="54">
        <v>34664</v>
      </c>
      <c r="R21" s="54">
        <v>34664</v>
      </c>
      <c r="S21" s="54">
        <v>34664</v>
      </c>
      <c r="T21" s="54">
        <v>34664</v>
      </c>
      <c r="U21" s="54">
        <v>34664</v>
      </c>
      <c r="V21" s="54">
        <v>34664</v>
      </c>
      <c r="W21" s="54">
        <v>34664</v>
      </c>
      <c r="X21" s="54">
        <v>1246</v>
      </c>
      <c r="Y21" s="54">
        <v>1246</v>
      </c>
      <c r="Z21" s="54">
        <v>1246</v>
      </c>
      <c r="AA21" s="54">
        <v>1246</v>
      </c>
      <c r="AB21" s="54">
        <v>1246</v>
      </c>
      <c r="AC21" s="54">
        <v>1246</v>
      </c>
      <c r="AD21" s="54">
        <v>1246</v>
      </c>
      <c r="AE21" s="54">
        <v>1246</v>
      </c>
      <c r="AF21" s="54">
        <v>1246</v>
      </c>
      <c r="AG21" s="54">
        <v>1246</v>
      </c>
      <c r="AH21" s="54">
        <v>1246</v>
      </c>
      <c r="AI21" s="54">
        <v>1246</v>
      </c>
      <c r="AJ21" s="54">
        <v>1246</v>
      </c>
      <c r="AK21" s="54">
        <v>1246</v>
      </c>
      <c r="AL21" s="54">
        <v>1246</v>
      </c>
      <c r="AM21" s="54">
        <v>1246</v>
      </c>
      <c r="AN21" s="54">
        <v>1246</v>
      </c>
      <c r="AO21" s="54">
        <v>1246</v>
      </c>
      <c r="AP21" s="54">
        <v>1246</v>
      </c>
      <c r="AQ21" s="54">
        <v>1246</v>
      </c>
      <c r="AR21" s="54">
        <v>1246</v>
      </c>
      <c r="AS21" s="54">
        <v>1246</v>
      </c>
      <c r="AT21" s="54">
        <v>1246</v>
      </c>
      <c r="AU21" s="54">
        <v>1246</v>
      </c>
      <c r="AV21" s="54">
        <v>1246</v>
      </c>
      <c r="AW21" s="54">
        <v>1246</v>
      </c>
      <c r="AX21" s="54">
        <v>1246</v>
      </c>
      <c r="AY21" s="54">
        <v>1246</v>
      </c>
      <c r="AZ21" s="54">
        <v>1246</v>
      </c>
      <c r="BA21" s="54">
        <v>1246</v>
      </c>
      <c r="BB21" s="54">
        <v>1246</v>
      </c>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row>
    <row r="22" spans="1:103" ht="15.95" customHeight="1" x14ac:dyDescent="0.2">
      <c r="A22" s="4">
        <v>2017</v>
      </c>
      <c r="B22" s="54">
        <f>C22/30</f>
        <v>61714.133333333331</v>
      </c>
      <c r="C22" s="54">
        <f>SUM(D22:AG22)</f>
        <v>1851424</v>
      </c>
      <c r="D22" s="54">
        <v>1261149</v>
      </c>
      <c r="E22" s="54">
        <v>30365</v>
      </c>
      <c r="F22" s="54">
        <v>30365</v>
      </c>
      <c r="G22" s="54">
        <v>30365</v>
      </c>
      <c r="H22" s="54">
        <v>30365</v>
      </c>
      <c r="I22" s="54">
        <v>30365</v>
      </c>
      <c r="J22" s="54">
        <v>30365</v>
      </c>
      <c r="K22" s="54">
        <v>30365</v>
      </c>
      <c r="L22" s="54">
        <v>30365</v>
      </c>
      <c r="M22" s="54">
        <v>30365</v>
      </c>
      <c r="N22" s="54">
        <v>30365</v>
      </c>
      <c r="O22" s="54">
        <v>30365</v>
      </c>
      <c r="P22" s="54">
        <v>30365</v>
      </c>
      <c r="Q22" s="54">
        <v>30365</v>
      </c>
      <c r="R22" s="54">
        <v>30365</v>
      </c>
      <c r="S22" s="54">
        <v>30365</v>
      </c>
      <c r="T22" s="54">
        <v>30365</v>
      </c>
      <c r="U22" s="54">
        <v>30365</v>
      </c>
      <c r="V22" s="54">
        <v>30365</v>
      </c>
      <c r="W22" s="54">
        <v>30365</v>
      </c>
      <c r="X22" s="54">
        <v>1334</v>
      </c>
      <c r="Y22" s="54">
        <v>1334</v>
      </c>
      <c r="Z22" s="54">
        <v>1334</v>
      </c>
      <c r="AA22" s="54">
        <v>1334</v>
      </c>
      <c r="AB22" s="54">
        <v>1334</v>
      </c>
      <c r="AC22" s="54">
        <v>1334</v>
      </c>
      <c r="AD22" s="54">
        <v>1334</v>
      </c>
      <c r="AE22" s="54">
        <v>1334</v>
      </c>
      <c r="AF22" s="54">
        <v>1334</v>
      </c>
      <c r="AG22" s="54">
        <v>1334</v>
      </c>
      <c r="AH22" s="54">
        <v>1334</v>
      </c>
      <c r="AI22" s="54">
        <v>1334</v>
      </c>
      <c r="AJ22" s="54">
        <v>1334</v>
      </c>
      <c r="AK22" s="54">
        <v>1334</v>
      </c>
      <c r="AL22" s="54">
        <v>1334</v>
      </c>
      <c r="AM22" s="54">
        <v>1334</v>
      </c>
      <c r="AN22" s="54">
        <v>1334</v>
      </c>
      <c r="AO22" s="54">
        <v>1334</v>
      </c>
      <c r="AP22" s="54">
        <v>1334</v>
      </c>
      <c r="AQ22" s="54">
        <v>1334</v>
      </c>
      <c r="AR22" s="54">
        <v>1334</v>
      </c>
      <c r="AS22" s="54">
        <v>1334</v>
      </c>
      <c r="AT22" s="54">
        <v>1334</v>
      </c>
      <c r="AU22" s="54">
        <v>1334</v>
      </c>
      <c r="AV22" s="54">
        <v>1334</v>
      </c>
      <c r="AW22" s="54">
        <v>1334</v>
      </c>
      <c r="AX22" s="54">
        <v>1334</v>
      </c>
      <c r="AY22" s="54">
        <v>1334</v>
      </c>
      <c r="AZ22" s="54">
        <v>1334</v>
      </c>
      <c r="BA22" s="54">
        <v>1334</v>
      </c>
      <c r="BB22" s="54">
        <v>1334</v>
      </c>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row>
    <row r="23" spans="1:103" ht="15.95" customHeight="1" x14ac:dyDescent="0.2">
      <c r="A23" s="4">
        <v>2022</v>
      </c>
      <c r="B23" s="54">
        <f>C23/30</f>
        <v>42543.166666666664</v>
      </c>
      <c r="C23" s="54">
        <f>SUM(D23:AG23)</f>
        <v>1276295</v>
      </c>
      <c r="D23" s="54">
        <v>1175712</v>
      </c>
      <c r="E23" s="54">
        <v>5357</v>
      </c>
      <c r="F23" s="54">
        <v>5357</v>
      </c>
      <c r="G23" s="54">
        <v>5357</v>
      </c>
      <c r="H23" s="54">
        <v>5357</v>
      </c>
      <c r="I23" s="54">
        <v>5357</v>
      </c>
      <c r="J23" s="54">
        <v>5357</v>
      </c>
      <c r="K23" s="54">
        <v>5357</v>
      </c>
      <c r="L23" s="54">
        <v>5357</v>
      </c>
      <c r="M23" s="54">
        <v>5357</v>
      </c>
      <c r="N23" s="54">
        <v>5357</v>
      </c>
      <c r="O23" s="54">
        <v>5357</v>
      </c>
      <c r="P23" s="54">
        <v>5357</v>
      </c>
      <c r="Q23" s="54">
        <v>5357</v>
      </c>
      <c r="R23" s="54">
        <v>5357</v>
      </c>
      <c r="S23" s="54">
        <v>5357</v>
      </c>
      <c r="T23" s="54">
        <v>5357</v>
      </c>
      <c r="U23" s="54">
        <v>5357</v>
      </c>
      <c r="V23" s="54">
        <v>5357</v>
      </c>
      <c r="W23" s="54">
        <v>5357</v>
      </c>
      <c r="X23" s="35">
        <v>-120</v>
      </c>
      <c r="Y23" s="35">
        <v>-120</v>
      </c>
      <c r="Z23" s="35">
        <v>-120</v>
      </c>
      <c r="AA23" s="35">
        <v>-120</v>
      </c>
      <c r="AB23" s="35">
        <v>-120</v>
      </c>
      <c r="AC23" s="35">
        <v>-120</v>
      </c>
      <c r="AD23" s="35">
        <v>-120</v>
      </c>
      <c r="AE23" s="35">
        <v>-120</v>
      </c>
      <c r="AF23" s="35">
        <v>-120</v>
      </c>
      <c r="AG23" s="35">
        <v>-120</v>
      </c>
      <c r="AH23" s="35">
        <v>-120</v>
      </c>
      <c r="AI23" s="35">
        <v>-120</v>
      </c>
      <c r="AJ23" s="35">
        <v>-120</v>
      </c>
      <c r="AK23" s="35">
        <v>-120</v>
      </c>
      <c r="AL23" s="35">
        <v>-120</v>
      </c>
      <c r="AM23" s="35">
        <v>-120</v>
      </c>
      <c r="AN23" s="35">
        <v>-120</v>
      </c>
      <c r="AO23" s="35">
        <v>-120</v>
      </c>
      <c r="AP23" s="35">
        <v>-120</v>
      </c>
      <c r="AQ23" s="35">
        <v>-120</v>
      </c>
      <c r="AR23" s="35">
        <v>-120</v>
      </c>
      <c r="AS23" s="35">
        <v>-120</v>
      </c>
      <c r="AT23" s="35">
        <v>-120</v>
      </c>
      <c r="AU23" s="35">
        <v>-120</v>
      </c>
      <c r="AV23" s="35">
        <v>-120</v>
      </c>
      <c r="AW23" s="35">
        <v>-120</v>
      </c>
      <c r="AX23" s="35">
        <v>-120</v>
      </c>
      <c r="AY23" s="35">
        <v>-120</v>
      </c>
      <c r="AZ23" s="35">
        <v>-120</v>
      </c>
      <c r="BA23" s="35">
        <v>-120</v>
      </c>
      <c r="BB23" s="35">
        <v>-120</v>
      </c>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row>
    <row r="24" spans="1:103" ht="15.95" customHeight="1" x14ac:dyDescent="0.2">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row>
    <row r="25" spans="1:103" ht="15.95" customHeight="1" x14ac:dyDescent="0.2">
      <c r="A25" s="111" t="s">
        <v>178</v>
      </c>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row>
    <row r="26" spans="1:103" ht="15.95" customHeight="1" x14ac:dyDescent="0.2">
      <c r="A26" s="5"/>
      <c r="B26" s="302" t="s">
        <v>149</v>
      </c>
      <c r="C26" s="303"/>
      <c r="D26" s="302" t="s">
        <v>177</v>
      </c>
      <c r="E26" s="303"/>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row>
    <row r="27" spans="1:103" ht="15.95" customHeight="1" x14ac:dyDescent="0.2">
      <c r="A27" s="7"/>
      <c r="B27" s="7" t="s">
        <v>62</v>
      </c>
      <c r="C27" s="7" t="s">
        <v>169</v>
      </c>
      <c r="D27" s="7" t="s">
        <v>62</v>
      </c>
      <c r="E27" s="7" t="s">
        <v>169</v>
      </c>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row>
    <row r="28" spans="1:103" ht="15.95" customHeight="1" x14ac:dyDescent="0.2">
      <c r="A28" s="126">
        <f>F!A12</f>
        <v>2006</v>
      </c>
      <c r="B28" s="127">
        <f>F!I12</f>
        <v>123.93085000000002</v>
      </c>
      <c r="C28" s="128">
        <f>ccotwo*B28*SUM(D$15:K$15)/kJBtu/1000000</f>
        <v>61.468793877272731</v>
      </c>
      <c r="D28" s="127">
        <f>F!J12</f>
        <v>22.893500000000003</v>
      </c>
      <c r="E28" s="128">
        <f>ccotwo*D28*SUM(D$21:K$21)/kJBtu/1000000</f>
        <v>7.3272417272727282</v>
      </c>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row>
    <row r="29" spans="1:103" ht="15.95" customHeight="1" x14ac:dyDescent="0.2">
      <c r="A29" s="126">
        <f>F!A13</f>
        <v>2007</v>
      </c>
      <c r="B29" s="127">
        <f>F!I13</f>
        <v>122.35889999999995</v>
      </c>
      <c r="C29" s="128">
        <f>ccotwo*B29*SUM(D$15:J$15)/kJBtu/1000000</f>
        <v>59.549045334545433</v>
      </c>
      <c r="D29" s="127">
        <f>F!J13</f>
        <v>12.491199999999999</v>
      </c>
      <c r="E29" s="128">
        <f>ccotwo*D29*SUM(D$21:J$21)/kJBtu/1000000</f>
        <v>3.8859719563636359</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row>
    <row r="30" spans="1:103" ht="15.95" customHeight="1" x14ac:dyDescent="0.2">
      <c r="A30" s="126">
        <f>F!A14</f>
        <v>2008</v>
      </c>
      <c r="B30" s="127">
        <f>F!I14</f>
        <v>243.72609999999997</v>
      </c>
      <c r="C30" s="128">
        <f>ccotwo*B30*SUM(D$15:I$15)/kJBtu/1000000</f>
        <v>116.3445492490909</v>
      </c>
      <c r="D30" s="127">
        <f>F!J14</f>
        <v>0</v>
      </c>
      <c r="E30" s="128">
        <f>ccotwo*D30*SUM(D$21:I$21)/kJBtu/1000000</f>
        <v>0</v>
      </c>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row>
    <row r="31" spans="1:103" ht="15.95" customHeight="1" x14ac:dyDescent="0.2">
      <c r="A31" s="126">
        <f>F!A15</f>
        <v>2009</v>
      </c>
      <c r="B31" s="127">
        <f>F!I15</f>
        <v>116.08164999999997</v>
      </c>
      <c r="C31" s="128">
        <f>ccotwo*B31*SUM(D$15:H$15)/kJBtu/1000000</f>
        <v>54.330893476363613</v>
      </c>
      <c r="D31" s="127">
        <f>F!J15</f>
        <v>2.4581500000000034</v>
      </c>
      <c r="E31" s="128">
        <f>ccotwo*D31*SUM(D$21:H$21)/kJBtu/1000000</f>
        <v>0.72066772909091004</v>
      </c>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row>
    <row r="32" spans="1:103" ht="15.95" customHeight="1" x14ac:dyDescent="0.2">
      <c r="A32" s="126">
        <f>F!A16</f>
        <v>2010</v>
      </c>
      <c r="B32" s="127">
        <f>F!I16</f>
        <v>159.90635000000009</v>
      </c>
      <c r="C32" s="128">
        <f>ccotwo*B32*SUM(D$15:G$15)/kJBtu/1000000</f>
        <v>73.352701093636412</v>
      </c>
      <c r="D32" s="127">
        <f>F!J16</f>
        <v>0</v>
      </c>
      <c r="E32" s="128">
        <f>ccotwo*D32*SUM(D$21:G$21)/kJBtu/1000000</f>
        <v>0</v>
      </c>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row>
    <row r="33" spans="1:103" ht="15.95" customHeight="1" x14ac:dyDescent="0.2">
      <c r="A33" s="126">
        <f>F!A17</f>
        <v>2011</v>
      </c>
      <c r="B33" s="127">
        <f>F!I17</f>
        <v>3.597550000000183</v>
      </c>
      <c r="C33" s="128">
        <f>ccotwo*B33*SUM(D$15:F$15)/kJBtu/1000000</f>
        <v>1.6167585000000821</v>
      </c>
      <c r="D33" s="127">
        <f>F!J17</f>
        <v>84.283949999999976</v>
      </c>
      <c r="E33" s="128">
        <f>ccotwo*D33*SUM(D$21:F$21)/kJBtu/1000000</f>
        <v>23.199402354545448</v>
      </c>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row>
    <row r="34" spans="1:103" ht="15.95" customHeight="1" x14ac:dyDescent="0.2">
      <c r="A34" s="126">
        <f>F!A18</f>
        <v>2012</v>
      </c>
      <c r="B34" s="127">
        <f>F!I18</f>
        <v>0</v>
      </c>
      <c r="C34" s="128">
        <f>ccotwo*B34*SUM(D$15:E$15)/kJBtu/1000000</f>
        <v>0</v>
      </c>
      <c r="D34" s="127">
        <f>F!J18</f>
        <v>1.7302000000000106</v>
      </c>
      <c r="E34" s="128">
        <f>ccotwo*D34*SUM(D$21:E$21)/kJBtu/1000000</f>
        <v>0.46073832000000281</v>
      </c>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row>
    <row r="35" spans="1:103" ht="15.95" customHeight="1" x14ac:dyDescent="0.2">
      <c r="A35" s="126">
        <f>F!A19</f>
        <v>2013</v>
      </c>
      <c r="B35" s="127">
        <f>F!I19</f>
        <v>29.518900000000031</v>
      </c>
      <c r="C35" s="129">
        <f>ccotwo*B35*D$15/kJBtu/1000000</f>
        <v>12.71587219636365</v>
      </c>
      <c r="D35" s="127">
        <f>F!J19</f>
        <v>71.318000000000012</v>
      </c>
      <c r="E35" s="129">
        <f>ccotwo*D35*D$21/kJBtu/1000000</f>
        <v>18.352330690909096</v>
      </c>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row>
    <row r="36" spans="1:103" ht="15.95" customHeight="1" x14ac:dyDescent="0.2">
      <c r="A36" s="112" t="s">
        <v>179</v>
      </c>
      <c r="B36" s="9"/>
      <c r="C36" s="128">
        <f>SUM(C28:C35)</f>
        <v>379.37861372727281</v>
      </c>
      <c r="D36" s="9"/>
      <c r="E36" s="128">
        <f>SUM(E28:E35)</f>
        <v>53.946352778181819</v>
      </c>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row>
    <row r="37" spans="1:103" ht="15.95" customHeight="1" x14ac:dyDescent="0.2">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row>
    <row r="38" spans="1:103" ht="15.95" customHeight="1" x14ac:dyDescent="0.2">
      <c r="A38" s="285" t="s">
        <v>369</v>
      </c>
      <c r="B38" s="9"/>
      <c r="C38" s="9"/>
      <c r="D38" s="9"/>
      <c r="E38" s="293">
        <f>C36+E36</f>
        <v>433.32496650545465</v>
      </c>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row>
    <row r="39" spans="1:103" ht="15.95" customHeight="1" x14ac:dyDescent="0.2">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row>
    <row r="40" spans="1:103" ht="15.95" customHeight="1" x14ac:dyDescent="0.2">
      <c r="A40" s="289" t="s">
        <v>385</v>
      </c>
      <c r="B40" s="9"/>
      <c r="C40" s="9"/>
      <c r="D40" s="9"/>
      <c r="E40" s="9"/>
      <c r="F40" s="9"/>
      <c r="G40" s="9"/>
      <c r="I40" s="294">
        <f>1000*kJBtu/ccotwo</f>
        <v>3868.3333333333335</v>
      </c>
      <c r="J40" s="123" t="s">
        <v>383</v>
      </c>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row>
    <row r="41" spans="1:103" ht="15.95" customHeight="1" x14ac:dyDescent="0.2">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row>
    <row r="42" spans="1:103" ht="15.95" customHeight="1" x14ac:dyDescent="0.2">
      <c r="A42" s="9"/>
      <c r="B42" s="291" t="s">
        <v>382</v>
      </c>
      <c r="C42" s="292">
        <v>0</v>
      </c>
      <c r="D42" s="292">
        <v>1</v>
      </c>
      <c r="E42" s="292">
        <v>2</v>
      </c>
      <c r="F42" s="292">
        <v>3</v>
      </c>
      <c r="G42" s="292">
        <v>4</v>
      </c>
      <c r="H42" s="292">
        <v>5</v>
      </c>
      <c r="I42" s="292">
        <v>6</v>
      </c>
      <c r="J42" s="292">
        <v>7</v>
      </c>
      <c r="K42" s="292">
        <v>8</v>
      </c>
      <c r="L42" s="292">
        <v>9</v>
      </c>
      <c r="M42" s="292">
        <v>10</v>
      </c>
      <c r="N42" s="292">
        <v>11</v>
      </c>
      <c r="O42" s="292">
        <v>12</v>
      </c>
      <c r="P42" s="292">
        <v>13</v>
      </c>
      <c r="Q42" s="292">
        <v>14</v>
      </c>
      <c r="R42" s="292">
        <v>15</v>
      </c>
      <c r="S42" s="292">
        <v>16</v>
      </c>
      <c r="T42" s="292">
        <v>17</v>
      </c>
      <c r="U42" s="292">
        <v>18</v>
      </c>
      <c r="V42" s="292">
        <v>19</v>
      </c>
      <c r="W42" s="292">
        <v>20</v>
      </c>
      <c r="X42" s="292">
        <v>21</v>
      </c>
      <c r="Y42" s="292">
        <v>22</v>
      </c>
      <c r="Z42" s="292">
        <v>23</v>
      </c>
      <c r="AA42" s="292">
        <v>24</v>
      </c>
      <c r="AB42" s="292">
        <v>25</v>
      </c>
      <c r="AC42" s="292">
        <v>26</v>
      </c>
      <c r="AD42" s="292">
        <v>27</v>
      </c>
      <c r="AE42" s="292">
        <v>28</v>
      </c>
      <c r="AF42" s="292">
        <v>29</v>
      </c>
      <c r="AG42" s="292">
        <v>30</v>
      </c>
      <c r="AH42" s="292">
        <v>31</v>
      </c>
      <c r="AI42" s="292">
        <v>32</v>
      </c>
      <c r="AJ42" s="292">
        <v>33</v>
      </c>
      <c r="AK42" s="292">
        <v>34</v>
      </c>
      <c r="AL42" s="292">
        <v>35</v>
      </c>
      <c r="AM42" s="292">
        <v>36</v>
      </c>
      <c r="AN42" s="292">
        <v>37</v>
      </c>
      <c r="AO42" s="292">
        <v>38</v>
      </c>
      <c r="AP42" s="292">
        <v>39</v>
      </c>
      <c r="AQ42" s="292">
        <v>40</v>
      </c>
      <c r="AR42" s="292">
        <v>41</v>
      </c>
      <c r="AS42" s="292">
        <v>42</v>
      </c>
      <c r="AT42" s="292">
        <v>43</v>
      </c>
      <c r="AU42" s="292">
        <v>44</v>
      </c>
      <c r="AV42" s="292">
        <v>45</v>
      </c>
      <c r="AW42" s="292">
        <v>46</v>
      </c>
      <c r="AX42" s="292">
        <v>47</v>
      </c>
      <c r="AY42" s="292">
        <v>48</v>
      </c>
      <c r="AZ42" s="292">
        <v>49</v>
      </c>
      <c r="BA42" s="292">
        <v>50</v>
      </c>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row>
    <row r="43" spans="1:103" ht="15.95" customHeight="1" x14ac:dyDescent="0.2">
      <c r="A43" s="9"/>
      <c r="B43" s="289" t="s">
        <v>149</v>
      </c>
      <c r="C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row>
    <row r="44" spans="1:103" ht="15.95" customHeight="1" x14ac:dyDescent="0.2">
      <c r="A44" s="9"/>
      <c r="B44" s="290">
        <v>2012</v>
      </c>
      <c r="C44" s="127">
        <f>D44</f>
        <v>430.77052994398963</v>
      </c>
      <c r="D44" s="127">
        <f t="shared" ref="D44:AI44" si="0">D15/cconv</f>
        <v>430.77052994398963</v>
      </c>
      <c r="E44" s="128">
        <f t="shared" si="0"/>
        <v>9.3174493752692804</v>
      </c>
      <c r="F44" s="128">
        <f t="shared" si="0"/>
        <v>9.3174493752692804</v>
      </c>
      <c r="G44" s="128">
        <f t="shared" si="0"/>
        <v>9.3174493752692804</v>
      </c>
      <c r="H44" s="128">
        <f t="shared" si="0"/>
        <v>9.3174493752692804</v>
      </c>
      <c r="I44" s="128">
        <f t="shared" si="0"/>
        <v>9.3174493752692804</v>
      </c>
      <c r="J44" s="128">
        <f t="shared" si="0"/>
        <v>9.3174493752692804</v>
      </c>
      <c r="K44" s="128">
        <f t="shared" si="0"/>
        <v>9.3174493752692804</v>
      </c>
      <c r="L44" s="128">
        <f t="shared" si="0"/>
        <v>9.3174493752692804</v>
      </c>
      <c r="M44" s="128">
        <f t="shared" si="0"/>
        <v>9.3174493752692804</v>
      </c>
      <c r="N44" s="128">
        <f t="shared" si="0"/>
        <v>9.3174493752692804</v>
      </c>
      <c r="O44" s="128">
        <f t="shared" si="0"/>
        <v>9.3174493752692804</v>
      </c>
      <c r="P44" s="128">
        <f t="shared" si="0"/>
        <v>9.3174493752692804</v>
      </c>
      <c r="Q44" s="128">
        <f t="shared" si="0"/>
        <v>9.3174493752692804</v>
      </c>
      <c r="R44" s="128">
        <f t="shared" si="0"/>
        <v>9.3174493752692804</v>
      </c>
      <c r="S44" s="128">
        <f t="shared" si="0"/>
        <v>9.3174493752692804</v>
      </c>
      <c r="T44" s="128">
        <f t="shared" si="0"/>
        <v>9.3174493752692804</v>
      </c>
      <c r="U44" s="128">
        <f t="shared" si="0"/>
        <v>9.3174493752692804</v>
      </c>
      <c r="V44" s="128">
        <f t="shared" si="0"/>
        <v>9.3174493752692804</v>
      </c>
      <c r="W44" s="128">
        <f t="shared" si="0"/>
        <v>9.3174493752692804</v>
      </c>
      <c r="X44" s="128">
        <f t="shared" si="0"/>
        <v>1.4851357173632054</v>
      </c>
      <c r="Y44" s="128">
        <f t="shared" si="0"/>
        <v>1.4851357173632054</v>
      </c>
      <c r="Z44" s="128">
        <f t="shared" si="0"/>
        <v>1.4851357173632054</v>
      </c>
      <c r="AA44" s="128">
        <f t="shared" si="0"/>
        <v>1.4851357173632054</v>
      </c>
      <c r="AB44" s="128">
        <f t="shared" si="0"/>
        <v>1.4851357173632054</v>
      </c>
      <c r="AC44" s="128">
        <f t="shared" si="0"/>
        <v>1.4851357173632054</v>
      </c>
      <c r="AD44" s="128">
        <f t="shared" si="0"/>
        <v>1.4851357173632054</v>
      </c>
      <c r="AE44" s="128">
        <f t="shared" si="0"/>
        <v>1.4851357173632054</v>
      </c>
      <c r="AF44" s="128">
        <f t="shared" si="0"/>
        <v>1.4851357173632054</v>
      </c>
      <c r="AG44" s="128">
        <f t="shared" si="0"/>
        <v>1.4851357173632054</v>
      </c>
      <c r="AH44" s="128">
        <f t="shared" si="0"/>
        <v>1.4851357173632054</v>
      </c>
      <c r="AI44" s="128">
        <f t="shared" si="0"/>
        <v>1.4851357173632054</v>
      </c>
      <c r="AJ44" s="128">
        <f t="shared" ref="AJ44:BA44" si="1">AJ15/cconv</f>
        <v>1.4851357173632054</v>
      </c>
      <c r="AK44" s="128">
        <f t="shared" si="1"/>
        <v>1.4851357173632054</v>
      </c>
      <c r="AL44" s="128">
        <f t="shared" si="1"/>
        <v>1.4851357173632054</v>
      </c>
      <c r="AM44" s="128">
        <f t="shared" si="1"/>
        <v>1.4851357173632054</v>
      </c>
      <c r="AN44" s="128">
        <f t="shared" si="1"/>
        <v>1.4851357173632054</v>
      </c>
      <c r="AO44" s="128">
        <f t="shared" si="1"/>
        <v>1.4851357173632054</v>
      </c>
      <c r="AP44" s="128">
        <f t="shared" si="1"/>
        <v>1.4851357173632054</v>
      </c>
      <c r="AQ44" s="128">
        <f t="shared" si="1"/>
        <v>1.4851357173632054</v>
      </c>
      <c r="AR44" s="128">
        <f t="shared" si="1"/>
        <v>1.4851357173632054</v>
      </c>
      <c r="AS44" s="128">
        <f t="shared" si="1"/>
        <v>1.4851357173632054</v>
      </c>
      <c r="AT44" s="128">
        <f t="shared" si="1"/>
        <v>1.4851357173632054</v>
      </c>
      <c r="AU44" s="128">
        <f t="shared" si="1"/>
        <v>1.4851357173632054</v>
      </c>
      <c r="AV44" s="128">
        <f t="shared" si="1"/>
        <v>1.4851357173632054</v>
      </c>
      <c r="AW44" s="128">
        <f t="shared" si="1"/>
        <v>1.4851357173632054</v>
      </c>
      <c r="AX44" s="128">
        <f t="shared" si="1"/>
        <v>1.4851357173632054</v>
      </c>
      <c r="AY44" s="128">
        <f t="shared" si="1"/>
        <v>1.4851357173632054</v>
      </c>
      <c r="AZ44" s="128">
        <f t="shared" si="1"/>
        <v>1.4851357173632054</v>
      </c>
      <c r="BA44" s="128">
        <f t="shared" si="1"/>
        <v>1.4851357173632054</v>
      </c>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row>
    <row r="45" spans="1:103" ht="15.95" customHeight="1" x14ac:dyDescent="0.2">
      <c r="A45" s="9"/>
      <c r="B45" s="290">
        <v>2017</v>
      </c>
      <c r="C45" s="127">
        <f>D45</f>
        <v>304.39698405859542</v>
      </c>
      <c r="D45" s="127">
        <f t="shared" ref="D45:AI45" si="2">D16/cconv</f>
        <v>304.39698405859542</v>
      </c>
      <c r="E45" s="128">
        <f t="shared" si="2"/>
        <v>6.6312796208530802</v>
      </c>
      <c r="F45" s="128">
        <f t="shared" si="2"/>
        <v>6.6312796208530802</v>
      </c>
      <c r="G45" s="128">
        <f t="shared" si="2"/>
        <v>6.6312796208530802</v>
      </c>
      <c r="H45" s="128">
        <f t="shared" si="2"/>
        <v>6.6312796208530802</v>
      </c>
      <c r="I45" s="128">
        <f t="shared" si="2"/>
        <v>6.6312796208530802</v>
      </c>
      <c r="J45" s="128">
        <f t="shared" si="2"/>
        <v>6.6312796208530802</v>
      </c>
      <c r="K45" s="128">
        <f t="shared" si="2"/>
        <v>6.6312796208530802</v>
      </c>
      <c r="L45" s="128">
        <f t="shared" si="2"/>
        <v>6.6312796208530802</v>
      </c>
      <c r="M45" s="128">
        <f t="shared" si="2"/>
        <v>6.6312796208530802</v>
      </c>
      <c r="N45" s="128">
        <f t="shared" si="2"/>
        <v>6.6312796208530802</v>
      </c>
      <c r="O45" s="128">
        <f t="shared" si="2"/>
        <v>6.6312796208530802</v>
      </c>
      <c r="P45" s="128">
        <f t="shared" si="2"/>
        <v>6.6312796208530802</v>
      </c>
      <c r="Q45" s="128">
        <f t="shared" si="2"/>
        <v>6.6312796208530802</v>
      </c>
      <c r="R45" s="128">
        <f t="shared" si="2"/>
        <v>6.6312796208530802</v>
      </c>
      <c r="S45" s="128">
        <f t="shared" si="2"/>
        <v>6.6312796208530802</v>
      </c>
      <c r="T45" s="128">
        <f t="shared" si="2"/>
        <v>6.6312796208530802</v>
      </c>
      <c r="U45" s="128">
        <f t="shared" si="2"/>
        <v>6.6312796208530802</v>
      </c>
      <c r="V45" s="128">
        <f t="shared" si="2"/>
        <v>6.6312796208530802</v>
      </c>
      <c r="W45" s="128">
        <f t="shared" si="2"/>
        <v>6.6312796208530802</v>
      </c>
      <c r="X45" s="128">
        <f t="shared" si="2"/>
        <v>0.98155967255493315</v>
      </c>
      <c r="Y45" s="128">
        <f t="shared" si="2"/>
        <v>0.98155967255493315</v>
      </c>
      <c r="Z45" s="128">
        <f t="shared" si="2"/>
        <v>0.98155967255493315</v>
      </c>
      <c r="AA45" s="128">
        <f t="shared" si="2"/>
        <v>0.98155967255493315</v>
      </c>
      <c r="AB45" s="128">
        <f t="shared" si="2"/>
        <v>0.98155967255493315</v>
      </c>
      <c r="AC45" s="128">
        <f t="shared" si="2"/>
        <v>0.98155967255493315</v>
      </c>
      <c r="AD45" s="128">
        <f t="shared" si="2"/>
        <v>0.98155967255493315</v>
      </c>
      <c r="AE45" s="128">
        <f t="shared" si="2"/>
        <v>0.98155967255493315</v>
      </c>
      <c r="AF45" s="128">
        <f t="shared" si="2"/>
        <v>0.98155967255493315</v>
      </c>
      <c r="AG45" s="128">
        <f t="shared" si="2"/>
        <v>0.98155967255493315</v>
      </c>
      <c r="AH45" s="128">
        <f t="shared" si="2"/>
        <v>0.98155967255493315</v>
      </c>
      <c r="AI45" s="128">
        <f t="shared" si="2"/>
        <v>0.98155967255493315</v>
      </c>
      <c r="AJ45" s="128">
        <f t="shared" ref="AJ45:BA45" si="3">AJ16/cconv</f>
        <v>0.98155967255493315</v>
      </c>
      <c r="AK45" s="128">
        <f t="shared" si="3"/>
        <v>0.98155967255493315</v>
      </c>
      <c r="AL45" s="128">
        <f t="shared" si="3"/>
        <v>0.98155967255493315</v>
      </c>
      <c r="AM45" s="128">
        <f t="shared" si="3"/>
        <v>0.98155967255493315</v>
      </c>
      <c r="AN45" s="128">
        <f t="shared" si="3"/>
        <v>0.98155967255493315</v>
      </c>
      <c r="AO45" s="128">
        <f t="shared" si="3"/>
        <v>0.98155967255493315</v>
      </c>
      <c r="AP45" s="128">
        <f t="shared" si="3"/>
        <v>0.98155967255493315</v>
      </c>
      <c r="AQ45" s="128">
        <f t="shared" si="3"/>
        <v>0.98155967255493315</v>
      </c>
      <c r="AR45" s="128">
        <f t="shared" si="3"/>
        <v>0.98155967255493315</v>
      </c>
      <c r="AS45" s="128">
        <f t="shared" si="3"/>
        <v>0.98155967255493315</v>
      </c>
      <c r="AT45" s="128">
        <f t="shared" si="3"/>
        <v>0.98155967255493315</v>
      </c>
      <c r="AU45" s="128">
        <f t="shared" si="3"/>
        <v>0.98155967255493315</v>
      </c>
      <c r="AV45" s="128">
        <f t="shared" si="3"/>
        <v>0.98155967255493315</v>
      </c>
      <c r="AW45" s="128">
        <f t="shared" si="3"/>
        <v>0.98155967255493315</v>
      </c>
      <c r="AX45" s="128">
        <f t="shared" si="3"/>
        <v>0.98155967255493315</v>
      </c>
      <c r="AY45" s="128">
        <f t="shared" si="3"/>
        <v>0.98155967255493315</v>
      </c>
      <c r="AZ45" s="128">
        <f t="shared" si="3"/>
        <v>0.98155967255493315</v>
      </c>
      <c r="BA45" s="128">
        <f t="shared" si="3"/>
        <v>0.98155967255493315</v>
      </c>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row>
    <row r="46" spans="1:103" ht="15.95" customHeight="1" x14ac:dyDescent="0.2">
      <c r="A46" s="9"/>
      <c r="B46" s="290">
        <v>2022</v>
      </c>
      <c r="C46" s="127">
        <f>D46</f>
        <v>162.64317104696252</v>
      </c>
      <c r="D46" s="127">
        <f t="shared" ref="D46:AI46" si="4">D17/cconv</f>
        <v>162.64317104696252</v>
      </c>
      <c r="E46" s="128">
        <f t="shared" si="4"/>
        <v>4.1764756570443771</v>
      </c>
      <c r="F46" s="128">
        <f t="shared" si="4"/>
        <v>4.1764756570443771</v>
      </c>
      <c r="G46" s="128">
        <f t="shared" si="4"/>
        <v>4.1764756570443771</v>
      </c>
      <c r="H46" s="128">
        <f t="shared" si="4"/>
        <v>4.1764756570443771</v>
      </c>
      <c r="I46" s="128">
        <f t="shared" si="4"/>
        <v>4.1764756570443771</v>
      </c>
      <c r="J46" s="128">
        <f t="shared" si="4"/>
        <v>4.1764756570443771</v>
      </c>
      <c r="K46" s="128">
        <f t="shared" si="4"/>
        <v>4.1764756570443771</v>
      </c>
      <c r="L46" s="128">
        <f t="shared" si="4"/>
        <v>4.1764756570443771</v>
      </c>
      <c r="M46" s="128">
        <f t="shared" si="4"/>
        <v>4.1764756570443771</v>
      </c>
      <c r="N46" s="128">
        <f t="shared" si="4"/>
        <v>4.1764756570443771</v>
      </c>
      <c r="O46" s="128">
        <f t="shared" si="4"/>
        <v>4.1764756570443771</v>
      </c>
      <c r="P46" s="128">
        <f t="shared" si="4"/>
        <v>4.1764756570443771</v>
      </c>
      <c r="Q46" s="128">
        <f t="shared" si="4"/>
        <v>4.1764756570443771</v>
      </c>
      <c r="R46" s="128">
        <f t="shared" si="4"/>
        <v>4.1764756570443771</v>
      </c>
      <c r="S46" s="128">
        <f t="shared" si="4"/>
        <v>4.1764756570443771</v>
      </c>
      <c r="T46" s="128">
        <f t="shared" si="4"/>
        <v>4.1764756570443771</v>
      </c>
      <c r="U46" s="128">
        <f t="shared" si="4"/>
        <v>4.1764756570443771</v>
      </c>
      <c r="V46" s="128">
        <f t="shared" si="4"/>
        <v>4.1764756570443771</v>
      </c>
      <c r="W46" s="128">
        <f t="shared" si="4"/>
        <v>4.1764756570443771</v>
      </c>
      <c r="X46" s="128">
        <f t="shared" si="4"/>
        <v>0.45962947005601035</v>
      </c>
      <c r="Y46" s="128">
        <f t="shared" si="4"/>
        <v>0.45962947005601035</v>
      </c>
      <c r="Z46" s="128">
        <f t="shared" si="4"/>
        <v>0.45962947005601035</v>
      </c>
      <c r="AA46" s="128">
        <f t="shared" si="4"/>
        <v>0.45962947005601035</v>
      </c>
      <c r="AB46" s="128">
        <f t="shared" si="4"/>
        <v>0.45962947005601035</v>
      </c>
      <c r="AC46" s="128">
        <f t="shared" si="4"/>
        <v>0.45962947005601035</v>
      </c>
      <c r="AD46" s="128">
        <f t="shared" si="4"/>
        <v>0.45962947005601035</v>
      </c>
      <c r="AE46" s="128">
        <f t="shared" si="4"/>
        <v>0.45962947005601035</v>
      </c>
      <c r="AF46" s="128">
        <f t="shared" si="4"/>
        <v>0.45962947005601035</v>
      </c>
      <c r="AG46" s="128">
        <f t="shared" si="4"/>
        <v>0.45962947005601035</v>
      </c>
      <c r="AH46" s="128">
        <f t="shared" si="4"/>
        <v>0.45962947005601035</v>
      </c>
      <c r="AI46" s="128">
        <f t="shared" si="4"/>
        <v>0.45962947005601035</v>
      </c>
      <c r="AJ46" s="128">
        <f t="shared" ref="AJ46:BA46" si="5">AJ17/cconv</f>
        <v>0.45962947005601035</v>
      </c>
      <c r="AK46" s="128">
        <f t="shared" si="5"/>
        <v>0.45962947005601035</v>
      </c>
      <c r="AL46" s="128">
        <f t="shared" si="5"/>
        <v>0.45962947005601035</v>
      </c>
      <c r="AM46" s="128">
        <f t="shared" si="5"/>
        <v>0.45962947005601035</v>
      </c>
      <c r="AN46" s="128">
        <f t="shared" si="5"/>
        <v>0.45962947005601035</v>
      </c>
      <c r="AO46" s="128">
        <f t="shared" si="5"/>
        <v>0.45962947005601035</v>
      </c>
      <c r="AP46" s="128">
        <f t="shared" si="5"/>
        <v>0.45962947005601035</v>
      </c>
      <c r="AQ46" s="128">
        <f t="shared" si="5"/>
        <v>0.45962947005601035</v>
      </c>
      <c r="AR46" s="128">
        <f t="shared" si="5"/>
        <v>0.45962947005601035</v>
      </c>
      <c r="AS46" s="128">
        <f t="shared" si="5"/>
        <v>0.45962947005601035</v>
      </c>
      <c r="AT46" s="128">
        <f t="shared" si="5"/>
        <v>0.45962947005601035</v>
      </c>
      <c r="AU46" s="128">
        <f t="shared" si="5"/>
        <v>0.45962947005601035</v>
      </c>
      <c r="AV46" s="128">
        <f t="shared" si="5"/>
        <v>0.45962947005601035</v>
      </c>
      <c r="AW46" s="128">
        <f t="shared" si="5"/>
        <v>0.45962947005601035</v>
      </c>
      <c r="AX46" s="128">
        <f t="shared" si="5"/>
        <v>0.45962947005601035</v>
      </c>
      <c r="AY46" s="128">
        <f t="shared" si="5"/>
        <v>0.45962947005601035</v>
      </c>
      <c r="AZ46" s="128">
        <f t="shared" si="5"/>
        <v>0.45962947005601035</v>
      </c>
      <c r="BA46" s="128">
        <f t="shared" si="5"/>
        <v>0.45962947005601035</v>
      </c>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row>
    <row r="47" spans="1:103" ht="15.95" customHeight="1" x14ac:dyDescent="0.2">
      <c r="A47" s="9"/>
      <c r="B47" s="289" t="s">
        <v>177</v>
      </c>
      <c r="C47" s="127"/>
      <c r="D47" s="127"/>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row>
    <row r="48" spans="1:103" ht="15.95" customHeight="1" x14ac:dyDescent="0.2">
      <c r="A48" s="9"/>
      <c r="B48" s="290">
        <v>2012</v>
      </c>
      <c r="C48" s="127">
        <f>D48</f>
        <v>257.33097802671261</v>
      </c>
      <c r="D48" s="127">
        <f t="shared" ref="D48:AI48" si="6">D21/cconv</f>
        <v>257.33097802671261</v>
      </c>
      <c r="E48" s="128">
        <f t="shared" si="6"/>
        <v>8.9609651012494602</v>
      </c>
      <c r="F48" s="128">
        <f t="shared" si="6"/>
        <v>8.9609651012494602</v>
      </c>
      <c r="G48" s="128">
        <f t="shared" si="6"/>
        <v>8.9609651012494602</v>
      </c>
      <c r="H48" s="128">
        <f t="shared" si="6"/>
        <v>8.9609651012494602</v>
      </c>
      <c r="I48" s="128">
        <f t="shared" si="6"/>
        <v>8.9609651012494602</v>
      </c>
      <c r="J48" s="128">
        <f t="shared" si="6"/>
        <v>8.9609651012494602</v>
      </c>
      <c r="K48" s="128">
        <f t="shared" si="6"/>
        <v>8.9609651012494602</v>
      </c>
      <c r="L48" s="128">
        <f t="shared" si="6"/>
        <v>8.9609651012494602</v>
      </c>
      <c r="M48" s="128">
        <f t="shared" si="6"/>
        <v>8.9609651012494602</v>
      </c>
      <c r="N48" s="128">
        <f t="shared" si="6"/>
        <v>8.9609651012494602</v>
      </c>
      <c r="O48" s="128">
        <f t="shared" si="6"/>
        <v>8.9609651012494602</v>
      </c>
      <c r="P48" s="128">
        <f t="shared" si="6"/>
        <v>8.9609651012494602</v>
      </c>
      <c r="Q48" s="128">
        <f t="shared" si="6"/>
        <v>8.9609651012494602</v>
      </c>
      <c r="R48" s="128">
        <f t="shared" si="6"/>
        <v>8.9609651012494602</v>
      </c>
      <c r="S48" s="128">
        <f t="shared" si="6"/>
        <v>8.9609651012494602</v>
      </c>
      <c r="T48" s="128">
        <f t="shared" si="6"/>
        <v>8.9609651012494602</v>
      </c>
      <c r="U48" s="128">
        <f t="shared" si="6"/>
        <v>8.9609651012494602</v>
      </c>
      <c r="V48" s="128">
        <f t="shared" si="6"/>
        <v>8.9609651012494602</v>
      </c>
      <c r="W48" s="128">
        <f t="shared" si="6"/>
        <v>8.9609651012494602</v>
      </c>
      <c r="X48" s="128">
        <f t="shared" si="6"/>
        <v>0.32210254200775529</v>
      </c>
      <c r="Y48" s="128">
        <f t="shared" si="6"/>
        <v>0.32210254200775529</v>
      </c>
      <c r="Z48" s="128">
        <f t="shared" si="6"/>
        <v>0.32210254200775529</v>
      </c>
      <c r="AA48" s="128">
        <f t="shared" si="6"/>
        <v>0.32210254200775529</v>
      </c>
      <c r="AB48" s="128">
        <f t="shared" si="6"/>
        <v>0.32210254200775529</v>
      </c>
      <c r="AC48" s="128">
        <f t="shared" si="6"/>
        <v>0.32210254200775529</v>
      </c>
      <c r="AD48" s="128">
        <f t="shared" si="6"/>
        <v>0.32210254200775529</v>
      </c>
      <c r="AE48" s="128">
        <f t="shared" si="6"/>
        <v>0.32210254200775529</v>
      </c>
      <c r="AF48" s="128">
        <f t="shared" si="6"/>
        <v>0.32210254200775529</v>
      </c>
      <c r="AG48" s="128">
        <f t="shared" si="6"/>
        <v>0.32210254200775529</v>
      </c>
      <c r="AH48" s="128">
        <f t="shared" si="6"/>
        <v>0.32210254200775529</v>
      </c>
      <c r="AI48" s="128">
        <f t="shared" si="6"/>
        <v>0.32210254200775529</v>
      </c>
      <c r="AJ48" s="128">
        <f t="shared" ref="AJ48:BA48" si="7">AJ21/cconv</f>
        <v>0.32210254200775529</v>
      </c>
      <c r="AK48" s="128">
        <f t="shared" si="7"/>
        <v>0.32210254200775529</v>
      </c>
      <c r="AL48" s="128">
        <f t="shared" si="7"/>
        <v>0.32210254200775529</v>
      </c>
      <c r="AM48" s="128">
        <f t="shared" si="7"/>
        <v>0.32210254200775529</v>
      </c>
      <c r="AN48" s="128">
        <f t="shared" si="7"/>
        <v>0.32210254200775529</v>
      </c>
      <c r="AO48" s="128">
        <f t="shared" si="7"/>
        <v>0.32210254200775529</v>
      </c>
      <c r="AP48" s="128">
        <f t="shared" si="7"/>
        <v>0.32210254200775529</v>
      </c>
      <c r="AQ48" s="128">
        <f t="shared" si="7"/>
        <v>0.32210254200775529</v>
      </c>
      <c r="AR48" s="128">
        <f t="shared" si="7"/>
        <v>0.32210254200775529</v>
      </c>
      <c r="AS48" s="128">
        <f t="shared" si="7"/>
        <v>0.32210254200775529</v>
      </c>
      <c r="AT48" s="128">
        <f t="shared" si="7"/>
        <v>0.32210254200775529</v>
      </c>
      <c r="AU48" s="128">
        <f t="shared" si="7"/>
        <v>0.32210254200775529</v>
      </c>
      <c r="AV48" s="128">
        <f t="shared" si="7"/>
        <v>0.32210254200775529</v>
      </c>
      <c r="AW48" s="128">
        <f t="shared" si="7"/>
        <v>0.32210254200775529</v>
      </c>
      <c r="AX48" s="128">
        <f t="shared" si="7"/>
        <v>0.32210254200775529</v>
      </c>
      <c r="AY48" s="128">
        <f t="shared" si="7"/>
        <v>0.32210254200775529</v>
      </c>
      <c r="AZ48" s="128">
        <f t="shared" si="7"/>
        <v>0.32210254200775529</v>
      </c>
      <c r="BA48" s="128">
        <f t="shared" si="7"/>
        <v>0.32210254200775529</v>
      </c>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row>
    <row r="49" spans="1:103" ht="15.95" customHeight="1" x14ac:dyDescent="0.2">
      <c r="A49" s="9"/>
      <c r="B49" s="290">
        <v>2017</v>
      </c>
      <c r="C49" s="127">
        <f>D49</f>
        <v>326.01869883670832</v>
      </c>
      <c r="D49" s="127">
        <f t="shared" ref="D49:AI49" si="8">D22/cconv</f>
        <v>326.01869883670832</v>
      </c>
      <c r="E49" s="128">
        <f t="shared" si="8"/>
        <v>7.8496337785437307</v>
      </c>
      <c r="F49" s="128">
        <f t="shared" si="8"/>
        <v>7.8496337785437307</v>
      </c>
      <c r="G49" s="128">
        <f t="shared" si="8"/>
        <v>7.8496337785437307</v>
      </c>
      <c r="H49" s="128">
        <f t="shared" si="8"/>
        <v>7.8496337785437307</v>
      </c>
      <c r="I49" s="128">
        <f t="shared" si="8"/>
        <v>7.8496337785437307</v>
      </c>
      <c r="J49" s="128">
        <f t="shared" si="8"/>
        <v>7.8496337785437307</v>
      </c>
      <c r="K49" s="128">
        <f t="shared" si="8"/>
        <v>7.8496337785437307</v>
      </c>
      <c r="L49" s="128">
        <f t="shared" si="8"/>
        <v>7.8496337785437307</v>
      </c>
      <c r="M49" s="128">
        <f t="shared" si="8"/>
        <v>7.8496337785437307</v>
      </c>
      <c r="N49" s="128">
        <f t="shared" si="8"/>
        <v>7.8496337785437307</v>
      </c>
      <c r="O49" s="128">
        <f t="shared" si="8"/>
        <v>7.8496337785437307</v>
      </c>
      <c r="P49" s="128">
        <f t="shared" si="8"/>
        <v>7.8496337785437307</v>
      </c>
      <c r="Q49" s="128">
        <f t="shared" si="8"/>
        <v>7.8496337785437307</v>
      </c>
      <c r="R49" s="128">
        <f t="shared" si="8"/>
        <v>7.8496337785437307</v>
      </c>
      <c r="S49" s="128">
        <f t="shared" si="8"/>
        <v>7.8496337785437307</v>
      </c>
      <c r="T49" s="128">
        <f t="shared" si="8"/>
        <v>7.8496337785437307</v>
      </c>
      <c r="U49" s="128">
        <f t="shared" si="8"/>
        <v>7.8496337785437307</v>
      </c>
      <c r="V49" s="128">
        <f t="shared" si="8"/>
        <v>7.8496337785437307</v>
      </c>
      <c r="W49" s="128">
        <f t="shared" si="8"/>
        <v>7.8496337785437307</v>
      </c>
      <c r="X49" s="128">
        <f t="shared" si="8"/>
        <v>0.34485135717363202</v>
      </c>
      <c r="Y49" s="128">
        <f t="shared" si="8"/>
        <v>0.34485135717363202</v>
      </c>
      <c r="Z49" s="128">
        <f t="shared" si="8"/>
        <v>0.34485135717363202</v>
      </c>
      <c r="AA49" s="128">
        <f t="shared" si="8"/>
        <v>0.34485135717363202</v>
      </c>
      <c r="AB49" s="128">
        <f t="shared" si="8"/>
        <v>0.34485135717363202</v>
      </c>
      <c r="AC49" s="128">
        <f t="shared" si="8"/>
        <v>0.34485135717363202</v>
      </c>
      <c r="AD49" s="128">
        <f t="shared" si="8"/>
        <v>0.34485135717363202</v>
      </c>
      <c r="AE49" s="128">
        <f t="shared" si="8"/>
        <v>0.34485135717363202</v>
      </c>
      <c r="AF49" s="128">
        <f t="shared" si="8"/>
        <v>0.34485135717363202</v>
      </c>
      <c r="AG49" s="128">
        <f t="shared" si="8"/>
        <v>0.34485135717363202</v>
      </c>
      <c r="AH49" s="128">
        <f t="shared" si="8"/>
        <v>0.34485135717363202</v>
      </c>
      <c r="AI49" s="128">
        <f t="shared" si="8"/>
        <v>0.34485135717363202</v>
      </c>
      <c r="AJ49" s="128">
        <f t="shared" ref="AJ49:BA49" si="9">AJ22/cconv</f>
        <v>0.34485135717363202</v>
      </c>
      <c r="AK49" s="128">
        <f t="shared" si="9"/>
        <v>0.34485135717363202</v>
      </c>
      <c r="AL49" s="128">
        <f t="shared" si="9"/>
        <v>0.34485135717363202</v>
      </c>
      <c r="AM49" s="128">
        <f t="shared" si="9"/>
        <v>0.34485135717363202</v>
      </c>
      <c r="AN49" s="128">
        <f t="shared" si="9"/>
        <v>0.34485135717363202</v>
      </c>
      <c r="AO49" s="128">
        <f t="shared" si="9"/>
        <v>0.34485135717363202</v>
      </c>
      <c r="AP49" s="128">
        <f t="shared" si="9"/>
        <v>0.34485135717363202</v>
      </c>
      <c r="AQ49" s="128">
        <f t="shared" si="9"/>
        <v>0.34485135717363202</v>
      </c>
      <c r="AR49" s="128">
        <f t="shared" si="9"/>
        <v>0.34485135717363202</v>
      </c>
      <c r="AS49" s="128">
        <f t="shared" si="9"/>
        <v>0.34485135717363202</v>
      </c>
      <c r="AT49" s="128">
        <f t="shared" si="9"/>
        <v>0.34485135717363202</v>
      </c>
      <c r="AU49" s="128">
        <f t="shared" si="9"/>
        <v>0.34485135717363202</v>
      </c>
      <c r="AV49" s="128">
        <f t="shared" si="9"/>
        <v>0.34485135717363202</v>
      </c>
      <c r="AW49" s="128">
        <f t="shared" si="9"/>
        <v>0.34485135717363202</v>
      </c>
      <c r="AX49" s="128">
        <f t="shared" si="9"/>
        <v>0.34485135717363202</v>
      </c>
      <c r="AY49" s="128">
        <f t="shared" si="9"/>
        <v>0.34485135717363202</v>
      </c>
      <c r="AZ49" s="128">
        <f t="shared" si="9"/>
        <v>0.34485135717363202</v>
      </c>
      <c r="BA49" s="128">
        <f t="shared" si="9"/>
        <v>0.34485135717363202</v>
      </c>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row>
    <row r="50" spans="1:103" ht="15.95" customHeight="1" x14ac:dyDescent="0.2">
      <c r="A50" s="9"/>
      <c r="B50" s="290">
        <v>2022</v>
      </c>
      <c r="C50" s="127">
        <f>D50</f>
        <v>303.93244291253768</v>
      </c>
      <c r="D50" s="127">
        <f t="shared" ref="D50:AI50" si="10">D23/cconv</f>
        <v>303.93244291253768</v>
      </c>
      <c r="E50" s="128">
        <f t="shared" si="10"/>
        <v>1.3848341232227488</v>
      </c>
      <c r="F50" s="128">
        <f t="shared" si="10"/>
        <v>1.3848341232227488</v>
      </c>
      <c r="G50" s="128">
        <f t="shared" si="10"/>
        <v>1.3848341232227488</v>
      </c>
      <c r="H50" s="128">
        <f t="shared" si="10"/>
        <v>1.3848341232227488</v>
      </c>
      <c r="I50" s="128">
        <f t="shared" si="10"/>
        <v>1.3848341232227488</v>
      </c>
      <c r="J50" s="128">
        <f t="shared" si="10"/>
        <v>1.3848341232227488</v>
      </c>
      <c r="K50" s="128">
        <f t="shared" si="10"/>
        <v>1.3848341232227488</v>
      </c>
      <c r="L50" s="128">
        <f t="shared" si="10"/>
        <v>1.3848341232227488</v>
      </c>
      <c r="M50" s="128">
        <f t="shared" si="10"/>
        <v>1.3848341232227488</v>
      </c>
      <c r="N50" s="128">
        <f t="shared" si="10"/>
        <v>1.3848341232227488</v>
      </c>
      <c r="O50" s="128">
        <f t="shared" si="10"/>
        <v>1.3848341232227488</v>
      </c>
      <c r="P50" s="128">
        <f t="shared" si="10"/>
        <v>1.3848341232227488</v>
      </c>
      <c r="Q50" s="128">
        <f t="shared" si="10"/>
        <v>1.3848341232227488</v>
      </c>
      <c r="R50" s="128">
        <f t="shared" si="10"/>
        <v>1.3848341232227488</v>
      </c>
      <c r="S50" s="128">
        <f t="shared" si="10"/>
        <v>1.3848341232227488</v>
      </c>
      <c r="T50" s="128">
        <f t="shared" si="10"/>
        <v>1.3848341232227488</v>
      </c>
      <c r="U50" s="128">
        <f t="shared" si="10"/>
        <v>1.3848341232227488</v>
      </c>
      <c r="V50" s="128">
        <f t="shared" si="10"/>
        <v>1.3848341232227488</v>
      </c>
      <c r="W50" s="128">
        <f t="shared" si="10"/>
        <v>1.3848341232227488</v>
      </c>
      <c r="X50" s="128">
        <f t="shared" si="10"/>
        <v>-3.1021111589831969E-2</v>
      </c>
      <c r="Y50" s="128">
        <f t="shared" si="10"/>
        <v>-3.1021111589831969E-2</v>
      </c>
      <c r="Z50" s="128">
        <f t="shared" si="10"/>
        <v>-3.1021111589831969E-2</v>
      </c>
      <c r="AA50" s="128">
        <f t="shared" si="10"/>
        <v>-3.1021111589831969E-2</v>
      </c>
      <c r="AB50" s="128">
        <f t="shared" si="10"/>
        <v>-3.1021111589831969E-2</v>
      </c>
      <c r="AC50" s="128">
        <f t="shared" si="10"/>
        <v>-3.1021111589831969E-2</v>
      </c>
      <c r="AD50" s="128">
        <f t="shared" si="10"/>
        <v>-3.1021111589831969E-2</v>
      </c>
      <c r="AE50" s="128">
        <f t="shared" si="10"/>
        <v>-3.1021111589831969E-2</v>
      </c>
      <c r="AF50" s="128">
        <f t="shared" si="10"/>
        <v>-3.1021111589831969E-2</v>
      </c>
      <c r="AG50" s="128">
        <f t="shared" si="10"/>
        <v>-3.1021111589831969E-2</v>
      </c>
      <c r="AH50" s="128">
        <f t="shared" si="10"/>
        <v>-3.1021111589831969E-2</v>
      </c>
      <c r="AI50" s="128">
        <f t="shared" si="10"/>
        <v>-3.1021111589831969E-2</v>
      </c>
      <c r="AJ50" s="128">
        <f t="shared" ref="AJ50:BA50" si="11">AJ23/cconv</f>
        <v>-3.1021111589831969E-2</v>
      </c>
      <c r="AK50" s="128">
        <f t="shared" si="11"/>
        <v>-3.1021111589831969E-2</v>
      </c>
      <c r="AL50" s="128">
        <f t="shared" si="11"/>
        <v>-3.1021111589831969E-2</v>
      </c>
      <c r="AM50" s="128">
        <f t="shared" si="11"/>
        <v>-3.1021111589831969E-2</v>
      </c>
      <c r="AN50" s="128">
        <f t="shared" si="11"/>
        <v>-3.1021111589831969E-2</v>
      </c>
      <c r="AO50" s="128">
        <f t="shared" si="11"/>
        <v>-3.1021111589831969E-2</v>
      </c>
      <c r="AP50" s="128">
        <f t="shared" si="11"/>
        <v>-3.1021111589831969E-2</v>
      </c>
      <c r="AQ50" s="128">
        <f t="shared" si="11"/>
        <v>-3.1021111589831969E-2</v>
      </c>
      <c r="AR50" s="128">
        <f t="shared" si="11"/>
        <v>-3.1021111589831969E-2</v>
      </c>
      <c r="AS50" s="128">
        <f t="shared" si="11"/>
        <v>-3.1021111589831969E-2</v>
      </c>
      <c r="AT50" s="128">
        <f t="shared" si="11"/>
        <v>-3.1021111589831969E-2</v>
      </c>
      <c r="AU50" s="128">
        <f t="shared" si="11"/>
        <v>-3.1021111589831969E-2</v>
      </c>
      <c r="AV50" s="128">
        <f t="shared" si="11"/>
        <v>-3.1021111589831969E-2</v>
      </c>
      <c r="AW50" s="128">
        <f t="shared" si="11"/>
        <v>-3.1021111589831969E-2</v>
      </c>
      <c r="AX50" s="128">
        <f t="shared" si="11"/>
        <v>-3.1021111589831969E-2</v>
      </c>
      <c r="AY50" s="128">
        <f t="shared" si="11"/>
        <v>-3.1021111589831969E-2</v>
      </c>
      <c r="AZ50" s="128">
        <f t="shared" si="11"/>
        <v>-3.1021111589831969E-2</v>
      </c>
      <c r="BA50" s="128">
        <f t="shared" si="11"/>
        <v>-3.1021111589831969E-2</v>
      </c>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row>
    <row r="51" spans="1:103" ht="15.95" customHeight="1" x14ac:dyDescent="0.2">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row>
    <row r="52" spans="1:103" ht="15.95" customHeight="1" x14ac:dyDescent="0.2">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row>
    <row r="53" spans="1:103" ht="15.95" customHeight="1" x14ac:dyDescent="0.2">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row>
    <row r="54" spans="1:103" ht="15.95" customHeight="1" x14ac:dyDescent="0.2">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row>
    <row r="55" spans="1:103" ht="15.95" customHeight="1" x14ac:dyDescent="0.2">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row>
    <row r="56" spans="1:103" ht="15.95" customHeight="1" x14ac:dyDescent="0.2">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row>
    <row r="57" spans="1:103" ht="15.95" customHeight="1" x14ac:dyDescent="0.2">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row>
    <row r="58" spans="1:103" ht="15.95" customHeight="1" x14ac:dyDescent="0.2">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row>
    <row r="59" spans="1:103" ht="15.95" customHeight="1" x14ac:dyDescent="0.2">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row>
    <row r="60" spans="1:103" ht="15.95" customHeight="1" x14ac:dyDescent="0.2">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row>
    <row r="61" spans="1:103" ht="15.95" customHeight="1" x14ac:dyDescent="0.2">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row>
    <row r="62" spans="1:103" ht="15.95" customHeight="1" x14ac:dyDescent="0.2">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row>
    <row r="63" spans="1:103" ht="15.95" customHeight="1" x14ac:dyDescent="0.2">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row>
    <row r="64" spans="1:103" ht="15.95" customHeight="1" x14ac:dyDescent="0.2">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row>
    <row r="65" spans="1:103" ht="15.95" customHeight="1" x14ac:dyDescent="0.2">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row>
    <row r="66" spans="1:103" ht="15.95" customHeight="1" x14ac:dyDescent="0.2">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row>
    <row r="67" spans="1:103" ht="15.95" customHeight="1" x14ac:dyDescent="0.2">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row>
    <row r="68" spans="1:103" ht="15.95" customHeight="1" x14ac:dyDescent="0.2">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row>
    <row r="69" spans="1:103" ht="15.95" customHeight="1" x14ac:dyDescent="0.2">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row>
    <row r="70" spans="1:103" ht="15.95" customHeight="1" x14ac:dyDescent="0.2">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row>
    <row r="71" spans="1:103" ht="15.95" customHeight="1" x14ac:dyDescent="0.2">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row>
    <row r="72" spans="1:103" ht="15.95" customHeight="1" x14ac:dyDescent="0.2">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row>
    <row r="73" spans="1:103" ht="15.95" customHeight="1" x14ac:dyDescent="0.2">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row>
    <row r="74" spans="1:103" ht="15.95" customHeight="1" x14ac:dyDescent="0.2">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row>
    <row r="75" spans="1:103" ht="15.95" customHeight="1" x14ac:dyDescent="0.2">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row>
    <row r="76" spans="1:103" ht="15.95" customHeight="1" x14ac:dyDescent="0.2">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row>
    <row r="77" spans="1:103" ht="15.95" customHeight="1" x14ac:dyDescent="0.2">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row>
    <row r="78" spans="1:103" ht="15.95" customHeight="1" x14ac:dyDescent="0.2">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row>
    <row r="79" spans="1:103" ht="15.95" customHeight="1" x14ac:dyDescent="0.2">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row>
    <row r="80" spans="1:103" ht="15.95" customHeight="1" x14ac:dyDescent="0.2">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row>
    <row r="81" spans="1:103" ht="15.95" customHeight="1" x14ac:dyDescent="0.2">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row>
    <row r="82" spans="1:103" ht="15.95" customHeight="1" x14ac:dyDescent="0.2">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row>
    <row r="83" spans="1:103" ht="15.95" customHeight="1" x14ac:dyDescent="0.2">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row>
    <row r="84" spans="1:103" ht="15.95" customHeight="1" x14ac:dyDescent="0.2">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row>
    <row r="85" spans="1:103" ht="15.95" customHeight="1" x14ac:dyDescent="0.2">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row>
    <row r="86" spans="1:103" ht="15.95" customHeight="1" x14ac:dyDescent="0.2">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row>
    <row r="87" spans="1:103" ht="15.95" customHeight="1" x14ac:dyDescent="0.2">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row>
    <row r="88" spans="1:103" ht="15.95" customHeight="1" x14ac:dyDescent="0.2">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row>
    <row r="89" spans="1:103" ht="15.95" customHeight="1" x14ac:dyDescent="0.2">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row>
    <row r="90" spans="1:103" ht="15.95" customHeight="1" x14ac:dyDescent="0.2">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row>
    <row r="91" spans="1:103" ht="15.95" customHeight="1" x14ac:dyDescent="0.2">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row>
    <row r="92" spans="1:103" ht="15.95" customHeight="1" x14ac:dyDescent="0.2">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row>
    <row r="93" spans="1:103" ht="15.95" customHeight="1" x14ac:dyDescent="0.2">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row>
    <row r="94" spans="1:103" ht="15.95" customHeight="1" x14ac:dyDescent="0.2">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row>
    <row r="95" spans="1:103" ht="15.95" customHeight="1" x14ac:dyDescent="0.2">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row>
    <row r="96" spans="1:103" ht="15.95" customHeight="1" x14ac:dyDescent="0.2">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row>
    <row r="97" spans="1:103" ht="15.95" customHeight="1" x14ac:dyDescent="0.2">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row>
    <row r="98" spans="1:103" ht="15.95" customHeight="1" x14ac:dyDescent="0.2">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row>
    <row r="99" spans="1:103" ht="15.95" customHeight="1" x14ac:dyDescent="0.2">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row>
    <row r="100" spans="1:103" ht="15.95" customHeight="1" x14ac:dyDescent="0.2">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row>
    <row r="101" spans="1:103" ht="15.95" customHeight="1" x14ac:dyDescent="0.2">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row>
    <row r="102" spans="1:103" ht="15.95" customHeight="1" x14ac:dyDescent="0.2">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row>
    <row r="103" spans="1:103" ht="15.95" customHeight="1" x14ac:dyDescent="0.2">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row>
    <row r="104" spans="1:103" ht="15.95" customHeight="1" x14ac:dyDescent="0.2">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row>
    <row r="105" spans="1:103" ht="15.95" customHeight="1" x14ac:dyDescent="0.2">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row>
    <row r="106" spans="1:103" ht="15.95" customHeight="1" x14ac:dyDescent="0.2">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row>
    <row r="107" spans="1:103" ht="15.95" customHeight="1" x14ac:dyDescent="0.2">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row>
    <row r="108" spans="1:103" ht="15.95" customHeight="1" x14ac:dyDescent="0.2">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row>
    <row r="109" spans="1:103" ht="15.95" customHeight="1" x14ac:dyDescent="0.2">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row>
    <row r="110" spans="1:103" ht="15.95" customHeight="1" x14ac:dyDescent="0.2">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row>
    <row r="111" spans="1:103" ht="15.95" customHeight="1" x14ac:dyDescent="0.2">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row>
    <row r="112" spans="1:103" ht="15.95" customHeight="1" x14ac:dyDescent="0.2">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row>
    <row r="113" spans="1:103" ht="15.95" customHeight="1" x14ac:dyDescent="0.2">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row>
    <row r="114" spans="1:103" ht="15.95" customHeight="1" x14ac:dyDescent="0.2">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row>
    <row r="115" spans="1:103" ht="15.95" customHeight="1" x14ac:dyDescent="0.2">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row>
    <row r="116" spans="1:103" ht="15.95" customHeight="1" x14ac:dyDescent="0.2">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row>
    <row r="117" spans="1:103" ht="15.95" customHeight="1" x14ac:dyDescent="0.2">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row>
    <row r="118" spans="1:103" ht="15.95" customHeight="1" x14ac:dyDescent="0.2">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row>
    <row r="119" spans="1:103" ht="15.95" customHeight="1" x14ac:dyDescent="0.2">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row>
    <row r="120" spans="1:103" ht="15.95" customHeight="1" x14ac:dyDescent="0.2">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row>
    <row r="121" spans="1:103" ht="15.95" customHeight="1" x14ac:dyDescent="0.2">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row>
    <row r="122" spans="1:103" ht="15.95" customHeight="1" x14ac:dyDescent="0.2">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row>
    <row r="123" spans="1:103" ht="15.95" customHeight="1" x14ac:dyDescent="0.2">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row>
    <row r="124" spans="1:103" ht="15.95" customHeight="1" x14ac:dyDescent="0.2">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row>
    <row r="125" spans="1:103" ht="15.95" customHeight="1" x14ac:dyDescent="0.2">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row>
    <row r="126" spans="1:103" ht="15.95" customHeight="1" x14ac:dyDescent="0.2">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row>
    <row r="127" spans="1:103" ht="15.95" customHeight="1" x14ac:dyDescent="0.2">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row>
    <row r="128" spans="1:103" ht="15.95" customHeight="1" x14ac:dyDescent="0.2">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row>
    <row r="129" spans="1:103" ht="15.95" customHeight="1" x14ac:dyDescent="0.2">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row>
    <row r="130" spans="1:103" ht="15.95" customHeight="1" x14ac:dyDescent="0.2">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row>
    <row r="131" spans="1:103" ht="15.95" customHeight="1" x14ac:dyDescent="0.2">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row>
    <row r="132" spans="1:103" ht="15.95" customHeight="1" x14ac:dyDescent="0.2">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row>
    <row r="133" spans="1:103" ht="15.95" customHeight="1" x14ac:dyDescent="0.2">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row>
    <row r="134" spans="1:103" ht="15.95" customHeight="1" x14ac:dyDescent="0.2">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9"/>
      <c r="CY134" s="9"/>
    </row>
    <row r="135" spans="1:103" ht="15.95" customHeight="1" x14ac:dyDescent="0.2">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row>
    <row r="136" spans="1:103" ht="15.95" customHeight="1" x14ac:dyDescent="0.2">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row>
    <row r="137" spans="1:103" ht="15.95" customHeight="1" x14ac:dyDescent="0.2">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row>
    <row r="138" spans="1:103" ht="15.95" customHeight="1" x14ac:dyDescent="0.2">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row>
    <row r="139" spans="1:103" ht="15.95" customHeight="1" x14ac:dyDescent="0.2">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row>
    <row r="140" spans="1:103" ht="15.95" customHeight="1" x14ac:dyDescent="0.2">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row>
    <row r="141" spans="1:103" ht="15.95" customHeight="1" x14ac:dyDescent="0.2">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row>
    <row r="142" spans="1:103" ht="15.95" customHeight="1" x14ac:dyDescent="0.2">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row>
    <row r="143" spans="1:103" ht="15.95" customHeight="1" x14ac:dyDescent="0.2">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row>
    <row r="144" spans="1:103" ht="15.95" customHeight="1" x14ac:dyDescent="0.2">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row>
    <row r="145" spans="1:103" ht="15.95" customHeight="1" x14ac:dyDescent="0.2">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row>
    <row r="146" spans="1:103" ht="15.95" customHeight="1" x14ac:dyDescent="0.2">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row>
    <row r="147" spans="1:103" ht="15.95" customHeight="1" x14ac:dyDescent="0.2">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row>
    <row r="148" spans="1:103" ht="15.95" customHeight="1" x14ac:dyDescent="0.2">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row>
    <row r="149" spans="1:103" ht="15.95" customHeight="1" x14ac:dyDescent="0.2">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row>
    <row r="150" spans="1:103" ht="15.95" customHeight="1" x14ac:dyDescent="0.2">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row>
    <row r="151" spans="1:103" ht="15.95" customHeight="1" x14ac:dyDescent="0.2">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row>
    <row r="152" spans="1:103" ht="15.95" customHeight="1" x14ac:dyDescent="0.2">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row>
    <row r="153" spans="1:103" ht="15.95" customHeight="1" x14ac:dyDescent="0.2">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row>
    <row r="154" spans="1:103" ht="15.95" customHeight="1" x14ac:dyDescent="0.2">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row>
    <row r="155" spans="1:103" ht="15.95" customHeight="1" x14ac:dyDescent="0.2">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row>
    <row r="156" spans="1:103" ht="15.95" customHeight="1" x14ac:dyDescent="0.2">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row>
    <row r="157" spans="1:103" ht="15.95" customHeight="1" x14ac:dyDescent="0.2">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row>
    <row r="158" spans="1:103" ht="15.95" customHeight="1" x14ac:dyDescent="0.2">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row>
    <row r="159" spans="1:103" ht="15.95" customHeight="1" x14ac:dyDescent="0.2">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row>
    <row r="160" spans="1:103" ht="15.95" customHeight="1" x14ac:dyDescent="0.2">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row>
    <row r="161" spans="1:103" ht="15.95" customHeight="1" x14ac:dyDescent="0.2">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row>
    <row r="162" spans="1:103" ht="15.95" customHeight="1" x14ac:dyDescent="0.2">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row>
    <row r="163" spans="1:103" ht="15.95" customHeight="1" x14ac:dyDescent="0.2">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row>
    <row r="164" spans="1:103" ht="15.95" customHeight="1" x14ac:dyDescent="0.2">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row>
    <row r="165" spans="1:103" ht="15.95" customHeight="1" x14ac:dyDescent="0.2">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row>
    <row r="166" spans="1:103" ht="15.95" customHeight="1" x14ac:dyDescent="0.2">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row>
    <row r="167" spans="1:103" ht="15.95" customHeight="1" x14ac:dyDescent="0.2">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row>
    <row r="168" spans="1:103" ht="15.95" customHeight="1" x14ac:dyDescent="0.2">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row>
    <row r="169" spans="1:103" ht="15.95" customHeight="1" x14ac:dyDescent="0.2">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row>
    <row r="170" spans="1:103" ht="15.95" customHeight="1" x14ac:dyDescent="0.2">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row>
    <row r="171" spans="1:103" ht="15.95" customHeight="1" x14ac:dyDescent="0.2">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row>
    <row r="172" spans="1:103" ht="15.95" customHeight="1" x14ac:dyDescent="0.2">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row>
    <row r="173" spans="1:103" ht="15.95" customHeight="1" x14ac:dyDescent="0.2">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row>
    <row r="174" spans="1:103" ht="15.95" customHeight="1" x14ac:dyDescent="0.2">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row>
    <row r="175" spans="1:103" ht="15.95" customHeight="1" x14ac:dyDescent="0.2">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row>
    <row r="176" spans="1:103" ht="15.95" customHeight="1" x14ac:dyDescent="0.2">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row>
    <row r="177" spans="1:103" ht="15.95" customHeight="1" x14ac:dyDescent="0.2">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row>
    <row r="178" spans="1:103" ht="15.95" customHeight="1" x14ac:dyDescent="0.2">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row>
    <row r="179" spans="1:103" ht="15.95" customHeight="1" x14ac:dyDescent="0.2">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row>
    <row r="180" spans="1:103" ht="15.95" customHeight="1" x14ac:dyDescent="0.2">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row>
    <row r="181" spans="1:103" ht="15.95" customHeight="1" x14ac:dyDescent="0.2">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row>
    <row r="182" spans="1:103" ht="15.95" customHeight="1" x14ac:dyDescent="0.2">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row>
    <row r="183" spans="1:103" ht="15.95" customHeight="1" x14ac:dyDescent="0.2">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row>
    <row r="184" spans="1:103" ht="15.95" customHeight="1" x14ac:dyDescent="0.2">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row>
    <row r="185" spans="1:103" ht="15.95" customHeight="1" x14ac:dyDescent="0.2">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row>
    <row r="186" spans="1:103" ht="15.95" customHeight="1" x14ac:dyDescent="0.2">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row>
    <row r="187" spans="1:103" ht="15.95" customHeight="1" x14ac:dyDescent="0.2">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row>
    <row r="188" spans="1:103" ht="15.95" customHeight="1" x14ac:dyDescent="0.2">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row>
    <row r="189" spans="1:103" ht="15.95" customHeight="1" x14ac:dyDescent="0.2">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row>
    <row r="190" spans="1:103" ht="15.95" customHeight="1" x14ac:dyDescent="0.2">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row>
    <row r="191" spans="1:103" ht="15.95" customHeight="1" x14ac:dyDescent="0.2">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row>
    <row r="192" spans="1:103" ht="15.95" customHeight="1" x14ac:dyDescent="0.2">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row>
    <row r="193" spans="1:103" ht="15.95" customHeight="1" x14ac:dyDescent="0.2">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row>
    <row r="194" spans="1:103" ht="15.95" customHeight="1" x14ac:dyDescent="0.2">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row>
    <row r="195" spans="1:103" ht="15.95" customHeight="1" x14ac:dyDescent="0.2">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row>
    <row r="196" spans="1:103" ht="15.95" customHeight="1" x14ac:dyDescent="0.2">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row>
    <row r="197" spans="1:103" ht="15.95" customHeight="1" x14ac:dyDescent="0.2">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row>
    <row r="198" spans="1:103" ht="15.95" customHeight="1" x14ac:dyDescent="0.2">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row>
    <row r="199" spans="1:103" ht="15.95" customHeight="1" x14ac:dyDescent="0.2">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row>
    <row r="200" spans="1:103" ht="15.95" customHeight="1" x14ac:dyDescent="0.2">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row>
    <row r="201" spans="1:103" ht="15.95" customHeight="1" x14ac:dyDescent="0.2">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row>
    <row r="202" spans="1:103" ht="15.95" customHeight="1" x14ac:dyDescent="0.2">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row>
    <row r="203" spans="1:103" ht="15.95" customHeight="1" x14ac:dyDescent="0.2">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row>
    <row r="204" spans="1:103" ht="15.95" customHeight="1" x14ac:dyDescent="0.2">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row>
    <row r="205" spans="1:103" ht="15.95" customHeight="1" x14ac:dyDescent="0.2">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row>
    <row r="206" spans="1:103" ht="15.95" customHeight="1" x14ac:dyDescent="0.2">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c r="CD206" s="9"/>
      <c r="CE206" s="9"/>
      <c r="CF206" s="9"/>
      <c r="CG206" s="9"/>
      <c r="CH206" s="9"/>
      <c r="CI206" s="9"/>
      <c r="CJ206" s="9"/>
      <c r="CK206" s="9"/>
      <c r="CL206" s="9"/>
      <c r="CM206" s="9"/>
      <c r="CN206" s="9"/>
      <c r="CO206" s="9"/>
      <c r="CP206" s="9"/>
      <c r="CQ206" s="9"/>
      <c r="CR206" s="9"/>
      <c r="CS206" s="9"/>
      <c r="CT206" s="9"/>
      <c r="CU206" s="9"/>
      <c r="CV206" s="9"/>
      <c r="CW206" s="9"/>
      <c r="CX206" s="9"/>
      <c r="CY206" s="9"/>
    </row>
    <row r="207" spans="1:103" ht="15.95" customHeight="1" x14ac:dyDescent="0.2">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row>
    <row r="208" spans="1:103" ht="15.95" customHeight="1" x14ac:dyDescent="0.2">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row>
    <row r="209" spans="1:103" ht="15.95" customHeight="1" x14ac:dyDescent="0.2">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row>
    <row r="210" spans="1:103" ht="15.95" customHeight="1" x14ac:dyDescent="0.2">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row>
    <row r="211" spans="1:103" ht="15.95" customHeight="1" x14ac:dyDescent="0.2">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row>
    <row r="212" spans="1:103" ht="15.95" customHeight="1" x14ac:dyDescent="0.2">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row>
    <row r="213" spans="1:103" ht="15.95" customHeight="1" x14ac:dyDescent="0.2">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row>
    <row r="214" spans="1:103" ht="15.95" customHeight="1" x14ac:dyDescent="0.2">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row>
    <row r="215" spans="1:103" ht="15.95" customHeight="1" x14ac:dyDescent="0.2">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row>
    <row r="216" spans="1:103" ht="15.95" customHeight="1" x14ac:dyDescent="0.2">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c r="CD216" s="9"/>
      <c r="CE216" s="9"/>
      <c r="CF216" s="9"/>
      <c r="CG216" s="9"/>
      <c r="CH216" s="9"/>
      <c r="CI216" s="9"/>
      <c r="CJ216" s="9"/>
      <c r="CK216" s="9"/>
      <c r="CL216" s="9"/>
      <c r="CM216" s="9"/>
      <c r="CN216" s="9"/>
      <c r="CO216" s="9"/>
      <c r="CP216" s="9"/>
      <c r="CQ216" s="9"/>
      <c r="CR216" s="9"/>
      <c r="CS216" s="9"/>
      <c r="CT216" s="9"/>
      <c r="CU216" s="9"/>
      <c r="CV216" s="9"/>
      <c r="CW216" s="9"/>
      <c r="CX216" s="9"/>
      <c r="CY216" s="9"/>
    </row>
    <row r="217" spans="1:103" ht="15.95" customHeight="1" x14ac:dyDescent="0.2">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c r="CI217" s="9"/>
      <c r="CJ217" s="9"/>
      <c r="CK217" s="9"/>
      <c r="CL217" s="9"/>
      <c r="CM217" s="9"/>
      <c r="CN217" s="9"/>
      <c r="CO217" s="9"/>
      <c r="CP217" s="9"/>
      <c r="CQ217" s="9"/>
      <c r="CR217" s="9"/>
      <c r="CS217" s="9"/>
      <c r="CT217" s="9"/>
      <c r="CU217" s="9"/>
      <c r="CV217" s="9"/>
      <c r="CW217" s="9"/>
      <c r="CX217" s="9"/>
      <c r="CY217" s="9"/>
    </row>
    <row r="218" spans="1:103" ht="15.95" customHeight="1" x14ac:dyDescent="0.2">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row>
    <row r="219" spans="1:103" ht="15.95" customHeight="1" x14ac:dyDescent="0.2">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row>
    <row r="220" spans="1:103" ht="15.95" customHeight="1" x14ac:dyDescent="0.2">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row>
    <row r="221" spans="1:103" ht="15.95" customHeight="1" x14ac:dyDescent="0.2">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row>
    <row r="222" spans="1:103" ht="15.95" customHeight="1" x14ac:dyDescent="0.2">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c r="CR222" s="9"/>
      <c r="CS222" s="9"/>
      <c r="CT222" s="9"/>
      <c r="CU222" s="9"/>
      <c r="CV222" s="9"/>
      <c r="CW222" s="9"/>
      <c r="CX222" s="9"/>
      <c r="CY222" s="9"/>
    </row>
    <row r="223" spans="1:103" ht="15.95" customHeight="1" x14ac:dyDescent="0.2">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row>
    <row r="224" spans="1:103" ht="15.95" customHeight="1" x14ac:dyDescent="0.2">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row>
    <row r="225" spans="1:103" ht="15.95" customHeight="1" x14ac:dyDescent="0.2">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row>
    <row r="226" spans="1:103" ht="15.95" customHeight="1" x14ac:dyDescent="0.2">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row>
    <row r="227" spans="1:103" ht="15.95" customHeight="1" x14ac:dyDescent="0.2">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c r="CI227" s="9"/>
      <c r="CJ227" s="9"/>
      <c r="CK227" s="9"/>
      <c r="CL227" s="9"/>
      <c r="CM227" s="9"/>
      <c r="CN227" s="9"/>
      <c r="CO227" s="9"/>
      <c r="CP227" s="9"/>
      <c r="CQ227" s="9"/>
      <c r="CR227" s="9"/>
      <c r="CS227" s="9"/>
      <c r="CT227" s="9"/>
      <c r="CU227" s="9"/>
      <c r="CV227" s="9"/>
      <c r="CW227" s="9"/>
      <c r="CX227" s="9"/>
      <c r="CY227" s="9"/>
    </row>
    <row r="228" spans="1:103" ht="15.95" customHeight="1" x14ac:dyDescent="0.2">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row>
    <row r="229" spans="1:103" ht="15.95" customHeight="1" x14ac:dyDescent="0.2">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row>
    <row r="230" spans="1:103" ht="15.95" customHeight="1" x14ac:dyDescent="0.2">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row>
    <row r="231" spans="1:103" ht="15.95" customHeight="1" x14ac:dyDescent="0.2">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row>
    <row r="232" spans="1:103" ht="15.95" customHeight="1" x14ac:dyDescent="0.2">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row>
    <row r="233" spans="1:103" ht="15.95" customHeight="1" x14ac:dyDescent="0.2">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row>
    <row r="234" spans="1:103" ht="15.95" customHeight="1" x14ac:dyDescent="0.2">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row>
    <row r="235" spans="1:103" ht="15.95" customHeight="1" x14ac:dyDescent="0.2">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row>
    <row r="236" spans="1:103" ht="15.95" customHeight="1" x14ac:dyDescent="0.2">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c r="CI236" s="9"/>
      <c r="CJ236" s="9"/>
      <c r="CK236" s="9"/>
      <c r="CL236" s="9"/>
      <c r="CM236" s="9"/>
      <c r="CN236" s="9"/>
      <c r="CO236" s="9"/>
      <c r="CP236" s="9"/>
      <c r="CQ236" s="9"/>
      <c r="CR236" s="9"/>
      <c r="CS236" s="9"/>
      <c r="CT236" s="9"/>
      <c r="CU236" s="9"/>
      <c r="CV236" s="9"/>
      <c r="CW236" s="9"/>
      <c r="CX236" s="9"/>
      <c r="CY236" s="9"/>
    </row>
    <row r="237" spans="1:103" ht="15.95" customHeight="1" x14ac:dyDescent="0.2">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row>
    <row r="238" spans="1:103" ht="15.95" customHeight="1" x14ac:dyDescent="0.2">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row>
    <row r="239" spans="1:103" ht="15.95" customHeight="1" x14ac:dyDescent="0.2">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row>
    <row r="240" spans="1:103" ht="15.95" customHeight="1" x14ac:dyDescent="0.2">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row>
    <row r="241" spans="1:103" ht="15.95" customHeight="1" x14ac:dyDescent="0.2">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row>
    <row r="242" spans="1:103" ht="15.95" customHeight="1" x14ac:dyDescent="0.2">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row>
    <row r="243" spans="1:103" ht="15.95" customHeight="1" x14ac:dyDescent="0.2">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row>
    <row r="244" spans="1:103" ht="15.95" customHeight="1" x14ac:dyDescent="0.2">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row>
    <row r="245" spans="1:103" ht="15.95" customHeight="1" x14ac:dyDescent="0.2">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row>
    <row r="246" spans="1:103" ht="15.95" customHeight="1" x14ac:dyDescent="0.2">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row>
    <row r="247" spans="1:103" ht="15.95" customHeight="1" x14ac:dyDescent="0.2">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row>
    <row r="248" spans="1:103" ht="15.95" customHeight="1" x14ac:dyDescent="0.2">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row>
    <row r="249" spans="1:103" ht="15.95" customHeight="1" x14ac:dyDescent="0.2">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row>
    <row r="250" spans="1:103" ht="15.95" customHeight="1" x14ac:dyDescent="0.2">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row>
    <row r="251" spans="1:103" ht="15.95" customHeight="1" x14ac:dyDescent="0.2">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row>
    <row r="252" spans="1:103" ht="15.95" customHeight="1" x14ac:dyDescent="0.2">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row>
    <row r="253" spans="1:103" ht="15.95" customHeight="1" x14ac:dyDescent="0.2">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row>
    <row r="254" spans="1:103" ht="15.95" customHeight="1" x14ac:dyDescent="0.2">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row>
    <row r="255" spans="1:103" ht="15.95" customHeight="1" x14ac:dyDescent="0.2">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row>
    <row r="256" spans="1:103" ht="15.95" customHeight="1" x14ac:dyDescent="0.2">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9"/>
      <c r="CG256" s="9"/>
      <c r="CH256" s="9"/>
      <c r="CI256" s="9"/>
      <c r="CJ256" s="9"/>
      <c r="CK256" s="9"/>
      <c r="CL256" s="9"/>
      <c r="CM256" s="9"/>
      <c r="CN256" s="9"/>
      <c r="CO256" s="9"/>
      <c r="CP256" s="9"/>
      <c r="CQ256" s="9"/>
      <c r="CR256" s="9"/>
      <c r="CS256" s="9"/>
      <c r="CT256" s="9"/>
      <c r="CU256" s="9"/>
      <c r="CV256" s="9"/>
      <c r="CW256" s="9"/>
      <c r="CX256" s="9"/>
      <c r="CY256" s="9"/>
    </row>
    <row r="257" spans="1:103" ht="15.95" customHeight="1" x14ac:dyDescent="0.2">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row>
    <row r="258" spans="1:103" ht="15.95" customHeight="1" x14ac:dyDescent="0.2">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row>
    <row r="259" spans="1:103" ht="15.95" customHeight="1" x14ac:dyDescent="0.2">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row>
    <row r="260" spans="1:103" ht="15.95" customHeight="1" x14ac:dyDescent="0.2">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row>
    <row r="261" spans="1:103" ht="15.95" customHeight="1" x14ac:dyDescent="0.2">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row>
    <row r="262" spans="1:103" ht="15.95" customHeight="1" x14ac:dyDescent="0.2">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row>
    <row r="263" spans="1:103" ht="15.95" customHeight="1" x14ac:dyDescent="0.2">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row>
    <row r="264" spans="1:103" ht="15.95" customHeight="1" x14ac:dyDescent="0.2">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row>
    <row r="265" spans="1:103" ht="15.95" customHeight="1" x14ac:dyDescent="0.2">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row>
    <row r="266" spans="1:103" ht="15.95" customHeight="1" x14ac:dyDescent="0.2">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row>
    <row r="267" spans="1:103" ht="15.95" customHeight="1" x14ac:dyDescent="0.2">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9"/>
      <c r="CX267" s="9"/>
      <c r="CY267" s="9"/>
    </row>
    <row r="268" spans="1:103" ht="15.95" customHeight="1" x14ac:dyDescent="0.2">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row>
    <row r="269" spans="1:103" ht="15.95" customHeight="1" x14ac:dyDescent="0.2">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row>
    <row r="270" spans="1:103" ht="15.95" customHeight="1" x14ac:dyDescent="0.2">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row>
    <row r="271" spans="1:103" ht="15.95" customHeight="1" x14ac:dyDescent="0.2">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row>
    <row r="272" spans="1:103" ht="15.95" customHeight="1" x14ac:dyDescent="0.2">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row>
    <row r="273" spans="1:103" ht="15.95" customHeight="1" x14ac:dyDescent="0.2">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row>
    <row r="274" spans="1:103" ht="15.95" customHeight="1" x14ac:dyDescent="0.2">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row>
    <row r="275" spans="1:103" ht="15.95" customHeight="1" x14ac:dyDescent="0.2">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row>
    <row r="276" spans="1:103" ht="15.95" customHeight="1" x14ac:dyDescent="0.2">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c r="CI276" s="9"/>
      <c r="CJ276" s="9"/>
      <c r="CK276" s="9"/>
      <c r="CL276" s="9"/>
      <c r="CM276" s="9"/>
      <c r="CN276" s="9"/>
      <c r="CO276" s="9"/>
      <c r="CP276" s="9"/>
      <c r="CQ276" s="9"/>
      <c r="CR276" s="9"/>
      <c r="CS276" s="9"/>
      <c r="CT276" s="9"/>
      <c r="CU276" s="9"/>
      <c r="CV276" s="9"/>
      <c r="CW276" s="9"/>
      <c r="CX276" s="9"/>
      <c r="CY276" s="9"/>
    </row>
    <row r="277" spans="1:103" ht="15.95" customHeight="1" x14ac:dyDescent="0.2">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row>
    <row r="278" spans="1:103" ht="15.95" customHeight="1" x14ac:dyDescent="0.2">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row>
    <row r="279" spans="1:103" ht="15.95" customHeight="1" x14ac:dyDescent="0.2">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c r="CI279" s="9"/>
      <c r="CJ279" s="9"/>
      <c r="CK279" s="9"/>
      <c r="CL279" s="9"/>
      <c r="CM279" s="9"/>
      <c r="CN279" s="9"/>
      <c r="CO279" s="9"/>
      <c r="CP279" s="9"/>
      <c r="CQ279" s="9"/>
      <c r="CR279" s="9"/>
      <c r="CS279" s="9"/>
      <c r="CT279" s="9"/>
      <c r="CU279" s="9"/>
      <c r="CV279" s="9"/>
      <c r="CW279" s="9"/>
      <c r="CX279" s="9"/>
      <c r="CY279" s="9"/>
    </row>
    <row r="280" spans="1:103" ht="15.95" customHeight="1" x14ac:dyDescent="0.2">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row>
    <row r="281" spans="1:103" ht="15.95" customHeight="1" x14ac:dyDescent="0.2">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row>
    <row r="282" spans="1:103" ht="15.95" customHeight="1" x14ac:dyDescent="0.2">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row>
    <row r="283" spans="1:103" ht="15.95" customHeight="1" x14ac:dyDescent="0.2">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row>
    <row r="284" spans="1:103" ht="15.95" customHeight="1" x14ac:dyDescent="0.2">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row>
    <row r="285" spans="1:103" ht="15.95" customHeight="1" x14ac:dyDescent="0.2">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row>
    <row r="286" spans="1:103" ht="15.95" customHeight="1" x14ac:dyDescent="0.2">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row>
    <row r="287" spans="1:103" ht="15.95" customHeight="1" x14ac:dyDescent="0.2">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row>
    <row r="288" spans="1:103" ht="15.95" customHeight="1" x14ac:dyDescent="0.2">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c r="CI288" s="9"/>
      <c r="CJ288" s="9"/>
      <c r="CK288" s="9"/>
      <c r="CL288" s="9"/>
      <c r="CM288" s="9"/>
      <c r="CN288" s="9"/>
      <c r="CO288" s="9"/>
      <c r="CP288" s="9"/>
      <c r="CQ288" s="9"/>
      <c r="CR288" s="9"/>
      <c r="CS288" s="9"/>
      <c r="CT288" s="9"/>
      <c r="CU288" s="9"/>
      <c r="CV288" s="9"/>
      <c r="CW288" s="9"/>
      <c r="CX288" s="9"/>
      <c r="CY288" s="9"/>
    </row>
    <row r="289" spans="1:103" ht="15.95" customHeight="1" x14ac:dyDescent="0.2">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row>
    <row r="290" spans="1:103" ht="15.95" customHeight="1" x14ac:dyDescent="0.2">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row>
    <row r="291" spans="1:103" ht="15.95" customHeight="1" x14ac:dyDescent="0.2">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row>
    <row r="292" spans="1:103" ht="15.95" customHeight="1" x14ac:dyDescent="0.2">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9"/>
      <c r="CX292" s="9"/>
      <c r="CY292" s="9"/>
    </row>
    <row r="293" spans="1:103" ht="15.95" customHeight="1" x14ac:dyDescent="0.2">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row>
    <row r="294" spans="1:103" ht="15.95" customHeight="1" x14ac:dyDescent="0.2">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row>
    <row r="295" spans="1:103" ht="15.95" customHeight="1" x14ac:dyDescent="0.2">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row>
    <row r="296" spans="1:103" ht="15.95" customHeight="1" x14ac:dyDescent="0.2">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row>
    <row r="297" spans="1:103" ht="15.95" customHeight="1" x14ac:dyDescent="0.2">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row>
    <row r="298" spans="1:103" ht="15.95" customHeight="1" x14ac:dyDescent="0.2">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c r="CL298" s="9"/>
      <c r="CM298" s="9"/>
      <c r="CN298" s="9"/>
      <c r="CO298" s="9"/>
      <c r="CP298" s="9"/>
      <c r="CQ298" s="9"/>
      <c r="CR298" s="9"/>
      <c r="CS298" s="9"/>
      <c r="CT298" s="9"/>
      <c r="CU298" s="9"/>
      <c r="CV298" s="9"/>
      <c r="CW298" s="9"/>
      <c r="CX298" s="9"/>
      <c r="CY298" s="9"/>
    </row>
    <row r="299" spans="1:103" ht="15.95" customHeight="1" x14ac:dyDescent="0.2">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row>
    <row r="300" spans="1:103" ht="15.95" customHeight="1" x14ac:dyDescent="0.2">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row>
    <row r="301" spans="1:103" ht="15.95" customHeight="1" x14ac:dyDescent="0.2">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row>
    <row r="302" spans="1:103" ht="15.95" customHeight="1" x14ac:dyDescent="0.2">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row>
    <row r="303" spans="1:103" ht="15.95" customHeight="1" x14ac:dyDescent="0.2">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row>
    <row r="304" spans="1:103" ht="15.95" customHeight="1" x14ac:dyDescent="0.2">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row>
    <row r="305" spans="1:103" ht="15.95" customHeight="1" x14ac:dyDescent="0.2">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row>
    <row r="306" spans="1:103" ht="15.95" customHeight="1" x14ac:dyDescent="0.2">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row>
    <row r="307" spans="1:103" ht="15.95" customHeight="1" x14ac:dyDescent="0.2">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row>
    <row r="308" spans="1:103" ht="15.95" customHeight="1" x14ac:dyDescent="0.2">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c r="CF308" s="9"/>
      <c r="CG308" s="9"/>
      <c r="CH308" s="9"/>
      <c r="CI308" s="9"/>
      <c r="CJ308" s="9"/>
      <c r="CK308" s="9"/>
      <c r="CL308" s="9"/>
      <c r="CM308" s="9"/>
      <c r="CN308" s="9"/>
      <c r="CO308" s="9"/>
      <c r="CP308" s="9"/>
      <c r="CQ308" s="9"/>
      <c r="CR308" s="9"/>
      <c r="CS308" s="9"/>
      <c r="CT308" s="9"/>
      <c r="CU308" s="9"/>
      <c r="CV308" s="9"/>
      <c r="CW308" s="9"/>
      <c r="CX308" s="9"/>
      <c r="CY308" s="9"/>
    </row>
    <row r="309" spans="1:103" ht="15.95" customHeight="1" x14ac:dyDescent="0.2">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c r="CF309" s="9"/>
      <c r="CG309" s="9"/>
      <c r="CH309" s="9"/>
      <c r="CI309" s="9"/>
      <c r="CJ309" s="9"/>
      <c r="CK309" s="9"/>
      <c r="CL309" s="9"/>
      <c r="CM309" s="9"/>
      <c r="CN309" s="9"/>
      <c r="CO309" s="9"/>
      <c r="CP309" s="9"/>
      <c r="CQ309" s="9"/>
      <c r="CR309" s="9"/>
      <c r="CS309" s="9"/>
      <c r="CT309" s="9"/>
      <c r="CU309" s="9"/>
      <c r="CV309" s="9"/>
      <c r="CW309" s="9"/>
      <c r="CX309" s="9"/>
      <c r="CY309" s="9"/>
    </row>
    <row r="310" spans="1:103" ht="15.95" customHeight="1" x14ac:dyDescent="0.2">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row>
    <row r="311" spans="1:103" ht="15.95" customHeight="1" x14ac:dyDescent="0.2">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row>
    <row r="312" spans="1:103" ht="15.95" customHeight="1" x14ac:dyDescent="0.2">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row>
    <row r="313" spans="1:103" ht="15.95" customHeight="1" x14ac:dyDescent="0.2">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row>
    <row r="314" spans="1:103" ht="15.95" customHeight="1" x14ac:dyDescent="0.2">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row>
    <row r="315" spans="1:103" ht="15.95" customHeight="1" x14ac:dyDescent="0.2">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row>
    <row r="316" spans="1:103" ht="15.95" customHeight="1" x14ac:dyDescent="0.2">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row>
    <row r="317" spans="1:103" ht="15.95" customHeight="1" x14ac:dyDescent="0.2">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row>
    <row r="318" spans="1:103" ht="15.95" customHeight="1" x14ac:dyDescent="0.2">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row>
    <row r="319" spans="1:103" ht="15.95" customHeight="1" x14ac:dyDescent="0.2">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row>
    <row r="320" spans="1:103" ht="15.95" customHeight="1" x14ac:dyDescent="0.2">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row>
    <row r="321" spans="1:103" ht="15.95" customHeight="1" x14ac:dyDescent="0.2">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row>
    <row r="322" spans="1:103" ht="15.95" customHeight="1" x14ac:dyDescent="0.2">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row>
    <row r="323" spans="1:103" ht="15.95" customHeight="1" x14ac:dyDescent="0.2">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row>
    <row r="324" spans="1:103" ht="15.95" customHeight="1" x14ac:dyDescent="0.2">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row>
    <row r="325" spans="1:103" ht="15.95" customHeight="1" x14ac:dyDescent="0.2">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row>
    <row r="326" spans="1:103" ht="15.95" customHeight="1" x14ac:dyDescent="0.2">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row>
    <row r="327" spans="1:103" ht="15.95" customHeight="1" x14ac:dyDescent="0.2">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row>
    <row r="328" spans="1:103" ht="15.95" customHeight="1" x14ac:dyDescent="0.2">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row>
    <row r="329" spans="1:103" ht="15.95" customHeight="1" x14ac:dyDescent="0.2">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row>
    <row r="330" spans="1:103" ht="15.95" customHeight="1" x14ac:dyDescent="0.2">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row>
    <row r="331" spans="1:103" ht="15.95" customHeight="1" x14ac:dyDescent="0.2">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row>
    <row r="332" spans="1:103" ht="15.95" customHeight="1" x14ac:dyDescent="0.2">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row>
    <row r="333" spans="1:103" ht="15.95" customHeight="1" x14ac:dyDescent="0.2">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row>
    <row r="334" spans="1:103" ht="15.95" customHeight="1" x14ac:dyDescent="0.2">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row>
    <row r="335" spans="1:103" ht="15.95" customHeight="1" x14ac:dyDescent="0.2">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row>
    <row r="336" spans="1:103" ht="15.95" customHeight="1" x14ac:dyDescent="0.2">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row>
    <row r="337" spans="1:103" ht="15.95" customHeight="1" x14ac:dyDescent="0.2">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row>
    <row r="338" spans="1:103" ht="15.95" customHeight="1" x14ac:dyDescent="0.2">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row>
    <row r="339" spans="1:103" ht="15.95" customHeight="1" x14ac:dyDescent="0.2">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row>
    <row r="340" spans="1:103" ht="15.95" customHeight="1" x14ac:dyDescent="0.2">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row>
    <row r="341" spans="1:103" ht="15.95" customHeight="1" x14ac:dyDescent="0.2">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row>
    <row r="342" spans="1:103" ht="15.95" customHeight="1" x14ac:dyDescent="0.2">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row>
    <row r="343" spans="1:103" ht="15.95" customHeight="1" x14ac:dyDescent="0.2">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row>
    <row r="344" spans="1:103" ht="15.95" customHeight="1" x14ac:dyDescent="0.2">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row>
    <row r="345" spans="1:103" ht="15.95" customHeight="1" x14ac:dyDescent="0.2">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row>
    <row r="346" spans="1:103" ht="15.95" customHeight="1" x14ac:dyDescent="0.2">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row>
    <row r="347" spans="1:103" ht="15.95" customHeight="1" x14ac:dyDescent="0.2">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row>
    <row r="348" spans="1:103" ht="15.95" customHeight="1" x14ac:dyDescent="0.2">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row>
    <row r="349" spans="1:103" ht="15.95" customHeight="1" x14ac:dyDescent="0.2">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row>
    <row r="350" spans="1:103" ht="15.95" customHeight="1" x14ac:dyDescent="0.2">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row>
    <row r="351" spans="1:103" ht="15.95" customHeight="1" x14ac:dyDescent="0.2">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row>
    <row r="352" spans="1:103" ht="15.95" customHeight="1" x14ac:dyDescent="0.2">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row>
    <row r="353" spans="1:103" ht="15.95" customHeight="1" x14ac:dyDescent="0.2">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row>
    <row r="354" spans="1:103" ht="15.95" customHeight="1" x14ac:dyDescent="0.2">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row>
    <row r="355" spans="1:103" ht="15.95" customHeight="1" x14ac:dyDescent="0.2">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row>
    <row r="356" spans="1:103" ht="15.95" customHeight="1" x14ac:dyDescent="0.2">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9"/>
      <c r="CU356" s="9"/>
      <c r="CV356" s="9"/>
      <c r="CW356" s="9"/>
      <c r="CX356" s="9"/>
      <c r="CY356" s="9"/>
    </row>
    <row r="357" spans="1:103" ht="15.95" customHeight="1" x14ac:dyDescent="0.2">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row>
    <row r="358" spans="1:103" ht="15.95" customHeight="1" x14ac:dyDescent="0.2">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row>
    <row r="359" spans="1:103" ht="15.95" customHeight="1" x14ac:dyDescent="0.2">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row>
    <row r="360" spans="1:103" ht="15.95" customHeight="1" x14ac:dyDescent="0.2">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row>
    <row r="361" spans="1:103" ht="15.95" customHeight="1" x14ac:dyDescent="0.2">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row>
    <row r="362" spans="1:103" ht="15.95" customHeight="1" x14ac:dyDescent="0.2">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9"/>
      <c r="CT362" s="9"/>
      <c r="CU362" s="9"/>
      <c r="CV362" s="9"/>
      <c r="CW362" s="9"/>
      <c r="CX362" s="9"/>
      <c r="CY362" s="9"/>
    </row>
    <row r="363" spans="1:103" ht="15.95" customHeight="1" x14ac:dyDescent="0.2">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row>
    <row r="364" spans="1:103" ht="15.95" customHeight="1" x14ac:dyDescent="0.2">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row>
    <row r="365" spans="1:103" ht="15.95" customHeight="1" x14ac:dyDescent="0.2">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row>
    <row r="366" spans="1:103" ht="15.95" customHeight="1" x14ac:dyDescent="0.2">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row>
    <row r="367" spans="1:103" ht="15.95" customHeight="1" x14ac:dyDescent="0.2">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row>
    <row r="368" spans="1:103" ht="15.95" customHeight="1" x14ac:dyDescent="0.2">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row>
    <row r="369" spans="1:103" ht="15.95" customHeight="1" x14ac:dyDescent="0.2">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row>
    <row r="370" spans="1:103" ht="15.95" customHeight="1" x14ac:dyDescent="0.2">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row>
    <row r="371" spans="1:103" ht="15.95" customHeight="1" x14ac:dyDescent="0.2">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row>
    <row r="372" spans="1:103" ht="15.95" customHeight="1" x14ac:dyDescent="0.2">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row>
    <row r="373" spans="1:103" ht="15.95" customHeight="1" x14ac:dyDescent="0.2">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row>
    <row r="374" spans="1:103" ht="15.95" customHeight="1" x14ac:dyDescent="0.2">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row>
    <row r="375" spans="1:103" ht="15.95" customHeight="1" x14ac:dyDescent="0.2">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row>
    <row r="376" spans="1:103" ht="15.95" customHeight="1" x14ac:dyDescent="0.2">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row>
    <row r="377" spans="1:103" ht="15.95" customHeight="1" x14ac:dyDescent="0.2">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row>
    <row r="378" spans="1:103" ht="15.95" customHeight="1" x14ac:dyDescent="0.2">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row>
    <row r="379" spans="1:103" ht="15.95" customHeight="1" x14ac:dyDescent="0.2">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row>
    <row r="380" spans="1:103" ht="15.95" customHeight="1" x14ac:dyDescent="0.2">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row>
    <row r="381" spans="1:103" ht="15.95" customHeight="1" x14ac:dyDescent="0.2">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9"/>
      <c r="BO381" s="9"/>
      <c r="BP381" s="9"/>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9"/>
      <c r="CU381" s="9"/>
      <c r="CV381" s="9"/>
      <c r="CW381" s="9"/>
      <c r="CX381" s="9"/>
      <c r="CY381" s="9"/>
    </row>
    <row r="382" spans="1:103" ht="15.95" customHeight="1" x14ac:dyDescent="0.2">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9"/>
      <c r="BO382" s="9"/>
      <c r="BP382" s="9"/>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9"/>
      <c r="CU382" s="9"/>
      <c r="CV382" s="9"/>
      <c r="CW382" s="9"/>
      <c r="CX382" s="9"/>
      <c r="CY382" s="9"/>
    </row>
    <row r="383" spans="1:103" ht="15.95" customHeight="1" x14ac:dyDescent="0.2">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row>
    <row r="384" spans="1:103" ht="15.95" customHeight="1" x14ac:dyDescent="0.2">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row>
    <row r="385" spans="1:103" ht="15.95" customHeight="1" x14ac:dyDescent="0.2">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row>
    <row r="386" spans="1:103" ht="15.95" customHeight="1" x14ac:dyDescent="0.2">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row>
    <row r="387" spans="1:103" ht="15.95" customHeight="1" x14ac:dyDescent="0.2">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row>
    <row r="388" spans="1:103" ht="15.95" customHeight="1" x14ac:dyDescent="0.2">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row>
    <row r="389" spans="1:103" ht="15.95" customHeight="1" x14ac:dyDescent="0.2">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row>
    <row r="390" spans="1:103" ht="15.95" customHeight="1" x14ac:dyDescent="0.2">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row>
    <row r="391" spans="1:103" ht="15.95" customHeight="1" x14ac:dyDescent="0.2">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row>
    <row r="392" spans="1:103" ht="15.95" customHeight="1" x14ac:dyDescent="0.2">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9"/>
      <c r="CU392" s="9"/>
      <c r="CV392" s="9"/>
      <c r="CW392" s="9"/>
      <c r="CX392" s="9"/>
      <c r="CY392" s="9"/>
    </row>
    <row r="393" spans="1:103" ht="15.95" customHeight="1" x14ac:dyDescent="0.2">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9"/>
      <c r="CU393" s="9"/>
      <c r="CV393" s="9"/>
      <c r="CW393" s="9"/>
      <c r="CX393" s="9"/>
      <c r="CY393" s="9"/>
    </row>
    <row r="394" spans="1:103" ht="15.95" customHeight="1" x14ac:dyDescent="0.2">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row>
    <row r="395" spans="1:103" ht="15.95" customHeight="1" x14ac:dyDescent="0.2">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row>
    <row r="396" spans="1:103" ht="15.95" customHeight="1" x14ac:dyDescent="0.2">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row>
    <row r="397" spans="1:103" ht="15.95" customHeight="1" x14ac:dyDescent="0.2">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row>
    <row r="398" spans="1:103" ht="15.95" customHeight="1" x14ac:dyDescent="0.2">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row>
    <row r="399" spans="1:103" ht="15.95" customHeight="1" x14ac:dyDescent="0.2">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c r="CA399" s="9"/>
      <c r="CB399" s="9"/>
      <c r="CC399" s="9"/>
      <c r="CD399" s="9"/>
      <c r="CE399" s="9"/>
      <c r="CF399" s="9"/>
      <c r="CG399" s="9"/>
      <c r="CH399" s="9"/>
      <c r="CI399" s="9"/>
      <c r="CJ399" s="9"/>
      <c r="CK399" s="9"/>
      <c r="CL399" s="9"/>
      <c r="CM399" s="9"/>
      <c r="CN399" s="9"/>
      <c r="CO399" s="9"/>
      <c r="CP399" s="9"/>
      <c r="CQ399" s="9"/>
      <c r="CR399" s="9"/>
      <c r="CS399" s="9"/>
      <c r="CT399" s="9"/>
      <c r="CU399" s="9"/>
      <c r="CV399" s="9"/>
      <c r="CW399" s="9"/>
      <c r="CX399" s="9"/>
      <c r="CY399" s="9"/>
    </row>
    <row r="400" spans="1:103" ht="15.95" customHeight="1" x14ac:dyDescent="0.2">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row>
    <row r="401" spans="1:103" ht="15.95" customHeight="1" x14ac:dyDescent="0.2">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row>
    <row r="402" spans="1:103" ht="15.95" customHeight="1" x14ac:dyDescent="0.2">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c r="CA402" s="9"/>
      <c r="CB402" s="9"/>
      <c r="CC402" s="9"/>
      <c r="CD402" s="9"/>
      <c r="CE402" s="9"/>
      <c r="CF402" s="9"/>
      <c r="CG402" s="9"/>
      <c r="CH402" s="9"/>
      <c r="CI402" s="9"/>
      <c r="CJ402" s="9"/>
      <c r="CK402" s="9"/>
      <c r="CL402" s="9"/>
      <c r="CM402" s="9"/>
      <c r="CN402" s="9"/>
      <c r="CO402" s="9"/>
      <c r="CP402" s="9"/>
      <c r="CQ402" s="9"/>
      <c r="CR402" s="9"/>
      <c r="CS402" s="9"/>
      <c r="CT402" s="9"/>
      <c r="CU402" s="9"/>
      <c r="CV402" s="9"/>
      <c r="CW402" s="9"/>
      <c r="CX402" s="9"/>
      <c r="CY402" s="9"/>
    </row>
    <row r="403" spans="1:103" ht="15.95" customHeight="1" x14ac:dyDescent="0.2">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c r="CA403" s="9"/>
      <c r="CB403" s="9"/>
      <c r="CC403" s="9"/>
      <c r="CD403" s="9"/>
      <c r="CE403" s="9"/>
      <c r="CF403" s="9"/>
      <c r="CG403" s="9"/>
      <c r="CH403" s="9"/>
      <c r="CI403" s="9"/>
      <c r="CJ403" s="9"/>
      <c r="CK403" s="9"/>
      <c r="CL403" s="9"/>
      <c r="CM403" s="9"/>
      <c r="CN403" s="9"/>
      <c r="CO403" s="9"/>
      <c r="CP403" s="9"/>
      <c r="CQ403" s="9"/>
      <c r="CR403" s="9"/>
      <c r="CS403" s="9"/>
      <c r="CT403" s="9"/>
      <c r="CU403" s="9"/>
      <c r="CV403" s="9"/>
      <c r="CW403" s="9"/>
      <c r="CX403" s="9"/>
      <c r="CY403" s="9"/>
    </row>
    <row r="404" spans="1:103" ht="15.95" customHeight="1" x14ac:dyDescent="0.2">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c r="CA404" s="9"/>
      <c r="CB404" s="9"/>
      <c r="CC404" s="9"/>
      <c r="CD404" s="9"/>
      <c r="CE404" s="9"/>
      <c r="CF404" s="9"/>
      <c r="CG404" s="9"/>
      <c r="CH404" s="9"/>
      <c r="CI404" s="9"/>
      <c r="CJ404" s="9"/>
      <c r="CK404" s="9"/>
      <c r="CL404" s="9"/>
      <c r="CM404" s="9"/>
      <c r="CN404" s="9"/>
      <c r="CO404" s="9"/>
      <c r="CP404" s="9"/>
      <c r="CQ404" s="9"/>
      <c r="CR404" s="9"/>
      <c r="CS404" s="9"/>
      <c r="CT404" s="9"/>
      <c r="CU404" s="9"/>
      <c r="CV404" s="9"/>
      <c r="CW404" s="9"/>
      <c r="CX404" s="9"/>
      <c r="CY404" s="9"/>
    </row>
    <row r="405" spans="1:103" ht="15.95" customHeight="1" x14ac:dyDescent="0.2">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row>
    <row r="406" spans="1:103" ht="15.95" customHeight="1" x14ac:dyDescent="0.2">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9"/>
      <c r="CU406" s="9"/>
      <c r="CV406" s="9"/>
      <c r="CW406" s="9"/>
      <c r="CX406" s="9"/>
      <c r="CY406" s="9"/>
    </row>
    <row r="407" spans="1:103" ht="15.95" customHeight="1" x14ac:dyDescent="0.2">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row>
    <row r="408" spans="1:103" ht="15.95" customHeight="1" x14ac:dyDescent="0.2">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row>
    <row r="409" spans="1:103" ht="15.95" customHeight="1" x14ac:dyDescent="0.2">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row>
    <row r="410" spans="1:103" ht="15.95" customHeight="1" x14ac:dyDescent="0.2">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row>
    <row r="411" spans="1:103" ht="15.95" customHeight="1" x14ac:dyDescent="0.2">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c r="CA411" s="9"/>
      <c r="CB411" s="9"/>
      <c r="CC411" s="9"/>
      <c r="CD411" s="9"/>
      <c r="CE411" s="9"/>
      <c r="CF411" s="9"/>
      <c r="CG411" s="9"/>
      <c r="CH411" s="9"/>
      <c r="CI411" s="9"/>
      <c r="CJ411" s="9"/>
      <c r="CK411" s="9"/>
      <c r="CL411" s="9"/>
      <c r="CM411" s="9"/>
      <c r="CN411" s="9"/>
      <c r="CO411" s="9"/>
      <c r="CP411" s="9"/>
      <c r="CQ411" s="9"/>
      <c r="CR411" s="9"/>
      <c r="CS411" s="9"/>
      <c r="CT411" s="9"/>
      <c r="CU411" s="9"/>
      <c r="CV411" s="9"/>
      <c r="CW411" s="9"/>
      <c r="CX411" s="9"/>
      <c r="CY411" s="9"/>
    </row>
    <row r="412" spans="1:103" ht="15.95" customHeight="1" x14ac:dyDescent="0.2">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9"/>
      <c r="BF412" s="9"/>
      <c r="BG412" s="9"/>
      <c r="BH412" s="9"/>
      <c r="BI412" s="9"/>
      <c r="BJ412" s="9"/>
      <c r="BK412" s="9"/>
      <c r="BL412" s="9"/>
      <c r="BM412" s="9"/>
      <c r="BN412" s="9"/>
      <c r="BO412" s="9"/>
      <c r="BP412" s="9"/>
      <c r="BQ412" s="9"/>
      <c r="BR412" s="9"/>
      <c r="BS412" s="9"/>
      <c r="BT412" s="9"/>
      <c r="BU412" s="9"/>
      <c r="BV412" s="9"/>
      <c r="BW412" s="9"/>
      <c r="BX412" s="9"/>
      <c r="BY412" s="9"/>
      <c r="BZ412" s="9"/>
      <c r="CA412" s="9"/>
      <c r="CB412" s="9"/>
      <c r="CC412" s="9"/>
      <c r="CD412" s="9"/>
      <c r="CE412" s="9"/>
      <c r="CF412" s="9"/>
      <c r="CG412" s="9"/>
      <c r="CH412" s="9"/>
      <c r="CI412" s="9"/>
      <c r="CJ412" s="9"/>
      <c r="CK412" s="9"/>
      <c r="CL412" s="9"/>
      <c r="CM412" s="9"/>
      <c r="CN412" s="9"/>
      <c r="CO412" s="9"/>
      <c r="CP412" s="9"/>
      <c r="CQ412" s="9"/>
      <c r="CR412" s="9"/>
      <c r="CS412" s="9"/>
      <c r="CT412" s="9"/>
      <c r="CU412" s="9"/>
      <c r="CV412" s="9"/>
      <c r="CW412" s="9"/>
      <c r="CX412" s="9"/>
      <c r="CY412" s="9"/>
    </row>
    <row r="413" spans="1:103" ht="15.95" customHeight="1" x14ac:dyDescent="0.2">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c r="CA413" s="9"/>
      <c r="CB413" s="9"/>
      <c r="CC413" s="9"/>
      <c r="CD413" s="9"/>
      <c r="CE413" s="9"/>
      <c r="CF413" s="9"/>
      <c r="CG413" s="9"/>
      <c r="CH413" s="9"/>
      <c r="CI413" s="9"/>
      <c r="CJ413" s="9"/>
      <c r="CK413" s="9"/>
      <c r="CL413" s="9"/>
      <c r="CM413" s="9"/>
      <c r="CN413" s="9"/>
      <c r="CO413" s="9"/>
      <c r="CP413" s="9"/>
      <c r="CQ413" s="9"/>
      <c r="CR413" s="9"/>
      <c r="CS413" s="9"/>
      <c r="CT413" s="9"/>
      <c r="CU413" s="9"/>
      <c r="CV413" s="9"/>
      <c r="CW413" s="9"/>
      <c r="CX413" s="9"/>
      <c r="CY413" s="9"/>
    </row>
    <row r="414" spans="1:103" ht="15.95" customHeight="1" x14ac:dyDescent="0.2">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row>
    <row r="415" spans="1:103" ht="15.95" customHeight="1" x14ac:dyDescent="0.2">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row>
    <row r="416" spans="1:103" ht="15.95" customHeight="1" x14ac:dyDescent="0.2">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row>
    <row r="417" spans="1:103" ht="15.95" customHeight="1" x14ac:dyDescent="0.2">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row>
    <row r="418" spans="1:103" ht="15.95" customHeight="1" x14ac:dyDescent="0.2">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c r="CA418" s="9"/>
      <c r="CB418" s="9"/>
      <c r="CC418" s="9"/>
      <c r="CD418" s="9"/>
      <c r="CE418" s="9"/>
      <c r="CF418" s="9"/>
      <c r="CG418" s="9"/>
      <c r="CH418" s="9"/>
      <c r="CI418" s="9"/>
      <c r="CJ418" s="9"/>
      <c r="CK418" s="9"/>
      <c r="CL418" s="9"/>
      <c r="CM418" s="9"/>
      <c r="CN418" s="9"/>
      <c r="CO418" s="9"/>
      <c r="CP418" s="9"/>
      <c r="CQ418" s="9"/>
      <c r="CR418" s="9"/>
      <c r="CS418" s="9"/>
      <c r="CT418" s="9"/>
      <c r="CU418" s="9"/>
      <c r="CV418" s="9"/>
      <c r="CW418" s="9"/>
      <c r="CX418" s="9"/>
      <c r="CY418" s="9"/>
    </row>
    <row r="419" spans="1:103" ht="15.95" customHeight="1" x14ac:dyDescent="0.2">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c r="CA419" s="9"/>
      <c r="CB419" s="9"/>
      <c r="CC419" s="9"/>
      <c r="CD419" s="9"/>
      <c r="CE419" s="9"/>
      <c r="CF419" s="9"/>
      <c r="CG419" s="9"/>
      <c r="CH419" s="9"/>
      <c r="CI419" s="9"/>
      <c r="CJ419" s="9"/>
      <c r="CK419" s="9"/>
      <c r="CL419" s="9"/>
      <c r="CM419" s="9"/>
      <c r="CN419" s="9"/>
      <c r="CO419" s="9"/>
      <c r="CP419" s="9"/>
      <c r="CQ419" s="9"/>
      <c r="CR419" s="9"/>
      <c r="CS419" s="9"/>
      <c r="CT419" s="9"/>
      <c r="CU419" s="9"/>
      <c r="CV419" s="9"/>
      <c r="CW419" s="9"/>
      <c r="CX419" s="9"/>
      <c r="CY419" s="9"/>
    </row>
    <row r="420" spans="1:103" ht="15.95" customHeight="1" x14ac:dyDescent="0.2">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row>
    <row r="421" spans="1:103" ht="15.95" customHeight="1" x14ac:dyDescent="0.2">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row>
    <row r="422" spans="1:103" ht="15.95" customHeight="1" x14ac:dyDescent="0.2">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c r="CA422" s="9"/>
      <c r="CB422" s="9"/>
      <c r="CC422" s="9"/>
      <c r="CD422" s="9"/>
      <c r="CE422" s="9"/>
      <c r="CF422" s="9"/>
      <c r="CG422" s="9"/>
      <c r="CH422" s="9"/>
      <c r="CI422" s="9"/>
      <c r="CJ422" s="9"/>
      <c r="CK422" s="9"/>
      <c r="CL422" s="9"/>
      <c r="CM422" s="9"/>
      <c r="CN422" s="9"/>
      <c r="CO422" s="9"/>
      <c r="CP422" s="9"/>
      <c r="CQ422" s="9"/>
      <c r="CR422" s="9"/>
      <c r="CS422" s="9"/>
      <c r="CT422" s="9"/>
      <c r="CU422" s="9"/>
      <c r="CV422" s="9"/>
      <c r="CW422" s="9"/>
      <c r="CX422" s="9"/>
      <c r="CY422" s="9"/>
    </row>
    <row r="423" spans="1:103" ht="15.95" customHeight="1" x14ac:dyDescent="0.2">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c r="BM423" s="9"/>
      <c r="BN423" s="9"/>
      <c r="BO423" s="9"/>
      <c r="BP423" s="9"/>
      <c r="BQ423" s="9"/>
      <c r="BR423" s="9"/>
      <c r="BS423" s="9"/>
      <c r="BT423" s="9"/>
      <c r="BU423" s="9"/>
      <c r="BV423" s="9"/>
      <c r="BW423" s="9"/>
      <c r="BX423" s="9"/>
      <c r="BY423" s="9"/>
      <c r="BZ423" s="9"/>
      <c r="CA423" s="9"/>
      <c r="CB423" s="9"/>
      <c r="CC423" s="9"/>
      <c r="CD423" s="9"/>
      <c r="CE423" s="9"/>
      <c r="CF423" s="9"/>
      <c r="CG423" s="9"/>
      <c r="CH423" s="9"/>
      <c r="CI423" s="9"/>
      <c r="CJ423" s="9"/>
      <c r="CK423" s="9"/>
      <c r="CL423" s="9"/>
      <c r="CM423" s="9"/>
      <c r="CN423" s="9"/>
      <c r="CO423" s="9"/>
      <c r="CP423" s="9"/>
      <c r="CQ423" s="9"/>
      <c r="CR423" s="9"/>
      <c r="CS423" s="9"/>
      <c r="CT423" s="9"/>
      <c r="CU423" s="9"/>
      <c r="CV423" s="9"/>
      <c r="CW423" s="9"/>
      <c r="CX423" s="9"/>
      <c r="CY423" s="9"/>
    </row>
    <row r="424" spans="1:103" ht="15.95" customHeight="1" x14ac:dyDescent="0.2">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row>
    <row r="425" spans="1:103" ht="15.95" customHeight="1" x14ac:dyDescent="0.2">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row>
    <row r="426" spans="1:103" ht="15.95" customHeight="1" x14ac:dyDescent="0.2">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row>
    <row r="427" spans="1:103" ht="15.95" customHeight="1" x14ac:dyDescent="0.2">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c r="CA427" s="9"/>
      <c r="CB427" s="9"/>
      <c r="CC427" s="9"/>
      <c r="CD427" s="9"/>
      <c r="CE427" s="9"/>
      <c r="CF427" s="9"/>
      <c r="CG427" s="9"/>
      <c r="CH427" s="9"/>
      <c r="CI427" s="9"/>
      <c r="CJ427" s="9"/>
      <c r="CK427" s="9"/>
      <c r="CL427" s="9"/>
      <c r="CM427" s="9"/>
      <c r="CN427" s="9"/>
      <c r="CO427" s="9"/>
      <c r="CP427" s="9"/>
      <c r="CQ427" s="9"/>
      <c r="CR427" s="9"/>
      <c r="CS427" s="9"/>
      <c r="CT427" s="9"/>
      <c r="CU427" s="9"/>
      <c r="CV427" s="9"/>
      <c r="CW427" s="9"/>
      <c r="CX427" s="9"/>
      <c r="CY427" s="9"/>
    </row>
    <row r="428" spans="1:103" ht="15.95" customHeight="1" x14ac:dyDescent="0.2">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c r="CA428" s="9"/>
      <c r="CB428" s="9"/>
      <c r="CC428" s="9"/>
      <c r="CD428" s="9"/>
      <c r="CE428" s="9"/>
      <c r="CF428" s="9"/>
      <c r="CG428" s="9"/>
      <c r="CH428" s="9"/>
      <c r="CI428" s="9"/>
      <c r="CJ428" s="9"/>
      <c r="CK428" s="9"/>
      <c r="CL428" s="9"/>
      <c r="CM428" s="9"/>
      <c r="CN428" s="9"/>
      <c r="CO428" s="9"/>
      <c r="CP428" s="9"/>
      <c r="CQ428" s="9"/>
      <c r="CR428" s="9"/>
      <c r="CS428" s="9"/>
      <c r="CT428" s="9"/>
      <c r="CU428" s="9"/>
      <c r="CV428" s="9"/>
      <c r="CW428" s="9"/>
      <c r="CX428" s="9"/>
      <c r="CY428" s="9"/>
    </row>
    <row r="429" spans="1:103" ht="15.95" customHeight="1" x14ac:dyDescent="0.2">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row>
    <row r="430" spans="1:103" ht="15.95" customHeight="1" x14ac:dyDescent="0.2">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row>
    <row r="431" spans="1:103" ht="15.95" customHeight="1" x14ac:dyDescent="0.2">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row>
    <row r="432" spans="1:103" ht="15.95" customHeight="1" x14ac:dyDescent="0.2">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row>
    <row r="433" spans="1:103" ht="15.95" customHeight="1" x14ac:dyDescent="0.2">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row>
    <row r="434" spans="1:103" ht="15.95" customHeight="1" x14ac:dyDescent="0.2">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row>
    <row r="435" spans="1:103" ht="15.95" customHeight="1" x14ac:dyDescent="0.2">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row>
    <row r="436" spans="1:103" ht="15.95" customHeight="1" x14ac:dyDescent="0.2">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row>
    <row r="437" spans="1:103" ht="15.95" customHeight="1" x14ac:dyDescent="0.2">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row>
    <row r="438" spans="1:103" ht="15.95" customHeight="1" x14ac:dyDescent="0.2">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row>
    <row r="439" spans="1:103" ht="15.95" customHeight="1" x14ac:dyDescent="0.2">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row>
    <row r="440" spans="1:103" ht="15.95" customHeight="1" x14ac:dyDescent="0.2">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row>
    <row r="441" spans="1:103" ht="15.95" customHeight="1" x14ac:dyDescent="0.2">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row>
    <row r="442" spans="1:103" ht="15.95" customHeight="1" x14ac:dyDescent="0.2">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c r="CA442" s="9"/>
      <c r="CB442" s="9"/>
      <c r="CC442" s="9"/>
      <c r="CD442" s="9"/>
      <c r="CE442" s="9"/>
      <c r="CF442" s="9"/>
      <c r="CG442" s="9"/>
      <c r="CH442" s="9"/>
      <c r="CI442" s="9"/>
      <c r="CJ442" s="9"/>
      <c r="CK442" s="9"/>
      <c r="CL442" s="9"/>
      <c r="CM442" s="9"/>
      <c r="CN442" s="9"/>
      <c r="CO442" s="9"/>
      <c r="CP442" s="9"/>
      <c r="CQ442" s="9"/>
      <c r="CR442" s="9"/>
      <c r="CS442" s="9"/>
      <c r="CT442" s="9"/>
      <c r="CU442" s="9"/>
      <c r="CV442" s="9"/>
      <c r="CW442" s="9"/>
      <c r="CX442" s="9"/>
      <c r="CY442" s="9"/>
    </row>
    <row r="443" spans="1:103" ht="15.95" customHeight="1" x14ac:dyDescent="0.2">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c r="CA443" s="9"/>
      <c r="CB443" s="9"/>
      <c r="CC443" s="9"/>
      <c r="CD443" s="9"/>
      <c r="CE443" s="9"/>
      <c r="CF443" s="9"/>
      <c r="CG443" s="9"/>
      <c r="CH443" s="9"/>
      <c r="CI443" s="9"/>
      <c r="CJ443" s="9"/>
      <c r="CK443" s="9"/>
      <c r="CL443" s="9"/>
      <c r="CM443" s="9"/>
      <c r="CN443" s="9"/>
      <c r="CO443" s="9"/>
      <c r="CP443" s="9"/>
      <c r="CQ443" s="9"/>
      <c r="CR443" s="9"/>
      <c r="CS443" s="9"/>
      <c r="CT443" s="9"/>
      <c r="CU443" s="9"/>
      <c r="CV443" s="9"/>
      <c r="CW443" s="9"/>
      <c r="CX443" s="9"/>
      <c r="CY443" s="9"/>
    </row>
    <row r="444" spans="1:103" ht="15.95" customHeight="1" x14ac:dyDescent="0.2">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row>
    <row r="445" spans="1:103" ht="15.95" customHeight="1" x14ac:dyDescent="0.2">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row>
    <row r="446" spans="1:103" ht="15.95" customHeight="1" x14ac:dyDescent="0.2">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row>
    <row r="447" spans="1:103" ht="15.95" customHeight="1" x14ac:dyDescent="0.2">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row>
    <row r="448" spans="1:103" ht="15.95" customHeight="1" x14ac:dyDescent="0.2">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row>
    <row r="449" spans="1:103" ht="15.95" customHeight="1" x14ac:dyDescent="0.2">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row>
    <row r="450" spans="1:103" ht="15.95" customHeight="1" x14ac:dyDescent="0.2">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row>
    <row r="451" spans="1:103" ht="15.95" customHeight="1" x14ac:dyDescent="0.2">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row>
    <row r="452" spans="1:103" ht="15.95" customHeight="1" x14ac:dyDescent="0.2">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c r="BU452" s="9"/>
      <c r="BV452" s="9"/>
      <c r="BW452" s="9"/>
      <c r="BX452" s="9"/>
      <c r="BY452" s="9"/>
      <c r="BZ452" s="9"/>
      <c r="CA452" s="9"/>
      <c r="CB452" s="9"/>
      <c r="CC452" s="9"/>
      <c r="CD452" s="9"/>
      <c r="CE452" s="9"/>
      <c r="CF452" s="9"/>
      <c r="CG452" s="9"/>
      <c r="CH452" s="9"/>
      <c r="CI452" s="9"/>
      <c r="CJ452" s="9"/>
      <c r="CK452" s="9"/>
      <c r="CL452" s="9"/>
      <c r="CM452" s="9"/>
      <c r="CN452" s="9"/>
      <c r="CO452" s="9"/>
      <c r="CP452" s="9"/>
      <c r="CQ452" s="9"/>
      <c r="CR452" s="9"/>
      <c r="CS452" s="9"/>
      <c r="CT452" s="9"/>
      <c r="CU452" s="9"/>
      <c r="CV452" s="9"/>
      <c r="CW452" s="9"/>
      <c r="CX452" s="9"/>
      <c r="CY452" s="9"/>
    </row>
    <row r="453" spans="1:103" ht="15.95" customHeight="1" x14ac:dyDescent="0.2">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row>
    <row r="454" spans="1:103" ht="15.95" customHeight="1" x14ac:dyDescent="0.2">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row>
    <row r="455" spans="1:103" ht="15.95" customHeight="1" x14ac:dyDescent="0.2">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row>
    <row r="456" spans="1:103" ht="15.95" customHeight="1" x14ac:dyDescent="0.2">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row>
    <row r="457" spans="1:103" ht="15.95" customHeight="1" x14ac:dyDescent="0.2">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row>
    <row r="458" spans="1:103" ht="15.95" customHeight="1" x14ac:dyDescent="0.2">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row>
    <row r="459" spans="1:103" ht="15.95" customHeight="1" x14ac:dyDescent="0.2">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row>
    <row r="460" spans="1:103" ht="15.95" customHeight="1" x14ac:dyDescent="0.2">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row>
    <row r="461" spans="1:103" ht="15.95" customHeight="1" x14ac:dyDescent="0.2">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row>
    <row r="462" spans="1:103" ht="15.95" customHeight="1" x14ac:dyDescent="0.2">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row>
    <row r="463" spans="1:103" ht="15.95" customHeight="1" x14ac:dyDescent="0.2">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row>
    <row r="464" spans="1:103" ht="15.95" customHeight="1" x14ac:dyDescent="0.2">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row>
    <row r="465" spans="1:103" ht="15.95" customHeight="1" x14ac:dyDescent="0.2">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row>
    <row r="466" spans="1:103" ht="15.95" customHeight="1" x14ac:dyDescent="0.2">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row>
    <row r="467" spans="1:103" ht="15.95" customHeight="1" x14ac:dyDescent="0.2">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c r="CX467" s="9"/>
      <c r="CY467" s="9"/>
    </row>
    <row r="468" spans="1:103" ht="15.95" customHeight="1" x14ac:dyDescent="0.2">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c r="CA468" s="9"/>
      <c r="CB468" s="9"/>
      <c r="CC468" s="9"/>
      <c r="CD468" s="9"/>
      <c r="CE468" s="9"/>
      <c r="CF468" s="9"/>
      <c r="CG468" s="9"/>
      <c r="CH468" s="9"/>
      <c r="CI468" s="9"/>
      <c r="CJ468" s="9"/>
      <c r="CK468" s="9"/>
      <c r="CL468" s="9"/>
      <c r="CM468" s="9"/>
      <c r="CN468" s="9"/>
      <c r="CO468" s="9"/>
      <c r="CP468" s="9"/>
      <c r="CQ468" s="9"/>
      <c r="CR468" s="9"/>
      <c r="CS468" s="9"/>
      <c r="CT468" s="9"/>
      <c r="CU468" s="9"/>
      <c r="CV468" s="9"/>
      <c r="CW468" s="9"/>
      <c r="CX468" s="9"/>
      <c r="CY468" s="9"/>
    </row>
    <row r="469" spans="1:103" ht="15.95" customHeight="1" x14ac:dyDescent="0.2">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row>
    <row r="470" spans="1:103" ht="15.95" customHeight="1" x14ac:dyDescent="0.2">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row>
    <row r="471" spans="1:103" ht="15.95" customHeight="1" x14ac:dyDescent="0.2">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row>
    <row r="472" spans="1:103" ht="15.95" customHeight="1" x14ac:dyDescent="0.2">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row>
    <row r="473" spans="1:103" ht="15.95" customHeight="1" x14ac:dyDescent="0.2">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row>
    <row r="474" spans="1:103" ht="15.95" customHeight="1" x14ac:dyDescent="0.2">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row>
    <row r="475" spans="1:103" ht="15.95" customHeight="1" x14ac:dyDescent="0.2">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row>
    <row r="476" spans="1:103" ht="15.95" customHeight="1" x14ac:dyDescent="0.2">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row>
    <row r="477" spans="1:103" ht="15.95" customHeight="1" x14ac:dyDescent="0.2">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row>
    <row r="478" spans="1:103" ht="15.95" customHeight="1" x14ac:dyDescent="0.2">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row>
    <row r="479" spans="1:103" ht="15.95" customHeight="1" x14ac:dyDescent="0.2">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row>
    <row r="480" spans="1:103" ht="15.95" customHeight="1" x14ac:dyDescent="0.2">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row>
    <row r="481" spans="1:103" ht="15.95" customHeight="1" x14ac:dyDescent="0.2">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row>
    <row r="482" spans="1:103" ht="15.95" customHeight="1" x14ac:dyDescent="0.2">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row>
    <row r="483" spans="1:103" ht="15.95" customHeight="1" x14ac:dyDescent="0.2">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c r="CA483" s="9"/>
      <c r="CB483" s="9"/>
      <c r="CC483" s="9"/>
      <c r="CD483" s="9"/>
      <c r="CE483" s="9"/>
      <c r="CF483" s="9"/>
      <c r="CG483" s="9"/>
      <c r="CH483" s="9"/>
      <c r="CI483" s="9"/>
      <c r="CJ483" s="9"/>
      <c r="CK483" s="9"/>
      <c r="CL483" s="9"/>
      <c r="CM483" s="9"/>
      <c r="CN483" s="9"/>
      <c r="CO483" s="9"/>
      <c r="CP483" s="9"/>
      <c r="CQ483" s="9"/>
      <c r="CR483" s="9"/>
      <c r="CS483" s="9"/>
      <c r="CT483" s="9"/>
      <c r="CU483" s="9"/>
      <c r="CV483" s="9"/>
      <c r="CW483" s="9"/>
      <c r="CX483" s="9"/>
      <c r="CY483" s="9"/>
    </row>
    <row r="484" spans="1:103" ht="15.95" customHeight="1" x14ac:dyDescent="0.2">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row>
    <row r="485" spans="1:103" ht="15.95" customHeight="1" x14ac:dyDescent="0.2">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row>
    <row r="486" spans="1:103" ht="15.95" customHeight="1" x14ac:dyDescent="0.2">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c r="CM486" s="9"/>
      <c r="CN486" s="9"/>
      <c r="CO486" s="9"/>
      <c r="CP486" s="9"/>
      <c r="CQ486" s="9"/>
      <c r="CR486" s="9"/>
      <c r="CS486" s="9"/>
      <c r="CT486" s="9"/>
      <c r="CU486" s="9"/>
      <c r="CV486" s="9"/>
      <c r="CW486" s="9"/>
      <c r="CX486" s="9"/>
      <c r="CY486" s="9"/>
    </row>
    <row r="487" spans="1:103" ht="15.95" customHeight="1" x14ac:dyDescent="0.2">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row>
    <row r="488" spans="1:103" ht="15.95" customHeight="1" x14ac:dyDescent="0.2">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row>
    <row r="489" spans="1:103" ht="15.95" customHeight="1" x14ac:dyDescent="0.2">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row>
    <row r="490" spans="1:103" ht="15.95" customHeight="1" x14ac:dyDescent="0.2">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row>
    <row r="491" spans="1:103" ht="15.95" customHeight="1" x14ac:dyDescent="0.2">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row>
    <row r="492" spans="1:103" ht="15.95" customHeight="1" x14ac:dyDescent="0.2">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row>
    <row r="493" spans="1:103" ht="15.95" customHeight="1" x14ac:dyDescent="0.2">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row>
    <row r="494" spans="1:103" ht="15.95" customHeight="1" x14ac:dyDescent="0.2">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row>
    <row r="495" spans="1:103" ht="15.95" customHeight="1" x14ac:dyDescent="0.2">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row>
    <row r="496" spans="1:103" ht="15.95" customHeight="1" x14ac:dyDescent="0.2">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row>
    <row r="497" spans="1:103" ht="15.95" customHeight="1" x14ac:dyDescent="0.2">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row>
    <row r="498" spans="1:103" ht="15.95" customHeight="1" x14ac:dyDescent="0.2">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row>
    <row r="499" spans="1:103" ht="15.95" customHeight="1" x14ac:dyDescent="0.2">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row>
    <row r="500" spans="1:103" ht="15.95" customHeight="1" x14ac:dyDescent="0.2">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row>
    <row r="501" spans="1:103" ht="15.95" customHeight="1" x14ac:dyDescent="0.2">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row>
    <row r="502" spans="1:103" ht="15.95" customHeight="1" x14ac:dyDescent="0.2">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row>
    <row r="503" spans="1:103" ht="15.95" customHeight="1" x14ac:dyDescent="0.2">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row>
    <row r="504" spans="1:103" ht="15.95" customHeight="1" x14ac:dyDescent="0.2">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c r="CL504" s="9"/>
      <c r="CM504" s="9"/>
      <c r="CN504" s="9"/>
      <c r="CO504" s="9"/>
      <c r="CP504" s="9"/>
      <c r="CQ504" s="9"/>
      <c r="CR504" s="9"/>
      <c r="CS504" s="9"/>
      <c r="CT504" s="9"/>
      <c r="CU504" s="9"/>
      <c r="CV504" s="9"/>
      <c r="CW504" s="9"/>
      <c r="CX504" s="9"/>
      <c r="CY504" s="9"/>
    </row>
    <row r="505" spans="1:103" ht="15.95" customHeight="1" x14ac:dyDescent="0.2">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row>
    <row r="506" spans="1:103" ht="15.95" customHeight="1" x14ac:dyDescent="0.2">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row>
    <row r="507" spans="1:103" ht="15.95" customHeight="1" x14ac:dyDescent="0.2">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c r="CL507" s="9"/>
      <c r="CM507" s="9"/>
      <c r="CN507" s="9"/>
      <c r="CO507" s="9"/>
      <c r="CP507" s="9"/>
      <c r="CQ507" s="9"/>
      <c r="CR507" s="9"/>
      <c r="CS507" s="9"/>
      <c r="CT507" s="9"/>
      <c r="CU507" s="9"/>
      <c r="CV507" s="9"/>
      <c r="CW507" s="9"/>
      <c r="CX507" s="9"/>
      <c r="CY507" s="9"/>
    </row>
    <row r="508" spans="1:103" ht="15.95" customHeight="1" x14ac:dyDescent="0.2">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c r="CL508" s="9"/>
      <c r="CM508" s="9"/>
      <c r="CN508" s="9"/>
      <c r="CO508" s="9"/>
      <c r="CP508" s="9"/>
      <c r="CQ508" s="9"/>
      <c r="CR508" s="9"/>
      <c r="CS508" s="9"/>
      <c r="CT508" s="9"/>
      <c r="CU508" s="9"/>
      <c r="CV508" s="9"/>
      <c r="CW508" s="9"/>
      <c r="CX508" s="9"/>
      <c r="CY508" s="9"/>
    </row>
    <row r="509" spans="1:103" ht="15.95" customHeight="1" x14ac:dyDescent="0.2">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row>
    <row r="510" spans="1:103" ht="15.95" customHeight="1" x14ac:dyDescent="0.2">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row>
    <row r="511" spans="1:103" ht="15.95" customHeight="1" x14ac:dyDescent="0.2">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row>
    <row r="512" spans="1:103" ht="15.95" customHeight="1" x14ac:dyDescent="0.2">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row>
    <row r="513" spans="1:103" ht="15.95" customHeight="1" x14ac:dyDescent="0.2">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row>
    <row r="514" spans="1:103" ht="15.95" customHeight="1" x14ac:dyDescent="0.2">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row>
    <row r="515" spans="1:103" ht="15.95" customHeight="1" x14ac:dyDescent="0.2">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c r="CA515" s="9"/>
      <c r="CB515" s="9"/>
      <c r="CC515" s="9"/>
      <c r="CD515" s="9"/>
      <c r="CE515" s="9"/>
      <c r="CF515" s="9"/>
      <c r="CG515" s="9"/>
      <c r="CH515" s="9"/>
      <c r="CI515" s="9"/>
      <c r="CJ515" s="9"/>
      <c r="CK515" s="9"/>
      <c r="CL515" s="9"/>
      <c r="CM515" s="9"/>
      <c r="CN515" s="9"/>
      <c r="CO515" s="9"/>
      <c r="CP515" s="9"/>
      <c r="CQ515" s="9"/>
      <c r="CR515" s="9"/>
      <c r="CS515" s="9"/>
      <c r="CT515" s="9"/>
      <c r="CU515" s="9"/>
      <c r="CV515" s="9"/>
      <c r="CW515" s="9"/>
      <c r="CX515" s="9"/>
      <c r="CY515" s="9"/>
    </row>
    <row r="516" spans="1:103" ht="15.95" customHeight="1" x14ac:dyDescent="0.2">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c r="CA516" s="9"/>
      <c r="CB516" s="9"/>
      <c r="CC516" s="9"/>
      <c r="CD516" s="9"/>
      <c r="CE516" s="9"/>
      <c r="CF516" s="9"/>
      <c r="CG516" s="9"/>
      <c r="CH516" s="9"/>
      <c r="CI516" s="9"/>
      <c r="CJ516" s="9"/>
      <c r="CK516" s="9"/>
      <c r="CL516" s="9"/>
      <c r="CM516" s="9"/>
      <c r="CN516" s="9"/>
      <c r="CO516" s="9"/>
      <c r="CP516" s="9"/>
      <c r="CQ516" s="9"/>
      <c r="CR516" s="9"/>
      <c r="CS516" s="9"/>
      <c r="CT516" s="9"/>
      <c r="CU516" s="9"/>
      <c r="CV516" s="9"/>
      <c r="CW516" s="9"/>
      <c r="CX516" s="9"/>
      <c r="CY516" s="9"/>
    </row>
    <row r="517" spans="1:103" ht="15.95" customHeight="1" x14ac:dyDescent="0.2">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c r="CL517" s="9"/>
      <c r="CM517" s="9"/>
      <c r="CN517" s="9"/>
      <c r="CO517" s="9"/>
      <c r="CP517" s="9"/>
      <c r="CQ517" s="9"/>
      <c r="CR517" s="9"/>
      <c r="CS517" s="9"/>
      <c r="CT517" s="9"/>
      <c r="CU517" s="9"/>
      <c r="CV517" s="9"/>
      <c r="CW517" s="9"/>
      <c r="CX517" s="9"/>
      <c r="CY517" s="9"/>
    </row>
    <row r="518" spans="1:103" ht="15.95" customHeight="1" x14ac:dyDescent="0.2">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c r="CV518" s="9"/>
      <c r="CW518" s="9"/>
      <c r="CX518" s="9"/>
      <c r="CY518" s="9"/>
    </row>
    <row r="519" spans="1:103" ht="15.95" customHeight="1" x14ac:dyDescent="0.2">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9"/>
      <c r="CD519" s="9"/>
      <c r="CE519" s="9"/>
      <c r="CF519" s="9"/>
      <c r="CG519" s="9"/>
      <c r="CH519" s="9"/>
      <c r="CI519" s="9"/>
      <c r="CJ519" s="9"/>
      <c r="CK519" s="9"/>
      <c r="CL519" s="9"/>
      <c r="CM519" s="9"/>
      <c r="CN519" s="9"/>
      <c r="CO519" s="9"/>
      <c r="CP519" s="9"/>
      <c r="CQ519" s="9"/>
      <c r="CR519" s="9"/>
      <c r="CS519" s="9"/>
      <c r="CT519" s="9"/>
      <c r="CU519" s="9"/>
      <c r="CV519" s="9"/>
      <c r="CW519" s="9"/>
      <c r="CX519" s="9"/>
      <c r="CY519" s="9"/>
    </row>
    <row r="520" spans="1:103" ht="15.95" customHeight="1" x14ac:dyDescent="0.2">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c r="CL520" s="9"/>
      <c r="CM520" s="9"/>
      <c r="CN520" s="9"/>
      <c r="CO520" s="9"/>
      <c r="CP520" s="9"/>
      <c r="CQ520" s="9"/>
      <c r="CR520" s="9"/>
      <c r="CS520" s="9"/>
      <c r="CT520" s="9"/>
      <c r="CU520" s="9"/>
      <c r="CV520" s="9"/>
      <c r="CW520" s="9"/>
      <c r="CX520" s="9"/>
      <c r="CY520" s="9"/>
    </row>
    <row r="521" spans="1:103" ht="15.95" customHeight="1" x14ac:dyDescent="0.2">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row>
    <row r="522" spans="1:103" ht="15.95" customHeight="1" x14ac:dyDescent="0.2">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c r="CL522" s="9"/>
      <c r="CM522" s="9"/>
      <c r="CN522" s="9"/>
      <c r="CO522" s="9"/>
      <c r="CP522" s="9"/>
      <c r="CQ522" s="9"/>
      <c r="CR522" s="9"/>
      <c r="CS522" s="9"/>
      <c r="CT522" s="9"/>
      <c r="CU522" s="9"/>
      <c r="CV522" s="9"/>
      <c r="CW522" s="9"/>
      <c r="CX522" s="9"/>
      <c r="CY522" s="9"/>
    </row>
    <row r="523" spans="1:103" ht="15.95" customHeight="1" x14ac:dyDescent="0.2">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9"/>
      <c r="CX523" s="9"/>
      <c r="CY523" s="9"/>
    </row>
    <row r="524" spans="1:103" ht="15.95" customHeight="1" x14ac:dyDescent="0.2">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c r="CA524" s="9"/>
      <c r="CB524" s="9"/>
      <c r="CC524" s="9"/>
      <c r="CD524" s="9"/>
      <c r="CE524" s="9"/>
      <c r="CF524" s="9"/>
      <c r="CG524" s="9"/>
      <c r="CH524" s="9"/>
      <c r="CI524" s="9"/>
      <c r="CJ524" s="9"/>
      <c r="CK524" s="9"/>
      <c r="CL524" s="9"/>
      <c r="CM524" s="9"/>
      <c r="CN524" s="9"/>
      <c r="CO524" s="9"/>
      <c r="CP524" s="9"/>
      <c r="CQ524" s="9"/>
      <c r="CR524" s="9"/>
      <c r="CS524" s="9"/>
      <c r="CT524" s="9"/>
      <c r="CU524" s="9"/>
      <c r="CV524" s="9"/>
      <c r="CW524" s="9"/>
      <c r="CX524" s="9"/>
      <c r="CY524" s="9"/>
    </row>
    <row r="525" spans="1:103" ht="15.95" customHeight="1" x14ac:dyDescent="0.2">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9"/>
      <c r="CD525" s="9"/>
      <c r="CE525" s="9"/>
      <c r="CF525" s="9"/>
      <c r="CG525" s="9"/>
      <c r="CH525" s="9"/>
      <c r="CI525" s="9"/>
      <c r="CJ525" s="9"/>
      <c r="CK525" s="9"/>
      <c r="CL525" s="9"/>
      <c r="CM525" s="9"/>
      <c r="CN525" s="9"/>
      <c r="CO525" s="9"/>
      <c r="CP525" s="9"/>
      <c r="CQ525" s="9"/>
      <c r="CR525" s="9"/>
      <c r="CS525" s="9"/>
      <c r="CT525" s="9"/>
      <c r="CU525" s="9"/>
      <c r="CV525" s="9"/>
      <c r="CW525" s="9"/>
      <c r="CX525" s="9"/>
      <c r="CY525" s="9"/>
    </row>
    <row r="526" spans="1:103" ht="15.95" customHeight="1" x14ac:dyDescent="0.2">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9"/>
      <c r="CX526" s="9"/>
      <c r="CY526" s="9"/>
    </row>
    <row r="527" spans="1:103" ht="15.95" customHeight="1" x14ac:dyDescent="0.2">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c r="CA527" s="9"/>
      <c r="CB527" s="9"/>
      <c r="CC527" s="9"/>
      <c r="CD527" s="9"/>
      <c r="CE527" s="9"/>
      <c r="CF527" s="9"/>
      <c r="CG527" s="9"/>
      <c r="CH527" s="9"/>
      <c r="CI527" s="9"/>
      <c r="CJ527" s="9"/>
      <c r="CK527" s="9"/>
      <c r="CL527" s="9"/>
      <c r="CM527" s="9"/>
      <c r="CN527" s="9"/>
      <c r="CO527" s="9"/>
      <c r="CP527" s="9"/>
      <c r="CQ527" s="9"/>
      <c r="CR527" s="9"/>
      <c r="CS527" s="9"/>
      <c r="CT527" s="9"/>
      <c r="CU527" s="9"/>
      <c r="CV527" s="9"/>
      <c r="CW527" s="9"/>
      <c r="CX527" s="9"/>
      <c r="CY527" s="9"/>
    </row>
    <row r="528" spans="1:103" ht="15.95" customHeight="1" x14ac:dyDescent="0.2">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9"/>
      <c r="CD528" s="9"/>
      <c r="CE528" s="9"/>
      <c r="CF528" s="9"/>
      <c r="CG528" s="9"/>
      <c r="CH528" s="9"/>
      <c r="CI528" s="9"/>
      <c r="CJ528" s="9"/>
      <c r="CK528" s="9"/>
      <c r="CL528" s="9"/>
      <c r="CM528" s="9"/>
      <c r="CN528" s="9"/>
      <c r="CO528" s="9"/>
      <c r="CP528" s="9"/>
      <c r="CQ528" s="9"/>
      <c r="CR528" s="9"/>
      <c r="CS528" s="9"/>
      <c r="CT528" s="9"/>
      <c r="CU528" s="9"/>
      <c r="CV528" s="9"/>
      <c r="CW528" s="9"/>
      <c r="CX528" s="9"/>
      <c r="CY528" s="9"/>
    </row>
    <row r="529" spans="1:103" ht="15.95" customHeight="1" x14ac:dyDescent="0.2">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row>
    <row r="530" spans="1:103" ht="15.95" customHeight="1" x14ac:dyDescent="0.2">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row>
    <row r="531" spans="1:103" ht="15.95" customHeight="1" x14ac:dyDescent="0.2">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c r="CA531" s="9"/>
      <c r="CB531" s="9"/>
      <c r="CC531" s="9"/>
      <c r="CD531" s="9"/>
      <c r="CE531" s="9"/>
      <c r="CF531" s="9"/>
      <c r="CG531" s="9"/>
      <c r="CH531" s="9"/>
      <c r="CI531" s="9"/>
      <c r="CJ531" s="9"/>
      <c r="CK531" s="9"/>
      <c r="CL531" s="9"/>
      <c r="CM531" s="9"/>
      <c r="CN531" s="9"/>
      <c r="CO531" s="9"/>
      <c r="CP531" s="9"/>
      <c r="CQ531" s="9"/>
      <c r="CR531" s="9"/>
      <c r="CS531" s="9"/>
      <c r="CT531" s="9"/>
      <c r="CU531" s="9"/>
      <c r="CV531" s="9"/>
      <c r="CW531" s="9"/>
      <c r="CX531" s="9"/>
      <c r="CY531" s="9"/>
    </row>
    <row r="532" spans="1:103" ht="15.95" customHeight="1" x14ac:dyDescent="0.2">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c r="CA532" s="9"/>
      <c r="CB532" s="9"/>
      <c r="CC532" s="9"/>
      <c r="CD532" s="9"/>
      <c r="CE532" s="9"/>
      <c r="CF532" s="9"/>
      <c r="CG532" s="9"/>
      <c r="CH532" s="9"/>
      <c r="CI532" s="9"/>
      <c r="CJ532" s="9"/>
      <c r="CK532" s="9"/>
      <c r="CL532" s="9"/>
      <c r="CM532" s="9"/>
      <c r="CN532" s="9"/>
      <c r="CO532" s="9"/>
      <c r="CP532" s="9"/>
      <c r="CQ532" s="9"/>
      <c r="CR532" s="9"/>
      <c r="CS532" s="9"/>
      <c r="CT532" s="9"/>
      <c r="CU532" s="9"/>
      <c r="CV532" s="9"/>
      <c r="CW532" s="9"/>
      <c r="CX532" s="9"/>
      <c r="CY532" s="9"/>
    </row>
    <row r="533" spans="1:103" ht="15.95" customHeight="1" x14ac:dyDescent="0.2">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9"/>
      <c r="CV533" s="9"/>
      <c r="CW533" s="9"/>
      <c r="CX533" s="9"/>
      <c r="CY533" s="9"/>
    </row>
    <row r="534" spans="1:103" ht="15.95" customHeight="1" x14ac:dyDescent="0.2">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9"/>
      <c r="CD534" s="9"/>
      <c r="CE534" s="9"/>
      <c r="CF534" s="9"/>
      <c r="CG534" s="9"/>
      <c r="CH534" s="9"/>
      <c r="CI534" s="9"/>
      <c r="CJ534" s="9"/>
      <c r="CK534" s="9"/>
      <c r="CL534" s="9"/>
      <c r="CM534" s="9"/>
      <c r="CN534" s="9"/>
      <c r="CO534" s="9"/>
      <c r="CP534" s="9"/>
      <c r="CQ534" s="9"/>
      <c r="CR534" s="9"/>
      <c r="CS534" s="9"/>
      <c r="CT534" s="9"/>
      <c r="CU534" s="9"/>
      <c r="CV534" s="9"/>
      <c r="CW534" s="9"/>
      <c r="CX534" s="9"/>
      <c r="CY534" s="9"/>
    </row>
    <row r="535" spans="1:103" ht="15.95" customHeight="1" x14ac:dyDescent="0.2">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row>
    <row r="536" spans="1:103" ht="15.95" customHeight="1" x14ac:dyDescent="0.2">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row>
    <row r="537" spans="1:103" ht="15.95" customHeight="1" x14ac:dyDescent="0.2">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c r="CL537" s="9"/>
      <c r="CM537" s="9"/>
      <c r="CN537" s="9"/>
      <c r="CO537" s="9"/>
      <c r="CP537" s="9"/>
      <c r="CQ537" s="9"/>
      <c r="CR537" s="9"/>
      <c r="CS537" s="9"/>
      <c r="CT537" s="9"/>
      <c r="CU537" s="9"/>
      <c r="CV537" s="9"/>
      <c r="CW537" s="9"/>
      <c r="CX537" s="9"/>
      <c r="CY537" s="9"/>
    </row>
    <row r="538" spans="1:103" ht="15.95" customHeight="1" x14ac:dyDescent="0.2">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row>
    <row r="539" spans="1:103" ht="15.95" customHeight="1" x14ac:dyDescent="0.2">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c r="CA539" s="9"/>
      <c r="CB539" s="9"/>
      <c r="CC539" s="9"/>
      <c r="CD539" s="9"/>
      <c r="CE539" s="9"/>
      <c r="CF539" s="9"/>
      <c r="CG539" s="9"/>
      <c r="CH539" s="9"/>
      <c r="CI539" s="9"/>
      <c r="CJ539" s="9"/>
      <c r="CK539" s="9"/>
      <c r="CL539" s="9"/>
      <c r="CM539" s="9"/>
      <c r="CN539" s="9"/>
      <c r="CO539" s="9"/>
      <c r="CP539" s="9"/>
      <c r="CQ539" s="9"/>
      <c r="CR539" s="9"/>
      <c r="CS539" s="9"/>
      <c r="CT539" s="9"/>
      <c r="CU539" s="9"/>
      <c r="CV539" s="9"/>
      <c r="CW539" s="9"/>
      <c r="CX539" s="9"/>
      <c r="CY539" s="9"/>
    </row>
    <row r="540" spans="1:103" ht="15.95" customHeight="1" x14ac:dyDescent="0.2">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9"/>
      <c r="CD540" s="9"/>
      <c r="CE540" s="9"/>
      <c r="CF540" s="9"/>
      <c r="CG540" s="9"/>
      <c r="CH540" s="9"/>
      <c r="CI540" s="9"/>
      <c r="CJ540" s="9"/>
      <c r="CK540" s="9"/>
      <c r="CL540" s="9"/>
      <c r="CM540" s="9"/>
      <c r="CN540" s="9"/>
      <c r="CO540" s="9"/>
      <c r="CP540" s="9"/>
      <c r="CQ540" s="9"/>
      <c r="CR540" s="9"/>
      <c r="CS540" s="9"/>
      <c r="CT540" s="9"/>
      <c r="CU540" s="9"/>
      <c r="CV540" s="9"/>
      <c r="CW540" s="9"/>
      <c r="CX540" s="9"/>
      <c r="CY540" s="9"/>
    </row>
    <row r="541" spans="1:103" ht="15.95" customHeight="1" x14ac:dyDescent="0.2">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9"/>
      <c r="CD541" s="9"/>
      <c r="CE541" s="9"/>
      <c r="CF541" s="9"/>
      <c r="CG541" s="9"/>
      <c r="CH541" s="9"/>
      <c r="CI541" s="9"/>
      <c r="CJ541" s="9"/>
      <c r="CK541" s="9"/>
      <c r="CL541" s="9"/>
      <c r="CM541" s="9"/>
      <c r="CN541" s="9"/>
      <c r="CO541" s="9"/>
      <c r="CP541" s="9"/>
      <c r="CQ541" s="9"/>
      <c r="CR541" s="9"/>
      <c r="CS541" s="9"/>
      <c r="CT541" s="9"/>
      <c r="CU541" s="9"/>
      <c r="CV541" s="9"/>
      <c r="CW541" s="9"/>
      <c r="CX541" s="9"/>
      <c r="CY541" s="9"/>
    </row>
    <row r="542" spans="1:103" ht="15.95" customHeight="1" x14ac:dyDescent="0.2">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9"/>
      <c r="CD542" s="9"/>
      <c r="CE542" s="9"/>
      <c r="CF542" s="9"/>
      <c r="CG542" s="9"/>
      <c r="CH542" s="9"/>
      <c r="CI542" s="9"/>
      <c r="CJ542" s="9"/>
      <c r="CK542" s="9"/>
      <c r="CL542" s="9"/>
      <c r="CM542" s="9"/>
      <c r="CN542" s="9"/>
      <c r="CO542" s="9"/>
      <c r="CP542" s="9"/>
      <c r="CQ542" s="9"/>
      <c r="CR542" s="9"/>
      <c r="CS542" s="9"/>
      <c r="CT542" s="9"/>
      <c r="CU542" s="9"/>
      <c r="CV542" s="9"/>
      <c r="CW542" s="9"/>
      <c r="CX542" s="9"/>
      <c r="CY542" s="9"/>
    </row>
    <row r="543" spans="1:103" ht="15.95" customHeight="1" x14ac:dyDescent="0.2">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row>
    <row r="544" spans="1:103" ht="15.95" customHeight="1" x14ac:dyDescent="0.2">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c r="CL544" s="9"/>
      <c r="CM544" s="9"/>
      <c r="CN544" s="9"/>
      <c r="CO544" s="9"/>
      <c r="CP544" s="9"/>
      <c r="CQ544" s="9"/>
      <c r="CR544" s="9"/>
      <c r="CS544" s="9"/>
      <c r="CT544" s="9"/>
      <c r="CU544" s="9"/>
      <c r="CV544" s="9"/>
      <c r="CW544" s="9"/>
      <c r="CX544" s="9"/>
      <c r="CY544" s="9"/>
    </row>
    <row r="545" spans="1:103" ht="15.95" customHeight="1" x14ac:dyDescent="0.2">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row>
    <row r="546" spans="1:103" ht="15.95" customHeight="1" x14ac:dyDescent="0.2">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row>
    <row r="547" spans="1:103" ht="15.95" customHeight="1" x14ac:dyDescent="0.2">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row>
    <row r="548" spans="1:103" ht="15.95" customHeight="1" x14ac:dyDescent="0.2">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row>
    <row r="549" spans="1:103" ht="15.95" customHeight="1" x14ac:dyDescent="0.2">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c r="CL549" s="9"/>
      <c r="CM549" s="9"/>
      <c r="CN549" s="9"/>
      <c r="CO549" s="9"/>
      <c r="CP549" s="9"/>
      <c r="CQ549" s="9"/>
      <c r="CR549" s="9"/>
      <c r="CS549" s="9"/>
      <c r="CT549" s="9"/>
      <c r="CU549" s="9"/>
      <c r="CV549" s="9"/>
      <c r="CW549" s="9"/>
      <c r="CX549" s="9"/>
      <c r="CY549" s="9"/>
    </row>
    <row r="550" spans="1:103" ht="15.95" customHeight="1" x14ac:dyDescent="0.2">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row>
    <row r="551" spans="1:103" ht="15.95" customHeight="1" x14ac:dyDescent="0.2">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row>
    <row r="552" spans="1:103" ht="15.95" customHeight="1" x14ac:dyDescent="0.2">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row>
    <row r="553" spans="1:103" ht="15.95" customHeight="1" x14ac:dyDescent="0.2">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row>
    <row r="554" spans="1:103" ht="15.95" customHeight="1" x14ac:dyDescent="0.2">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row>
    <row r="555" spans="1:103" ht="15.95" customHeight="1" x14ac:dyDescent="0.2">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c r="CL555" s="9"/>
      <c r="CM555" s="9"/>
      <c r="CN555" s="9"/>
      <c r="CO555" s="9"/>
      <c r="CP555" s="9"/>
      <c r="CQ555" s="9"/>
      <c r="CR555" s="9"/>
      <c r="CS555" s="9"/>
      <c r="CT555" s="9"/>
      <c r="CU555" s="9"/>
      <c r="CV555" s="9"/>
      <c r="CW555" s="9"/>
      <c r="CX555" s="9"/>
      <c r="CY555" s="9"/>
    </row>
    <row r="556" spans="1:103" ht="15.95" customHeight="1" x14ac:dyDescent="0.2">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9"/>
      <c r="CV556" s="9"/>
      <c r="CW556" s="9"/>
      <c r="CX556" s="9"/>
      <c r="CY556" s="9"/>
    </row>
    <row r="557" spans="1:103" ht="15.95" customHeight="1" x14ac:dyDescent="0.2">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row>
    <row r="558" spans="1:103" ht="15.95" customHeight="1" x14ac:dyDescent="0.2">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c r="CA558" s="9"/>
      <c r="CB558" s="9"/>
      <c r="CC558" s="9"/>
      <c r="CD558" s="9"/>
      <c r="CE558" s="9"/>
      <c r="CF558" s="9"/>
      <c r="CG558" s="9"/>
      <c r="CH558" s="9"/>
      <c r="CI558" s="9"/>
      <c r="CJ558" s="9"/>
      <c r="CK558" s="9"/>
      <c r="CL558" s="9"/>
      <c r="CM558" s="9"/>
      <c r="CN558" s="9"/>
      <c r="CO558" s="9"/>
      <c r="CP558" s="9"/>
      <c r="CQ558" s="9"/>
      <c r="CR558" s="9"/>
      <c r="CS558" s="9"/>
      <c r="CT558" s="9"/>
      <c r="CU558" s="9"/>
      <c r="CV558" s="9"/>
      <c r="CW558" s="9"/>
      <c r="CX558" s="9"/>
      <c r="CY558" s="9"/>
    </row>
    <row r="559" spans="1:103" ht="15.95" customHeight="1" x14ac:dyDescent="0.2">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9"/>
      <c r="CD559" s="9"/>
      <c r="CE559" s="9"/>
      <c r="CF559" s="9"/>
      <c r="CG559" s="9"/>
      <c r="CH559" s="9"/>
      <c r="CI559" s="9"/>
      <c r="CJ559" s="9"/>
      <c r="CK559" s="9"/>
      <c r="CL559" s="9"/>
      <c r="CM559" s="9"/>
      <c r="CN559" s="9"/>
      <c r="CO559" s="9"/>
      <c r="CP559" s="9"/>
      <c r="CQ559" s="9"/>
      <c r="CR559" s="9"/>
      <c r="CS559" s="9"/>
      <c r="CT559" s="9"/>
      <c r="CU559" s="9"/>
      <c r="CV559" s="9"/>
      <c r="CW559" s="9"/>
      <c r="CX559" s="9"/>
      <c r="CY559" s="9"/>
    </row>
    <row r="560" spans="1:103" ht="15.95" customHeight="1" x14ac:dyDescent="0.2">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c r="CL560" s="9"/>
      <c r="CM560" s="9"/>
      <c r="CN560" s="9"/>
      <c r="CO560" s="9"/>
      <c r="CP560" s="9"/>
      <c r="CQ560" s="9"/>
      <c r="CR560" s="9"/>
      <c r="CS560" s="9"/>
      <c r="CT560" s="9"/>
      <c r="CU560" s="9"/>
      <c r="CV560" s="9"/>
      <c r="CW560" s="9"/>
      <c r="CX560" s="9"/>
      <c r="CY560" s="9"/>
    </row>
    <row r="561" spans="1:103" ht="15.95" customHeight="1" x14ac:dyDescent="0.2">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row>
    <row r="562" spans="1:103" ht="15.95" customHeight="1" x14ac:dyDescent="0.2">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c r="CQ562" s="9"/>
      <c r="CR562" s="9"/>
      <c r="CS562" s="9"/>
      <c r="CT562" s="9"/>
      <c r="CU562" s="9"/>
      <c r="CV562" s="9"/>
      <c r="CW562" s="9"/>
      <c r="CX562" s="9"/>
      <c r="CY562" s="9"/>
    </row>
    <row r="563" spans="1:103" ht="15.95" customHeight="1" x14ac:dyDescent="0.2">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c r="CA563" s="9"/>
      <c r="CB563" s="9"/>
      <c r="CC563" s="9"/>
      <c r="CD563" s="9"/>
      <c r="CE563" s="9"/>
      <c r="CF563" s="9"/>
      <c r="CG563" s="9"/>
      <c r="CH563" s="9"/>
      <c r="CI563" s="9"/>
      <c r="CJ563" s="9"/>
      <c r="CK563" s="9"/>
      <c r="CL563" s="9"/>
      <c r="CM563" s="9"/>
      <c r="CN563" s="9"/>
      <c r="CO563" s="9"/>
      <c r="CP563" s="9"/>
      <c r="CQ563" s="9"/>
      <c r="CR563" s="9"/>
      <c r="CS563" s="9"/>
      <c r="CT563" s="9"/>
      <c r="CU563" s="9"/>
      <c r="CV563" s="9"/>
      <c r="CW563" s="9"/>
      <c r="CX563" s="9"/>
      <c r="CY563" s="9"/>
    </row>
    <row r="564" spans="1:103" ht="15.95" customHeight="1" x14ac:dyDescent="0.2">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c r="CA564" s="9"/>
      <c r="CB564" s="9"/>
      <c r="CC564" s="9"/>
      <c r="CD564" s="9"/>
      <c r="CE564" s="9"/>
      <c r="CF564" s="9"/>
      <c r="CG564" s="9"/>
      <c r="CH564" s="9"/>
      <c r="CI564" s="9"/>
      <c r="CJ564" s="9"/>
      <c r="CK564" s="9"/>
      <c r="CL564" s="9"/>
      <c r="CM564" s="9"/>
      <c r="CN564" s="9"/>
      <c r="CO564" s="9"/>
      <c r="CP564" s="9"/>
      <c r="CQ564" s="9"/>
      <c r="CR564" s="9"/>
      <c r="CS564" s="9"/>
      <c r="CT564" s="9"/>
      <c r="CU564" s="9"/>
      <c r="CV564" s="9"/>
      <c r="CW564" s="9"/>
      <c r="CX564" s="9"/>
      <c r="CY564" s="9"/>
    </row>
    <row r="565" spans="1:103" ht="15.95" customHeight="1" x14ac:dyDescent="0.2">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9"/>
      <c r="CD565" s="9"/>
      <c r="CE565" s="9"/>
      <c r="CF565" s="9"/>
      <c r="CG565" s="9"/>
      <c r="CH565" s="9"/>
      <c r="CI565" s="9"/>
      <c r="CJ565" s="9"/>
      <c r="CK565" s="9"/>
      <c r="CL565" s="9"/>
      <c r="CM565" s="9"/>
      <c r="CN565" s="9"/>
      <c r="CO565" s="9"/>
      <c r="CP565" s="9"/>
      <c r="CQ565" s="9"/>
      <c r="CR565" s="9"/>
      <c r="CS565" s="9"/>
      <c r="CT565" s="9"/>
      <c r="CU565" s="9"/>
      <c r="CV565" s="9"/>
      <c r="CW565" s="9"/>
      <c r="CX565" s="9"/>
      <c r="CY565" s="9"/>
    </row>
    <row r="566" spans="1:103" ht="15.95" customHeight="1" x14ac:dyDescent="0.2">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c r="CL566" s="9"/>
      <c r="CM566" s="9"/>
      <c r="CN566" s="9"/>
      <c r="CO566" s="9"/>
      <c r="CP566" s="9"/>
      <c r="CQ566" s="9"/>
      <c r="CR566" s="9"/>
      <c r="CS566" s="9"/>
      <c r="CT566" s="9"/>
      <c r="CU566" s="9"/>
      <c r="CV566" s="9"/>
      <c r="CW566" s="9"/>
      <c r="CX566" s="9"/>
      <c r="CY566" s="9"/>
    </row>
    <row r="567" spans="1:103" ht="15.95" customHeight="1" x14ac:dyDescent="0.2">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9"/>
      <c r="CD567" s="9"/>
      <c r="CE567" s="9"/>
      <c r="CF567" s="9"/>
      <c r="CG567" s="9"/>
      <c r="CH567" s="9"/>
      <c r="CI567" s="9"/>
      <c r="CJ567" s="9"/>
      <c r="CK567" s="9"/>
      <c r="CL567" s="9"/>
      <c r="CM567" s="9"/>
      <c r="CN567" s="9"/>
      <c r="CO567" s="9"/>
      <c r="CP567" s="9"/>
      <c r="CQ567" s="9"/>
      <c r="CR567" s="9"/>
      <c r="CS567" s="9"/>
      <c r="CT567" s="9"/>
      <c r="CU567" s="9"/>
      <c r="CV567" s="9"/>
      <c r="CW567" s="9"/>
      <c r="CX567" s="9"/>
      <c r="CY567" s="9"/>
    </row>
    <row r="568" spans="1:103" ht="15.95" customHeight="1" x14ac:dyDescent="0.2">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c r="CA568" s="9"/>
      <c r="CB568" s="9"/>
      <c r="CC568" s="9"/>
      <c r="CD568" s="9"/>
      <c r="CE568" s="9"/>
      <c r="CF568" s="9"/>
      <c r="CG568" s="9"/>
      <c r="CH568" s="9"/>
      <c r="CI568" s="9"/>
      <c r="CJ568" s="9"/>
      <c r="CK568" s="9"/>
      <c r="CL568" s="9"/>
      <c r="CM568" s="9"/>
      <c r="CN568" s="9"/>
      <c r="CO568" s="9"/>
      <c r="CP568" s="9"/>
      <c r="CQ568" s="9"/>
      <c r="CR568" s="9"/>
      <c r="CS568" s="9"/>
      <c r="CT568" s="9"/>
      <c r="CU568" s="9"/>
      <c r="CV568" s="9"/>
      <c r="CW568" s="9"/>
      <c r="CX568" s="9"/>
      <c r="CY568" s="9"/>
    </row>
    <row r="569" spans="1:103" ht="15.95" customHeight="1" x14ac:dyDescent="0.2">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c r="CA569" s="9"/>
      <c r="CB569" s="9"/>
      <c r="CC569" s="9"/>
      <c r="CD569" s="9"/>
      <c r="CE569" s="9"/>
      <c r="CF569" s="9"/>
      <c r="CG569" s="9"/>
      <c r="CH569" s="9"/>
      <c r="CI569" s="9"/>
      <c r="CJ569" s="9"/>
      <c r="CK569" s="9"/>
      <c r="CL569" s="9"/>
      <c r="CM569" s="9"/>
      <c r="CN569" s="9"/>
      <c r="CO569" s="9"/>
      <c r="CP569" s="9"/>
      <c r="CQ569" s="9"/>
      <c r="CR569" s="9"/>
      <c r="CS569" s="9"/>
      <c r="CT569" s="9"/>
      <c r="CU569" s="9"/>
      <c r="CV569" s="9"/>
      <c r="CW569" s="9"/>
      <c r="CX569" s="9"/>
      <c r="CY569" s="9"/>
    </row>
    <row r="570" spans="1:103" ht="15.95" customHeight="1" x14ac:dyDescent="0.2">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c r="CA570" s="9"/>
      <c r="CB570" s="9"/>
      <c r="CC570" s="9"/>
      <c r="CD570" s="9"/>
      <c r="CE570" s="9"/>
      <c r="CF570" s="9"/>
      <c r="CG570" s="9"/>
      <c r="CH570" s="9"/>
      <c r="CI570" s="9"/>
      <c r="CJ570" s="9"/>
      <c r="CK570" s="9"/>
      <c r="CL570" s="9"/>
      <c r="CM570" s="9"/>
      <c r="CN570" s="9"/>
      <c r="CO570" s="9"/>
      <c r="CP570" s="9"/>
      <c r="CQ570" s="9"/>
      <c r="CR570" s="9"/>
      <c r="CS570" s="9"/>
      <c r="CT570" s="9"/>
      <c r="CU570" s="9"/>
      <c r="CV570" s="9"/>
      <c r="CW570" s="9"/>
      <c r="CX570" s="9"/>
      <c r="CY570" s="9"/>
    </row>
    <row r="571" spans="1:103" ht="15.95" customHeight="1" x14ac:dyDescent="0.2">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c r="CL571" s="9"/>
      <c r="CM571" s="9"/>
      <c r="CN571" s="9"/>
      <c r="CO571" s="9"/>
      <c r="CP571" s="9"/>
      <c r="CQ571" s="9"/>
      <c r="CR571" s="9"/>
      <c r="CS571" s="9"/>
      <c r="CT571" s="9"/>
      <c r="CU571" s="9"/>
      <c r="CV571" s="9"/>
      <c r="CW571" s="9"/>
      <c r="CX571" s="9"/>
      <c r="CY571" s="9"/>
    </row>
    <row r="572" spans="1:103" ht="15.95" customHeight="1" x14ac:dyDescent="0.2">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9"/>
      <c r="CD572" s="9"/>
      <c r="CE572" s="9"/>
      <c r="CF572" s="9"/>
      <c r="CG572" s="9"/>
      <c r="CH572" s="9"/>
      <c r="CI572" s="9"/>
      <c r="CJ572" s="9"/>
      <c r="CK572" s="9"/>
      <c r="CL572" s="9"/>
      <c r="CM572" s="9"/>
      <c r="CN572" s="9"/>
      <c r="CO572" s="9"/>
      <c r="CP572" s="9"/>
      <c r="CQ572" s="9"/>
      <c r="CR572" s="9"/>
      <c r="CS572" s="9"/>
      <c r="CT572" s="9"/>
      <c r="CU572" s="9"/>
      <c r="CV572" s="9"/>
      <c r="CW572" s="9"/>
      <c r="CX572" s="9"/>
      <c r="CY572" s="9"/>
    </row>
    <row r="573" spans="1:103" ht="15.95" customHeight="1" x14ac:dyDescent="0.2">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9"/>
      <c r="CD573" s="9"/>
      <c r="CE573" s="9"/>
      <c r="CF573" s="9"/>
      <c r="CG573" s="9"/>
      <c r="CH573" s="9"/>
      <c r="CI573" s="9"/>
      <c r="CJ573" s="9"/>
      <c r="CK573" s="9"/>
      <c r="CL573" s="9"/>
      <c r="CM573" s="9"/>
      <c r="CN573" s="9"/>
      <c r="CO573" s="9"/>
      <c r="CP573" s="9"/>
      <c r="CQ573" s="9"/>
      <c r="CR573" s="9"/>
      <c r="CS573" s="9"/>
      <c r="CT573" s="9"/>
      <c r="CU573" s="9"/>
      <c r="CV573" s="9"/>
      <c r="CW573" s="9"/>
      <c r="CX573" s="9"/>
      <c r="CY573" s="9"/>
    </row>
    <row r="574" spans="1:103" ht="15.95" customHeight="1" x14ac:dyDescent="0.2">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c r="CA574" s="9"/>
      <c r="CB574" s="9"/>
      <c r="CC574" s="9"/>
      <c r="CD574" s="9"/>
      <c r="CE574" s="9"/>
      <c r="CF574" s="9"/>
      <c r="CG574" s="9"/>
      <c r="CH574" s="9"/>
      <c r="CI574" s="9"/>
      <c r="CJ574" s="9"/>
      <c r="CK574" s="9"/>
      <c r="CL574" s="9"/>
      <c r="CM574" s="9"/>
      <c r="CN574" s="9"/>
      <c r="CO574" s="9"/>
      <c r="CP574" s="9"/>
      <c r="CQ574" s="9"/>
      <c r="CR574" s="9"/>
      <c r="CS574" s="9"/>
      <c r="CT574" s="9"/>
      <c r="CU574" s="9"/>
      <c r="CV574" s="9"/>
      <c r="CW574" s="9"/>
      <c r="CX574" s="9"/>
      <c r="CY574" s="9"/>
    </row>
    <row r="575" spans="1:103" ht="15.95" customHeight="1" x14ac:dyDescent="0.2">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9"/>
      <c r="CD575" s="9"/>
      <c r="CE575" s="9"/>
      <c r="CF575" s="9"/>
      <c r="CG575" s="9"/>
      <c r="CH575" s="9"/>
      <c r="CI575" s="9"/>
      <c r="CJ575" s="9"/>
      <c r="CK575" s="9"/>
      <c r="CL575" s="9"/>
      <c r="CM575" s="9"/>
      <c r="CN575" s="9"/>
      <c r="CO575" s="9"/>
      <c r="CP575" s="9"/>
      <c r="CQ575" s="9"/>
      <c r="CR575" s="9"/>
      <c r="CS575" s="9"/>
      <c r="CT575" s="9"/>
      <c r="CU575" s="9"/>
      <c r="CV575" s="9"/>
      <c r="CW575" s="9"/>
      <c r="CX575" s="9"/>
      <c r="CY575" s="9"/>
    </row>
    <row r="576" spans="1:103" ht="15.95" customHeight="1" x14ac:dyDescent="0.2">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c r="CL576" s="9"/>
      <c r="CM576" s="9"/>
      <c r="CN576" s="9"/>
      <c r="CO576" s="9"/>
      <c r="CP576" s="9"/>
      <c r="CQ576" s="9"/>
      <c r="CR576" s="9"/>
      <c r="CS576" s="9"/>
      <c r="CT576" s="9"/>
      <c r="CU576" s="9"/>
      <c r="CV576" s="9"/>
      <c r="CW576" s="9"/>
      <c r="CX576" s="9"/>
      <c r="CY576" s="9"/>
    </row>
    <row r="577" spans="1:103" ht="15.95" customHeight="1" x14ac:dyDescent="0.2">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c r="CA577" s="9"/>
      <c r="CB577" s="9"/>
      <c r="CC577" s="9"/>
      <c r="CD577" s="9"/>
      <c r="CE577" s="9"/>
      <c r="CF577" s="9"/>
      <c r="CG577" s="9"/>
      <c r="CH577" s="9"/>
      <c r="CI577" s="9"/>
      <c r="CJ577" s="9"/>
      <c r="CK577" s="9"/>
      <c r="CL577" s="9"/>
      <c r="CM577" s="9"/>
      <c r="CN577" s="9"/>
      <c r="CO577" s="9"/>
      <c r="CP577" s="9"/>
      <c r="CQ577" s="9"/>
      <c r="CR577" s="9"/>
      <c r="CS577" s="9"/>
      <c r="CT577" s="9"/>
      <c r="CU577" s="9"/>
      <c r="CV577" s="9"/>
      <c r="CW577" s="9"/>
      <c r="CX577" s="9"/>
      <c r="CY577" s="9"/>
    </row>
    <row r="578" spans="1:103" ht="15.95" customHeight="1" x14ac:dyDescent="0.2">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c r="CA578" s="9"/>
      <c r="CB578" s="9"/>
      <c r="CC578" s="9"/>
      <c r="CD578" s="9"/>
      <c r="CE578" s="9"/>
      <c r="CF578" s="9"/>
      <c r="CG578" s="9"/>
      <c r="CH578" s="9"/>
      <c r="CI578" s="9"/>
      <c r="CJ578" s="9"/>
      <c r="CK578" s="9"/>
      <c r="CL578" s="9"/>
      <c r="CM578" s="9"/>
      <c r="CN578" s="9"/>
      <c r="CO578" s="9"/>
      <c r="CP578" s="9"/>
      <c r="CQ578" s="9"/>
      <c r="CR578" s="9"/>
      <c r="CS578" s="9"/>
      <c r="CT578" s="9"/>
      <c r="CU578" s="9"/>
      <c r="CV578" s="9"/>
      <c r="CW578" s="9"/>
      <c r="CX578" s="9"/>
      <c r="CY578" s="9"/>
    </row>
    <row r="579" spans="1:103" ht="15.95" customHeight="1" x14ac:dyDescent="0.2">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9"/>
      <c r="CD579" s="9"/>
      <c r="CE579" s="9"/>
      <c r="CF579" s="9"/>
      <c r="CG579" s="9"/>
      <c r="CH579" s="9"/>
      <c r="CI579" s="9"/>
      <c r="CJ579" s="9"/>
      <c r="CK579" s="9"/>
      <c r="CL579" s="9"/>
      <c r="CM579" s="9"/>
      <c r="CN579" s="9"/>
      <c r="CO579" s="9"/>
      <c r="CP579" s="9"/>
      <c r="CQ579" s="9"/>
      <c r="CR579" s="9"/>
      <c r="CS579" s="9"/>
      <c r="CT579" s="9"/>
      <c r="CU579" s="9"/>
      <c r="CV579" s="9"/>
      <c r="CW579" s="9"/>
      <c r="CX579" s="9"/>
      <c r="CY579" s="9"/>
    </row>
    <row r="580" spans="1:103" ht="15.95" customHeight="1" x14ac:dyDescent="0.2">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c r="CL580" s="9"/>
      <c r="CM580" s="9"/>
      <c r="CN580" s="9"/>
      <c r="CO580" s="9"/>
      <c r="CP580" s="9"/>
      <c r="CQ580" s="9"/>
      <c r="CR580" s="9"/>
      <c r="CS580" s="9"/>
      <c r="CT580" s="9"/>
      <c r="CU580" s="9"/>
      <c r="CV580" s="9"/>
      <c r="CW580" s="9"/>
      <c r="CX580" s="9"/>
      <c r="CY580" s="9"/>
    </row>
    <row r="581" spans="1:103" ht="15.95" customHeight="1" x14ac:dyDescent="0.2">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c r="CL581" s="9"/>
      <c r="CM581" s="9"/>
      <c r="CN581" s="9"/>
      <c r="CO581" s="9"/>
      <c r="CP581" s="9"/>
      <c r="CQ581" s="9"/>
      <c r="CR581" s="9"/>
      <c r="CS581" s="9"/>
      <c r="CT581" s="9"/>
      <c r="CU581" s="9"/>
      <c r="CV581" s="9"/>
      <c r="CW581" s="9"/>
      <c r="CX581" s="9"/>
      <c r="CY581" s="9"/>
    </row>
    <row r="582" spans="1:103" ht="15.95" customHeight="1" x14ac:dyDescent="0.2">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9"/>
      <c r="CD582" s="9"/>
      <c r="CE582" s="9"/>
      <c r="CF582" s="9"/>
      <c r="CG582" s="9"/>
      <c r="CH582" s="9"/>
      <c r="CI582" s="9"/>
      <c r="CJ582" s="9"/>
      <c r="CK582" s="9"/>
      <c r="CL582" s="9"/>
      <c r="CM582" s="9"/>
      <c r="CN582" s="9"/>
      <c r="CO582" s="9"/>
      <c r="CP582" s="9"/>
      <c r="CQ582" s="9"/>
      <c r="CR582" s="9"/>
      <c r="CS582" s="9"/>
      <c r="CT582" s="9"/>
      <c r="CU582" s="9"/>
      <c r="CV582" s="9"/>
      <c r="CW582" s="9"/>
      <c r="CX582" s="9"/>
      <c r="CY582" s="9"/>
    </row>
    <row r="583" spans="1:103" ht="15.95" customHeight="1" x14ac:dyDescent="0.2">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c r="CL583" s="9"/>
      <c r="CM583" s="9"/>
      <c r="CN583" s="9"/>
      <c r="CO583" s="9"/>
      <c r="CP583" s="9"/>
      <c r="CQ583" s="9"/>
      <c r="CR583" s="9"/>
      <c r="CS583" s="9"/>
      <c r="CT583" s="9"/>
      <c r="CU583" s="9"/>
      <c r="CV583" s="9"/>
      <c r="CW583" s="9"/>
      <c r="CX583" s="9"/>
      <c r="CY583" s="9"/>
    </row>
    <row r="584" spans="1:103" ht="15.95" customHeight="1" x14ac:dyDescent="0.2">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9"/>
      <c r="CD584" s="9"/>
      <c r="CE584" s="9"/>
      <c r="CF584" s="9"/>
      <c r="CG584" s="9"/>
      <c r="CH584" s="9"/>
      <c r="CI584" s="9"/>
      <c r="CJ584" s="9"/>
      <c r="CK584" s="9"/>
      <c r="CL584" s="9"/>
      <c r="CM584" s="9"/>
      <c r="CN584" s="9"/>
      <c r="CO584" s="9"/>
      <c r="CP584" s="9"/>
      <c r="CQ584" s="9"/>
      <c r="CR584" s="9"/>
      <c r="CS584" s="9"/>
      <c r="CT584" s="9"/>
      <c r="CU584" s="9"/>
      <c r="CV584" s="9"/>
      <c r="CW584" s="9"/>
      <c r="CX584" s="9"/>
      <c r="CY584" s="9"/>
    </row>
    <row r="585" spans="1:103" ht="15.95" customHeight="1" x14ac:dyDescent="0.2">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9"/>
      <c r="CD585" s="9"/>
      <c r="CE585" s="9"/>
      <c r="CF585" s="9"/>
      <c r="CG585" s="9"/>
      <c r="CH585" s="9"/>
      <c r="CI585" s="9"/>
      <c r="CJ585" s="9"/>
      <c r="CK585" s="9"/>
      <c r="CL585" s="9"/>
      <c r="CM585" s="9"/>
      <c r="CN585" s="9"/>
      <c r="CO585" s="9"/>
      <c r="CP585" s="9"/>
      <c r="CQ585" s="9"/>
      <c r="CR585" s="9"/>
      <c r="CS585" s="9"/>
      <c r="CT585" s="9"/>
      <c r="CU585" s="9"/>
      <c r="CV585" s="9"/>
      <c r="CW585" s="9"/>
      <c r="CX585" s="9"/>
      <c r="CY585" s="9"/>
    </row>
    <row r="586" spans="1:103" ht="15.95" customHeight="1" x14ac:dyDescent="0.2">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c r="CL586" s="9"/>
      <c r="CM586" s="9"/>
      <c r="CN586" s="9"/>
      <c r="CO586" s="9"/>
      <c r="CP586" s="9"/>
      <c r="CQ586" s="9"/>
      <c r="CR586" s="9"/>
      <c r="CS586" s="9"/>
      <c r="CT586" s="9"/>
      <c r="CU586" s="9"/>
      <c r="CV586" s="9"/>
      <c r="CW586" s="9"/>
      <c r="CX586" s="9"/>
      <c r="CY586" s="9"/>
    </row>
    <row r="587" spans="1:103" ht="15.95" customHeight="1" x14ac:dyDescent="0.2">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9"/>
      <c r="BF587" s="9"/>
      <c r="BG587" s="9"/>
      <c r="BH587" s="9"/>
      <c r="BI587" s="9"/>
      <c r="BJ587" s="9"/>
      <c r="BK587" s="9"/>
      <c r="BL587" s="9"/>
      <c r="BM587" s="9"/>
      <c r="BN587" s="9"/>
      <c r="BO587" s="9"/>
      <c r="BP587" s="9"/>
      <c r="BQ587" s="9"/>
      <c r="BR587" s="9"/>
      <c r="BS587" s="9"/>
      <c r="BT587" s="9"/>
      <c r="BU587" s="9"/>
      <c r="BV587" s="9"/>
      <c r="BW587" s="9"/>
      <c r="BX587" s="9"/>
      <c r="BY587" s="9"/>
      <c r="BZ587" s="9"/>
      <c r="CA587" s="9"/>
      <c r="CB587" s="9"/>
      <c r="CC587" s="9"/>
      <c r="CD587" s="9"/>
      <c r="CE587" s="9"/>
      <c r="CF587" s="9"/>
      <c r="CG587" s="9"/>
      <c r="CH587" s="9"/>
      <c r="CI587" s="9"/>
      <c r="CJ587" s="9"/>
      <c r="CK587" s="9"/>
      <c r="CL587" s="9"/>
      <c r="CM587" s="9"/>
      <c r="CN587" s="9"/>
      <c r="CO587" s="9"/>
      <c r="CP587" s="9"/>
      <c r="CQ587" s="9"/>
      <c r="CR587" s="9"/>
      <c r="CS587" s="9"/>
      <c r="CT587" s="9"/>
      <c r="CU587" s="9"/>
      <c r="CV587" s="9"/>
      <c r="CW587" s="9"/>
      <c r="CX587" s="9"/>
      <c r="CY587" s="9"/>
    </row>
    <row r="588" spans="1:103" ht="15.95" customHeight="1" x14ac:dyDescent="0.2">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c r="CS588" s="9"/>
      <c r="CT588" s="9"/>
      <c r="CU588" s="9"/>
      <c r="CV588" s="9"/>
      <c r="CW588" s="9"/>
      <c r="CX588" s="9"/>
      <c r="CY588" s="9"/>
    </row>
    <row r="589" spans="1:103" ht="15.95" customHeight="1" x14ac:dyDescent="0.2">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row>
    <row r="590" spans="1:103" ht="15.95" customHeight="1" x14ac:dyDescent="0.2">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row>
    <row r="591" spans="1:103" ht="15.95" customHeight="1" x14ac:dyDescent="0.2">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c r="CA591" s="9"/>
      <c r="CB591" s="9"/>
      <c r="CC591" s="9"/>
      <c r="CD591" s="9"/>
      <c r="CE591" s="9"/>
      <c r="CF591" s="9"/>
      <c r="CG591" s="9"/>
      <c r="CH591" s="9"/>
      <c r="CI591" s="9"/>
      <c r="CJ591" s="9"/>
      <c r="CK591" s="9"/>
      <c r="CL591" s="9"/>
      <c r="CM591" s="9"/>
      <c r="CN591" s="9"/>
      <c r="CO591" s="9"/>
      <c r="CP591" s="9"/>
      <c r="CQ591" s="9"/>
      <c r="CR591" s="9"/>
      <c r="CS591" s="9"/>
      <c r="CT591" s="9"/>
      <c r="CU591" s="9"/>
      <c r="CV591" s="9"/>
      <c r="CW591" s="9"/>
      <c r="CX591" s="9"/>
      <c r="CY591" s="9"/>
    </row>
    <row r="592" spans="1:103" ht="15.95" customHeight="1" x14ac:dyDescent="0.2">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9"/>
      <c r="CX592" s="9"/>
      <c r="CY592" s="9"/>
    </row>
    <row r="593" spans="1:103" ht="15.95" customHeight="1" x14ac:dyDescent="0.2">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row>
    <row r="594" spans="1:103" ht="15.95" customHeight="1" x14ac:dyDescent="0.2">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c r="CA594" s="9"/>
      <c r="CB594" s="9"/>
      <c r="CC594" s="9"/>
      <c r="CD594" s="9"/>
      <c r="CE594" s="9"/>
      <c r="CF594" s="9"/>
      <c r="CG594" s="9"/>
      <c r="CH594" s="9"/>
      <c r="CI594" s="9"/>
      <c r="CJ594" s="9"/>
      <c r="CK594" s="9"/>
      <c r="CL594" s="9"/>
      <c r="CM594" s="9"/>
      <c r="CN594" s="9"/>
      <c r="CO594" s="9"/>
      <c r="CP594" s="9"/>
      <c r="CQ594" s="9"/>
      <c r="CR594" s="9"/>
      <c r="CS594" s="9"/>
      <c r="CT594" s="9"/>
      <c r="CU594" s="9"/>
      <c r="CV594" s="9"/>
      <c r="CW594" s="9"/>
      <c r="CX594" s="9"/>
      <c r="CY594" s="9"/>
    </row>
    <row r="595" spans="1:103" ht="15.95" customHeight="1" x14ac:dyDescent="0.2">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c r="CA595" s="9"/>
      <c r="CB595" s="9"/>
      <c r="CC595" s="9"/>
      <c r="CD595" s="9"/>
      <c r="CE595" s="9"/>
      <c r="CF595" s="9"/>
      <c r="CG595" s="9"/>
      <c r="CH595" s="9"/>
      <c r="CI595" s="9"/>
      <c r="CJ595" s="9"/>
      <c r="CK595" s="9"/>
      <c r="CL595" s="9"/>
      <c r="CM595" s="9"/>
      <c r="CN595" s="9"/>
      <c r="CO595" s="9"/>
      <c r="CP595" s="9"/>
      <c r="CQ595" s="9"/>
      <c r="CR595" s="9"/>
      <c r="CS595" s="9"/>
      <c r="CT595" s="9"/>
      <c r="CU595" s="9"/>
      <c r="CV595" s="9"/>
      <c r="CW595" s="9"/>
      <c r="CX595" s="9"/>
      <c r="CY595" s="9"/>
    </row>
    <row r="596" spans="1:103" ht="15.95" customHeight="1" x14ac:dyDescent="0.2">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c r="CA596" s="9"/>
      <c r="CB596" s="9"/>
      <c r="CC596" s="9"/>
      <c r="CD596" s="9"/>
      <c r="CE596" s="9"/>
      <c r="CF596" s="9"/>
      <c r="CG596" s="9"/>
      <c r="CH596" s="9"/>
      <c r="CI596" s="9"/>
      <c r="CJ596" s="9"/>
      <c r="CK596" s="9"/>
      <c r="CL596" s="9"/>
      <c r="CM596" s="9"/>
      <c r="CN596" s="9"/>
      <c r="CO596" s="9"/>
      <c r="CP596" s="9"/>
      <c r="CQ596" s="9"/>
      <c r="CR596" s="9"/>
      <c r="CS596" s="9"/>
      <c r="CT596" s="9"/>
      <c r="CU596" s="9"/>
      <c r="CV596" s="9"/>
      <c r="CW596" s="9"/>
      <c r="CX596" s="9"/>
      <c r="CY596" s="9"/>
    </row>
    <row r="597" spans="1:103" ht="15.95" customHeight="1" x14ac:dyDescent="0.2">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c r="CA597" s="9"/>
      <c r="CB597" s="9"/>
      <c r="CC597" s="9"/>
      <c r="CD597" s="9"/>
      <c r="CE597" s="9"/>
      <c r="CF597" s="9"/>
      <c r="CG597" s="9"/>
      <c r="CH597" s="9"/>
      <c r="CI597" s="9"/>
      <c r="CJ597" s="9"/>
      <c r="CK597" s="9"/>
      <c r="CL597" s="9"/>
      <c r="CM597" s="9"/>
      <c r="CN597" s="9"/>
      <c r="CO597" s="9"/>
      <c r="CP597" s="9"/>
      <c r="CQ597" s="9"/>
      <c r="CR597" s="9"/>
      <c r="CS597" s="9"/>
      <c r="CT597" s="9"/>
      <c r="CU597" s="9"/>
      <c r="CV597" s="9"/>
      <c r="CW597" s="9"/>
      <c r="CX597" s="9"/>
      <c r="CY597" s="9"/>
    </row>
    <row r="598" spans="1:103" ht="15.95" customHeight="1" x14ac:dyDescent="0.2">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c r="CA598" s="9"/>
      <c r="CB598" s="9"/>
      <c r="CC598" s="9"/>
      <c r="CD598" s="9"/>
      <c r="CE598" s="9"/>
      <c r="CF598" s="9"/>
      <c r="CG598" s="9"/>
      <c r="CH598" s="9"/>
      <c r="CI598" s="9"/>
      <c r="CJ598" s="9"/>
      <c r="CK598" s="9"/>
      <c r="CL598" s="9"/>
      <c r="CM598" s="9"/>
      <c r="CN598" s="9"/>
      <c r="CO598" s="9"/>
      <c r="CP598" s="9"/>
      <c r="CQ598" s="9"/>
      <c r="CR598" s="9"/>
      <c r="CS598" s="9"/>
      <c r="CT598" s="9"/>
      <c r="CU598" s="9"/>
      <c r="CV598" s="9"/>
      <c r="CW598" s="9"/>
      <c r="CX598" s="9"/>
      <c r="CY598" s="9"/>
    </row>
    <row r="599" spans="1:103" ht="15.95" customHeight="1" x14ac:dyDescent="0.2">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c r="CA599" s="9"/>
      <c r="CB599" s="9"/>
      <c r="CC599" s="9"/>
      <c r="CD599" s="9"/>
      <c r="CE599" s="9"/>
      <c r="CF599" s="9"/>
      <c r="CG599" s="9"/>
      <c r="CH599" s="9"/>
      <c r="CI599" s="9"/>
      <c r="CJ599" s="9"/>
      <c r="CK599" s="9"/>
      <c r="CL599" s="9"/>
      <c r="CM599" s="9"/>
      <c r="CN599" s="9"/>
      <c r="CO599" s="9"/>
      <c r="CP599" s="9"/>
      <c r="CQ599" s="9"/>
      <c r="CR599" s="9"/>
      <c r="CS599" s="9"/>
      <c r="CT599" s="9"/>
      <c r="CU599" s="9"/>
      <c r="CV599" s="9"/>
      <c r="CW599" s="9"/>
      <c r="CX599" s="9"/>
      <c r="CY599" s="9"/>
    </row>
    <row r="600" spans="1:103" ht="15.95" customHeight="1" x14ac:dyDescent="0.2">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c r="CA600" s="9"/>
      <c r="CB600" s="9"/>
      <c r="CC600" s="9"/>
      <c r="CD600" s="9"/>
      <c r="CE600" s="9"/>
      <c r="CF600" s="9"/>
      <c r="CG600" s="9"/>
      <c r="CH600" s="9"/>
      <c r="CI600" s="9"/>
      <c r="CJ600" s="9"/>
      <c r="CK600" s="9"/>
      <c r="CL600" s="9"/>
      <c r="CM600" s="9"/>
      <c r="CN600" s="9"/>
      <c r="CO600" s="9"/>
      <c r="CP600" s="9"/>
      <c r="CQ600" s="9"/>
      <c r="CR600" s="9"/>
      <c r="CS600" s="9"/>
      <c r="CT600" s="9"/>
      <c r="CU600" s="9"/>
      <c r="CV600" s="9"/>
      <c r="CW600" s="9"/>
      <c r="CX600" s="9"/>
      <c r="CY600" s="9"/>
    </row>
    <row r="601" spans="1:103" ht="15.95" customHeight="1" x14ac:dyDescent="0.2">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c r="CA601" s="9"/>
      <c r="CB601" s="9"/>
      <c r="CC601" s="9"/>
      <c r="CD601" s="9"/>
      <c r="CE601" s="9"/>
      <c r="CF601" s="9"/>
      <c r="CG601" s="9"/>
      <c r="CH601" s="9"/>
      <c r="CI601" s="9"/>
      <c r="CJ601" s="9"/>
      <c r="CK601" s="9"/>
      <c r="CL601" s="9"/>
      <c r="CM601" s="9"/>
      <c r="CN601" s="9"/>
      <c r="CO601" s="9"/>
      <c r="CP601" s="9"/>
      <c r="CQ601" s="9"/>
      <c r="CR601" s="9"/>
      <c r="CS601" s="9"/>
      <c r="CT601" s="9"/>
      <c r="CU601" s="9"/>
      <c r="CV601" s="9"/>
      <c r="CW601" s="9"/>
      <c r="CX601" s="9"/>
      <c r="CY601" s="9"/>
    </row>
    <row r="602" spans="1:103" ht="15.95" customHeight="1" x14ac:dyDescent="0.2">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row>
    <row r="603" spans="1:103" ht="15.95" customHeight="1" x14ac:dyDescent="0.2">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c r="CA603" s="9"/>
      <c r="CB603" s="9"/>
      <c r="CC603" s="9"/>
      <c r="CD603" s="9"/>
      <c r="CE603" s="9"/>
      <c r="CF603" s="9"/>
      <c r="CG603" s="9"/>
      <c r="CH603" s="9"/>
      <c r="CI603" s="9"/>
      <c r="CJ603" s="9"/>
      <c r="CK603" s="9"/>
      <c r="CL603" s="9"/>
      <c r="CM603" s="9"/>
      <c r="CN603" s="9"/>
      <c r="CO603" s="9"/>
      <c r="CP603" s="9"/>
      <c r="CQ603" s="9"/>
      <c r="CR603" s="9"/>
      <c r="CS603" s="9"/>
      <c r="CT603" s="9"/>
      <c r="CU603" s="9"/>
      <c r="CV603" s="9"/>
      <c r="CW603" s="9"/>
      <c r="CX603" s="9"/>
      <c r="CY603" s="9"/>
    </row>
    <row r="604" spans="1:103" ht="15.95" customHeight="1" x14ac:dyDescent="0.2">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9"/>
      <c r="BF604" s="9"/>
      <c r="BG604" s="9"/>
      <c r="BH604" s="9"/>
      <c r="BI604" s="9"/>
      <c r="BJ604" s="9"/>
      <c r="BK604" s="9"/>
      <c r="BL604" s="9"/>
      <c r="BM604" s="9"/>
      <c r="BN604" s="9"/>
      <c r="BO604" s="9"/>
      <c r="BP604" s="9"/>
      <c r="BQ604" s="9"/>
      <c r="BR604" s="9"/>
      <c r="BS604" s="9"/>
      <c r="BT604" s="9"/>
      <c r="BU604" s="9"/>
      <c r="BV604" s="9"/>
      <c r="BW604" s="9"/>
      <c r="BX604" s="9"/>
      <c r="BY604" s="9"/>
      <c r="BZ604" s="9"/>
      <c r="CA604" s="9"/>
      <c r="CB604" s="9"/>
      <c r="CC604" s="9"/>
      <c r="CD604" s="9"/>
      <c r="CE604" s="9"/>
      <c r="CF604" s="9"/>
      <c r="CG604" s="9"/>
      <c r="CH604" s="9"/>
      <c r="CI604" s="9"/>
      <c r="CJ604" s="9"/>
      <c r="CK604" s="9"/>
      <c r="CL604" s="9"/>
      <c r="CM604" s="9"/>
      <c r="CN604" s="9"/>
      <c r="CO604" s="9"/>
      <c r="CP604" s="9"/>
      <c r="CQ604" s="9"/>
      <c r="CR604" s="9"/>
      <c r="CS604" s="9"/>
      <c r="CT604" s="9"/>
      <c r="CU604" s="9"/>
      <c r="CV604" s="9"/>
      <c r="CW604" s="9"/>
      <c r="CX604" s="9"/>
      <c r="CY604" s="9"/>
    </row>
    <row r="605" spans="1:103" ht="15.95" customHeight="1" x14ac:dyDescent="0.2">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9"/>
      <c r="BF605" s="9"/>
      <c r="BG605" s="9"/>
      <c r="BH605" s="9"/>
      <c r="BI605" s="9"/>
      <c r="BJ605" s="9"/>
      <c r="BK605" s="9"/>
      <c r="BL605" s="9"/>
      <c r="BM605" s="9"/>
      <c r="BN605" s="9"/>
      <c r="BO605" s="9"/>
      <c r="BP605" s="9"/>
      <c r="BQ605" s="9"/>
      <c r="BR605" s="9"/>
      <c r="BS605" s="9"/>
      <c r="BT605" s="9"/>
      <c r="BU605" s="9"/>
      <c r="BV605" s="9"/>
      <c r="BW605" s="9"/>
      <c r="BX605" s="9"/>
      <c r="BY605" s="9"/>
      <c r="BZ605" s="9"/>
      <c r="CA605" s="9"/>
      <c r="CB605" s="9"/>
      <c r="CC605" s="9"/>
      <c r="CD605" s="9"/>
      <c r="CE605" s="9"/>
      <c r="CF605" s="9"/>
      <c r="CG605" s="9"/>
      <c r="CH605" s="9"/>
      <c r="CI605" s="9"/>
      <c r="CJ605" s="9"/>
      <c r="CK605" s="9"/>
      <c r="CL605" s="9"/>
      <c r="CM605" s="9"/>
      <c r="CN605" s="9"/>
      <c r="CO605" s="9"/>
      <c r="CP605" s="9"/>
      <c r="CQ605" s="9"/>
      <c r="CR605" s="9"/>
      <c r="CS605" s="9"/>
      <c r="CT605" s="9"/>
      <c r="CU605" s="9"/>
      <c r="CV605" s="9"/>
      <c r="CW605" s="9"/>
      <c r="CX605" s="9"/>
      <c r="CY605" s="9"/>
    </row>
    <row r="606" spans="1:103" ht="15.95" customHeight="1" x14ac:dyDescent="0.2">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c r="CA606" s="9"/>
      <c r="CB606" s="9"/>
      <c r="CC606" s="9"/>
      <c r="CD606" s="9"/>
      <c r="CE606" s="9"/>
      <c r="CF606" s="9"/>
      <c r="CG606" s="9"/>
      <c r="CH606" s="9"/>
      <c r="CI606" s="9"/>
      <c r="CJ606" s="9"/>
      <c r="CK606" s="9"/>
      <c r="CL606" s="9"/>
      <c r="CM606" s="9"/>
      <c r="CN606" s="9"/>
      <c r="CO606" s="9"/>
      <c r="CP606" s="9"/>
      <c r="CQ606" s="9"/>
      <c r="CR606" s="9"/>
      <c r="CS606" s="9"/>
      <c r="CT606" s="9"/>
      <c r="CU606" s="9"/>
      <c r="CV606" s="9"/>
      <c r="CW606" s="9"/>
      <c r="CX606" s="9"/>
      <c r="CY606" s="9"/>
    </row>
    <row r="607" spans="1:103" ht="15.95" customHeight="1" x14ac:dyDescent="0.2">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9"/>
      <c r="BF607" s="9"/>
      <c r="BG607" s="9"/>
      <c r="BH607" s="9"/>
      <c r="BI607" s="9"/>
      <c r="BJ607" s="9"/>
      <c r="BK607" s="9"/>
      <c r="BL607" s="9"/>
      <c r="BM607" s="9"/>
      <c r="BN607" s="9"/>
      <c r="BO607" s="9"/>
      <c r="BP607" s="9"/>
      <c r="BQ607" s="9"/>
      <c r="BR607" s="9"/>
      <c r="BS607" s="9"/>
      <c r="BT607" s="9"/>
      <c r="BU607" s="9"/>
      <c r="BV607" s="9"/>
      <c r="BW607" s="9"/>
      <c r="BX607" s="9"/>
      <c r="BY607" s="9"/>
      <c r="BZ607" s="9"/>
      <c r="CA607" s="9"/>
      <c r="CB607" s="9"/>
      <c r="CC607" s="9"/>
      <c r="CD607" s="9"/>
      <c r="CE607" s="9"/>
      <c r="CF607" s="9"/>
      <c r="CG607" s="9"/>
      <c r="CH607" s="9"/>
      <c r="CI607" s="9"/>
      <c r="CJ607" s="9"/>
      <c r="CK607" s="9"/>
      <c r="CL607" s="9"/>
      <c r="CM607" s="9"/>
      <c r="CN607" s="9"/>
      <c r="CO607" s="9"/>
      <c r="CP607" s="9"/>
      <c r="CQ607" s="9"/>
      <c r="CR607" s="9"/>
      <c r="CS607" s="9"/>
      <c r="CT607" s="9"/>
      <c r="CU607" s="9"/>
      <c r="CV607" s="9"/>
      <c r="CW607" s="9"/>
      <c r="CX607" s="9"/>
      <c r="CY607" s="9"/>
    </row>
    <row r="608" spans="1:103" ht="15.95" customHeight="1" x14ac:dyDescent="0.2">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9"/>
      <c r="BF608" s="9"/>
      <c r="BG608" s="9"/>
      <c r="BH608" s="9"/>
      <c r="BI608" s="9"/>
      <c r="BJ608" s="9"/>
      <c r="BK608" s="9"/>
      <c r="BL608" s="9"/>
      <c r="BM608" s="9"/>
      <c r="BN608" s="9"/>
      <c r="BO608" s="9"/>
      <c r="BP608" s="9"/>
      <c r="BQ608" s="9"/>
      <c r="BR608" s="9"/>
      <c r="BS608" s="9"/>
      <c r="BT608" s="9"/>
      <c r="BU608" s="9"/>
      <c r="BV608" s="9"/>
      <c r="BW608" s="9"/>
      <c r="BX608" s="9"/>
      <c r="BY608" s="9"/>
      <c r="BZ608" s="9"/>
      <c r="CA608" s="9"/>
      <c r="CB608" s="9"/>
      <c r="CC608" s="9"/>
      <c r="CD608" s="9"/>
      <c r="CE608" s="9"/>
      <c r="CF608" s="9"/>
      <c r="CG608" s="9"/>
      <c r="CH608" s="9"/>
      <c r="CI608" s="9"/>
      <c r="CJ608" s="9"/>
      <c r="CK608" s="9"/>
      <c r="CL608" s="9"/>
      <c r="CM608" s="9"/>
      <c r="CN608" s="9"/>
      <c r="CO608" s="9"/>
      <c r="CP608" s="9"/>
      <c r="CQ608" s="9"/>
      <c r="CR608" s="9"/>
      <c r="CS608" s="9"/>
      <c r="CT608" s="9"/>
      <c r="CU608" s="9"/>
      <c r="CV608" s="9"/>
      <c r="CW608" s="9"/>
      <c r="CX608" s="9"/>
      <c r="CY608" s="9"/>
    </row>
    <row r="609" spans="1:103" ht="15.95" customHeight="1" x14ac:dyDescent="0.2">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c r="CA609" s="9"/>
      <c r="CB609" s="9"/>
      <c r="CC609" s="9"/>
      <c r="CD609" s="9"/>
      <c r="CE609" s="9"/>
      <c r="CF609" s="9"/>
      <c r="CG609" s="9"/>
      <c r="CH609" s="9"/>
      <c r="CI609" s="9"/>
      <c r="CJ609" s="9"/>
      <c r="CK609" s="9"/>
      <c r="CL609" s="9"/>
      <c r="CM609" s="9"/>
      <c r="CN609" s="9"/>
      <c r="CO609" s="9"/>
      <c r="CP609" s="9"/>
      <c r="CQ609" s="9"/>
      <c r="CR609" s="9"/>
      <c r="CS609" s="9"/>
      <c r="CT609" s="9"/>
      <c r="CU609" s="9"/>
      <c r="CV609" s="9"/>
      <c r="CW609" s="9"/>
      <c r="CX609" s="9"/>
      <c r="CY609" s="9"/>
    </row>
    <row r="610" spans="1:103" ht="15.95" customHeight="1" x14ac:dyDescent="0.2">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c r="CA610" s="9"/>
      <c r="CB610" s="9"/>
      <c r="CC610" s="9"/>
      <c r="CD610" s="9"/>
      <c r="CE610" s="9"/>
      <c r="CF610" s="9"/>
      <c r="CG610" s="9"/>
      <c r="CH610" s="9"/>
      <c r="CI610" s="9"/>
      <c r="CJ610" s="9"/>
      <c r="CK610" s="9"/>
      <c r="CL610" s="9"/>
      <c r="CM610" s="9"/>
      <c r="CN610" s="9"/>
      <c r="CO610" s="9"/>
      <c r="CP610" s="9"/>
      <c r="CQ610" s="9"/>
      <c r="CR610" s="9"/>
      <c r="CS610" s="9"/>
      <c r="CT610" s="9"/>
      <c r="CU610" s="9"/>
      <c r="CV610" s="9"/>
      <c r="CW610" s="9"/>
      <c r="CX610" s="9"/>
      <c r="CY610" s="9"/>
    </row>
    <row r="611" spans="1:103" ht="15.95" customHeight="1" x14ac:dyDescent="0.2">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c r="CA611" s="9"/>
      <c r="CB611" s="9"/>
      <c r="CC611" s="9"/>
      <c r="CD611" s="9"/>
      <c r="CE611" s="9"/>
      <c r="CF611" s="9"/>
      <c r="CG611" s="9"/>
      <c r="CH611" s="9"/>
      <c r="CI611" s="9"/>
      <c r="CJ611" s="9"/>
      <c r="CK611" s="9"/>
      <c r="CL611" s="9"/>
      <c r="CM611" s="9"/>
      <c r="CN611" s="9"/>
      <c r="CO611" s="9"/>
      <c r="CP611" s="9"/>
      <c r="CQ611" s="9"/>
      <c r="CR611" s="9"/>
      <c r="CS611" s="9"/>
      <c r="CT611" s="9"/>
      <c r="CU611" s="9"/>
      <c r="CV611" s="9"/>
      <c r="CW611" s="9"/>
      <c r="CX611" s="9"/>
      <c r="CY611" s="9"/>
    </row>
    <row r="612" spans="1:103" ht="15.95" customHeight="1" x14ac:dyDescent="0.2">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9"/>
      <c r="BF612" s="9"/>
      <c r="BG612" s="9"/>
      <c r="BH612" s="9"/>
      <c r="BI612" s="9"/>
      <c r="BJ612" s="9"/>
      <c r="BK612" s="9"/>
      <c r="BL612" s="9"/>
      <c r="BM612" s="9"/>
      <c r="BN612" s="9"/>
      <c r="BO612" s="9"/>
      <c r="BP612" s="9"/>
      <c r="BQ612" s="9"/>
      <c r="BR612" s="9"/>
      <c r="BS612" s="9"/>
      <c r="BT612" s="9"/>
      <c r="BU612" s="9"/>
      <c r="BV612" s="9"/>
      <c r="BW612" s="9"/>
      <c r="BX612" s="9"/>
      <c r="BY612" s="9"/>
      <c r="BZ612" s="9"/>
      <c r="CA612" s="9"/>
      <c r="CB612" s="9"/>
      <c r="CC612" s="9"/>
      <c r="CD612" s="9"/>
      <c r="CE612" s="9"/>
      <c r="CF612" s="9"/>
      <c r="CG612" s="9"/>
      <c r="CH612" s="9"/>
      <c r="CI612" s="9"/>
      <c r="CJ612" s="9"/>
      <c r="CK612" s="9"/>
      <c r="CL612" s="9"/>
      <c r="CM612" s="9"/>
      <c r="CN612" s="9"/>
      <c r="CO612" s="9"/>
      <c r="CP612" s="9"/>
      <c r="CQ612" s="9"/>
      <c r="CR612" s="9"/>
      <c r="CS612" s="9"/>
      <c r="CT612" s="9"/>
      <c r="CU612" s="9"/>
      <c r="CV612" s="9"/>
      <c r="CW612" s="9"/>
      <c r="CX612" s="9"/>
      <c r="CY612" s="9"/>
    </row>
    <row r="613" spans="1:103" ht="15.95" customHeight="1" x14ac:dyDescent="0.2">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c r="BM613" s="9"/>
      <c r="BN613" s="9"/>
      <c r="BO613" s="9"/>
      <c r="BP613" s="9"/>
      <c r="BQ613" s="9"/>
      <c r="BR613" s="9"/>
      <c r="BS613" s="9"/>
      <c r="BT613" s="9"/>
      <c r="BU613" s="9"/>
      <c r="BV613" s="9"/>
      <c r="BW613" s="9"/>
      <c r="BX613" s="9"/>
      <c r="BY613" s="9"/>
      <c r="BZ613" s="9"/>
      <c r="CA613" s="9"/>
      <c r="CB613" s="9"/>
      <c r="CC613" s="9"/>
      <c r="CD613" s="9"/>
      <c r="CE613" s="9"/>
      <c r="CF613" s="9"/>
      <c r="CG613" s="9"/>
      <c r="CH613" s="9"/>
      <c r="CI613" s="9"/>
      <c r="CJ613" s="9"/>
      <c r="CK613" s="9"/>
      <c r="CL613" s="9"/>
      <c r="CM613" s="9"/>
      <c r="CN613" s="9"/>
      <c r="CO613" s="9"/>
      <c r="CP613" s="9"/>
      <c r="CQ613" s="9"/>
      <c r="CR613" s="9"/>
      <c r="CS613" s="9"/>
      <c r="CT613" s="9"/>
      <c r="CU613" s="9"/>
      <c r="CV613" s="9"/>
      <c r="CW613" s="9"/>
      <c r="CX613" s="9"/>
      <c r="CY613" s="9"/>
    </row>
    <row r="614" spans="1:103" ht="15.95" customHeight="1" x14ac:dyDescent="0.2">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c r="CA614" s="9"/>
      <c r="CB614" s="9"/>
      <c r="CC614" s="9"/>
      <c r="CD614" s="9"/>
      <c r="CE614" s="9"/>
      <c r="CF614" s="9"/>
      <c r="CG614" s="9"/>
      <c r="CH614" s="9"/>
      <c r="CI614" s="9"/>
      <c r="CJ614" s="9"/>
      <c r="CK614" s="9"/>
      <c r="CL614" s="9"/>
      <c r="CM614" s="9"/>
      <c r="CN614" s="9"/>
      <c r="CO614" s="9"/>
      <c r="CP614" s="9"/>
      <c r="CQ614" s="9"/>
      <c r="CR614" s="9"/>
      <c r="CS614" s="9"/>
      <c r="CT614" s="9"/>
      <c r="CU614" s="9"/>
      <c r="CV614" s="9"/>
      <c r="CW614" s="9"/>
      <c r="CX614" s="9"/>
      <c r="CY614" s="9"/>
    </row>
    <row r="615" spans="1:103" ht="15.95" customHeight="1" x14ac:dyDescent="0.2">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c r="CA615" s="9"/>
      <c r="CB615" s="9"/>
      <c r="CC615" s="9"/>
      <c r="CD615" s="9"/>
      <c r="CE615" s="9"/>
      <c r="CF615" s="9"/>
      <c r="CG615" s="9"/>
      <c r="CH615" s="9"/>
      <c r="CI615" s="9"/>
      <c r="CJ615" s="9"/>
      <c r="CK615" s="9"/>
      <c r="CL615" s="9"/>
      <c r="CM615" s="9"/>
      <c r="CN615" s="9"/>
      <c r="CO615" s="9"/>
      <c r="CP615" s="9"/>
      <c r="CQ615" s="9"/>
      <c r="CR615" s="9"/>
      <c r="CS615" s="9"/>
      <c r="CT615" s="9"/>
      <c r="CU615" s="9"/>
      <c r="CV615" s="9"/>
      <c r="CW615" s="9"/>
      <c r="CX615" s="9"/>
      <c r="CY615" s="9"/>
    </row>
    <row r="616" spans="1:103" ht="15.95" customHeight="1" x14ac:dyDescent="0.2">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c r="BM616" s="9"/>
      <c r="BN616" s="9"/>
      <c r="BO616" s="9"/>
      <c r="BP616" s="9"/>
      <c r="BQ616" s="9"/>
      <c r="BR616" s="9"/>
      <c r="BS616" s="9"/>
      <c r="BT616" s="9"/>
      <c r="BU616" s="9"/>
      <c r="BV616" s="9"/>
      <c r="BW616" s="9"/>
      <c r="BX616" s="9"/>
      <c r="BY616" s="9"/>
      <c r="BZ616" s="9"/>
      <c r="CA616" s="9"/>
      <c r="CB616" s="9"/>
      <c r="CC616" s="9"/>
      <c r="CD616" s="9"/>
      <c r="CE616" s="9"/>
      <c r="CF616" s="9"/>
      <c r="CG616" s="9"/>
      <c r="CH616" s="9"/>
      <c r="CI616" s="9"/>
      <c r="CJ616" s="9"/>
      <c r="CK616" s="9"/>
      <c r="CL616" s="9"/>
      <c r="CM616" s="9"/>
      <c r="CN616" s="9"/>
      <c r="CO616" s="9"/>
      <c r="CP616" s="9"/>
      <c r="CQ616" s="9"/>
      <c r="CR616" s="9"/>
      <c r="CS616" s="9"/>
      <c r="CT616" s="9"/>
      <c r="CU616" s="9"/>
      <c r="CV616" s="9"/>
      <c r="CW616" s="9"/>
      <c r="CX616" s="9"/>
      <c r="CY616" s="9"/>
    </row>
    <row r="617" spans="1:103" ht="15.95" customHeight="1" x14ac:dyDescent="0.2">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9"/>
      <c r="BF617" s="9"/>
      <c r="BG617" s="9"/>
      <c r="BH617" s="9"/>
      <c r="BI617" s="9"/>
      <c r="BJ617" s="9"/>
      <c r="BK617" s="9"/>
      <c r="BL617" s="9"/>
      <c r="BM617" s="9"/>
      <c r="BN617" s="9"/>
      <c r="BO617" s="9"/>
      <c r="BP617" s="9"/>
      <c r="BQ617" s="9"/>
      <c r="BR617" s="9"/>
      <c r="BS617" s="9"/>
      <c r="BT617" s="9"/>
      <c r="BU617" s="9"/>
      <c r="BV617" s="9"/>
      <c r="BW617" s="9"/>
      <c r="BX617" s="9"/>
      <c r="BY617" s="9"/>
      <c r="BZ617" s="9"/>
      <c r="CA617" s="9"/>
      <c r="CB617" s="9"/>
      <c r="CC617" s="9"/>
      <c r="CD617" s="9"/>
      <c r="CE617" s="9"/>
      <c r="CF617" s="9"/>
      <c r="CG617" s="9"/>
      <c r="CH617" s="9"/>
      <c r="CI617" s="9"/>
      <c r="CJ617" s="9"/>
      <c r="CK617" s="9"/>
      <c r="CL617" s="9"/>
      <c r="CM617" s="9"/>
      <c r="CN617" s="9"/>
      <c r="CO617" s="9"/>
      <c r="CP617" s="9"/>
      <c r="CQ617" s="9"/>
      <c r="CR617" s="9"/>
      <c r="CS617" s="9"/>
      <c r="CT617" s="9"/>
      <c r="CU617" s="9"/>
      <c r="CV617" s="9"/>
      <c r="CW617" s="9"/>
      <c r="CX617" s="9"/>
      <c r="CY617" s="9"/>
    </row>
    <row r="618" spans="1:103" ht="15.95" customHeight="1" x14ac:dyDescent="0.2">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9"/>
      <c r="BF618" s="9"/>
      <c r="BG618" s="9"/>
      <c r="BH618" s="9"/>
      <c r="BI618" s="9"/>
      <c r="BJ618" s="9"/>
      <c r="BK618" s="9"/>
      <c r="BL618" s="9"/>
      <c r="BM618" s="9"/>
      <c r="BN618" s="9"/>
      <c r="BO618" s="9"/>
      <c r="BP618" s="9"/>
      <c r="BQ618" s="9"/>
      <c r="BR618" s="9"/>
      <c r="BS618" s="9"/>
      <c r="BT618" s="9"/>
      <c r="BU618" s="9"/>
      <c r="BV618" s="9"/>
      <c r="BW618" s="9"/>
      <c r="BX618" s="9"/>
      <c r="BY618" s="9"/>
      <c r="BZ618" s="9"/>
      <c r="CA618" s="9"/>
      <c r="CB618" s="9"/>
      <c r="CC618" s="9"/>
      <c r="CD618" s="9"/>
      <c r="CE618" s="9"/>
      <c r="CF618" s="9"/>
      <c r="CG618" s="9"/>
      <c r="CH618" s="9"/>
      <c r="CI618" s="9"/>
      <c r="CJ618" s="9"/>
      <c r="CK618" s="9"/>
      <c r="CL618" s="9"/>
      <c r="CM618" s="9"/>
      <c r="CN618" s="9"/>
      <c r="CO618" s="9"/>
      <c r="CP618" s="9"/>
      <c r="CQ618" s="9"/>
      <c r="CR618" s="9"/>
      <c r="CS618" s="9"/>
      <c r="CT618" s="9"/>
      <c r="CU618" s="9"/>
      <c r="CV618" s="9"/>
      <c r="CW618" s="9"/>
      <c r="CX618" s="9"/>
      <c r="CY618" s="9"/>
    </row>
    <row r="619" spans="1:103" ht="15.95" customHeight="1" x14ac:dyDescent="0.2">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9"/>
      <c r="BF619" s="9"/>
      <c r="BG619" s="9"/>
      <c r="BH619" s="9"/>
      <c r="BI619" s="9"/>
      <c r="BJ619" s="9"/>
      <c r="BK619" s="9"/>
      <c r="BL619" s="9"/>
      <c r="BM619" s="9"/>
      <c r="BN619" s="9"/>
      <c r="BO619" s="9"/>
      <c r="BP619" s="9"/>
      <c r="BQ619" s="9"/>
      <c r="BR619" s="9"/>
      <c r="BS619" s="9"/>
      <c r="BT619" s="9"/>
      <c r="BU619" s="9"/>
      <c r="BV619" s="9"/>
      <c r="BW619" s="9"/>
      <c r="BX619" s="9"/>
      <c r="BY619" s="9"/>
      <c r="BZ619" s="9"/>
      <c r="CA619" s="9"/>
      <c r="CB619" s="9"/>
      <c r="CC619" s="9"/>
      <c r="CD619" s="9"/>
      <c r="CE619" s="9"/>
      <c r="CF619" s="9"/>
      <c r="CG619" s="9"/>
      <c r="CH619" s="9"/>
      <c r="CI619" s="9"/>
      <c r="CJ619" s="9"/>
      <c r="CK619" s="9"/>
      <c r="CL619" s="9"/>
      <c r="CM619" s="9"/>
      <c r="CN619" s="9"/>
      <c r="CO619" s="9"/>
      <c r="CP619" s="9"/>
      <c r="CQ619" s="9"/>
      <c r="CR619" s="9"/>
      <c r="CS619" s="9"/>
      <c r="CT619" s="9"/>
      <c r="CU619" s="9"/>
      <c r="CV619" s="9"/>
      <c r="CW619" s="9"/>
      <c r="CX619" s="9"/>
      <c r="CY619" s="9"/>
    </row>
    <row r="620" spans="1:103" ht="15.95" customHeight="1" x14ac:dyDescent="0.2">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9"/>
      <c r="BF620" s="9"/>
      <c r="BG620" s="9"/>
      <c r="BH620" s="9"/>
      <c r="BI620" s="9"/>
      <c r="BJ620" s="9"/>
      <c r="BK620" s="9"/>
      <c r="BL620" s="9"/>
      <c r="BM620" s="9"/>
      <c r="BN620" s="9"/>
      <c r="BO620" s="9"/>
      <c r="BP620" s="9"/>
      <c r="BQ620" s="9"/>
      <c r="BR620" s="9"/>
      <c r="BS620" s="9"/>
      <c r="BT620" s="9"/>
      <c r="BU620" s="9"/>
      <c r="BV620" s="9"/>
      <c r="BW620" s="9"/>
      <c r="BX620" s="9"/>
      <c r="BY620" s="9"/>
      <c r="BZ620" s="9"/>
      <c r="CA620" s="9"/>
      <c r="CB620" s="9"/>
      <c r="CC620" s="9"/>
      <c r="CD620" s="9"/>
      <c r="CE620" s="9"/>
      <c r="CF620" s="9"/>
      <c r="CG620" s="9"/>
      <c r="CH620" s="9"/>
      <c r="CI620" s="9"/>
      <c r="CJ620" s="9"/>
      <c r="CK620" s="9"/>
      <c r="CL620" s="9"/>
      <c r="CM620" s="9"/>
      <c r="CN620" s="9"/>
      <c r="CO620" s="9"/>
      <c r="CP620" s="9"/>
      <c r="CQ620" s="9"/>
      <c r="CR620" s="9"/>
      <c r="CS620" s="9"/>
      <c r="CT620" s="9"/>
      <c r="CU620" s="9"/>
      <c r="CV620" s="9"/>
      <c r="CW620" s="9"/>
      <c r="CX620" s="9"/>
      <c r="CY620" s="9"/>
    </row>
    <row r="621" spans="1:103" ht="15.95" customHeight="1" x14ac:dyDescent="0.2">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9"/>
      <c r="BF621" s="9"/>
      <c r="BG621" s="9"/>
      <c r="BH621" s="9"/>
      <c r="BI621" s="9"/>
      <c r="BJ621" s="9"/>
      <c r="BK621" s="9"/>
      <c r="BL621" s="9"/>
      <c r="BM621" s="9"/>
      <c r="BN621" s="9"/>
      <c r="BO621" s="9"/>
      <c r="BP621" s="9"/>
      <c r="BQ621" s="9"/>
      <c r="BR621" s="9"/>
      <c r="BS621" s="9"/>
      <c r="BT621" s="9"/>
      <c r="BU621" s="9"/>
      <c r="BV621" s="9"/>
      <c r="BW621" s="9"/>
      <c r="BX621" s="9"/>
      <c r="BY621" s="9"/>
      <c r="BZ621" s="9"/>
      <c r="CA621" s="9"/>
      <c r="CB621" s="9"/>
      <c r="CC621" s="9"/>
      <c r="CD621" s="9"/>
      <c r="CE621" s="9"/>
      <c r="CF621" s="9"/>
      <c r="CG621" s="9"/>
      <c r="CH621" s="9"/>
      <c r="CI621" s="9"/>
      <c r="CJ621" s="9"/>
      <c r="CK621" s="9"/>
      <c r="CL621" s="9"/>
      <c r="CM621" s="9"/>
      <c r="CN621" s="9"/>
      <c r="CO621" s="9"/>
      <c r="CP621" s="9"/>
      <c r="CQ621" s="9"/>
      <c r="CR621" s="9"/>
      <c r="CS621" s="9"/>
      <c r="CT621" s="9"/>
      <c r="CU621" s="9"/>
      <c r="CV621" s="9"/>
      <c r="CW621" s="9"/>
      <c r="CX621" s="9"/>
      <c r="CY621" s="9"/>
    </row>
    <row r="622" spans="1:103" ht="15.95" customHeight="1" x14ac:dyDescent="0.2">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9"/>
      <c r="BF622" s="9"/>
      <c r="BG622" s="9"/>
      <c r="BH622" s="9"/>
      <c r="BI622" s="9"/>
      <c r="BJ622" s="9"/>
      <c r="BK622" s="9"/>
      <c r="BL622" s="9"/>
      <c r="BM622" s="9"/>
      <c r="BN622" s="9"/>
      <c r="BO622" s="9"/>
      <c r="BP622" s="9"/>
      <c r="BQ622" s="9"/>
      <c r="BR622" s="9"/>
      <c r="BS622" s="9"/>
      <c r="BT622" s="9"/>
      <c r="BU622" s="9"/>
      <c r="BV622" s="9"/>
      <c r="BW622" s="9"/>
      <c r="BX622" s="9"/>
      <c r="BY622" s="9"/>
      <c r="BZ622" s="9"/>
      <c r="CA622" s="9"/>
      <c r="CB622" s="9"/>
      <c r="CC622" s="9"/>
      <c r="CD622" s="9"/>
      <c r="CE622" s="9"/>
      <c r="CF622" s="9"/>
      <c r="CG622" s="9"/>
      <c r="CH622" s="9"/>
      <c r="CI622" s="9"/>
      <c r="CJ622" s="9"/>
      <c r="CK622" s="9"/>
      <c r="CL622" s="9"/>
      <c r="CM622" s="9"/>
      <c r="CN622" s="9"/>
      <c r="CO622" s="9"/>
      <c r="CP622" s="9"/>
      <c r="CQ622" s="9"/>
      <c r="CR622" s="9"/>
      <c r="CS622" s="9"/>
      <c r="CT622" s="9"/>
      <c r="CU622" s="9"/>
      <c r="CV622" s="9"/>
      <c r="CW622" s="9"/>
      <c r="CX622" s="9"/>
      <c r="CY622" s="9"/>
    </row>
    <row r="623" spans="1:103" ht="15.95" customHeight="1" x14ac:dyDescent="0.2">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c r="BG623" s="9"/>
      <c r="BH623" s="9"/>
      <c r="BI623" s="9"/>
      <c r="BJ623" s="9"/>
      <c r="BK623" s="9"/>
      <c r="BL623" s="9"/>
      <c r="BM623" s="9"/>
      <c r="BN623" s="9"/>
      <c r="BO623" s="9"/>
      <c r="BP623" s="9"/>
      <c r="BQ623" s="9"/>
      <c r="BR623" s="9"/>
      <c r="BS623" s="9"/>
      <c r="BT623" s="9"/>
      <c r="BU623" s="9"/>
      <c r="BV623" s="9"/>
      <c r="BW623" s="9"/>
      <c r="BX623" s="9"/>
      <c r="BY623" s="9"/>
      <c r="BZ623" s="9"/>
      <c r="CA623" s="9"/>
      <c r="CB623" s="9"/>
      <c r="CC623" s="9"/>
      <c r="CD623" s="9"/>
      <c r="CE623" s="9"/>
      <c r="CF623" s="9"/>
      <c r="CG623" s="9"/>
      <c r="CH623" s="9"/>
      <c r="CI623" s="9"/>
      <c r="CJ623" s="9"/>
      <c r="CK623" s="9"/>
      <c r="CL623" s="9"/>
      <c r="CM623" s="9"/>
      <c r="CN623" s="9"/>
      <c r="CO623" s="9"/>
      <c r="CP623" s="9"/>
      <c r="CQ623" s="9"/>
      <c r="CR623" s="9"/>
      <c r="CS623" s="9"/>
      <c r="CT623" s="9"/>
      <c r="CU623" s="9"/>
      <c r="CV623" s="9"/>
      <c r="CW623" s="9"/>
      <c r="CX623" s="9"/>
      <c r="CY623" s="9"/>
    </row>
    <row r="624" spans="1:103" ht="15.95" customHeight="1" x14ac:dyDescent="0.2">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c r="CA624" s="9"/>
      <c r="CB624" s="9"/>
      <c r="CC624" s="9"/>
      <c r="CD624" s="9"/>
      <c r="CE624" s="9"/>
      <c r="CF624" s="9"/>
      <c r="CG624" s="9"/>
      <c r="CH624" s="9"/>
      <c r="CI624" s="9"/>
      <c r="CJ624" s="9"/>
      <c r="CK624" s="9"/>
      <c r="CL624" s="9"/>
      <c r="CM624" s="9"/>
      <c r="CN624" s="9"/>
      <c r="CO624" s="9"/>
      <c r="CP624" s="9"/>
      <c r="CQ624" s="9"/>
      <c r="CR624" s="9"/>
      <c r="CS624" s="9"/>
      <c r="CT624" s="9"/>
      <c r="CU624" s="9"/>
      <c r="CV624" s="9"/>
      <c r="CW624" s="9"/>
      <c r="CX624" s="9"/>
      <c r="CY624" s="9"/>
    </row>
    <row r="625" spans="1:103" ht="15.95" customHeight="1" x14ac:dyDescent="0.2">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c r="CA625" s="9"/>
      <c r="CB625" s="9"/>
      <c r="CC625" s="9"/>
      <c r="CD625" s="9"/>
      <c r="CE625" s="9"/>
      <c r="CF625" s="9"/>
      <c r="CG625" s="9"/>
      <c r="CH625" s="9"/>
      <c r="CI625" s="9"/>
      <c r="CJ625" s="9"/>
      <c r="CK625" s="9"/>
      <c r="CL625" s="9"/>
      <c r="CM625" s="9"/>
      <c r="CN625" s="9"/>
      <c r="CO625" s="9"/>
      <c r="CP625" s="9"/>
      <c r="CQ625" s="9"/>
      <c r="CR625" s="9"/>
      <c r="CS625" s="9"/>
      <c r="CT625" s="9"/>
      <c r="CU625" s="9"/>
      <c r="CV625" s="9"/>
      <c r="CW625" s="9"/>
      <c r="CX625" s="9"/>
      <c r="CY625" s="9"/>
    </row>
    <row r="626" spans="1:103" ht="15.95" customHeight="1" x14ac:dyDescent="0.2">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c r="CA626" s="9"/>
      <c r="CB626" s="9"/>
      <c r="CC626" s="9"/>
      <c r="CD626" s="9"/>
      <c r="CE626" s="9"/>
      <c r="CF626" s="9"/>
      <c r="CG626" s="9"/>
      <c r="CH626" s="9"/>
      <c r="CI626" s="9"/>
      <c r="CJ626" s="9"/>
      <c r="CK626" s="9"/>
      <c r="CL626" s="9"/>
      <c r="CM626" s="9"/>
      <c r="CN626" s="9"/>
      <c r="CO626" s="9"/>
      <c r="CP626" s="9"/>
      <c r="CQ626" s="9"/>
      <c r="CR626" s="9"/>
      <c r="CS626" s="9"/>
      <c r="CT626" s="9"/>
      <c r="CU626" s="9"/>
      <c r="CV626" s="9"/>
      <c r="CW626" s="9"/>
      <c r="CX626" s="9"/>
      <c r="CY626" s="9"/>
    </row>
    <row r="627" spans="1:103" ht="15.95" customHeight="1" x14ac:dyDescent="0.2">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c r="CA627" s="9"/>
      <c r="CB627" s="9"/>
      <c r="CC627" s="9"/>
      <c r="CD627" s="9"/>
      <c r="CE627" s="9"/>
      <c r="CF627" s="9"/>
      <c r="CG627" s="9"/>
      <c r="CH627" s="9"/>
      <c r="CI627" s="9"/>
      <c r="CJ627" s="9"/>
      <c r="CK627" s="9"/>
      <c r="CL627" s="9"/>
      <c r="CM627" s="9"/>
      <c r="CN627" s="9"/>
      <c r="CO627" s="9"/>
      <c r="CP627" s="9"/>
      <c r="CQ627" s="9"/>
      <c r="CR627" s="9"/>
      <c r="CS627" s="9"/>
      <c r="CT627" s="9"/>
      <c r="CU627" s="9"/>
      <c r="CV627" s="9"/>
      <c r="CW627" s="9"/>
      <c r="CX627" s="9"/>
      <c r="CY627" s="9"/>
    </row>
    <row r="628" spans="1:103" ht="15.95" customHeight="1" x14ac:dyDescent="0.2">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9"/>
      <c r="BF628" s="9"/>
      <c r="BG628" s="9"/>
      <c r="BH628" s="9"/>
      <c r="BI628" s="9"/>
      <c r="BJ628" s="9"/>
      <c r="BK628" s="9"/>
      <c r="BL628" s="9"/>
      <c r="BM628" s="9"/>
      <c r="BN628" s="9"/>
      <c r="BO628" s="9"/>
      <c r="BP628" s="9"/>
      <c r="BQ628" s="9"/>
      <c r="BR628" s="9"/>
      <c r="BS628" s="9"/>
      <c r="BT628" s="9"/>
      <c r="BU628" s="9"/>
      <c r="BV628" s="9"/>
      <c r="BW628" s="9"/>
      <c r="BX628" s="9"/>
      <c r="BY628" s="9"/>
      <c r="BZ628" s="9"/>
      <c r="CA628" s="9"/>
      <c r="CB628" s="9"/>
      <c r="CC628" s="9"/>
      <c r="CD628" s="9"/>
      <c r="CE628" s="9"/>
      <c r="CF628" s="9"/>
      <c r="CG628" s="9"/>
      <c r="CH628" s="9"/>
      <c r="CI628" s="9"/>
      <c r="CJ628" s="9"/>
      <c r="CK628" s="9"/>
      <c r="CL628" s="9"/>
      <c r="CM628" s="9"/>
      <c r="CN628" s="9"/>
      <c r="CO628" s="9"/>
      <c r="CP628" s="9"/>
      <c r="CQ628" s="9"/>
      <c r="CR628" s="9"/>
      <c r="CS628" s="9"/>
      <c r="CT628" s="9"/>
      <c r="CU628" s="9"/>
      <c r="CV628" s="9"/>
      <c r="CW628" s="9"/>
      <c r="CX628" s="9"/>
      <c r="CY628" s="9"/>
    </row>
    <row r="629" spans="1:103" ht="15.95" customHeight="1" x14ac:dyDescent="0.2">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9"/>
      <c r="BF629" s="9"/>
      <c r="BG629" s="9"/>
      <c r="BH629" s="9"/>
      <c r="BI629" s="9"/>
      <c r="BJ629" s="9"/>
      <c r="BK629" s="9"/>
      <c r="BL629" s="9"/>
      <c r="BM629" s="9"/>
      <c r="BN629" s="9"/>
      <c r="BO629" s="9"/>
      <c r="BP629" s="9"/>
      <c r="BQ629" s="9"/>
      <c r="BR629" s="9"/>
      <c r="BS629" s="9"/>
      <c r="BT629" s="9"/>
      <c r="BU629" s="9"/>
      <c r="BV629" s="9"/>
      <c r="BW629" s="9"/>
      <c r="BX629" s="9"/>
      <c r="BY629" s="9"/>
      <c r="BZ629" s="9"/>
      <c r="CA629" s="9"/>
      <c r="CB629" s="9"/>
      <c r="CC629" s="9"/>
      <c r="CD629" s="9"/>
      <c r="CE629" s="9"/>
      <c r="CF629" s="9"/>
      <c r="CG629" s="9"/>
      <c r="CH629" s="9"/>
      <c r="CI629" s="9"/>
      <c r="CJ629" s="9"/>
      <c r="CK629" s="9"/>
      <c r="CL629" s="9"/>
      <c r="CM629" s="9"/>
      <c r="CN629" s="9"/>
      <c r="CO629" s="9"/>
      <c r="CP629" s="9"/>
      <c r="CQ629" s="9"/>
      <c r="CR629" s="9"/>
      <c r="CS629" s="9"/>
      <c r="CT629" s="9"/>
      <c r="CU629" s="9"/>
      <c r="CV629" s="9"/>
      <c r="CW629" s="9"/>
      <c r="CX629" s="9"/>
      <c r="CY629" s="9"/>
    </row>
    <row r="630" spans="1:103" ht="15.95" customHeight="1" x14ac:dyDescent="0.2">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9"/>
      <c r="BF630" s="9"/>
      <c r="BG630" s="9"/>
      <c r="BH630" s="9"/>
      <c r="BI630" s="9"/>
      <c r="BJ630" s="9"/>
      <c r="BK630" s="9"/>
      <c r="BL630" s="9"/>
      <c r="BM630" s="9"/>
      <c r="BN630" s="9"/>
      <c r="BO630" s="9"/>
      <c r="BP630" s="9"/>
      <c r="BQ630" s="9"/>
      <c r="BR630" s="9"/>
      <c r="BS630" s="9"/>
      <c r="BT630" s="9"/>
      <c r="BU630" s="9"/>
      <c r="BV630" s="9"/>
      <c r="BW630" s="9"/>
      <c r="BX630" s="9"/>
      <c r="BY630" s="9"/>
      <c r="BZ630" s="9"/>
      <c r="CA630" s="9"/>
      <c r="CB630" s="9"/>
      <c r="CC630" s="9"/>
      <c r="CD630" s="9"/>
      <c r="CE630" s="9"/>
      <c r="CF630" s="9"/>
      <c r="CG630" s="9"/>
      <c r="CH630" s="9"/>
      <c r="CI630" s="9"/>
      <c r="CJ630" s="9"/>
      <c r="CK630" s="9"/>
      <c r="CL630" s="9"/>
      <c r="CM630" s="9"/>
      <c r="CN630" s="9"/>
      <c r="CO630" s="9"/>
      <c r="CP630" s="9"/>
      <c r="CQ630" s="9"/>
      <c r="CR630" s="9"/>
      <c r="CS630" s="9"/>
      <c r="CT630" s="9"/>
      <c r="CU630" s="9"/>
      <c r="CV630" s="9"/>
      <c r="CW630" s="9"/>
      <c r="CX630" s="9"/>
      <c r="CY630" s="9"/>
    </row>
    <row r="631" spans="1:103" ht="15.95" customHeight="1" x14ac:dyDescent="0.2">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9"/>
      <c r="BF631" s="9"/>
      <c r="BG631" s="9"/>
      <c r="BH631" s="9"/>
      <c r="BI631" s="9"/>
      <c r="BJ631" s="9"/>
      <c r="BK631" s="9"/>
      <c r="BL631" s="9"/>
      <c r="BM631" s="9"/>
      <c r="BN631" s="9"/>
      <c r="BO631" s="9"/>
      <c r="BP631" s="9"/>
      <c r="BQ631" s="9"/>
      <c r="BR631" s="9"/>
      <c r="BS631" s="9"/>
      <c r="BT631" s="9"/>
      <c r="BU631" s="9"/>
      <c r="BV631" s="9"/>
      <c r="BW631" s="9"/>
      <c r="BX631" s="9"/>
      <c r="BY631" s="9"/>
      <c r="BZ631" s="9"/>
      <c r="CA631" s="9"/>
      <c r="CB631" s="9"/>
      <c r="CC631" s="9"/>
      <c r="CD631" s="9"/>
      <c r="CE631" s="9"/>
      <c r="CF631" s="9"/>
      <c r="CG631" s="9"/>
      <c r="CH631" s="9"/>
      <c r="CI631" s="9"/>
      <c r="CJ631" s="9"/>
      <c r="CK631" s="9"/>
      <c r="CL631" s="9"/>
      <c r="CM631" s="9"/>
      <c r="CN631" s="9"/>
      <c r="CO631" s="9"/>
      <c r="CP631" s="9"/>
      <c r="CQ631" s="9"/>
      <c r="CR631" s="9"/>
      <c r="CS631" s="9"/>
      <c r="CT631" s="9"/>
      <c r="CU631" s="9"/>
      <c r="CV631" s="9"/>
      <c r="CW631" s="9"/>
      <c r="CX631" s="9"/>
      <c r="CY631" s="9"/>
    </row>
    <row r="632" spans="1:103" ht="15.95" customHeight="1" x14ac:dyDescent="0.2">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9"/>
      <c r="BF632" s="9"/>
      <c r="BG632" s="9"/>
      <c r="BH632" s="9"/>
      <c r="BI632" s="9"/>
      <c r="BJ632" s="9"/>
      <c r="BK632" s="9"/>
      <c r="BL632" s="9"/>
      <c r="BM632" s="9"/>
      <c r="BN632" s="9"/>
      <c r="BO632" s="9"/>
      <c r="BP632" s="9"/>
      <c r="BQ632" s="9"/>
      <c r="BR632" s="9"/>
      <c r="BS632" s="9"/>
      <c r="BT632" s="9"/>
      <c r="BU632" s="9"/>
      <c r="BV632" s="9"/>
      <c r="BW632" s="9"/>
      <c r="BX632" s="9"/>
      <c r="BY632" s="9"/>
      <c r="BZ632" s="9"/>
      <c r="CA632" s="9"/>
      <c r="CB632" s="9"/>
      <c r="CC632" s="9"/>
      <c r="CD632" s="9"/>
      <c r="CE632" s="9"/>
      <c r="CF632" s="9"/>
      <c r="CG632" s="9"/>
      <c r="CH632" s="9"/>
      <c r="CI632" s="9"/>
      <c r="CJ632" s="9"/>
      <c r="CK632" s="9"/>
      <c r="CL632" s="9"/>
      <c r="CM632" s="9"/>
      <c r="CN632" s="9"/>
      <c r="CO632" s="9"/>
      <c r="CP632" s="9"/>
      <c r="CQ632" s="9"/>
      <c r="CR632" s="9"/>
      <c r="CS632" s="9"/>
      <c r="CT632" s="9"/>
      <c r="CU632" s="9"/>
      <c r="CV632" s="9"/>
      <c r="CW632" s="9"/>
      <c r="CX632" s="9"/>
      <c r="CY632" s="9"/>
    </row>
    <row r="633" spans="1:103" ht="15.95" customHeight="1" x14ac:dyDescent="0.2">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c r="CL633" s="9"/>
      <c r="CM633" s="9"/>
      <c r="CN633" s="9"/>
      <c r="CO633" s="9"/>
      <c r="CP633" s="9"/>
      <c r="CQ633" s="9"/>
      <c r="CR633" s="9"/>
      <c r="CS633" s="9"/>
      <c r="CT633" s="9"/>
      <c r="CU633" s="9"/>
      <c r="CV633" s="9"/>
      <c r="CW633" s="9"/>
      <c r="CX633" s="9"/>
      <c r="CY633" s="9"/>
    </row>
    <row r="634" spans="1:103" ht="15.95" customHeight="1" x14ac:dyDescent="0.2">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c r="CA634" s="9"/>
      <c r="CB634" s="9"/>
      <c r="CC634" s="9"/>
      <c r="CD634" s="9"/>
      <c r="CE634" s="9"/>
      <c r="CF634" s="9"/>
      <c r="CG634" s="9"/>
      <c r="CH634" s="9"/>
      <c r="CI634" s="9"/>
      <c r="CJ634" s="9"/>
      <c r="CK634" s="9"/>
      <c r="CL634" s="9"/>
      <c r="CM634" s="9"/>
      <c r="CN634" s="9"/>
      <c r="CO634" s="9"/>
      <c r="CP634" s="9"/>
      <c r="CQ634" s="9"/>
      <c r="CR634" s="9"/>
      <c r="CS634" s="9"/>
      <c r="CT634" s="9"/>
      <c r="CU634" s="9"/>
      <c r="CV634" s="9"/>
      <c r="CW634" s="9"/>
      <c r="CX634" s="9"/>
      <c r="CY634" s="9"/>
    </row>
    <row r="635" spans="1:103" ht="15.95" customHeight="1" x14ac:dyDescent="0.2">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c r="CL635" s="9"/>
      <c r="CM635" s="9"/>
      <c r="CN635" s="9"/>
      <c r="CO635" s="9"/>
      <c r="CP635" s="9"/>
      <c r="CQ635" s="9"/>
      <c r="CR635" s="9"/>
      <c r="CS635" s="9"/>
      <c r="CT635" s="9"/>
      <c r="CU635" s="9"/>
      <c r="CV635" s="9"/>
      <c r="CW635" s="9"/>
      <c r="CX635" s="9"/>
      <c r="CY635" s="9"/>
    </row>
    <row r="636" spans="1:103" ht="15.95" customHeight="1" x14ac:dyDescent="0.2">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row>
    <row r="637" spans="1:103" ht="15.95" customHeight="1" x14ac:dyDescent="0.2">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c r="CA637" s="9"/>
      <c r="CB637" s="9"/>
      <c r="CC637" s="9"/>
      <c r="CD637" s="9"/>
      <c r="CE637" s="9"/>
      <c r="CF637" s="9"/>
      <c r="CG637" s="9"/>
      <c r="CH637" s="9"/>
      <c r="CI637" s="9"/>
      <c r="CJ637" s="9"/>
      <c r="CK637" s="9"/>
      <c r="CL637" s="9"/>
      <c r="CM637" s="9"/>
      <c r="CN637" s="9"/>
      <c r="CO637" s="9"/>
      <c r="CP637" s="9"/>
      <c r="CQ637" s="9"/>
      <c r="CR637" s="9"/>
      <c r="CS637" s="9"/>
      <c r="CT637" s="9"/>
      <c r="CU637" s="9"/>
      <c r="CV637" s="9"/>
      <c r="CW637" s="9"/>
      <c r="CX637" s="9"/>
      <c r="CY637" s="9"/>
    </row>
    <row r="638" spans="1:103" ht="15.95" customHeight="1" x14ac:dyDescent="0.2">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9"/>
      <c r="BF638" s="9"/>
      <c r="BG638" s="9"/>
      <c r="BH638" s="9"/>
      <c r="BI638" s="9"/>
      <c r="BJ638" s="9"/>
      <c r="BK638" s="9"/>
      <c r="BL638" s="9"/>
      <c r="BM638" s="9"/>
      <c r="BN638" s="9"/>
      <c r="BO638" s="9"/>
      <c r="BP638" s="9"/>
      <c r="BQ638" s="9"/>
      <c r="BR638" s="9"/>
      <c r="BS638" s="9"/>
      <c r="BT638" s="9"/>
      <c r="BU638" s="9"/>
      <c r="BV638" s="9"/>
      <c r="BW638" s="9"/>
      <c r="BX638" s="9"/>
      <c r="BY638" s="9"/>
      <c r="BZ638" s="9"/>
      <c r="CA638" s="9"/>
      <c r="CB638" s="9"/>
      <c r="CC638" s="9"/>
      <c r="CD638" s="9"/>
      <c r="CE638" s="9"/>
      <c r="CF638" s="9"/>
      <c r="CG638" s="9"/>
      <c r="CH638" s="9"/>
      <c r="CI638" s="9"/>
      <c r="CJ638" s="9"/>
      <c r="CK638" s="9"/>
      <c r="CL638" s="9"/>
      <c r="CM638" s="9"/>
      <c r="CN638" s="9"/>
      <c r="CO638" s="9"/>
      <c r="CP638" s="9"/>
      <c r="CQ638" s="9"/>
      <c r="CR638" s="9"/>
      <c r="CS638" s="9"/>
      <c r="CT638" s="9"/>
      <c r="CU638" s="9"/>
      <c r="CV638" s="9"/>
      <c r="CW638" s="9"/>
      <c r="CX638" s="9"/>
      <c r="CY638" s="9"/>
    </row>
    <row r="639" spans="1:103" ht="15.95" customHeight="1" x14ac:dyDescent="0.2">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9"/>
      <c r="BF639" s="9"/>
      <c r="BG639" s="9"/>
      <c r="BH639" s="9"/>
      <c r="BI639" s="9"/>
      <c r="BJ639" s="9"/>
      <c r="BK639" s="9"/>
      <c r="BL639" s="9"/>
      <c r="BM639" s="9"/>
      <c r="BN639" s="9"/>
      <c r="BO639" s="9"/>
      <c r="BP639" s="9"/>
      <c r="BQ639" s="9"/>
      <c r="BR639" s="9"/>
      <c r="BS639" s="9"/>
      <c r="BT639" s="9"/>
      <c r="BU639" s="9"/>
      <c r="BV639" s="9"/>
      <c r="BW639" s="9"/>
      <c r="BX639" s="9"/>
      <c r="BY639" s="9"/>
      <c r="BZ639" s="9"/>
      <c r="CA639" s="9"/>
      <c r="CB639" s="9"/>
      <c r="CC639" s="9"/>
      <c r="CD639" s="9"/>
      <c r="CE639" s="9"/>
      <c r="CF639" s="9"/>
      <c r="CG639" s="9"/>
      <c r="CH639" s="9"/>
      <c r="CI639" s="9"/>
      <c r="CJ639" s="9"/>
      <c r="CK639" s="9"/>
      <c r="CL639" s="9"/>
      <c r="CM639" s="9"/>
      <c r="CN639" s="9"/>
      <c r="CO639" s="9"/>
      <c r="CP639" s="9"/>
      <c r="CQ639" s="9"/>
      <c r="CR639" s="9"/>
      <c r="CS639" s="9"/>
      <c r="CT639" s="9"/>
      <c r="CU639" s="9"/>
      <c r="CV639" s="9"/>
      <c r="CW639" s="9"/>
      <c r="CX639" s="9"/>
      <c r="CY639" s="9"/>
    </row>
    <row r="640" spans="1:103" ht="15.95" customHeight="1" x14ac:dyDescent="0.2">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c r="CA640" s="9"/>
      <c r="CB640" s="9"/>
      <c r="CC640" s="9"/>
      <c r="CD640" s="9"/>
      <c r="CE640" s="9"/>
      <c r="CF640" s="9"/>
      <c r="CG640" s="9"/>
      <c r="CH640" s="9"/>
      <c r="CI640" s="9"/>
      <c r="CJ640" s="9"/>
      <c r="CK640" s="9"/>
      <c r="CL640" s="9"/>
      <c r="CM640" s="9"/>
      <c r="CN640" s="9"/>
      <c r="CO640" s="9"/>
      <c r="CP640" s="9"/>
      <c r="CQ640" s="9"/>
      <c r="CR640" s="9"/>
      <c r="CS640" s="9"/>
      <c r="CT640" s="9"/>
      <c r="CU640" s="9"/>
      <c r="CV640" s="9"/>
      <c r="CW640" s="9"/>
      <c r="CX640" s="9"/>
      <c r="CY640" s="9"/>
    </row>
    <row r="641" spans="1:103" ht="15.95" customHeight="1" x14ac:dyDescent="0.2">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c r="CA641" s="9"/>
      <c r="CB641" s="9"/>
      <c r="CC641" s="9"/>
      <c r="CD641" s="9"/>
      <c r="CE641" s="9"/>
      <c r="CF641" s="9"/>
      <c r="CG641" s="9"/>
      <c r="CH641" s="9"/>
      <c r="CI641" s="9"/>
      <c r="CJ641" s="9"/>
      <c r="CK641" s="9"/>
      <c r="CL641" s="9"/>
      <c r="CM641" s="9"/>
      <c r="CN641" s="9"/>
      <c r="CO641" s="9"/>
      <c r="CP641" s="9"/>
      <c r="CQ641" s="9"/>
      <c r="CR641" s="9"/>
      <c r="CS641" s="9"/>
      <c r="CT641" s="9"/>
      <c r="CU641" s="9"/>
      <c r="CV641" s="9"/>
      <c r="CW641" s="9"/>
      <c r="CX641" s="9"/>
      <c r="CY641" s="9"/>
    </row>
    <row r="642" spans="1:103" ht="15.95" customHeight="1" x14ac:dyDescent="0.2">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c r="CA642" s="9"/>
      <c r="CB642" s="9"/>
      <c r="CC642" s="9"/>
      <c r="CD642" s="9"/>
      <c r="CE642" s="9"/>
      <c r="CF642" s="9"/>
      <c r="CG642" s="9"/>
      <c r="CH642" s="9"/>
      <c r="CI642" s="9"/>
      <c r="CJ642" s="9"/>
      <c r="CK642" s="9"/>
      <c r="CL642" s="9"/>
      <c r="CM642" s="9"/>
      <c r="CN642" s="9"/>
      <c r="CO642" s="9"/>
      <c r="CP642" s="9"/>
      <c r="CQ642" s="9"/>
      <c r="CR642" s="9"/>
      <c r="CS642" s="9"/>
      <c r="CT642" s="9"/>
      <c r="CU642" s="9"/>
      <c r="CV642" s="9"/>
      <c r="CW642" s="9"/>
      <c r="CX642" s="9"/>
      <c r="CY642" s="9"/>
    </row>
    <row r="643" spans="1:103" ht="15.95" customHeight="1" x14ac:dyDescent="0.2">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c r="CA643" s="9"/>
      <c r="CB643" s="9"/>
      <c r="CC643" s="9"/>
      <c r="CD643" s="9"/>
      <c r="CE643" s="9"/>
      <c r="CF643" s="9"/>
      <c r="CG643" s="9"/>
      <c r="CH643" s="9"/>
      <c r="CI643" s="9"/>
      <c r="CJ643" s="9"/>
      <c r="CK643" s="9"/>
      <c r="CL643" s="9"/>
      <c r="CM643" s="9"/>
      <c r="CN643" s="9"/>
      <c r="CO643" s="9"/>
      <c r="CP643" s="9"/>
      <c r="CQ643" s="9"/>
      <c r="CR643" s="9"/>
      <c r="CS643" s="9"/>
      <c r="CT643" s="9"/>
      <c r="CU643" s="9"/>
      <c r="CV643" s="9"/>
      <c r="CW643" s="9"/>
      <c r="CX643" s="9"/>
      <c r="CY643" s="9"/>
    </row>
    <row r="644" spans="1:103" ht="15.95" customHeight="1" x14ac:dyDescent="0.2">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c r="CA644" s="9"/>
      <c r="CB644" s="9"/>
      <c r="CC644" s="9"/>
      <c r="CD644" s="9"/>
      <c r="CE644" s="9"/>
      <c r="CF644" s="9"/>
      <c r="CG644" s="9"/>
      <c r="CH644" s="9"/>
      <c r="CI644" s="9"/>
      <c r="CJ644" s="9"/>
      <c r="CK644" s="9"/>
      <c r="CL644" s="9"/>
      <c r="CM644" s="9"/>
      <c r="CN644" s="9"/>
      <c r="CO644" s="9"/>
      <c r="CP644" s="9"/>
      <c r="CQ644" s="9"/>
      <c r="CR644" s="9"/>
      <c r="CS644" s="9"/>
      <c r="CT644" s="9"/>
      <c r="CU644" s="9"/>
      <c r="CV644" s="9"/>
      <c r="CW644" s="9"/>
      <c r="CX644" s="9"/>
      <c r="CY644" s="9"/>
    </row>
    <row r="645" spans="1:103" ht="15.95" customHeight="1" x14ac:dyDescent="0.2">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c r="CA645" s="9"/>
      <c r="CB645" s="9"/>
      <c r="CC645" s="9"/>
      <c r="CD645" s="9"/>
      <c r="CE645" s="9"/>
      <c r="CF645" s="9"/>
      <c r="CG645" s="9"/>
      <c r="CH645" s="9"/>
      <c r="CI645" s="9"/>
      <c r="CJ645" s="9"/>
      <c r="CK645" s="9"/>
      <c r="CL645" s="9"/>
      <c r="CM645" s="9"/>
      <c r="CN645" s="9"/>
      <c r="CO645" s="9"/>
      <c r="CP645" s="9"/>
      <c r="CQ645" s="9"/>
      <c r="CR645" s="9"/>
      <c r="CS645" s="9"/>
      <c r="CT645" s="9"/>
      <c r="CU645" s="9"/>
      <c r="CV645" s="9"/>
      <c r="CW645" s="9"/>
      <c r="CX645" s="9"/>
      <c r="CY645" s="9"/>
    </row>
    <row r="646" spans="1:103" ht="15.95" customHeight="1" x14ac:dyDescent="0.2">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c r="CL646" s="9"/>
      <c r="CM646" s="9"/>
      <c r="CN646" s="9"/>
      <c r="CO646" s="9"/>
      <c r="CP646" s="9"/>
      <c r="CQ646" s="9"/>
      <c r="CR646" s="9"/>
      <c r="CS646" s="9"/>
      <c r="CT646" s="9"/>
      <c r="CU646" s="9"/>
      <c r="CV646" s="9"/>
      <c r="CW646" s="9"/>
      <c r="CX646" s="9"/>
      <c r="CY646" s="9"/>
    </row>
    <row r="647" spans="1:103" ht="15.95" customHeight="1" x14ac:dyDescent="0.2">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9"/>
      <c r="BF647" s="9"/>
      <c r="BG647" s="9"/>
      <c r="BH647" s="9"/>
      <c r="BI647" s="9"/>
      <c r="BJ647" s="9"/>
      <c r="BK647" s="9"/>
      <c r="BL647" s="9"/>
      <c r="BM647" s="9"/>
      <c r="BN647" s="9"/>
      <c r="BO647" s="9"/>
      <c r="BP647" s="9"/>
      <c r="BQ647" s="9"/>
      <c r="BR647" s="9"/>
      <c r="BS647" s="9"/>
      <c r="BT647" s="9"/>
      <c r="BU647" s="9"/>
      <c r="BV647" s="9"/>
      <c r="BW647" s="9"/>
      <c r="BX647" s="9"/>
      <c r="BY647" s="9"/>
      <c r="BZ647" s="9"/>
      <c r="CA647" s="9"/>
      <c r="CB647" s="9"/>
      <c r="CC647" s="9"/>
      <c r="CD647" s="9"/>
      <c r="CE647" s="9"/>
      <c r="CF647" s="9"/>
      <c r="CG647" s="9"/>
      <c r="CH647" s="9"/>
      <c r="CI647" s="9"/>
      <c r="CJ647" s="9"/>
      <c r="CK647" s="9"/>
      <c r="CL647" s="9"/>
      <c r="CM647" s="9"/>
      <c r="CN647" s="9"/>
      <c r="CO647" s="9"/>
      <c r="CP647" s="9"/>
      <c r="CQ647" s="9"/>
      <c r="CR647" s="9"/>
      <c r="CS647" s="9"/>
      <c r="CT647" s="9"/>
      <c r="CU647" s="9"/>
      <c r="CV647" s="9"/>
      <c r="CW647" s="9"/>
      <c r="CX647" s="9"/>
      <c r="CY647" s="9"/>
    </row>
    <row r="648" spans="1:103" ht="15.95" customHeight="1" x14ac:dyDescent="0.2">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9"/>
      <c r="BF648" s="9"/>
      <c r="BG648" s="9"/>
      <c r="BH648" s="9"/>
      <c r="BI648" s="9"/>
      <c r="BJ648" s="9"/>
      <c r="BK648" s="9"/>
      <c r="BL648" s="9"/>
      <c r="BM648" s="9"/>
      <c r="BN648" s="9"/>
      <c r="BO648" s="9"/>
      <c r="BP648" s="9"/>
      <c r="BQ648" s="9"/>
      <c r="BR648" s="9"/>
      <c r="BS648" s="9"/>
      <c r="BT648" s="9"/>
      <c r="BU648" s="9"/>
      <c r="BV648" s="9"/>
      <c r="BW648" s="9"/>
      <c r="BX648" s="9"/>
      <c r="BY648" s="9"/>
      <c r="BZ648" s="9"/>
      <c r="CA648" s="9"/>
      <c r="CB648" s="9"/>
      <c r="CC648" s="9"/>
      <c r="CD648" s="9"/>
      <c r="CE648" s="9"/>
      <c r="CF648" s="9"/>
      <c r="CG648" s="9"/>
      <c r="CH648" s="9"/>
      <c r="CI648" s="9"/>
      <c r="CJ648" s="9"/>
      <c r="CK648" s="9"/>
      <c r="CL648" s="9"/>
      <c r="CM648" s="9"/>
      <c r="CN648" s="9"/>
      <c r="CO648" s="9"/>
      <c r="CP648" s="9"/>
      <c r="CQ648" s="9"/>
      <c r="CR648" s="9"/>
      <c r="CS648" s="9"/>
      <c r="CT648" s="9"/>
      <c r="CU648" s="9"/>
      <c r="CV648" s="9"/>
      <c r="CW648" s="9"/>
      <c r="CX648" s="9"/>
      <c r="CY648" s="9"/>
    </row>
    <row r="649" spans="1:103" ht="15.95" customHeight="1" x14ac:dyDescent="0.2">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c r="CA649" s="9"/>
      <c r="CB649" s="9"/>
      <c r="CC649" s="9"/>
      <c r="CD649" s="9"/>
      <c r="CE649" s="9"/>
      <c r="CF649" s="9"/>
      <c r="CG649" s="9"/>
      <c r="CH649" s="9"/>
      <c r="CI649" s="9"/>
      <c r="CJ649" s="9"/>
      <c r="CK649" s="9"/>
      <c r="CL649" s="9"/>
      <c r="CM649" s="9"/>
      <c r="CN649" s="9"/>
      <c r="CO649" s="9"/>
      <c r="CP649" s="9"/>
      <c r="CQ649" s="9"/>
      <c r="CR649" s="9"/>
      <c r="CS649" s="9"/>
      <c r="CT649" s="9"/>
      <c r="CU649" s="9"/>
      <c r="CV649" s="9"/>
      <c r="CW649" s="9"/>
      <c r="CX649" s="9"/>
      <c r="CY649" s="9"/>
    </row>
    <row r="650" spans="1:103" ht="15.95" customHeight="1" x14ac:dyDescent="0.2">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c r="CA650" s="9"/>
      <c r="CB650" s="9"/>
      <c r="CC650" s="9"/>
      <c r="CD650" s="9"/>
      <c r="CE650" s="9"/>
      <c r="CF650" s="9"/>
      <c r="CG650" s="9"/>
      <c r="CH650" s="9"/>
      <c r="CI650" s="9"/>
      <c r="CJ650" s="9"/>
      <c r="CK650" s="9"/>
      <c r="CL650" s="9"/>
      <c r="CM650" s="9"/>
      <c r="CN650" s="9"/>
      <c r="CO650" s="9"/>
      <c r="CP650" s="9"/>
      <c r="CQ650" s="9"/>
      <c r="CR650" s="9"/>
      <c r="CS650" s="9"/>
      <c r="CT650" s="9"/>
      <c r="CU650" s="9"/>
      <c r="CV650" s="9"/>
      <c r="CW650" s="9"/>
      <c r="CX650" s="9"/>
      <c r="CY650" s="9"/>
    </row>
    <row r="651" spans="1:103" ht="15.95" customHeight="1" x14ac:dyDescent="0.2">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c r="CA651" s="9"/>
      <c r="CB651" s="9"/>
      <c r="CC651" s="9"/>
      <c r="CD651" s="9"/>
      <c r="CE651" s="9"/>
      <c r="CF651" s="9"/>
      <c r="CG651" s="9"/>
      <c r="CH651" s="9"/>
      <c r="CI651" s="9"/>
      <c r="CJ651" s="9"/>
      <c r="CK651" s="9"/>
      <c r="CL651" s="9"/>
      <c r="CM651" s="9"/>
      <c r="CN651" s="9"/>
      <c r="CO651" s="9"/>
      <c r="CP651" s="9"/>
      <c r="CQ651" s="9"/>
      <c r="CR651" s="9"/>
      <c r="CS651" s="9"/>
      <c r="CT651" s="9"/>
      <c r="CU651" s="9"/>
      <c r="CV651" s="9"/>
      <c r="CW651" s="9"/>
      <c r="CX651" s="9"/>
      <c r="CY651" s="9"/>
    </row>
    <row r="652" spans="1:103" ht="15.95" customHeight="1" x14ac:dyDescent="0.2">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c r="CA652" s="9"/>
      <c r="CB652" s="9"/>
      <c r="CC652" s="9"/>
      <c r="CD652" s="9"/>
      <c r="CE652" s="9"/>
      <c r="CF652" s="9"/>
      <c r="CG652" s="9"/>
      <c r="CH652" s="9"/>
      <c r="CI652" s="9"/>
      <c r="CJ652" s="9"/>
      <c r="CK652" s="9"/>
      <c r="CL652" s="9"/>
      <c r="CM652" s="9"/>
      <c r="CN652" s="9"/>
      <c r="CO652" s="9"/>
      <c r="CP652" s="9"/>
      <c r="CQ652" s="9"/>
      <c r="CR652" s="9"/>
      <c r="CS652" s="9"/>
      <c r="CT652" s="9"/>
      <c r="CU652" s="9"/>
      <c r="CV652" s="9"/>
      <c r="CW652" s="9"/>
      <c r="CX652" s="9"/>
      <c r="CY652" s="9"/>
    </row>
    <row r="653" spans="1:103" ht="15.95" customHeight="1" x14ac:dyDescent="0.2">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c r="CA653" s="9"/>
      <c r="CB653" s="9"/>
      <c r="CC653" s="9"/>
      <c r="CD653" s="9"/>
      <c r="CE653" s="9"/>
      <c r="CF653" s="9"/>
      <c r="CG653" s="9"/>
      <c r="CH653" s="9"/>
      <c r="CI653" s="9"/>
      <c r="CJ653" s="9"/>
      <c r="CK653" s="9"/>
      <c r="CL653" s="9"/>
      <c r="CM653" s="9"/>
      <c r="CN653" s="9"/>
      <c r="CO653" s="9"/>
      <c r="CP653" s="9"/>
      <c r="CQ653" s="9"/>
      <c r="CR653" s="9"/>
      <c r="CS653" s="9"/>
      <c r="CT653" s="9"/>
      <c r="CU653" s="9"/>
      <c r="CV653" s="9"/>
      <c r="CW653" s="9"/>
      <c r="CX653" s="9"/>
      <c r="CY653" s="9"/>
    </row>
    <row r="654" spans="1:103" ht="15.95" customHeight="1" x14ac:dyDescent="0.2">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c r="CA654" s="9"/>
      <c r="CB654" s="9"/>
      <c r="CC654" s="9"/>
      <c r="CD654" s="9"/>
      <c r="CE654" s="9"/>
      <c r="CF654" s="9"/>
      <c r="CG654" s="9"/>
      <c r="CH654" s="9"/>
      <c r="CI654" s="9"/>
      <c r="CJ654" s="9"/>
      <c r="CK654" s="9"/>
      <c r="CL654" s="9"/>
      <c r="CM654" s="9"/>
      <c r="CN654" s="9"/>
      <c r="CO654" s="9"/>
      <c r="CP654" s="9"/>
      <c r="CQ654" s="9"/>
      <c r="CR654" s="9"/>
      <c r="CS654" s="9"/>
      <c r="CT654" s="9"/>
      <c r="CU654" s="9"/>
      <c r="CV654" s="9"/>
      <c r="CW654" s="9"/>
      <c r="CX654" s="9"/>
      <c r="CY654" s="9"/>
    </row>
    <row r="655" spans="1:103" ht="15.95" customHeight="1" x14ac:dyDescent="0.2">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c r="CA655" s="9"/>
      <c r="CB655" s="9"/>
      <c r="CC655" s="9"/>
      <c r="CD655" s="9"/>
      <c r="CE655" s="9"/>
      <c r="CF655" s="9"/>
      <c r="CG655" s="9"/>
      <c r="CH655" s="9"/>
      <c r="CI655" s="9"/>
      <c r="CJ655" s="9"/>
      <c r="CK655" s="9"/>
      <c r="CL655" s="9"/>
      <c r="CM655" s="9"/>
      <c r="CN655" s="9"/>
      <c r="CO655" s="9"/>
      <c r="CP655" s="9"/>
      <c r="CQ655" s="9"/>
      <c r="CR655" s="9"/>
      <c r="CS655" s="9"/>
      <c r="CT655" s="9"/>
      <c r="CU655" s="9"/>
      <c r="CV655" s="9"/>
      <c r="CW655" s="9"/>
      <c r="CX655" s="9"/>
      <c r="CY655" s="9"/>
    </row>
    <row r="656" spans="1:103" ht="15.95" customHeight="1" x14ac:dyDescent="0.2">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c r="CA656" s="9"/>
      <c r="CB656" s="9"/>
      <c r="CC656" s="9"/>
      <c r="CD656" s="9"/>
      <c r="CE656" s="9"/>
      <c r="CF656" s="9"/>
      <c r="CG656" s="9"/>
      <c r="CH656" s="9"/>
      <c r="CI656" s="9"/>
      <c r="CJ656" s="9"/>
      <c r="CK656" s="9"/>
      <c r="CL656" s="9"/>
      <c r="CM656" s="9"/>
      <c r="CN656" s="9"/>
      <c r="CO656" s="9"/>
      <c r="CP656" s="9"/>
      <c r="CQ656" s="9"/>
      <c r="CR656" s="9"/>
      <c r="CS656" s="9"/>
      <c r="CT656" s="9"/>
      <c r="CU656" s="9"/>
      <c r="CV656" s="9"/>
      <c r="CW656" s="9"/>
      <c r="CX656" s="9"/>
      <c r="CY656" s="9"/>
    </row>
    <row r="657" spans="1:103" ht="15.95" customHeight="1" x14ac:dyDescent="0.2">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9"/>
      <c r="BF657" s="9"/>
      <c r="BG657" s="9"/>
      <c r="BH657" s="9"/>
      <c r="BI657" s="9"/>
      <c r="BJ657" s="9"/>
      <c r="BK657" s="9"/>
      <c r="BL657" s="9"/>
      <c r="BM657" s="9"/>
      <c r="BN657" s="9"/>
      <c r="BO657" s="9"/>
      <c r="BP657" s="9"/>
      <c r="BQ657" s="9"/>
      <c r="BR657" s="9"/>
      <c r="BS657" s="9"/>
      <c r="BT657" s="9"/>
      <c r="BU657" s="9"/>
      <c r="BV657" s="9"/>
      <c r="BW657" s="9"/>
      <c r="BX657" s="9"/>
      <c r="BY657" s="9"/>
      <c r="BZ657" s="9"/>
      <c r="CA657" s="9"/>
      <c r="CB657" s="9"/>
      <c r="CC657" s="9"/>
      <c r="CD657" s="9"/>
      <c r="CE657" s="9"/>
      <c r="CF657" s="9"/>
      <c r="CG657" s="9"/>
      <c r="CH657" s="9"/>
      <c r="CI657" s="9"/>
      <c r="CJ657" s="9"/>
      <c r="CK657" s="9"/>
      <c r="CL657" s="9"/>
      <c r="CM657" s="9"/>
      <c r="CN657" s="9"/>
      <c r="CO657" s="9"/>
      <c r="CP657" s="9"/>
      <c r="CQ657" s="9"/>
      <c r="CR657" s="9"/>
      <c r="CS657" s="9"/>
      <c r="CT657" s="9"/>
      <c r="CU657" s="9"/>
      <c r="CV657" s="9"/>
      <c r="CW657" s="9"/>
      <c r="CX657" s="9"/>
      <c r="CY657" s="9"/>
    </row>
    <row r="658" spans="1:103" ht="15.95" customHeight="1" x14ac:dyDescent="0.2">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9"/>
      <c r="BF658" s="9"/>
      <c r="BG658" s="9"/>
      <c r="BH658" s="9"/>
      <c r="BI658" s="9"/>
      <c r="BJ658" s="9"/>
      <c r="BK658" s="9"/>
      <c r="BL658" s="9"/>
      <c r="BM658" s="9"/>
      <c r="BN658" s="9"/>
      <c r="BO658" s="9"/>
      <c r="BP658" s="9"/>
      <c r="BQ658" s="9"/>
      <c r="BR658" s="9"/>
      <c r="BS658" s="9"/>
      <c r="BT658" s="9"/>
      <c r="BU658" s="9"/>
      <c r="BV658" s="9"/>
      <c r="BW658" s="9"/>
      <c r="BX658" s="9"/>
      <c r="BY658" s="9"/>
      <c r="BZ658" s="9"/>
      <c r="CA658" s="9"/>
      <c r="CB658" s="9"/>
      <c r="CC658" s="9"/>
      <c r="CD658" s="9"/>
      <c r="CE658" s="9"/>
      <c r="CF658" s="9"/>
      <c r="CG658" s="9"/>
      <c r="CH658" s="9"/>
      <c r="CI658" s="9"/>
      <c r="CJ658" s="9"/>
      <c r="CK658" s="9"/>
      <c r="CL658" s="9"/>
      <c r="CM658" s="9"/>
      <c r="CN658" s="9"/>
      <c r="CO658" s="9"/>
      <c r="CP658" s="9"/>
      <c r="CQ658" s="9"/>
      <c r="CR658" s="9"/>
      <c r="CS658" s="9"/>
      <c r="CT658" s="9"/>
      <c r="CU658" s="9"/>
      <c r="CV658" s="9"/>
      <c r="CW658" s="9"/>
      <c r="CX658" s="9"/>
      <c r="CY658" s="9"/>
    </row>
    <row r="659" spans="1:103" ht="15.95" customHeight="1" x14ac:dyDescent="0.2">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9"/>
      <c r="BF659" s="9"/>
      <c r="BG659" s="9"/>
      <c r="BH659" s="9"/>
      <c r="BI659" s="9"/>
      <c r="BJ659" s="9"/>
      <c r="BK659" s="9"/>
      <c r="BL659" s="9"/>
      <c r="BM659" s="9"/>
      <c r="BN659" s="9"/>
      <c r="BO659" s="9"/>
      <c r="BP659" s="9"/>
      <c r="BQ659" s="9"/>
      <c r="BR659" s="9"/>
      <c r="BS659" s="9"/>
      <c r="BT659" s="9"/>
      <c r="BU659" s="9"/>
      <c r="BV659" s="9"/>
      <c r="BW659" s="9"/>
      <c r="BX659" s="9"/>
      <c r="BY659" s="9"/>
      <c r="BZ659" s="9"/>
      <c r="CA659" s="9"/>
      <c r="CB659" s="9"/>
      <c r="CC659" s="9"/>
      <c r="CD659" s="9"/>
      <c r="CE659" s="9"/>
      <c r="CF659" s="9"/>
      <c r="CG659" s="9"/>
      <c r="CH659" s="9"/>
      <c r="CI659" s="9"/>
      <c r="CJ659" s="9"/>
      <c r="CK659" s="9"/>
      <c r="CL659" s="9"/>
      <c r="CM659" s="9"/>
      <c r="CN659" s="9"/>
      <c r="CO659" s="9"/>
      <c r="CP659" s="9"/>
      <c r="CQ659" s="9"/>
      <c r="CR659" s="9"/>
      <c r="CS659" s="9"/>
      <c r="CT659" s="9"/>
      <c r="CU659" s="9"/>
      <c r="CV659" s="9"/>
      <c r="CW659" s="9"/>
      <c r="CX659" s="9"/>
      <c r="CY659" s="9"/>
    </row>
    <row r="660" spans="1:103" ht="15.95" customHeight="1" x14ac:dyDescent="0.2">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9"/>
      <c r="BF660" s="9"/>
      <c r="BG660" s="9"/>
      <c r="BH660" s="9"/>
      <c r="BI660" s="9"/>
      <c r="BJ660" s="9"/>
      <c r="BK660" s="9"/>
      <c r="BL660" s="9"/>
      <c r="BM660" s="9"/>
      <c r="BN660" s="9"/>
      <c r="BO660" s="9"/>
      <c r="BP660" s="9"/>
      <c r="BQ660" s="9"/>
      <c r="BR660" s="9"/>
      <c r="BS660" s="9"/>
      <c r="BT660" s="9"/>
      <c r="BU660" s="9"/>
      <c r="BV660" s="9"/>
      <c r="BW660" s="9"/>
      <c r="BX660" s="9"/>
      <c r="BY660" s="9"/>
      <c r="BZ660" s="9"/>
      <c r="CA660" s="9"/>
      <c r="CB660" s="9"/>
      <c r="CC660" s="9"/>
      <c r="CD660" s="9"/>
      <c r="CE660" s="9"/>
      <c r="CF660" s="9"/>
      <c r="CG660" s="9"/>
      <c r="CH660" s="9"/>
      <c r="CI660" s="9"/>
      <c r="CJ660" s="9"/>
      <c r="CK660" s="9"/>
      <c r="CL660" s="9"/>
      <c r="CM660" s="9"/>
      <c r="CN660" s="9"/>
      <c r="CO660" s="9"/>
      <c r="CP660" s="9"/>
      <c r="CQ660" s="9"/>
      <c r="CR660" s="9"/>
      <c r="CS660" s="9"/>
      <c r="CT660" s="9"/>
      <c r="CU660" s="9"/>
      <c r="CV660" s="9"/>
      <c r="CW660" s="9"/>
      <c r="CX660" s="9"/>
      <c r="CY660" s="9"/>
    </row>
    <row r="661" spans="1:103" ht="15.95" customHeight="1" x14ac:dyDescent="0.2">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9"/>
      <c r="BF661" s="9"/>
      <c r="BG661" s="9"/>
      <c r="BH661" s="9"/>
      <c r="BI661" s="9"/>
      <c r="BJ661" s="9"/>
      <c r="BK661" s="9"/>
      <c r="BL661" s="9"/>
      <c r="BM661" s="9"/>
      <c r="BN661" s="9"/>
      <c r="BO661" s="9"/>
      <c r="BP661" s="9"/>
      <c r="BQ661" s="9"/>
      <c r="BR661" s="9"/>
      <c r="BS661" s="9"/>
      <c r="BT661" s="9"/>
      <c r="BU661" s="9"/>
      <c r="BV661" s="9"/>
      <c r="BW661" s="9"/>
      <c r="BX661" s="9"/>
      <c r="BY661" s="9"/>
      <c r="BZ661" s="9"/>
      <c r="CA661" s="9"/>
      <c r="CB661" s="9"/>
      <c r="CC661" s="9"/>
      <c r="CD661" s="9"/>
      <c r="CE661" s="9"/>
      <c r="CF661" s="9"/>
      <c r="CG661" s="9"/>
      <c r="CH661" s="9"/>
      <c r="CI661" s="9"/>
      <c r="CJ661" s="9"/>
      <c r="CK661" s="9"/>
      <c r="CL661" s="9"/>
      <c r="CM661" s="9"/>
      <c r="CN661" s="9"/>
      <c r="CO661" s="9"/>
      <c r="CP661" s="9"/>
      <c r="CQ661" s="9"/>
      <c r="CR661" s="9"/>
      <c r="CS661" s="9"/>
      <c r="CT661" s="9"/>
      <c r="CU661" s="9"/>
      <c r="CV661" s="9"/>
      <c r="CW661" s="9"/>
      <c r="CX661" s="9"/>
      <c r="CY661" s="9"/>
    </row>
    <row r="662" spans="1:103" ht="15.95" customHeight="1" x14ac:dyDescent="0.2">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c r="BM662" s="9"/>
      <c r="BN662" s="9"/>
      <c r="BO662" s="9"/>
      <c r="BP662" s="9"/>
      <c r="BQ662" s="9"/>
      <c r="BR662" s="9"/>
      <c r="BS662" s="9"/>
      <c r="BT662" s="9"/>
      <c r="BU662" s="9"/>
      <c r="BV662" s="9"/>
      <c r="BW662" s="9"/>
      <c r="BX662" s="9"/>
      <c r="BY662" s="9"/>
      <c r="BZ662" s="9"/>
      <c r="CA662" s="9"/>
      <c r="CB662" s="9"/>
      <c r="CC662" s="9"/>
      <c r="CD662" s="9"/>
      <c r="CE662" s="9"/>
      <c r="CF662" s="9"/>
      <c r="CG662" s="9"/>
      <c r="CH662" s="9"/>
      <c r="CI662" s="9"/>
      <c r="CJ662" s="9"/>
      <c r="CK662" s="9"/>
      <c r="CL662" s="9"/>
      <c r="CM662" s="9"/>
      <c r="CN662" s="9"/>
      <c r="CO662" s="9"/>
      <c r="CP662" s="9"/>
      <c r="CQ662" s="9"/>
      <c r="CR662" s="9"/>
      <c r="CS662" s="9"/>
      <c r="CT662" s="9"/>
      <c r="CU662" s="9"/>
      <c r="CV662" s="9"/>
      <c r="CW662" s="9"/>
      <c r="CX662" s="9"/>
      <c r="CY662" s="9"/>
    </row>
    <row r="663" spans="1:103" ht="15.95" customHeight="1" x14ac:dyDescent="0.2">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9"/>
      <c r="BF663" s="9"/>
      <c r="BG663" s="9"/>
      <c r="BH663" s="9"/>
      <c r="BI663" s="9"/>
      <c r="BJ663" s="9"/>
      <c r="BK663" s="9"/>
      <c r="BL663" s="9"/>
      <c r="BM663" s="9"/>
      <c r="BN663" s="9"/>
      <c r="BO663" s="9"/>
      <c r="BP663" s="9"/>
      <c r="BQ663" s="9"/>
      <c r="BR663" s="9"/>
      <c r="BS663" s="9"/>
      <c r="BT663" s="9"/>
      <c r="BU663" s="9"/>
      <c r="BV663" s="9"/>
      <c r="BW663" s="9"/>
      <c r="BX663" s="9"/>
      <c r="BY663" s="9"/>
      <c r="BZ663" s="9"/>
      <c r="CA663" s="9"/>
      <c r="CB663" s="9"/>
      <c r="CC663" s="9"/>
      <c r="CD663" s="9"/>
      <c r="CE663" s="9"/>
      <c r="CF663" s="9"/>
      <c r="CG663" s="9"/>
      <c r="CH663" s="9"/>
      <c r="CI663" s="9"/>
      <c r="CJ663" s="9"/>
      <c r="CK663" s="9"/>
      <c r="CL663" s="9"/>
      <c r="CM663" s="9"/>
      <c r="CN663" s="9"/>
      <c r="CO663" s="9"/>
      <c r="CP663" s="9"/>
      <c r="CQ663" s="9"/>
      <c r="CR663" s="9"/>
      <c r="CS663" s="9"/>
      <c r="CT663" s="9"/>
      <c r="CU663" s="9"/>
      <c r="CV663" s="9"/>
      <c r="CW663" s="9"/>
      <c r="CX663" s="9"/>
      <c r="CY663" s="9"/>
    </row>
    <row r="664" spans="1:103" ht="15.95" customHeight="1" x14ac:dyDescent="0.2">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9"/>
      <c r="BF664" s="9"/>
      <c r="BG664" s="9"/>
      <c r="BH664" s="9"/>
      <c r="BI664" s="9"/>
      <c r="BJ664" s="9"/>
      <c r="BK664" s="9"/>
      <c r="BL664" s="9"/>
      <c r="BM664" s="9"/>
      <c r="BN664" s="9"/>
      <c r="BO664" s="9"/>
      <c r="BP664" s="9"/>
      <c r="BQ664" s="9"/>
      <c r="BR664" s="9"/>
      <c r="BS664" s="9"/>
      <c r="BT664" s="9"/>
      <c r="BU664" s="9"/>
      <c r="BV664" s="9"/>
      <c r="BW664" s="9"/>
      <c r="BX664" s="9"/>
      <c r="BY664" s="9"/>
      <c r="BZ664" s="9"/>
      <c r="CA664" s="9"/>
      <c r="CB664" s="9"/>
      <c r="CC664" s="9"/>
      <c r="CD664" s="9"/>
      <c r="CE664" s="9"/>
      <c r="CF664" s="9"/>
      <c r="CG664" s="9"/>
      <c r="CH664" s="9"/>
      <c r="CI664" s="9"/>
      <c r="CJ664" s="9"/>
      <c r="CK664" s="9"/>
      <c r="CL664" s="9"/>
      <c r="CM664" s="9"/>
      <c r="CN664" s="9"/>
      <c r="CO664" s="9"/>
      <c r="CP664" s="9"/>
      <c r="CQ664" s="9"/>
      <c r="CR664" s="9"/>
      <c r="CS664" s="9"/>
      <c r="CT664" s="9"/>
      <c r="CU664" s="9"/>
      <c r="CV664" s="9"/>
      <c r="CW664" s="9"/>
      <c r="CX664" s="9"/>
      <c r="CY664" s="9"/>
    </row>
    <row r="665" spans="1:103" ht="15.95" customHeight="1" x14ac:dyDescent="0.2">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9"/>
      <c r="BF665" s="9"/>
      <c r="BG665" s="9"/>
      <c r="BH665" s="9"/>
      <c r="BI665" s="9"/>
      <c r="BJ665" s="9"/>
      <c r="BK665" s="9"/>
      <c r="BL665" s="9"/>
      <c r="BM665" s="9"/>
      <c r="BN665" s="9"/>
      <c r="BO665" s="9"/>
      <c r="BP665" s="9"/>
      <c r="BQ665" s="9"/>
      <c r="BR665" s="9"/>
      <c r="BS665" s="9"/>
      <c r="BT665" s="9"/>
      <c r="BU665" s="9"/>
      <c r="BV665" s="9"/>
      <c r="BW665" s="9"/>
      <c r="BX665" s="9"/>
      <c r="BY665" s="9"/>
      <c r="BZ665" s="9"/>
      <c r="CA665" s="9"/>
      <c r="CB665" s="9"/>
      <c r="CC665" s="9"/>
      <c r="CD665" s="9"/>
      <c r="CE665" s="9"/>
      <c r="CF665" s="9"/>
      <c r="CG665" s="9"/>
      <c r="CH665" s="9"/>
      <c r="CI665" s="9"/>
      <c r="CJ665" s="9"/>
      <c r="CK665" s="9"/>
      <c r="CL665" s="9"/>
      <c r="CM665" s="9"/>
      <c r="CN665" s="9"/>
      <c r="CO665" s="9"/>
      <c r="CP665" s="9"/>
      <c r="CQ665" s="9"/>
      <c r="CR665" s="9"/>
      <c r="CS665" s="9"/>
      <c r="CT665" s="9"/>
      <c r="CU665" s="9"/>
      <c r="CV665" s="9"/>
      <c r="CW665" s="9"/>
      <c r="CX665" s="9"/>
      <c r="CY665" s="9"/>
    </row>
    <row r="666" spans="1:103" ht="15.95" customHeight="1" x14ac:dyDescent="0.2">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9"/>
      <c r="BF666" s="9"/>
      <c r="BG666" s="9"/>
      <c r="BH666" s="9"/>
      <c r="BI666" s="9"/>
      <c r="BJ666" s="9"/>
      <c r="BK666" s="9"/>
      <c r="BL666" s="9"/>
      <c r="BM666" s="9"/>
      <c r="BN666" s="9"/>
      <c r="BO666" s="9"/>
      <c r="BP666" s="9"/>
      <c r="BQ666" s="9"/>
      <c r="BR666" s="9"/>
      <c r="BS666" s="9"/>
      <c r="BT666" s="9"/>
      <c r="BU666" s="9"/>
      <c r="BV666" s="9"/>
      <c r="BW666" s="9"/>
      <c r="BX666" s="9"/>
      <c r="BY666" s="9"/>
      <c r="BZ666" s="9"/>
      <c r="CA666" s="9"/>
      <c r="CB666" s="9"/>
      <c r="CC666" s="9"/>
      <c r="CD666" s="9"/>
      <c r="CE666" s="9"/>
      <c r="CF666" s="9"/>
      <c r="CG666" s="9"/>
      <c r="CH666" s="9"/>
      <c r="CI666" s="9"/>
      <c r="CJ666" s="9"/>
      <c r="CK666" s="9"/>
      <c r="CL666" s="9"/>
      <c r="CM666" s="9"/>
      <c r="CN666" s="9"/>
      <c r="CO666" s="9"/>
      <c r="CP666" s="9"/>
      <c r="CQ666" s="9"/>
      <c r="CR666" s="9"/>
      <c r="CS666" s="9"/>
      <c r="CT666" s="9"/>
      <c r="CU666" s="9"/>
      <c r="CV666" s="9"/>
      <c r="CW666" s="9"/>
      <c r="CX666" s="9"/>
      <c r="CY666" s="9"/>
    </row>
    <row r="667" spans="1:103" ht="15.95" customHeight="1" x14ac:dyDescent="0.2">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c r="BA667" s="9"/>
      <c r="BB667" s="9"/>
      <c r="BC667" s="9"/>
      <c r="BD667" s="9"/>
      <c r="BE667" s="9"/>
      <c r="BF667" s="9"/>
      <c r="BG667" s="9"/>
      <c r="BH667" s="9"/>
      <c r="BI667" s="9"/>
      <c r="BJ667" s="9"/>
      <c r="BK667" s="9"/>
      <c r="BL667" s="9"/>
      <c r="BM667" s="9"/>
      <c r="BN667" s="9"/>
      <c r="BO667" s="9"/>
      <c r="BP667" s="9"/>
      <c r="BQ667" s="9"/>
      <c r="BR667" s="9"/>
      <c r="BS667" s="9"/>
      <c r="BT667" s="9"/>
      <c r="BU667" s="9"/>
      <c r="BV667" s="9"/>
      <c r="BW667" s="9"/>
      <c r="BX667" s="9"/>
      <c r="BY667" s="9"/>
      <c r="BZ667" s="9"/>
      <c r="CA667" s="9"/>
      <c r="CB667" s="9"/>
      <c r="CC667" s="9"/>
      <c r="CD667" s="9"/>
      <c r="CE667" s="9"/>
      <c r="CF667" s="9"/>
      <c r="CG667" s="9"/>
      <c r="CH667" s="9"/>
      <c r="CI667" s="9"/>
      <c r="CJ667" s="9"/>
      <c r="CK667" s="9"/>
      <c r="CL667" s="9"/>
      <c r="CM667" s="9"/>
      <c r="CN667" s="9"/>
      <c r="CO667" s="9"/>
      <c r="CP667" s="9"/>
      <c r="CQ667" s="9"/>
      <c r="CR667" s="9"/>
      <c r="CS667" s="9"/>
      <c r="CT667" s="9"/>
      <c r="CU667" s="9"/>
      <c r="CV667" s="9"/>
      <c r="CW667" s="9"/>
      <c r="CX667" s="9"/>
      <c r="CY667" s="9"/>
    </row>
    <row r="668" spans="1:103" ht="15.95" customHeight="1" x14ac:dyDescent="0.2">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c r="BA668" s="9"/>
      <c r="BB668" s="9"/>
      <c r="BC668" s="9"/>
      <c r="BD668" s="9"/>
      <c r="BE668" s="9"/>
      <c r="BF668" s="9"/>
      <c r="BG668" s="9"/>
      <c r="BH668" s="9"/>
      <c r="BI668" s="9"/>
      <c r="BJ668" s="9"/>
      <c r="BK668" s="9"/>
      <c r="BL668" s="9"/>
      <c r="BM668" s="9"/>
      <c r="BN668" s="9"/>
      <c r="BO668" s="9"/>
      <c r="BP668" s="9"/>
      <c r="BQ668" s="9"/>
      <c r="BR668" s="9"/>
      <c r="BS668" s="9"/>
      <c r="BT668" s="9"/>
      <c r="BU668" s="9"/>
      <c r="BV668" s="9"/>
      <c r="BW668" s="9"/>
      <c r="BX668" s="9"/>
      <c r="BY668" s="9"/>
      <c r="BZ668" s="9"/>
      <c r="CA668" s="9"/>
      <c r="CB668" s="9"/>
      <c r="CC668" s="9"/>
      <c r="CD668" s="9"/>
      <c r="CE668" s="9"/>
      <c r="CF668" s="9"/>
      <c r="CG668" s="9"/>
      <c r="CH668" s="9"/>
      <c r="CI668" s="9"/>
      <c r="CJ668" s="9"/>
      <c r="CK668" s="9"/>
      <c r="CL668" s="9"/>
      <c r="CM668" s="9"/>
      <c r="CN668" s="9"/>
      <c r="CO668" s="9"/>
      <c r="CP668" s="9"/>
      <c r="CQ668" s="9"/>
      <c r="CR668" s="9"/>
      <c r="CS668" s="9"/>
      <c r="CT668" s="9"/>
      <c r="CU668" s="9"/>
      <c r="CV668" s="9"/>
      <c r="CW668" s="9"/>
      <c r="CX668" s="9"/>
      <c r="CY668" s="9"/>
    </row>
    <row r="669" spans="1:103" ht="15.95" customHeight="1" x14ac:dyDescent="0.2">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9"/>
      <c r="BF669" s="9"/>
      <c r="BG669" s="9"/>
      <c r="BH669" s="9"/>
      <c r="BI669" s="9"/>
      <c r="BJ669" s="9"/>
      <c r="BK669" s="9"/>
      <c r="BL669" s="9"/>
      <c r="BM669" s="9"/>
      <c r="BN669" s="9"/>
      <c r="BO669" s="9"/>
      <c r="BP669" s="9"/>
      <c r="BQ669" s="9"/>
      <c r="BR669" s="9"/>
      <c r="BS669" s="9"/>
      <c r="BT669" s="9"/>
      <c r="BU669" s="9"/>
      <c r="BV669" s="9"/>
      <c r="BW669" s="9"/>
      <c r="BX669" s="9"/>
      <c r="BY669" s="9"/>
      <c r="BZ669" s="9"/>
      <c r="CA669" s="9"/>
      <c r="CB669" s="9"/>
      <c r="CC669" s="9"/>
      <c r="CD669" s="9"/>
      <c r="CE669" s="9"/>
      <c r="CF669" s="9"/>
      <c r="CG669" s="9"/>
      <c r="CH669" s="9"/>
      <c r="CI669" s="9"/>
      <c r="CJ669" s="9"/>
      <c r="CK669" s="9"/>
      <c r="CL669" s="9"/>
      <c r="CM669" s="9"/>
      <c r="CN669" s="9"/>
      <c r="CO669" s="9"/>
      <c r="CP669" s="9"/>
      <c r="CQ669" s="9"/>
      <c r="CR669" s="9"/>
      <c r="CS669" s="9"/>
      <c r="CT669" s="9"/>
      <c r="CU669" s="9"/>
      <c r="CV669" s="9"/>
      <c r="CW669" s="9"/>
      <c r="CX669" s="9"/>
      <c r="CY669" s="9"/>
    </row>
    <row r="670" spans="1:103" ht="15.95" customHeight="1" x14ac:dyDescent="0.2">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9"/>
      <c r="BF670" s="9"/>
      <c r="BG670" s="9"/>
      <c r="BH670" s="9"/>
      <c r="BI670" s="9"/>
      <c r="BJ670" s="9"/>
      <c r="BK670" s="9"/>
      <c r="BL670" s="9"/>
      <c r="BM670" s="9"/>
      <c r="BN670" s="9"/>
      <c r="BO670" s="9"/>
      <c r="BP670" s="9"/>
      <c r="BQ670" s="9"/>
      <c r="BR670" s="9"/>
      <c r="BS670" s="9"/>
      <c r="BT670" s="9"/>
      <c r="BU670" s="9"/>
      <c r="BV670" s="9"/>
      <c r="BW670" s="9"/>
      <c r="BX670" s="9"/>
      <c r="BY670" s="9"/>
      <c r="BZ670" s="9"/>
      <c r="CA670" s="9"/>
      <c r="CB670" s="9"/>
      <c r="CC670" s="9"/>
      <c r="CD670" s="9"/>
      <c r="CE670" s="9"/>
      <c r="CF670" s="9"/>
      <c r="CG670" s="9"/>
      <c r="CH670" s="9"/>
      <c r="CI670" s="9"/>
      <c r="CJ670" s="9"/>
      <c r="CK670" s="9"/>
      <c r="CL670" s="9"/>
      <c r="CM670" s="9"/>
      <c r="CN670" s="9"/>
      <c r="CO670" s="9"/>
      <c r="CP670" s="9"/>
      <c r="CQ670" s="9"/>
      <c r="CR670" s="9"/>
      <c r="CS670" s="9"/>
      <c r="CT670" s="9"/>
      <c r="CU670" s="9"/>
      <c r="CV670" s="9"/>
      <c r="CW670" s="9"/>
      <c r="CX670" s="9"/>
      <c r="CY670" s="9"/>
    </row>
    <row r="671" spans="1:103" ht="15.95" customHeight="1" x14ac:dyDescent="0.2">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9"/>
      <c r="BF671" s="9"/>
      <c r="BG671" s="9"/>
      <c r="BH671" s="9"/>
      <c r="BI671" s="9"/>
      <c r="BJ671" s="9"/>
      <c r="BK671" s="9"/>
      <c r="BL671" s="9"/>
      <c r="BM671" s="9"/>
      <c r="BN671" s="9"/>
      <c r="BO671" s="9"/>
      <c r="BP671" s="9"/>
      <c r="BQ671" s="9"/>
      <c r="BR671" s="9"/>
      <c r="BS671" s="9"/>
      <c r="BT671" s="9"/>
      <c r="BU671" s="9"/>
      <c r="BV671" s="9"/>
      <c r="BW671" s="9"/>
      <c r="BX671" s="9"/>
      <c r="BY671" s="9"/>
      <c r="BZ671" s="9"/>
      <c r="CA671" s="9"/>
      <c r="CB671" s="9"/>
      <c r="CC671" s="9"/>
      <c r="CD671" s="9"/>
      <c r="CE671" s="9"/>
      <c r="CF671" s="9"/>
      <c r="CG671" s="9"/>
      <c r="CH671" s="9"/>
      <c r="CI671" s="9"/>
      <c r="CJ671" s="9"/>
      <c r="CK671" s="9"/>
      <c r="CL671" s="9"/>
      <c r="CM671" s="9"/>
      <c r="CN671" s="9"/>
      <c r="CO671" s="9"/>
      <c r="CP671" s="9"/>
      <c r="CQ671" s="9"/>
      <c r="CR671" s="9"/>
      <c r="CS671" s="9"/>
      <c r="CT671" s="9"/>
      <c r="CU671" s="9"/>
      <c r="CV671" s="9"/>
      <c r="CW671" s="9"/>
      <c r="CX671" s="9"/>
      <c r="CY671" s="9"/>
    </row>
    <row r="672" spans="1:103" ht="15.95" customHeight="1" x14ac:dyDescent="0.2">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9"/>
      <c r="BF672" s="9"/>
      <c r="BG672" s="9"/>
      <c r="BH672" s="9"/>
      <c r="BI672" s="9"/>
      <c r="BJ672" s="9"/>
      <c r="BK672" s="9"/>
      <c r="BL672" s="9"/>
      <c r="BM672" s="9"/>
      <c r="BN672" s="9"/>
      <c r="BO672" s="9"/>
      <c r="BP672" s="9"/>
      <c r="BQ672" s="9"/>
      <c r="BR672" s="9"/>
      <c r="BS672" s="9"/>
      <c r="BT672" s="9"/>
      <c r="BU672" s="9"/>
      <c r="BV672" s="9"/>
      <c r="BW672" s="9"/>
      <c r="BX672" s="9"/>
      <c r="BY672" s="9"/>
      <c r="BZ672" s="9"/>
      <c r="CA672" s="9"/>
      <c r="CB672" s="9"/>
      <c r="CC672" s="9"/>
      <c r="CD672" s="9"/>
      <c r="CE672" s="9"/>
      <c r="CF672" s="9"/>
      <c r="CG672" s="9"/>
      <c r="CH672" s="9"/>
      <c r="CI672" s="9"/>
      <c r="CJ672" s="9"/>
      <c r="CK672" s="9"/>
      <c r="CL672" s="9"/>
      <c r="CM672" s="9"/>
      <c r="CN672" s="9"/>
      <c r="CO672" s="9"/>
      <c r="CP672" s="9"/>
      <c r="CQ672" s="9"/>
      <c r="CR672" s="9"/>
      <c r="CS672" s="9"/>
      <c r="CT672" s="9"/>
      <c r="CU672" s="9"/>
      <c r="CV672" s="9"/>
      <c r="CW672" s="9"/>
      <c r="CX672" s="9"/>
      <c r="CY672" s="9"/>
    </row>
    <row r="673" spans="1:103" ht="15.95" customHeight="1" x14ac:dyDescent="0.2">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9"/>
      <c r="BF673" s="9"/>
      <c r="BG673" s="9"/>
      <c r="BH673" s="9"/>
      <c r="BI673" s="9"/>
      <c r="BJ673" s="9"/>
      <c r="BK673" s="9"/>
      <c r="BL673" s="9"/>
      <c r="BM673" s="9"/>
      <c r="BN673" s="9"/>
      <c r="BO673" s="9"/>
      <c r="BP673" s="9"/>
      <c r="BQ673" s="9"/>
      <c r="BR673" s="9"/>
      <c r="BS673" s="9"/>
      <c r="BT673" s="9"/>
      <c r="BU673" s="9"/>
      <c r="BV673" s="9"/>
      <c r="BW673" s="9"/>
      <c r="BX673" s="9"/>
      <c r="BY673" s="9"/>
      <c r="BZ673" s="9"/>
      <c r="CA673" s="9"/>
      <c r="CB673" s="9"/>
      <c r="CC673" s="9"/>
      <c r="CD673" s="9"/>
      <c r="CE673" s="9"/>
      <c r="CF673" s="9"/>
      <c r="CG673" s="9"/>
      <c r="CH673" s="9"/>
      <c r="CI673" s="9"/>
      <c r="CJ673" s="9"/>
      <c r="CK673" s="9"/>
      <c r="CL673" s="9"/>
      <c r="CM673" s="9"/>
      <c r="CN673" s="9"/>
      <c r="CO673" s="9"/>
      <c r="CP673" s="9"/>
      <c r="CQ673" s="9"/>
      <c r="CR673" s="9"/>
      <c r="CS673" s="9"/>
      <c r="CT673" s="9"/>
      <c r="CU673" s="9"/>
      <c r="CV673" s="9"/>
      <c r="CW673" s="9"/>
      <c r="CX673" s="9"/>
      <c r="CY673" s="9"/>
    </row>
    <row r="674" spans="1:103" ht="15.95" customHeight="1" x14ac:dyDescent="0.2">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c r="BA674" s="9"/>
      <c r="BB674" s="9"/>
      <c r="BC674" s="9"/>
      <c r="BD674" s="9"/>
      <c r="BE674" s="9"/>
      <c r="BF674" s="9"/>
      <c r="BG674" s="9"/>
      <c r="BH674" s="9"/>
      <c r="BI674" s="9"/>
      <c r="BJ674" s="9"/>
      <c r="BK674" s="9"/>
      <c r="BL674" s="9"/>
      <c r="BM674" s="9"/>
      <c r="BN674" s="9"/>
      <c r="BO674" s="9"/>
      <c r="BP674" s="9"/>
      <c r="BQ674" s="9"/>
      <c r="BR674" s="9"/>
      <c r="BS674" s="9"/>
      <c r="BT674" s="9"/>
      <c r="BU674" s="9"/>
      <c r="BV674" s="9"/>
      <c r="BW674" s="9"/>
      <c r="BX674" s="9"/>
      <c r="BY674" s="9"/>
      <c r="BZ674" s="9"/>
      <c r="CA674" s="9"/>
      <c r="CB674" s="9"/>
      <c r="CC674" s="9"/>
      <c r="CD674" s="9"/>
      <c r="CE674" s="9"/>
      <c r="CF674" s="9"/>
      <c r="CG674" s="9"/>
      <c r="CH674" s="9"/>
      <c r="CI674" s="9"/>
      <c r="CJ674" s="9"/>
      <c r="CK674" s="9"/>
      <c r="CL674" s="9"/>
      <c r="CM674" s="9"/>
      <c r="CN674" s="9"/>
      <c r="CO674" s="9"/>
      <c r="CP674" s="9"/>
      <c r="CQ674" s="9"/>
      <c r="CR674" s="9"/>
      <c r="CS674" s="9"/>
      <c r="CT674" s="9"/>
      <c r="CU674" s="9"/>
      <c r="CV674" s="9"/>
      <c r="CW674" s="9"/>
      <c r="CX674" s="9"/>
      <c r="CY674" s="9"/>
    </row>
    <row r="675" spans="1:103" ht="15.95" customHeight="1" x14ac:dyDescent="0.2">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9"/>
      <c r="BF675" s="9"/>
      <c r="BG675" s="9"/>
      <c r="BH675" s="9"/>
      <c r="BI675" s="9"/>
      <c r="BJ675" s="9"/>
      <c r="BK675" s="9"/>
      <c r="BL675" s="9"/>
      <c r="BM675" s="9"/>
      <c r="BN675" s="9"/>
      <c r="BO675" s="9"/>
      <c r="BP675" s="9"/>
      <c r="BQ675" s="9"/>
      <c r="BR675" s="9"/>
      <c r="BS675" s="9"/>
      <c r="BT675" s="9"/>
      <c r="BU675" s="9"/>
      <c r="BV675" s="9"/>
      <c r="BW675" s="9"/>
      <c r="BX675" s="9"/>
      <c r="BY675" s="9"/>
      <c r="BZ675" s="9"/>
      <c r="CA675" s="9"/>
      <c r="CB675" s="9"/>
      <c r="CC675" s="9"/>
      <c r="CD675" s="9"/>
      <c r="CE675" s="9"/>
      <c r="CF675" s="9"/>
      <c r="CG675" s="9"/>
      <c r="CH675" s="9"/>
      <c r="CI675" s="9"/>
      <c r="CJ675" s="9"/>
      <c r="CK675" s="9"/>
      <c r="CL675" s="9"/>
      <c r="CM675" s="9"/>
      <c r="CN675" s="9"/>
      <c r="CO675" s="9"/>
      <c r="CP675" s="9"/>
      <c r="CQ675" s="9"/>
      <c r="CR675" s="9"/>
      <c r="CS675" s="9"/>
      <c r="CT675" s="9"/>
      <c r="CU675" s="9"/>
      <c r="CV675" s="9"/>
      <c r="CW675" s="9"/>
      <c r="CX675" s="9"/>
      <c r="CY675" s="9"/>
    </row>
    <row r="676" spans="1:103" ht="15.95" customHeight="1" x14ac:dyDescent="0.2">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9"/>
      <c r="BF676" s="9"/>
      <c r="BG676" s="9"/>
      <c r="BH676" s="9"/>
      <c r="BI676" s="9"/>
      <c r="BJ676" s="9"/>
      <c r="BK676" s="9"/>
      <c r="BL676" s="9"/>
      <c r="BM676" s="9"/>
      <c r="BN676" s="9"/>
      <c r="BO676" s="9"/>
      <c r="BP676" s="9"/>
      <c r="BQ676" s="9"/>
      <c r="BR676" s="9"/>
      <c r="BS676" s="9"/>
      <c r="BT676" s="9"/>
      <c r="BU676" s="9"/>
      <c r="BV676" s="9"/>
      <c r="BW676" s="9"/>
      <c r="BX676" s="9"/>
      <c r="BY676" s="9"/>
      <c r="BZ676" s="9"/>
      <c r="CA676" s="9"/>
      <c r="CB676" s="9"/>
      <c r="CC676" s="9"/>
      <c r="CD676" s="9"/>
      <c r="CE676" s="9"/>
      <c r="CF676" s="9"/>
      <c r="CG676" s="9"/>
      <c r="CH676" s="9"/>
      <c r="CI676" s="9"/>
      <c r="CJ676" s="9"/>
      <c r="CK676" s="9"/>
      <c r="CL676" s="9"/>
      <c r="CM676" s="9"/>
      <c r="CN676" s="9"/>
      <c r="CO676" s="9"/>
      <c r="CP676" s="9"/>
      <c r="CQ676" s="9"/>
      <c r="CR676" s="9"/>
      <c r="CS676" s="9"/>
      <c r="CT676" s="9"/>
      <c r="CU676" s="9"/>
      <c r="CV676" s="9"/>
      <c r="CW676" s="9"/>
      <c r="CX676" s="9"/>
      <c r="CY676" s="9"/>
    </row>
    <row r="677" spans="1:103" ht="15.95" customHeight="1" x14ac:dyDescent="0.2">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9"/>
      <c r="BF677" s="9"/>
      <c r="BG677" s="9"/>
      <c r="BH677" s="9"/>
      <c r="BI677" s="9"/>
      <c r="BJ677" s="9"/>
      <c r="BK677" s="9"/>
      <c r="BL677" s="9"/>
      <c r="BM677" s="9"/>
      <c r="BN677" s="9"/>
      <c r="BO677" s="9"/>
      <c r="BP677" s="9"/>
      <c r="BQ677" s="9"/>
      <c r="BR677" s="9"/>
      <c r="BS677" s="9"/>
      <c r="BT677" s="9"/>
      <c r="BU677" s="9"/>
      <c r="BV677" s="9"/>
      <c r="BW677" s="9"/>
      <c r="BX677" s="9"/>
      <c r="BY677" s="9"/>
      <c r="BZ677" s="9"/>
      <c r="CA677" s="9"/>
      <c r="CB677" s="9"/>
      <c r="CC677" s="9"/>
      <c r="CD677" s="9"/>
      <c r="CE677" s="9"/>
      <c r="CF677" s="9"/>
      <c r="CG677" s="9"/>
      <c r="CH677" s="9"/>
      <c r="CI677" s="9"/>
      <c r="CJ677" s="9"/>
      <c r="CK677" s="9"/>
      <c r="CL677" s="9"/>
      <c r="CM677" s="9"/>
      <c r="CN677" s="9"/>
      <c r="CO677" s="9"/>
      <c r="CP677" s="9"/>
      <c r="CQ677" s="9"/>
      <c r="CR677" s="9"/>
      <c r="CS677" s="9"/>
      <c r="CT677" s="9"/>
      <c r="CU677" s="9"/>
      <c r="CV677" s="9"/>
      <c r="CW677" s="9"/>
      <c r="CX677" s="9"/>
      <c r="CY677" s="9"/>
    </row>
    <row r="678" spans="1:103" ht="15.95" customHeight="1" x14ac:dyDescent="0.2">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c r="BA678" s="9"/>
      <c r="BB678" s="9"/>
      <c r="BC678" s="9"/>
      <c r="BD678" s="9"/>
      <c r="BE678" s="9"/>
      <c r="BF678" s="9"/>
      <c r="BG678" s="9"/>
      <c r="BH678" s="9"/>
      <c r="BI678" s="9"/>
      <c r="BJ678" s="9"/>
      <c r="BK678" s="9"/>
      <c r="BL678" s="9"/>
      <c r="BM678" s="9"/>
      <c r="BN678" s="9"/>
      <c r="BO678" s="9"/>
      <c r="BP678" s="9"/>
      <c r="BQ678" s="9"/>
      <c r="BR678" s="9"/>
      <c r="BS678" s="9"/>
      <c r="BT678" s="9"/>
      <c r="BU678" s="9"/>
      <c r="BV678" s="9"/>
      <c r="BW678" s="9"/>
      <c r="BX678" s="9"/>
      <c r="BY678" s="9"/>
      <c r="BZ678" s="9"/>
      <c r="CA678" s="9"/>
      <c r="CB678" s="9"/>
      <c r="CC678" s="9"/>
      <c r="CD678" s="9"/>
      <c r="CE678" s="9"/>
      <c r="CF678" s="9"/>
      <c r="CG678" s="9"/>
      <c r="CH678" s="9"/>
      <c r="CI678" s="9"/>
      <c r="CJ678" s="9"/>
      <c r="CK678" s="9"/>
      <c r="CL678" s="9"/>
      <c r="CM678" s="9"/>
      <c r="CN678" s="9"/>
      <c r="CO678" s="9"/>
      <c r="CP678" s="9"/>
      <c r="CQ678" s="9"/>
      <c r="CR678" s="9"/>
      <c r="CS678" s="9"/>
      <c r="CT678" s="9"/>
      <c r="CU678" s="9"/>
      <c r="CV678" s="9"/>
      <c r="CW678" s="9"/>
      <c r="CX678" s="9"/>
      <c r="CY678" s="9"/>
    </row>
    <row r="679" spans="1:103" ht="15.95" customHeight="1" x14ac:dyDescent="0.2">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9"/>
      <c r="BF679" s="9"/>
      <c r="BG679" s="9"/>
      <c r="BH679" s="9"/>
      <c r="BI679" s="9"/>
      <c r="BJ679" s="9"/>
      <c r="BK679" s="9"/>
      <c r="BL679" s="9"/>
      <c r="BM679" s="9"/>
      <c r="BN679" s="9"/>
      <c r="BO679" s="9"/>
      <c r="BP679" s="9"/>
      <c r="BQ679" s="9"/>
      <c r="BR679" s="9"/>
      <c r="BS679" s="9"/>
      <c r="BT679" s="9"/>
      <c r="BU679" s="9"/>
      <c r="BV679" s="9"/>
      <c r="BW679" s="9"/>
      <c r="BX679" s="9"/>
      <c r="BY679" s="9"/>
      <c r="BZ679" s="9"/>
      <c r="CA679" s="9"/>
      <c r="CB679" s="9"/>
      <c r="CC679" s="9"/>
      <c r="CD679" s="9"/>
      <c r="CE679" s="9"/>
      <c r="CF679" s="9"/>
      <c r="CG679" s="9"/>
      <c r="CH679" s="9"/>
      <c r="CI679" s="9"/>
      <c r="CJ679" s="9"/>
      <c r="CK679" s="9"/>
      <c r="CL679" s="9"/>
      <c r="CM679" s="9"/>
      <c r="CN679" s="9"/>
      <c r="CO679" s="9"/>
      <c r="CP679" s="9"/>
      <c r="CQ679" s="9"/>
      <c r="CR679" s="9"/>
      <c r="CS679" s="9"/>
      <c r="CT679" s="9"/>
      <c r="CU679" s="9"/>
      <c r="CV679" s="9"/>
      <c r="CW679" s="9"/>
      <c r="CX679" s="9"/>
      <c r="CY679" s="9"/>
    </row>
    <row r="680" spans="1:103" ht="15.95" customHeight="1" x14ac:dyDescent="0.2">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9"/>
      <c r="BF680" s="9"/>
      <c r="BG680" s="9"/>
      <c r="BH680" s="9"/>
      <c r="BI680" s="9"/>
      <c r="BJ680" s="9"/>
      <c r="BK680" s="9"/>
      <c r="BL680" s="9"/>
      <c r="BM680" s="9"/>
      <c r="BN680" s="9"/>
      <c r="BO680" s="9"/>
      <c r="BP680" s="9"/>
      <c r="BQ680" s="9"/>
      <c r="BR680" s="9"/>
      <c r="BS680" s="9"/>
      <c r="BT680" s="9"/>
      <c r="BU680" s="9"/>
      <c r="BV680" s="9"/>
      <c r="BW680" s="9"/>
      <c r="BX680" s="9"/>
      <c r="BY680" s="9"/>
      <c r="BZ680" s="9"/>
      <c r="CA680" s="9"/>
      <c r="CB680" s="9"/>
      <c r="CC680" s="9"/>
      <c r="CD680" s="9"/>
      <c r="CE680" s="9"/>
      <c r="CF680" s="9"/>
      <c r="CG680" s="9"/>
      <c r="CH680" s="9"/>
      <c r="CI680" s="9"/>
      <c r="CJ680" s="9"/>
      <c r="CK680" s="9"/>
      <c r="CL680" s="9"/>
      <c r="CM680" s="9"/>
      <c r="CN680" s="9"/>
      <c r="CO680" s="9"/>
      <c r="CP680" s="9"/>
      <c r="CQ680" s="9"/>
      <c r="CR680" s="9"/>
      <c r="CS680" s="9"/>
      <c r="CT680" s="9"/>
      <c r="CU680" s="9"/>
      <c r="CV680" s="9"/>
      <c r="CW680" s="9"/>
      <c r="CX680" s="9"/>
      <c r="CY680" s="9"/>
    </row>
    <row r="681" spans="1:103" ht="15.95" customHeight="1" x14ac:dyDescent="0.2">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c r="BM681" s="9"/>
      <c r="BN681" s="9"/>
      <c r="BO681" s="9"/>
      <c r="BP681" s="9"/>
      <c r="BQ681" s="9"/>
      <c r="BR681" s="9"/>
      <c r="BS681" s="9"/>
      <c r="BT681" s="9"/>
      <c r="BU681" s="9"/>
      <c r="BV681" s="9"/>
      <c r="BW681" s="9"/>
      <c r="BX681" s="9"/>
      <c r="BY681" s="9"/>
      <c r="BZ681" s="9"/>
      <c r="CA681" s="9"/>
      <c r="CB681" s="9"/>
      <c r="CC681" s="9"/>
      <c r="CD681" s="9"/>
      <c r="CE681" s="9"/>
      <c r="CF681" s="9"/>
      <c r="CG681" s="9"/>
      <c r="CH681" s="9"/>
      <c r="CI681" s="9"/>
      <c r="CJ681" s="9"/>
      <c r="CK681" s="9"/>
      <c r="CL681" s="9"/>
      <c r="CM681" s="9"/>
      <c r="CN681" s="9"/>
      <c r="CO681" s="9"/>
      <c r="CP681" s="9"/>
      <c r="CQ681" s="9"/>
      <c r="CR681" s="9"/>
      <c r="CS681" s="9"/>
      <c r="CT681" s="9"/>
      <c r="CU681" s="9"/>
      <c r="CV681" s="9"/>
      <c r="CW681" s="9"/>
      <c r="CX681" s="9"/>
      <c r="CY681" s="9"/>
    </row>
    <row r="682" spans="1:103" ht="15.95" customHeight="1" x14ac:dyDescent="0.2">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9"/>
      <c r="BF682" s="9"/>
      <c r="BG682" s="9"/>
      <c r="BH682" s="9"/>
      <c r="BI682" s="9"/>
      <c r="BJ682" s="9"/>
      <c r="BK682" s="9"/>
      <c r="BL682" s="9"/>
      <c r="BM682" s="9"/>
      <c r="BN682" s="9"/>
      <c r="BO682" s="9"/>
      <c r="BP682" s="9"/>
      <c r="BQ682" s="9"/>
      <c r="BR682" s="9"/>
      <c r="BS682" s="9"/>
      <c r="BT682" s="9"/>
      <c r="BU682" s="9"/>
      <c r="BV682" s="9"/>
      <c r="BW682" s="9"/>
      <c r="BX682" s="9"/>
      <c r="BY682" s="9"/>
      <c r="BZ682" s="9"/>
      <c r="CA682" s="9"/>
      <c r="CB682" s="9"/>
      <c r="CC682" s="9"/>
      <c r="CD682" s="9"/>
      <c r="CE682" s="9"/>
      <c r="CF682" s="9"/>
      <c r="CG682" s="9"/>
      <c r="CH682" s="9"/>
      <c r="CI682" s="9"/>
      <c r="CJ682" s="9"/>
      <c r="CK682" s="9"/>
      <c r="CL682" s="9"/>
      <c r="CM682" s="9"/>
      <c r="CN682" s="9"/>
      <c r="CO682" s="9"/>
      <c r="CP682" s="9"/>
      <c r="CQ682" s="9"/>
      <c r="CR682" s="9"/>
      <c r="CS682" s="9"/>
      <c r="CT682" s="9"/>
      <c r="CU682" s="9"/>
      <c r="CV682" s="9"/>
      <c r="CW682" s="9"/>
      <c r="CX682" s="9"/>
      <c r="CY682" s="9"/>
    </row>
    <row r="683" spans="1:103" ht="15.95" customHeight="1" x14ac:dyDescent="0.2">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9"/>
      <c r="BF683" s="9"/>
      <c r="BG683" s="9"/>
      <c r="BH683" s="9"/>
      <c r="BI683" s="9"/>
      <c r="BJ683" s="9"/>
      <c r="BK683" s="9"/>
      <c r="BL683" s="9"/>
      <c r="BM683" s="9"/>
      <c r="BN683" s="9"/>
      <c r="BO683" s="9"/>
      <c r="BP683" s="9"/>
      <c r="BQ683" s="9"/>
      <c r="BR683" s="9"/>
      <c r="BS683" s="9"/>
      <c r="BT683" s="9"/>
      <c r="BU683" s="9"/>
      <c r="BV683" s="9"/>
      <c r="BW683" s="9"/>
      <c r="BX683" s="9"/>
      <c r="BY683" s="9"/>
      <c r="BZ683" s="9"/>
      <c r="CA683" s="9"/>
      <c r="CB683" s="9"/>
      <c r="CC683" s="9"/>
      <c r="CD683" s="9"/>
      <c r="CE683" s="9"/>
      <c r="CF683" s="9"/>
      <c r="CG683" s="9"/>
      <c r="CH683" s="9"/>
      <c r="CI683" s="9"/>
      <c r="CJ683" s="9"/>
      <c r="CK683" s="9"/>
      <c r="CL683" s="9"/>
      <c r="CM683" s="9"/>
      <c r="CN683" s="9"/>
      <c r="CO683" s="9"/>
      <c r="CP683" s="9"/>
      <c r="CQ683" s="9"/>
      <c r="CR683" s="9"/>
      <c r="CS683" s="9"/>
      <c r="CT683" s="9"/>
      <c r="CU683" s="9"/>
      <c r="CV683" s="9"/>
      <c r="CW683" s="9"/>
      <c r="CX683" s="9"/>
      <c r="CY683" s="9"/>
    </row>
    <row r="684" spans="1:103" ht="15.95" customHeight="1" x14ac:dyDescent="0.2">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9"/>
      <c r="BF684" s="9"/>
      <c r="BG684" s="9"/>
      <c r="BH684" s="9"/>
      <c r="BI684" s="9"/>
      <c r="BJ684" s="9"/>
      <c r="BK684" s="9"/>
      <c r="BL684" s="9"/>
      <c r="BM684" s="9"/>
      <c r="BN684" s="9"/>
      <c r="BO684" s="9"/>
      <c r="BP684" s="9"/>
      <c r="BQ684" s="9"/>
      <c r="BR684" s="9"/>
      <c r="BS684" s="9"/>
      <c r="BT684" s="9"/>
      <c r="BU684" s="9"/>
      <c r="BV684" s="9"/>
      <c r="BW684" s="9"/>
      <c r="BX684" s="9"/>
      <c r="BY684" s="9"/>
      <c r="BZ684" s="9"/>
      <c r="CA684" s="9"/>
      <c r="CB684" s="9"/>
      <c r="CC684" s="9"/>
      <c r="CD684" s="9"/>
      <c r="CE684" s="9"/>
      <c r="CF684" s="9"/>
      <c r="CG684" s="9"/>
      <c r="CH684" s="9"/>
      <c r="CI684" s="9"/>
      <c r="CJ684" s="9"/>
      <c r="CK684" s="9"/>
      <c r="CL684" s="9"/>
      <c r="CM684" s="9"/>
      <c r="CN684" s="9"/>
      <c r="CO684" s="9"/>
      <c r="CP684" s="9"/>
      <c r="CQ684" s="9"/>
      <c r="CR684" s="9"/>
      <c r="CS684" s="9"/>
      <c r="CT684" s="9"/>
      <c r="CU684" s="9"/>
      <c r="CV684" s="9"/>
      <c r="CW684" s="9"/>
      <c r="CX684" s="9"/>
      <c r="CY684" s="9"/>
    </row>
    <row r="685" spans="1:103" ht="15.95" customHeight="1" x14ac:dyDescent="0.2">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9"/>
      <c r="BF685" s="9"/>
      <c r="BG685" s="9"/>
      <c r="BH685" s="9"/>
      <c r="BI685" s="9"/>
      <c r="BJ685" s="9"/>
      <c r="BK685" s="9"/>
      <c r="BL685" s="9"/>
      <c r="BM685" s="9"/>
      <c r="BN685" s="9"/>
      <c r="BO685" s="9"/>
      <c r="BP685" s="9"/>
      <c r="BQ685" s="9"/>
      <c r="BR685" s="9"/>
      <c r="BS685" s="9"/>
      <c r="BT685" s="9"/>
      <c r="BU685" s="9"/>
      <c r="BV685" s="9"/>
      <c r="BW685" s="9"/>
      <c r="BX685" s="9"/>
      <c r="BY685" s="9"/>
      <c r="BZ685" s="9"/>
      <c r="CA685" s="9"/>
      <c r="CB685" s="9"/>
      <c r="CC685" s="9"/>
      <c r="CD685" s="9"/>
      <c r="CE685" s="9"/>
      <c r="CF685" s="9"/>
      <c r="CG685" s="9"/>
      <c r="CH685" s="9"/>
      <c r="CI685" s="9"/>
      <c r="CJ685" s="9"/>
      <c r="CK685" s="9"/>
      <c r="CL685" s="9"/>
      <c r="CM685" s="9"/>
      <c r="CN685" s="9"/>
      <c r="CO685" s="9"/>
      <c r="CP685" s="9"/>
      <c r="CQ685" s="9"/>
      <c r="CR685" s="9"/>
      <c r="CS685" s="9"/>
      <c r="CT685" s="9"/>
      <c r="CU685" s="9"/>
      <c r="CV685" s="9"/>
      <c r="CW685" s="9"/>
      <c r="CX685" s="9"/>
      <c r="CY685" s="9"/>
    </row>
    <row r="686" spans="1:103" ht="15.95" customHeight="1" x14ac:dyDescent="0.2">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c r="CA686" s="9"/>
      <c r="CB686" s="9"/>
      <c r="CC686" s="9"/>
      <c r="CD686" s="9"/>
      <c r="CE686" s="9"/>
      <c r="CF686" s="9"/>
      <c r="CG686" s="9"/>
      <c r="CH686" s="9"/>
      <c r="CI686" s="9"/>
      <c r="CJ686" s="9"/>
      <c r="CK686" s="9"/>
      <c r="CL686" s="9"/>
      <c r="CM686" s="9"/>
      <c r="CN686" s="9"/>
      <c r="CO686" s="9"/>
      <c r="CP686" s="9"/>
      <c r="CQ686" s="9"/>
      <c r="CR686" s="9"/>
      <c r="CS686" s="9"/>
      <c r="CT686" s="9"/>
      <c r="CU686" s="9"/>
      <c r="CV686" s="9"/>
      <c r="CW686" s="9"/>
      <c r="CX686" s="9"/>
      <c r="CY686" s="9"/>
    </row>
    <row r="687" spans="1:103" ht="15.95" customHeight="1" x14ac:dyDescent="0.2">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9"/>
      <c r="BF687" s="9"/>
      <c r="BG687" s="9"/>
      <c r="BH687" s="9"/>
      <c r="BI687" s="9"/>
      <c r="BJ687" s="9"/>
      <c r="BK687" s="9"/>
      <c r="BL687" s="9"/>
      <c r="BM687" s="9"/>
      <c r="BN687" s="9"/>
      <c r="BO687" s="9"/>
      <c r="BP687" s="9"/>
      <c r="BQ687" s="9"/>
      <c r="BR687" s="9"/>
      <c r="BS687" s="9"/>
      <c r="BT687" s="9"/>
      <c r="BU687" s="9"/>
      <c r="BV687" s="9"/>
      <c r="BW687" s="9"/>
      <c r="BX687" s="9"/>
      <c r="BY687" s="9"/>
      <c r="BZ687" s="9"/>
      <c r="CA687" s="9"/>
      <c r="CB687" s="9"/>
      <c r="CC687" s="9"/>
      <c r="CD687" s="9"/>
      <c r="CE687" s="9"/>
      <c r="CF687" s="9"/>
      <c r="CG687" s="9"/>
      <c r="CH687" s="9"/>
      <c r="CI687" s="9"/>
      <c r="CJ687" s="9"/>
      <c r="CK687" s="9"/>
      <c r="CL687" s="9"/>
      <c r="CM687" s="9"/>
      <c r="CN687" s="9"/>
      <c r="CO687" s="9"/>
      <c r="CP687" s="9"/>
      <c r="CQ687" s="9"/>
      <c r="CR687" s="9"/>
      <c r="CS687" s="9"/>
      <c r="CT687" s="9"/>
      <c r="CU687" s="9"/>
      <c r="CV687" s="9"/>
      <c r="CW687" s="9"/>
      <c r="CX687" s="9"/>
      <c r="CY687" s="9"/>
    </row>
    <row r="688" spans="1:103" ht="15.95" customHeight="1" x14ac:dyDescent="0.2">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9"/>
      <c r="BF688" s="9"/>
      <c r="BG688" s="9"/>
      <c r="BH688" s="9"/>
      <c r="BI688" s="9"/>
      <c r="BJ688" s="9"/>
      <c r="BK688" s="9"/>
      <c r="BL688" s="9"/>
      <c r="BM688" s="9"/>
      <c r="BN688" s="9"/>
      <c r="BO688" s="9"/>
      <c r="BP688" s="9"/>
      <c r="BQ688" s="9"/>
      <c r="BR688" s="9"/>
      <c r="BS688" s="9"/>
      <c r="BT688" s="9"/>
      <c r="BU688" s="9"/>
      <c r="BV688" s="9"/>
      <c r="BW688" s="9"/>
      <c r="BX688" s="9"/>
      <c r="BY688" s="9"/>
      <c r="BZ688" s="9"/>
      <c r="CA688" s="9"/>
      <c r="CB688" s="9"/>
      <c r="CC688" s="9"/>
      <c r="CD688" s="9"/>
      <c r="CE688" s="9"/>
      <c r="CF688" s="9"/>
      <c r="CG688" s="9"/>
      <c r="CH688" s="9"/>
      <c r="CI688" s="9"/>
      <c r="CJ688" s="9"/>
      <c r="CK688" s="9"/>
      <c r="CL688" s="9"/>
      <c r="CM688" s="9"/>
      <c r="CN688" s="9"/>
      <c r="CO688" s="9"/>
      <c r="CP688" s="9"/>
      <c r="CQ688" s="9"/>
      <c r="CR688" s="9"/>
      <c r="CS688" s="9"/>
      <c r="CT688" s="9"/>
      <c r="CU688" s="9"/>
      <c r="CV688" s="9"/>
      <c r="CW688" s="9"/>
      <c r="CX688" s="9"/>
      <c r="CY688" s="9"/>
    </row>
    <row r="689" spans="1:103" ht="15.95" customHeight="1" x14ac:dyDescent="0.2">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9"/>
      <c r="BF689" s="9"/>
      <c r="BG689" s="9"/>
      <c r="BH689" s="9"/>
      <c r="BI689" s="9"/>
      <c r="BJ689" s="9"/>
      <c r="BK689" s="9"/>
      <c r="BL689" s="9"/>
      <c r="BM689" s="9"/>
      <c r="BN689" s="9"/>
      <c r="BO689" s="9"/>
      <c r="BP689" s="9"/>
      <c r="BQ689" s="9"/>
      <c r="BR689" s="9"/>
      <c r="BS689" s="9"/>
      <c r="BT689" s="9"/>
      <c r="BU689" s="9"/>
      <c r="BV689" s="9"/>
      <c r="BW689" s="9"/>
      <c r="BX689" s="9"/>
      <c r="BY689" s="9"/>
      <c r="BZ689" s="9"/>
      <c r="CA689" s="9"/>
      <c r="CB689" s="9"/>
      <c r="CC689" s="9"/>
      <c r="CD689" s="9"/>
      <c r="CE689" s="9"/>
      <c r="CF689" s="9"/>
      <c r="CG689" s="9"/>
      <c r="CH689" s="9"/>
      <c r="CI689" s="9"/>
      <c r="CJ689" s="9"/>
      <c r="CK689" s="9"/>
      <c r="CL689" s="9"/>
      <c r="CM689" s="9"/>
      <c r="CN689" s="9"/>
      <c r="CO689" s="9"/>
      <c r="CP689" s="9"/>
      <c r="CQ689" s="9"/>
      <c r="CR689" s="9"/>
      <c r="CS689" s="9"/>
      <c r="CT689" s="9"/>
      <c r="CU689" s="9"/>
      <c r="CV689" s="9"/>
      <c r="CW689" s="9"/>
      <c r="CX689" s="9"/>
      <c r="CY689" s="9"/>
    </row>
    <row r="690" spans="1:103" ht="15.95" customHeight="1" x14ac:dyDescent="0.2">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9"/>
      <c r="BF690" s="9"/>
      <c r="BG690" s="9"/>
      <c r="BH690" s="9"/>
      <c r="BI690" s="9"/>
      <c r="BJ690" s="9"/>
      <c r="BK690" s="9"/>
      <c r="BL690" s="9"/>
      <c r="BM690" s="9"/>
      <c r="BN690" s="9"/>
      <c r="BO690" s="9"/>
      <c r="BP690" s="9"/>
      <c r="BQ690" s="9"/>
      <c r="BR690" s="9"/>
      <c r="BS690" s="9"/>
      <c r="BT690" s="9"/>
      <c r="BU690" s="9"/>
      <c r="BV690" s="9"/>
      <c r="BW690" s="9"/>
      <c r="BX690" s="9"/>
      <c r="BY690" s="9"/>
      <c r="BZ690" s="9"/>
      <c r="CA690" s="9"/>
      <c r="CB690" s="9"/>
      <c r="CC690" s="9"/>
      <c r="CD690" s="9"/>
      <c r="CE690" s="9"/>
      <c r="CF690" s="9"/>
      <c r="CG690" s="9"/>
      <c r="CH690" s="9"/>
      <c r="CI690" s="9"/>
      <c r="CJ690" s="9"/>
      <c r="CK690" s="9"/>
      <c r="CL690" s="9"/>
      <c r="CM690" s="9"/>
      <c r="CN690" s="9"/>
      <c r="CO690" s="9"/>
      <c r="CP690" s="9"/>
      <c r="CQ690" s="9"/>
      <c r="CR690" s="9"/>
      <c r="CS690" s="9"/>
      <c r="CT690" s="9"/>
      <c r="CU690" s="9"/>
      <c r="CV690" s="9"/>
      <c r="CW690" s="9"/>
      <c r="CX690" s="9"/>
      <c r="CY690" s="9"/>
    </row>
    <row r="691" spans="1:103" ht="15.95" customHeight="1" x14ac:dyDescent="0.2">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9"/>
      <c r="BF691" s="9"/>
      <c r="BG691" s="9"/>
      <c r="BH691" s="9"/>
      <c r="BI691" s="9"/>
      <c r="BJ691" s="9"/>
      <c r="BK691" s="9"/>
      <c r="BL691" s="9"/>
      <c r="BM691" s="9"/>
      <c r="BN691" s="9"/>
      <c r="BO691" s="9"/>
      <c r="BP691" s="9"/>
      <c r="BQ691" s="9"/>
      <c r="BR691" s="9"/>
      <c r="BS691" s="9"/>
      <c r="BT691" s="9"/>
      <c r="BU691" s="9"/>
      <c r="BV691" s="9"/>
      <c r="BW691" s="9"/>
      <c r="BX691" s="9"/>
      <c r="BY691" s="9"/>
      <c r="BZ691" s="9"/>
      <c r="CA691" s="9"/>
      <c r="CB691" s="9"/>
      <c r="CC691" s="9"/>
      <c r="CD691" s="9"/>
      <c r="CE691" s="9"/>
      <c r="CF691" s="9"/>
      <c r="CG691" s="9"/>
      <c r="CH691" s="9"/>
      <c r="CI691" s="9"/>
      <c r="CJ691" s="9"/>
      <c r="CK691" s="9"/>
      <c r="CL691" s="9"/>
      <c r="CM691" s="9"/>
      <c r="CN691" s="9"/>
      <c r="CO691" s="9"/>
      <c r="CP691" s="9"/>
      <c r="CQ691" s="9"/>
      <c r="CR691" s="9"/>
      <c r="CS691" s="9"/>
      <c r="CT691" s="9"/>
      <c r="CU691" s="9"/>
      <c r="CV691" s="9"/>
      <c r="CW691" s="9"/>
      <c r="CX691" s="9"/>
      <c r="CY691" s="9"/>
    </row>
    <row r="692" spans="1:103" ht="15.95" customHeight="1" x14ac:dyDescent="0.2">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9"/>
      <c r="BF692" s="9"/>
      <c r="BG692" s="9"/>
      <c r="BH692" s="9"/>
      <c r="BI692" s="9"/>
      <c r="BJ692" s="9"/>
      <c r="BK692" s="9"/>
      <c r="BL692" s="9"/>
      <c r="BM692" s="9"/>
      <c r="BN692" s="9"/>
      <c r="BO692" s="9"/>
      <c r="BP692" s="9"/>
      <c r="BQ692" s="9"/>
      <c r="BR692" s="9"/>
      <c r="BS692" s="9"/>
      <c r="BT692" s="9"/>
      <c r="BU692" s="9"/>
      <c r="BV692" s="9"/>
      <c r="BW692" s="9"/>
      <c r="BX692" s="9"/>
      <c r="BY692" s="9"/>
      <c r="BZ692" s="9"/>
      <c r="CA692" s="9"/>
      <c r="CB692" s="9"/>
      <c r="CC692" s="9"/>
      <c r="CD692" s="9"/>
      <c r="CE692" s="9"/>
      <c r="CF692" s="9"/>
      <c r="CG692" s="9"/>
      <c r="CH692" s="9"/>
      <c r="CI692" s="9"/>
      <c r="CJ692" s="9"/>
      <c r="CK692" s="9"/>
      <c r="CL692" s="9"/>
      <c r="CM692" s="9"/>
      <c r="CN692" s="9"/>
      <c r="CO692" s="9"/>
      <c r="CP692" s="9"/>
      <c r="CQ692" s="9"/>
      <c r="CR692" s="9"/>
      <c r="CS692" s="9"/>
      <c r="CT692" s="9"/>
      <c r="CU692" s="9"/>
      <c r="CV692" s="9"/>
      <c r="CW692" s="9"/>
      <c r="CX692" s="9"/>
      <c r="CY692" s="9"/>
    </row>
    <row r="693" spans="1:103" ht="15.95" customHeight="1" x14ac:dyDescent="0.2">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9"/>
      <c r="BL693" s="9"/>
      <c r="BM693" s="9"/>
      <c r="BN693" s="9"/>
      <c r="BO693" s="9"/>
      <c r="BP693" s="9"/>
      <c r="BQ693" s="9"/>
      <c r="BR693" s="9"/>
      <c r="BS693" s="9"/>
      <c r="BT693" s="9"/>
      <c r="BU693" s="9"/>
      <c r="BV693" s="9"/>
      <c r="BW693" s="9"/>
      <c r="BX693" s="9"/>
      <c r="BY693" s="9"/>
      <c r="BZ693" s="9"/>
      <c r="CA693" s="9"/>
      <c r="CB693" s="9"/>
      <c r="CC693" s="9"/>
      <c r="CD693" s="9"/>
      <c r="CE693" s="9"/>
      <c r="CF693" s="9"/>
      <c r="CG693" s="9"/>
      <c r="CH693" s="9"/>
      <c r="CI693" s="9"/>
      <c r="CJ693" s="9"/>
      <c r="CK693" s="9"/>
      <c r="CL693" s="9"/>
      <c r="CM693" s="9"/>
      <c r="CN693" s="9"/>
      <c r="CO693" s="9"/>
      <c r="CP693" s="9"/>
      <c r="CQ693" s="9"/>
      <c r="CR693" s="9"/>
      <c r="CS693" s="9"/>
      <c r="CT693" s="9"/>
      <c r="CU693" s="9"/>
      <c r="CV693" s="9"/>
      <c r="CW693" s="9"/>
      <c r="CX693" s="9"/>
      <c r="CY693" s="9"/>
    </row>
    <row r="694" spans="1:103" ht="15.95" customHeight="1" x14ac:dyDescent="0.2">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9"/>
      <c r="BL694" s="9"/>
      <c r="BM694" s="9"/>
      <c r="BN694" s="9"/>
      <c r="BO694" s="9"/>
      <c r="BP694" s="9"/>
      <c r="BQ694" s="9"/>
      <c r="BR694" s="9"/>
      <c r="BS694" s="9"/>
      <c r="BT694" s="9"/>
      <c r="BU694" s="9"/>
      <c r="BV694" s="9"/>
      <c r="BW694" s="9"/>
      <c r="BX694" s="9"/>
      <c r="BY694" s="9"/>
      <c r="BZ694" s="9"/>
      <c r="CA694" s="9"/>
      <c r="CB694" s="9"/>
      <c r="CC694" s="9"/>
      <c r="CD694" s="9"/>
      <c r="CE694" s="9"/>
      <c r="CF694" s="9"/>
      <c r="CG694" s="9"/>
      <c r="CH694" s="9"/>
      <c r="CI694" s="9"/>
      <c r="CJ694" s="9"/>
      <c r="CK694" s="9"/>
      <c r="CL694" s="9"/>
      <c r="CM694" s="9"/>
      <c r="CN694" s="9"/>
      <c r="CO694" s="9"/>
      <c r="CP694" s="9"/>
      <c r="CQ694" s="9"/>
      <c r="CR694" s="9"/>
      <c r="CS694" s="9"/>
      <c r="CT694" s="9"/>
      <c r="CU694" s="9"/>
      <c r="CV694" s="9"/>
      <c r="CW694" s="9"/>
      <c r="CX694" s="9"/>
      <c r="CY694" s="9"/>
    </row>
    <row r="695" spans="1:103" ht="15.95" customHeight="1" x14ac:dyDescent="0.2">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c r="CA695" s="9"/>
      <c r="CB695" s="9"/>
      <c r="CC695" s="9"/>
      <c r="CD695" s="9"/>
      <c r="CE695" s="9"/>
      <c r="CF695" s="9"/>
      <c r="CG695" s="9"/>
      <c r="CH695" s="9"/>
      <c r="CI695" s="9"/>
      <c r="CJ695" s="9"/>
      <c r="CK695" s="9"/>
      <c r="CL695" s="9"/>
      <c r="CM695" s="9"/>
      <c r="CN695" s="9"/>
      <c r="CO695" s="9"/>
      <c r="CP695" s="9"/>
      <c r="CQ695" s="9"/>
      <c r="CR695" s="9"/>
      <c r="CS695" s="9"/>
      <c r="CT695" s="9"/>
      <c r="CU695" s="9"/>
      <c r="CV695" s="9"/>
      <c r="CW695" s="9"/>
      <c r="CX695" s="9"/>
      <c r="CY695" s="9"/>
    </row>
    <row r="696" spans="1:103" ht="15.95" customHeight="1" x14ac:dyDescent="0.2">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c r="CA696" s="9"/>
      <c r="CB696" s="9"/>
      <c r="CC696" s="9"/>
      <c r="CD696" s="9"/>
      <c r="CE696" s="9"/>
      <c r="CF696" s="9"/>
      <c r="CG696" s="9"/>
      <c r="CH696" s="9"/>
      <c r="CI696" s="9"/>
      <c r="CJ696" s="9"/>
      <c r="CK696" s="9"/>
      <c r="CL696" s="9"/>
      <c r="CM696" s="9"/>
      <c r="CN696" s="9"/>
      <c r="CO696" s="9"/>
      <c r="CP696" s="9"/>
      <c r="CQ696" s="9"/>
      <c r="CR696" s="9"/>
      <c r="CS696" s="9"/>
      <c r="CT696" s="9"/>
      <c r="CU696" s="9"/>
      <c r="CV696" s="9"/>
      <c r="CW696" s="9"/>
      <c r="CX696" s="9"/>
      <c r="CY696" s="9"/>
    </row>
    <row r="697" spans="1:103" ht="15.95" customHeight="1" x14ac:dyDescent="0.2">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c r="CA697" s="9"/>
      <c r="CB697" s="9"/>
      <c r="CC697" s="9"/>
      <c r="CD697" s="9"/>
      <c r="CE697" s="9"/>
      <c r="CF697" s="9"/>
      <c r="CG697" s="9"/>
      <c r="CH697" s="9"/>
      <c r="CI697" s="9"/>
      <c r="CJ697" s="9"/>
      <c r="CK697" s="9"/>
      <c r="CL697" s="9"/>
      <c r="CM697" s="9"/>
      <c r="CN697" s="9"/>
      <c r="CO697" s="9"/>
      <c r="CP697" s="9"/>
      <c r="CQ697" s="9"/>
      <c r="CR697" s="9"/>
      <c r="CS697" s="9"/>
      <c r="CT697" s="9"/>
      <c r="CU697" s="9"/>
      <c r="CV697" s="9"/>
      <c r="CW697" s="9"/>
      <c r="CX697" s="9"/>
      <c r="CY697" s="9"/>
    </row>
    <row r="698" spans="1:103" ht="15.95" customHeight="1" x14ac:dyDescent="0.2">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row>
    <row r="699" spans="1:103" ht="15.95" customHeight="1" x14ac:dyDescent="0.2">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c r="BM699" s="9"/>
      <c r="BN699" s="9"/>
      <c r="BO699" s="9"/>
      <c r="BP699" s="9"/>
      <c r="BQ699" s="9"/>
      <c r="BR699" s="9"/>
      <c r="BS699" s="9"/>
      <c r="BT699" s="9"/>
      <c r="BU699" s="9"/>
      <c r="BV699" s="9"/>
      <c r="BW699" s="9"/>
      <c r="BX699" s="9"/>
      <c r="BY699" s="9"/>
      <c r="BZ699" s="9"/>
      <c r="CA699" s="9"/>
      <c r="CB699" s="9"/>
      <c r="CC699" s="9"/>
      <c r="CD699" s="9"/>
      <c r="CE699" s="9"/>
      <c r="CF699" s="9"/>
      <c r="CG699" s="9"/>
      <c r="CH699" s="9"/>
      <c r="CI699" s="9"/>
      <c r="CJ699" s="9"/>
      <c r="CK699" s="9"/>
      <c r="CL699" s="9"/>
      <c r="CM699" s="9"/>
      <c r="CN699" s="9"/>
      <c r="CO699" s="9"/>
      <c r="CP699" s="9"/>
      <c r="CQ699" s="9"/>
      <c r="CR699" s="9"/>
      <c r="CS699" s="9"/>
      <c r="CT699" s="9"/>
      <c r="CU699" s="9"/>
      <c r="CV699" s="9"/>
      <c r="CW699" s="9"/>
      <c r="CX699" s="9"/>
      <c r="CY699" s="9"/>
    </row>
    <row r="700" spans="1:103" ht="15.95" customHeight="1" x14ac:dyDescent="0.2">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c r="CA700" s="9"/>
      <c r="CB700" s="9"/>
      <c r="CC700" s="9"/>
      <c r="CD700" s="9"/>
      <c r="CE700" s="9"/>
      <c r="CF700" s="9"/>
      <c r="CG700" s="9"/>
      <c r="CH700" s="9"/>
      <c r="CI700" s="9"/>
      <c r="CJ700" s="9"/>
      <c r="CK700" s="9"/>
      <c r="CL700" s="9"/>
      <c r="CM700" s="9"/>
      <c r="CN700" s="9"/>
      <c r="CO700" s="9"/>
      <c r="CP700" s="9"/>
      <c r="CQ700" s="9"/>
      <c r="CR700" s="9"/>
      <c r="CS700" s="9"/>
      <c r="CT700" s="9"/>
      <c r="CU700" s="9"/>
      <c r="CV700" s="9"/>
      <c r="CW700" s="9"/>
      <c r="CX700" s="9"/>
      <c r="CY700" s="9"/>
    </row>
    <row r="701" spans="1:103" ht="15.95" customHeight="1" x14ac:dyDescent="0.2">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c r="CA701" s="9"/>
      <c r="CB701" s="9"/>
      <c r="CC701" s="9"/>
      <c r="CD701" s="9"/>
      <c r="CE701" s="9"/>
      <c r="CF701" s="9"/>
      <c r="CG701" s="9"/>
      <c r="CH701" s="9"/>
      <c r="CI701" s="9"/>
      <c r="CJ701" s="9"/>
      <c r="CK701" s="9"/>
      <c r="CL701" s="9"/>
      <c r="CM701" s="9"/>
      <c r="CN701" s="9"/>
      <c r="CO701" s="9"/>
      <c r="CP701" s="9"/>
      <c r="CQ701" s="9"/>
      <c r="CR701" s="9"/>
      <c r="CS701" s="9"/>
      <c r="CT701" s="9"/>
      <c r="CU701" s="9"/>
      <c r="CV701" s="9"/>
      <c r="CW701" s="9"/>
      <c r="CX701" s="9"/>
      <c r="CY701" s="9"/>
    </row>
    <row r="702" spans="1:103" ht="15.95" customHeight="1" x14ac:dyDescent="0.2">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c r="BM702" s="9"/>
      <c r="BN702" s="9"/>
      <c r="BO702" s="9"/>
      <c r="BP702" s="9"/>
      <c r="BQ702" s="9"/>
      <c r="BR702" s="9"/>
      <c r="BS702" s="9"/>
      <c r="BT702" s="9"/>
      <c r="BU702" s="9"/>
      <c r="BV702" s="9"/>
      <c r="BW702" s="9"/>
      <c r="BX702" s="9"/>
      <c r="BY702" s="9"/>
      <c r="BZ702" s="9"/>
      <c r="CA702" s="9"/>
      <c r="CB702" s="9"/>
      <c r="CC702" s="9"/>
      <c r="CD702" s="9"/>
      <c r="CE702" s="9"/>
      <c r="CF702" s="9"/>
      <c r="CG702" s="9"/>
      <c r="CH702" s="9"/>
      <c r="CI702" s="9"/>
      <c r="CJ702" s="9"/>
      <c r="CK702" s="9"/>
      <c r="CL702" s="9"/>
      <c r="CM702" s="9"/>
      <c r="CN702" s="9"/>
      <c r="CO702" s="9"/>
      <c r="CP702" s="9"/>
      <c r="CQ702" s="9"/>
      <c r="CR702" s="9"/>
      <c r="CS702" s="9"/>
      <c r="CT702" s="9"/>
      <c r="CU702" s="9"/>
      <c r="CV702" s="9"/>
      <c r="CW702" s="9"/>
      <c r="CX702" s="9"/>
      <c r="CY702" s="9"/>
    </row>
    <row r="703" spans="1:103" ht="15.95" customHeight="1" x14ac:dyDescent="0.2">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c r="CA703" s="9"/>
      <c r="CB703" s="9"/>
      <c r="CC703" s="9"/>
      <c r="CD703" s="9"/>
      <c r="CE703" s="9"/>
      <c r="CF703" s="9"/>
      <c r="CG703" s="9"/>
      <c r="CH703" s="9"/>
      <c r="CI703" s="9"/>
      <c r="CJ703" s="9"/>
      <c r="CK703" s="9"/>
      <c r="CL703" s="9"/>
      <c r="CM703" s="9"/>
      <c r="CN703" s="9"/>
      <c r="CO703" s="9"/>
      <c r="CP703" s="9"/>
      <c r="CQ703" s="9"/>
      <c r="CR703" s="9"/>
      <c r="CS703" s="9"/>
      <c r="CT703" s="9"/>
      <c r="CU703" s="9"/>
      <c r="CV703" s="9"/>
      <c r="CW703" s="9"/>
      <c r="CX703" s="9"/>
      <c r="CY703" s="9"/>
    </row>
    <row r="704" spans="1:103" ht="15.95" customHeight="1" x14ac:dyDescent="0.2">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9"/>
      <c r="BN704" s="9"/>
      <c r="BO704" s="9"/>
      <c r="BP704" s="9"/>
      <c r="BQ704" s="9"/>
      <c r="BR704" s="9"/>
      <c r="BS704" s="9"/>
      <c r="BT704" s="9"/>
      <c r="BU704" s="9"/>
      <c r="BV704" s="9"/>
      <c r="BW704" s="9"/>
      <c r="BX704" s="9"/>
      <c r="BY704" s="9"/>
      <c r="BZ704" s="9"/>
      <c r="CA704" s="9"/>
      <c r="CB704" s="9"/>
      <c r="CC704" s="9"/>
      <c r="CD704" s="9"/>
      <c r="CE704" s="9"/>
      <c r="CF704" s="9"/>
      <c r="CG704" s="9"/>
      <c r="CH704" s="9"/>
      <c r="CI704" s="9"/>
      <c r="CJ704" s="9"/>
      <c r="CK704" s="9"/>
      <c r="CL704" s="9"/>
      <c r="CM704" s="9"/>
      <c r="CN704" s="9"/>
      <c r="CO704" s="9"/>
      <c r="CP704" s="9"/>
      <c r="CQ704" s="9"/>
      <c r="CR704" s="9"/>
      <c r="CS704" s="9"/>
      <c r="CT704" s="9"/>
      <c r="CU704" s="9"/>
      <c r="CV704" s="9"/>
      <c r="CW704" s="9"/>
      <c r="CX704" s="9"/>
      <c r="CY704" s="9"/>
    </row>
    <row r="705" spans="1:103" ht="15.95" customHeight="1" x14ac:dyDescent="0.2">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c r="CA705" s="9"/>
      <c r="CB705" s="9"/>
      <c r="CC705" s="9"/>
      <c r="CD705" s="9"/>
      <c r="CE705" s="9"/>
      <c r="CF705" s="9"/>
      <c r="CG705" s="9"/>
      <c r="CH705" s="9"/>
      <c r="CI705" s="9"/>
      <c r="CJ705" s="9"/>
      <c r="CK705" s="9"/>
      <c r="CL705" s="9"/>
      <c r="CM705" s="9"/>
      <c r="CN705" s="9"/>
      <c r="CO705" s="9"/>
      <c r="CP705" s="9"/>
      <c r="CQ705" s="9"/>
      <c r="CR705" s="9"/>
      <c r="CS705" s="9"/>
      <c r="CT705" s="9"/>
      <c r="CU705" s="9"/>
      <c r="CV705" s="9"/>
      <c r="CW705" s="9"/>
      <c r="CX705" s="9"/>
      <c r="CY705" s="9"/>
    </row>
    <row r="706" spans="1:103" ht="15.95" customHeight="1" x14ac:dyDescent="0.2">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9"/>
      <c r="BL706" s="9"/>
      <c r="BM706" s="9"/>
      <c r="BN706" s="9"/>
      <c r="BO706" s="9"/>
      <c r="BP706" s="9"/>
      <c r="BQ706" s="9"/>
      <c r="BR706" s="9"/>
      <c r="BS706" s="9"/>
      <c r="BT706" s="9"/>
      <c r="BU706" s="9"/>
      <c r="BV706" s="9"/>
      <c r="BW706" s="9"/>
      <c r="BX706" s="9"/>
      <c r="BY706" s="9"/>
      <c r="BZ706" s="9"/>
      <c r="CA706" s="9"/>
      <c r="CB706" s="9"/>
      <c r="CC706" s="9"/>
      <c r="CD706" s="9"/>
      <c r="CE706" s="9"/>
      <c r="CF706" s="9"/>
      <c r="CG706" s="9"/>
      <c r="CH706" s="9"/>
      <c r="CI706" s="9"/>
      <c r="CJ706" s="9"/>
      <c r="CK706" s="9"/>
      <c r="CL706" s="9"/>
      <c r="CM706" s="9"/>
      <c r="CN706" s="9"/>
      <c r="CO706" s="9"/>
      <c r="CP706" s="9"/>
      <c r="CQ706" s="9"/>
      <c r="CR706" s="9"/>
      <c r="CS706" s="9"/>
      <c r="CT706" s="9"/>
      <c r="CU706" s="9"/>
      <c r="CV706" s="9"/>
      <c r="CW706" s="9"/>
      <c r="CX706" s="9"/>
      <c r="CY706" s="9"/>
    </row>
    <row r="707" spans="1:103" ht="15.95" customHeight="1" x14ac:dyDescent="0.2">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9"/>
      <c r="BL707" s="9"/>
      <c r="BM707" s="9"/>
      <c r="BN707" s="9"/>
      <c r="BO707" s="9"/>
      <c r="BP707" s="9"/>
      <c r="BQ707" s="9"/>
      <c r="BR707" s="9"/>
      <c r="BS707" s="9"/>
      <c r="BT707" s="9"/>
      <c r="BU707" s="9"/>
      <c r="BV707" s="9"/>
      <c r="BW707" s="9"/>
      <c r="BX707" s="9"/>
      <c r="BY707" s="9"/>
      <c r="BZ707" s="9"/>
      <c r="CA707" s="9"/>
      <c r="CB707" s="9"/>
      <c r="CC707" s="9"/>
      <c r="CD707" s="9"/>
      <c r="CE707" s="9"/>
      <c r="CF707" s="9"/>
      <c r="CG707" s="9"/>
      <c r="CH707" s="9"/>
      <c r="CI707" s="9"/>
      <c r="CJ707" s="9"/>
      <c r="CK707" s="9"/>
      <c r="CL707" s="9"/>
      <c r="CM707" s="9"/>
      <c r="CN707" s="9"/>
      <c r="CO707" s="9"/>
      <c r="CP707" s="9"/>
      <c r="CQ707" s="9"/>
      <c r="CR707" s="9"/>
      <c r="CS707" s="9"/>
      <c r="CT707" s="9"/>
      <c r="CU707" s="9"/>
      <c r="CV707" s="9"/>
      <c r="CW707" s="9"/>
      <c r="CX707" s="9"/>
      <c r="CY707" s="9"/>
    </row>
    <row r="708" spans="1:103" ht="15.95" customHeight="1" x14ac:dyDescent="0.2">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9"/>
      <c r="BL708" s="9"/>
      <c r="BM708" s="9"/>
      <c r="BN708" s="9"/>
      <c r="BO708" s="9"/>
      <c r="BP708" s="9"/>
      <c r="BQ708" s="9"/>
      <c r="BR708" s="9"/>
      <c r="BS708" s="9"/>
      <c r="BT708" s="9"/>
      <c r="BU708" s="9"/>
      <c r="BV708" s="9"/>
      <c r="BW708" s="9"/>
      <c r="BX708" s="9"/>
      <c r="BY708" s="9"/>
      <c r="BZ708" s="9"/>
      <c r="CA708" s="9"/>
      <c r="CB708" s="9"/>
      <c r="CC708" s="9"/>
      <c r="CD708" s="9"/>
      <c r="CE708" s="9"/>
      <c r="CF708" s="9"/>
      <c r="CG708" s="9"/>
      <c r="CH708" s="9"/>
      <c r="CI708" s="9"/>
      <c r="CJ708" s="9"/>
      <c r="CK708" s="9"/>
      <c r="CL708" s="9"/>
      <c r="CM708" s="9"/>
      <c r="CN708" s="9"/>
      <c r="CO708" s="9"/>
      <c r="CP708" s="9"/>
      <c r="CQ708" s="9"/>
      <c r="CR708" s="9"/>
      <c r="CS708" s="9"/>
      <c r="CT708" s="9"/>
      <c r="CU708" s="9"/>
      <c r="CV708" s="9"/>
      <c r="CW708" s="9"/>
      <c r="CX708" s="9"/>
      <c r="CY708" s="9"/>
    </row>
    <row r="709" spans="1:103" ht="15.95" customHeight="1" x14ac:dyDescent="0.2">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9"/>
      <c r="BL709" s="9"/>
      <c r="BM709" s="9"/>
      <c r="BN709" s="9"/>
      <c r="BO709" s="9"/>
      <c r="BP709" s="9"/>
      <c r="BQ709" s="9"/>
      <c r="BR709" s="9"/>
      <c r="BS709" s="9"/>
      <c r="BT709" s="9"/>
      <c r="BU709" s="9"/>
      <c r="BV709" s="9"/>
      <c r="BW709" s="9"/>
      <c r="BX709" s="9"/>
      <c r="BY709" s="9"/>
      <c r="BZ709" s="9"/>
      <c r="CA709" s="9"/>
      <c r="CB709" s="9"/>
      <c r="CC709" s="9"/>
      <c r="CD709" s="9"/>
      <c r="CE709" s="9"/>
      <c r="CF709" s="9"/>
      <c r="CG709" s="9"/>
      <c r="CH709" s="9"/>
      <c r="CI709" s="9"/>
      <c r="CJ709" s="9"/>
      <c r="CK709" s="9"/>
      <c r="CL709" s="9"/>
      <c r="CM709" s="9"/>
      <c r="CN709" s="9"/>
      <c r="CO709" s="9"/>
      <c r="CP709" s="9"/>
      <c r="CQ709" s="9"/>
      <c r="CR709" s="9"/>
      <c r="CS709" s="9"/>
      <c r="CT709" s="9"/>
      <c r="CU709" s="9"/>
      <c r="CV709" s="9"/>
      <c r="CW709" s="9"/>
      <c r="CX709" s="9"/>
      <c r="CY709" s="9"/>
    </row>
    <row r="710" spans="1:103" ht="15.95" customHeight="1" x14ac:dyDescent="0.2">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c r="BM710" s="9"/>
      <c r="BN710" s="9"/>
      <c r="BO710" s="9"/>
      <c r="BP710" s="9"/>
      <c r="BQ710" s="9"/>
      <c r="BR710" s="9"/>
      <c r="BS710" s="9"/>
      <c r="BT710" s="9"/>
      <c r="BU710" s="9"/>
      <c r="BV710" s="9"/>
      <c r="BW710" s="9"/>
      <c r="BX710" s="9"/>
      <c r="BY710" s="9"/>
      <c r="BZ710" s="9"/>
      <c r="CA710" s="9"/>
      <c r="CB710" s="9"/>
      <c r="CC710" s="9"/>
      <c r="CD710" s="9"/>
      <c r="CE710" s="9"/>
      <c r="CF710" s="9"/>
      <c r="CG710" s="9"/>
      <c r="CH710" s="9"/>
      <c r="CI710" s="9"/>
      <c r="CJ710" s="9"/>
      <c r="CK710" s="9"/>
      <c r="CL710" s="9"/>
      <c r="CM710" s="9"/>
      <c r="CN710" s="9"/>
      <c r="CO710" s="9"/>
      <c r="CP710" s="9"/>
      <c r="CQ710" s="9"/>
      <c r="CR710" s="9"/>
      <c r="CS710" s="9"/>
      <c r="CT710" s="9"/>
      <c r="CU710" s="9"/>
      <c r="CV710" s="9"/>
      <c r="CW710" s="9"/>
      <c r="CX710" s="9"/>
      <c r="CY710" s="9"/>
    </row>
    <row r="711" spans="1:103" ht="15.95" customHeight="1" x14ac:dyDescent="0.2">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9"/>
      <c r="BL711" s="9"/>
      <c r="BM711" s="9"/>
      <c r="BN711" s="9"/>
      <c r="BO711" s="9"/>
      <c r="BP711" s="9"/>
      <c r="BQ711" s="9"/>
      <c r="BR711" s="9"/>
      <c r="BS711" s="9"/>
      <c r="BT711" s="9"/>
      <c r="BU711" s="9"/>
      <c r="BV711" s="9"/>
      <c r="BW711" s="9"/>
      <c r="BX711" s="9"/>
      <c r="BY711" s="9"/>
      <c r="BZ711" s="9"/>
      <c r="CA711" s="9"/>
      <c r="CB711" s="9"/>
      <c r="CC711" s="9"/>
      <c r="CD711" s="9"/>
      <c r="CE711" s="9"/>
      <c r="CF711" s="9"/>
      <c r="CG711" s="9"/>
      <c r="CH711" s="9"/>
      <c r="CI711" s="9"/>
      <c r="CJ711" s="9"/>
      <c r="CK711" s="9"/>
      <c r="CL711" s="9"/>
      <c r="CM711" s="9"/>
      <c r="CN711" s="9"/>
      <c r="CO711" s="9"/>
      <c r="CP711" s="9"/>
      <c r="CQ711" s="9"/>
      <c r="CR711" s="9"/>
      <c r="CS711" s="9"/>
      <c r="CT711" s="9"/>
      <c r="CU711" s="9"/>
      <c r="CV711" s="9"/>
      <c r="CW711" s="9"/>
      <c r="CX711" s="9"/>
      <c r="CY711" s="9"/>
    </row>
    <row r="712" spans="1:103" ht="15.95" customHeight="1" x14ac:dyDescent="0.2">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c r="BM712" s="9"/>
      <c r="BN712" s="9"/>
      <c r="BO712" s="9"/>
      <c r="BP712" s="9"/>
      <c r="BQ712" s="9"/>
      <c r="BR712" s="9"/>
      <c r="BS712" s="9"/>
      <c r="BT712" s="9"/>
      <c r="BU712" s="9"/>
      <c r="BV712" s="9"/>
      <c r="BW712" s="9"/>
      <c r="BX712" s="9"/>
      <c r="BY712" s="9"/>
      <c r="BZ712" s="9"/>
      <c r="CA712" s="9"/>
      <c r="CB712" s="9"/>
      <c r="CC712" s="9"/>
      <c r="CD712" s="9"/>
      <c r="CE712" s="9"/>
      <c r="CF712" s="9"/>
      <c r="CG712" s="9"/>
      <c r="CH712" s="9"/>
      <c r="CI712" s="9"/>
      <c r="CJ712" s="9"/>
      <c r="CK712" s="9"/>
      <c r="CL712" s="9"/>
      <c r="CM712" s="9"/>
      <c r="CN712" s="9"/>
      <c r="CO712" s="9"/>
      <c r="CP712" s="9"/>
      <c r="CQ712" s="9"/>
      <c r="CR712" s="9"/>
      <c r="CS712" s="9"/>
      <c r="CT712" s="9"/>
      <c r="CU712" s="9"/>
      <c r="CV712" s="9"/>
      <c r="CW712" s="9"/>
      <c r="CX712" s="9"/>
      <c r="CY712" s="9"/>
    </row>
    <row r="713" spans="1:103" ht="15.95" customHeight="1" x14ac:dyDescent="0.2">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c r="CA713" s="9"/>
      <c r="CB713" s="9"/>
      <c r="CC713" s="9"/>
      <c r="CD713" s="9"/>
      <c r="CE713" s="9"/>
      <c r="CF713" s="9"/>
      <c r="CG713" s="9"/>
      <c r="CH713" s="9"/>
      <c r="CI713" s="9"/>
      <c r="CJ713" s="9"/>
      <c r="CK713" s="9"/>
      <c r="CL713" s="9"/>
      <c r="CM713" s="9"/>
      <c r="CN713" s="9"/>
      <c r="CO713" s="9"/>
      <c r="CP713" s="9"/>
      <c r="CQ713" s="9"/>
      <c r="CR713" s="9"/>
      <c r="CS713" s="9"/>
      <c r="CT713" s="9"/>
      <c r="CU713" s="9"/>
      <c r="CV713" s="9"/>
      <c r="CW713" s="9"/>
      <c r="CX713" s="9"/>
      <c r="CY713" s="9"/>
    </row>
    <row r="714" spans="1:103" ht="15.95" customHeight="1" x14ac:dyDescent="0.2">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9"/>
      <c r="BL714" s="9"/>
      <c r="BM714" s="9"/>
      <c r="BN714" s="9"/>
      <c r="BO714" s="9"/>
      <c r="BP714" s="9"/>
      <c r="BQ714" s="9"/>
      <c r="BR714" s="9"/>
      <c r="BS714" s="9"/>
      <c r="BT714" s="9"/>
      <c r="BU714" s="9"/>
      <c r="BV714" s="9"/>
      <c r="BW714" s="9"/>
      <c r="BX714" s="9"/>
      <c r="BY714" s="9"/>
      <c r="BZ714" s="9"/>
      <c r="CA714" s="9"/>
      <c r="CB714" s="9"/>
      <c r="CC714" s="9"/>
      <c r="CD714" s="9"/>
      <c r="CE714" s="9"/>
      <c r="CF714" s="9"/>
      <c r="CG714" s="9"/>
      <c r="CH714" s="9"/>
      <c r="CI714" s="9"/>
      <c r="CJ714" s="9"/>
      <c r="CK714" s="9"/>
      <c r="CL714" s="9"/>
      <c r="CM714" s="9"/>
      <c r="CN714" s="9"/>
      <c r="CO714" s="9"/>
      <c r="CP714" s="9"/>
      <c r="CQ714" s="9"/>
      <c r="CR714" s="9"/>
      <c r="CS714" s="9"/>
      <c r="CT714" s="9"/>
      <c r="CU714" s="9"/>
      <c r="CV714" s="9"/>
      <c r="CW714" s="9"/>
      <c r="CX714" s="9"/>
      <c r="CY714" s="9"/>
    </row>
    <row r="715" spans="1:103" ht="15.95" customHeight="1" x14ac:dyDescent="0.2">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9"/>
      <c r="BL715" s="9"/>
      <c r="BM715" s="9"/>
      <c r="BN715" s="9"/>
      <c r="BO715" s="9"/>
      <c r="BP715" s="9"/>
      <c r="BQ715" s="9"/>
      <c r="BR715" s="9"/>
      <c r="BS715" s="9"/>
      <c r="BT715" s="9"/>
      <c r="BU715" s="9"/>
      <c r="BV715" s="9"/>
      <c r="BW715" s="9"/>
      <c r="BX715" s="9"/>
      <c r="BY715" s="9"/>
      <c r="BZ715" s="9"/>
      <c r="CA715" s="9"/>
      <c r="CB715" s="9"/>
      <c r="CC715" s="9"/>
      <c r="CD715" s="9"/>
      <c r="CE715" s="9"/>
      <c r="CF715" s="9"/>
      <c r="CG715" s="9"/>
      <c r="CH715" s="9"/>
      <c r="CI715" s="9"/>
      <c r="CJ715" s="9"/>
      <c r="CK715" s="9"/>
      <c r="CL715" s="9"/>
      <c r="CM715" s="9"/>
      <c r="CN715" s="9"/>
      <c r="CO715" s="9"/>
      <c r="CP715" s="9"/>
      <c r="CQ715" s="9"/>
      <c r="CR715" s="9"/>
      <c r="CS715" s="9"/>
      <c r="CT715" s="9"/>
      <c r="CU715" s="9"/>
      <c r="CV715" s="9"/>
      <c r="CW715" s="9"/>
      <c r="CX715" s="9"/>
      <c r="CY715" s="9"/>
    </row>
    <row r="716" spans="1:103" ht="15.95" customHeight="1" x14ac:dyDescent="0.2">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9"/>
      <c r="BL716" s="9"/>
      <c r="BM716" s="9"/>
      <c r="BN716" s="9"/>
      <c r="BO716" s="9"/>
      <c r="BP716" s="9"/>
      <c r="BQ716" s="9"/>
      <c r="BR716" s="9"/>
      <c r="BS716" s="9"/>
      <c r="BT716" s="9"/>
      <c r="BU716" s="9"/>
      <c r="BV716" s="9"/>
      <c r="BW716" s="9"/>
      <c r="BX716" s="9"/>
      <c r="BY716" s="9"/>
      <c r="BZ716" s="9"/>
      <c r="CA716" s="9"/>
      <c r="CB716" s="9"/>
      <c r="CC716" s="9"/>
      <c r="CD716" s="9"/>
      <c r="CE716" s="9"/>
      <c r="CF716" s="9"/>
      <c r="CG716" s="9"/>
      <c r="CH716" s="9"/>
      <c r="CI716" s="9"/>
      <c r="CJ716" s="9"/>
      <c r="CK716" s="9"/>
      <c r="CL716" s="9"/>
      <c r="CM716" s="9"/>
      <c r="CN716" s="9"/>
      <c r="CO716" s="9"/>
      <c r="CP716" s="9"/>
      <c r="CQ716" s="9"/>
      <c r="CR716" s="9"/>
      <c r="CS716" s="9"/>
      <c r="CT716" s="9"/>
      <c r="CU716" s="9"/>
      <c r="CV716" s="9"/>
      <c r="CW716" s="9"/>
      <c r="CX716" s="9"/>
      <c r="CY716" s="9"/>
    </row>
    <row r="717" spans="1:103" ht="15.95" customHeight="1" x14ac:dyDescent="0.2">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9"/>
      <c r="BL717" s="9"/>
      <c r="BM717" s="9"/>
      <c r="BN717" s="9"/>
      <c r="BO717" s="9"/>
      <c r="BP717" s="9"/>
      <c r="BQ717" s="9"/>
      <c r="BR717" s="9"/>
      <c r="BS717" s="9"/>
      <c r="BT717" s="9"/>
      <c r="BU717" s="9"/>
      <c r="BV717" s="9"/>
      <c r="BW717" s="9"/>
      <c r="BX717" s="9"/>
      <c r="BY717" s="9"/>
      <c r="BZ717" s="9"/>
      <c r="CA717" s="9"/>
      <c r="CB717" s="9"/>
      <c r="CC717" s="9"/>
      <c r="CD717" s="9"/>
      <c r="CE717" s="9"/>
      <c r="CF717" s="9"/>
      <c r="CG717" s="9"/>
      <c r="CH717" s="9"/>
      <c r="CI717" s="9"/>
      <c r="CJ717" s="9"/>
      <c r="CK717" s="9"/>
      <c r="CL717" s="9"/>
      <c r="CM717" s="9"/>
      <c r="CN717" s="9"/>
      <c r="CO717" s="9"/>
      <c r="CP717" s="9"/>
      <c r="CQ717" s="9"/>
      <c r="CR717" s="9"/>
      <c r="CS717" s="9"/>
      <c r="CT717" s="9"/>
      <c r="CU717" s="9"/>
      <c r="CV717" s="9"/>
      <c r="CW717" s="9"/>
      <c r="CX717" s="9"/>
      <c r="CY717" s="9"/>
    </row>
    <row r="718" spans="1:103" ht="15.95" customHeight="1" x14ac:dyDescent="0.2">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9"/>
      <c r="BL718" s="9"/>
      <c r="BM718" s="9"/>
      <c r="BN718" s="9"/>
      <c r="BO718" s="9"/>
      <c r="BP718" s="9"/>
      <c r="BQ718" s="9"/>
      <c r="BR718" s="9"/>
      <c r="BS718" s="9"/>
      <c r="BT718" s="9"/>
      <c r="BU718" s="9"/>
      <c r="BV718" s="9"/>
      <c r="BW718" s="9"/>
      <c r="BX718" s="9"/>
      <c r="BY718" s="9"/>
      <c r="BZ718" s="9"/>
      <c r="CA718" s="9"/>
      <c r="CB718" s="9"/>
      <c r="CC718" s="9"/>
      <c r="CD718" s="9"/>
      <c r="CE718" s="9"/>
      <c r="CF718" s="9"/>
      <c r="CG718" s="9"/>
      <c r="CH718" s="9"/>
      <c r="CI718" s="9"/>
      <c r="CJ718" s="9"/>
      <c r="CK718" s="9"/>
      <c r="CL718" s="9"/>
      <c r="CM718" s="9"/>
      <c r="CN718" s="9"/>
      <c r="CO718" s="9"/>
      <c r="CP718" s="9"/>
      <c r="CQ718" s="9"/>
      <c r="CR718" s="9"/>
      <c r="CS718" s="9"/>
      <c r="CT718" s="9"/>
      <c r="CU718" s="9"/>
      <c r="CV718" s="9"/>
      <c r="CW718" s="9"/>
      <c r="CX718" s="9"/>
      <c r="CY718" s="9"/>
    </row>
    <row r="719" spans="1:103" ht="15.95" customHeight="1" x14ac:dyDescent="0.2">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9"/>
      <c r="BL719" s="9"/>
      <c r="BM719" s="9"/>
      <c r="BN719" s="9"/>
      <c r="BO719" s="9"/>
      <c r="BP719" s="9"/>
      <c r="BQ719" s="9"/>
      <c r="BR719" s="9"/>
      <c r="BS719" s="9"/>
      <c r="BT719" s="9"/>
      <c r="BU719" s="9"/>
      <c r="BV719" s="9"/>
      <c r="BW719" s="9"/>
      <c r="BX719" s="9"/>
      <c r="BY719" s="9"/>
      <c r="BZ719" s="9"/>
      <c r="CA719" s="9"/>
      <c r="CB719" s="9"/>
      <c r="CC719" s="9"/>
      <c r="CD719" s="9"/>
      <c r="CE719" s="9"/>
      <c r="CF719" s="9"/>
      <c r="CG719" s="9"/>
      <c r="CH719" s="9"/>
      <c r="CI719" s="9"/>
      <c r="CJ719" s="9"/>
      <c r="CK719" s="9"/>
      <c r="CL719" s="9"/>
      <c r="CM719" s="9"/>
      <c r="CN719" s="9"/>
      <c r="CO719" s="9"/>
      <c r="CP719" s="9"/>
      <c r="CQ719" s="9"/>
      <c r="CR719" s="9"/>
      <c r="CS719" s="9"/>
      <c r="CT719" s="9"/>
      <c r="CU719" s="9"/>
      <c r="CV719" s="9"/>
      <c r="CW719" s="9"/>
      <c r="CX719" s="9"/>
      <c r="CY719" s="9"/>
    </row>
    <row r="720" spans="1:103" ht="15.95" customHeight="1" x14ac:dyDescent="0.2">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9"/>
      <c r="BL720" s="9"/>
      <c r="BM720" s="9"/>
      <c r="BN720" s="9"/>
      <c r="BO720" s="9"/>
      <c r="BP720" s="9"/>
      <c r="BQ720" s="9"/>
      <c r="BR720" s="9"/>
      <c r="BS720" s="9"/>
      <c r="BT720" s="9"/>
      <c r="BU720" s="9"/>
      <c r="BV720" s="9"/>
      <c r="BW720" s="9"/>
      <c r="BX720" s="9"/>
      <c r="BY720" s="9"/>
      <c r="BZ720" s="9"/>
      <c r="CA720" s="9"/>
      <c r="CB720" s="9"/>
      <c r="CC720" s="9"/>
      <c r="CD720" s="9"/>
      <c r="CE720" s="9"/>
      <c r="CF720" s="9"/>
      <c r="CG720" s="9"/>
      <c r="CH720" s="9"/>
      <c r="CI720" s="9"/>
      <c r="CJ720" s="9"/>
      <c r="CK720" s="9"/>
      <c r="CL720" s="9"/>
      <c r="CM720" s="9"/>
      <c r="CN720" s="9"/>
      <c r="CO720" s="9"/>
      <c r="CP720" s="9"/>
      <c r="CQ720" s="9"/>
      <c r="CR720" s="9"/>
      <c r="CS720" s="9"/>
      <c r="CT720" s="9"/>
      <c r="CU720" s="9"/>
      <c r="CV720" s="9"/>
      <c r="CW720" s="9"/>
      <c r="CX720" s="9"/>
      <c r="CY720" s="9"/>
    </row>
    <row r="721" spans="1:103" ht="15.95" customHeight="1" x14ac:dyDescent="0.2">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9"/>
      <c r="BL721" s="9"/>
      <c r="BM721" s="9"/>
      <c r="BN721" s="9"/>
      <c r="BO721" s="9"/>
      <c r="BP721" s="9"/>
      <c r="BQ721" s="9"/>
      <c r="BR721" s="9"/>
      <c r="BS721" s="9"/>
      <c r="BT721" s="9"/>
      <c r="BU721" s="9"/>
      <c r="BV721" s="9"/>
      <c r="BW721" s="9"/>
      <c r="BX721" s="9"/>
      <c r="BY721" s="9"/>
      <c r="BZ721" s="9"/>
      <c r="CA721" s="9"/>
      <c r="CB721" s="9"/>
      <c r="CC721" s="9"/>
      <c r="CD721" s="9"/>
      <c r="CE721" s="9"/>
      <c r="CF721" s="9"/>
      <c r="CG721" s="9"/>
      <c r="CH721" s="9"/>
      <c r="CI721" s="9"/>
      <c r="CJ721" s="9"/>
      <c r="CK721" s="9"/>
      <c r="CL721" s="9"/>
      <c r="CM721" s="9"/>
      <c r="CN721" s="9"/>
      <c r="CO721" s="9"/>
      <c r="CP721" s="9"/>
      <c r="CQ721" s="9"/>
      <c r="CR721" s="9"/>
      <c r="CS721" s="9"/>
      <c r="CT721" s="9"/>
      <c r="CU721" s="9"/>
      <c r="CV721" s="9"/>
      <c r="CW721" s="9"/>
      <c r="CX721" s="9"/>
      <c r="CY721" s="9"/>
    </row>
    <row r="722" spans="1:103" ht="15.95" customHeight="1" x14ac:dyDescent="0.2">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c r="BM722" s="9"/>
      <c r="BN722" s="9"/>
      <c r="BO722" s="9"/>
      <c r="BP722" s="9"/>
      <c r="BQ722" s="9"/>
      <c r="BR722" s="9"/>
      <c r="BS722" s="9"/>
      <c r="BT722" s="9"/>
      <c r="BU722" s="9"/>
      <c r="BV722" s="9"/>
      <c r="BW722" s="9"/>
      <c r="BX722" s="9"/>
      <c r="BY722" s="9"/>
      <c r="BZ722" s="9"/>
      <c r="CA722" s="9"/>
      <c r="CB722" s="9"/>
      <c r="CC722" s="9"/>
      <c r="CD722" s="9"/>
      <c r="CE722" s="9"/>
      <c r="CF722" s="9"/>
      <c r="CG722" s="9"/>
      <c r="CH722" s="9"/>
      <c r="CI722" s="9"/>
      <c r="CJ722" s="9"/>
      <c r="CK722" s="9"/>
      <c r="CL722" s="9"/>
      <c r="CM722" s="9"/>
      <c r="CN722" s="9"/>
      <c r="CO722" s="9"/>
      <c r="CP722" s="9"/>
      <c r="CQ722" s="9"/>
      <c r="CR722" s="9"/>
      <c r="CS722" s="9"/>
      <c r="CT722" s="9"/>
      <c r="CU722" s="9"/>
      <c r="CV722" s="9"/>
      <c r="CW722" s="9"/>
      <c r="CX722" s="9"/>
      <c r="CY722" s="9"/>
    </row>
    <row r="723" spans="1:103" ht="15.95" customHeight="1" x14ac:dyDescent="0.2">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9"/>
      <c r="BL723" s="9"/>
      <c r="BM723" s="9"/>
      <c r="BN723" s="9"/>
      <c r="BO723" s="9"/>
      <c r="BP723" s="9"/>
      <c r="BQ723" s="9"/>
      <c r="BR723" s="9"/>
      <c r="BS723" s="9"/>
      <c r="BT723" s="9"/>
      <c r="BU723" s="9"/>
      <c r="BV723" s="9"/>
      <c r="BW723" s="9"/>
      <c r="BX723" s="9"/>
      <c r="BY723" s="9"/>
      <c r="BZ723" s="9"/>
      <c r="CA723" s="9"/>
      <c r="CB723" s="9"/>
      <c r="CC723" s="9"/>
      <c r="CD723" s="9"/>
      <c r="CE723" s="9"/>
      <c r="CF723" s="9"/>
      <c r="CG723" s="9"/>
      <c r="CH723" s="9"/>
      <c r="CI723" s="9"/>
      <c r="CJ723" s="9"/>
      <c r="CK723" s="9"/>
      <c r="CL723" s="9"/>
      <c r="CM723" s="9"/>
      <c r="CN723" s="9"/>
      <c r="CO723" s="9"/>
      <c r="CP723" s="9"/>
      <c r="CQ723" s="9"/>
      <c r="CR723" s="9"/>
      <c r="CS723" s="9"/>
      <c r="CT723" s="9"/>
      <c r="CU723" s="9"/>
      <c r="CV723" s="9"/>
      <c r="CW723" s="9"/>
      <c r="CX723" s="9"/>
      <c r="CY723" s="9"/>
    </row>
    <row r="724" spans="1:103" ht="15.95" customHeight="1" x14ac:dyDescent="0.2">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9"/>
      <c r="BL724" s="9"/>
      <c r="BM724" s="9"/>
      <c r="BN724" s="9"/>
      <c r="BO724" s="9"/>
      <c r="BP724" s="9"/>
      <c r="BQ724" s="9"/>
      <c r="BR724" s="9"/>
      <c r="BS724" s="9"/>
      <c r="BT724" s="9"/>
      <c r="BU724" s="9"/>
      <c r="BV724" s="9"/>
      <c r="BW724" s="9"/>
      <c r="BX724" s="9"/>
      <c r="BY724" s="9"/>
      <c r="BZ724" s="9"/>
      <c r="CA724" s="9"/>
      <c r="CB724" s="9"/>
      <c r="CC724" s="9"/>
      <c r="CD724" s="9"/>
      <c r="CE724" s="9"/>
      <c r="CF724" s="9"/>
      <c r="CG724" s="9"/>
      <c r="CH724" s="9"/>
      <c r="CI724" s="9"/>
      <c r="CJ724" s="9"/>
      <c r="CK724" s="9"/>
      <c r="CL724" s="9"/>
      <c r="CM724" s="9"/>
      <c r="CN724" s="9"/>
      <c r="CO724" s="9"/>
      <c r="CP724" s="9"/>
      <c r="CQ724" s="9"/>
      <c r="CR724" s="9"/>
      <c r="CS724" s="9"/>
      <c r="CT724" s="9"/>
      <c r="CU724" s="9"/>
      <c r="CV724" s="9"/>
      <c r="CW724" s="9"/>
      <c r="CX724" s="9"/>
      <c r="CY724" s="9"/>
    </row>
    <row r="725" spans="1:103" ht="15.95" customHeight="1" x14ac:dyDescent="0.2">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9"/>
      <c r="BL725" s="9"/>
      <c r="BM725" s="9"/>
      <c r="BN725" s="9"/>
      <c r="BO725" s="9"/>
      <c r="BP725" s="9"/>
      <c r="BQ725" s="9"/>
      <c r="BR725" s="9"/>
      <c r="BS725" s="9"/>
      <c r="BT725" s="9"/>
      <c r="BU725" s="9"/>
      <c r="BV725" s="9"/>
      <c r="BW725" s="9"/>
      <c r="BX725" s="9"/>
      <c r="BY725" s="9"/>
      <c r="BZ725" s="9"/>
      <c r="CA725" s="9"/>
      <c r="CB725" s="9"/>
      <c r="CC725" s="9"/>
      <c r="CD725" s="9"/>
      <c r="CE725" s="9"/>
      <c r="CF725" s="9"/>
      <c r="CG725" s="9"/>
      <c r="CH725" s="9"/>
      <c r="CI725" s="9"/>
      <c r="CJ725" s="9"/>
      <c r="CK725" s="9"/>
      <c r="CL725" s="9"/>
      <c r="CM725" s="9"/>
      <c r="CN725" s="9"/>
      <c r="CO725" s="9"/>
      <c r="CP725" s="9"/>
      <c r="CQ725" s="9"/>
      <c r="CR725" s="9"/>
      <c r="CS725" s="9"/>
      <c r="CT725" s="9"/>
      <c r="CU725" s="9"/>
      <c r="CV725" s="9"/>
      <c r="CW725" s="9"/>
      <c r="CX725" s="9"/>
      <c r="CY725" s="9"/>
    </row>
    <row r="726" spans="1:103" ht="15.95" customHeight="1" x14ac:dyDescent="0.2">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9"/>
      <c r="BL726" s="9"/>
      <c r="BM726" s="9"/>
      <c r="BN726" s="9"/>
      <c r="BO726" s="9"/>
      <c r="BP726" s="9"/>
      <c r="BQ726" s="9"/>
      <c r="BR726" s="9"/>
      <c r="BS726" s="9"/>
      <c r="BT726" s="9"/>
      <c r="BU726" s="9"/>
      <c r="BV726" s="9"/>
      <c r="BW726" s="9"/>
      <c r="BX726" s="9"/>
      <c r="BY726" s="9"/>
      <c r="BZ726" s="9"/>
      <c r="CA726" s="9"/>
      <c r="CB726" s="9"/>
      <c r="CC726" s="9"/>
      <c r="CD726" s="9"/>
      <c r="CE726" s="9"/>
      <c r="CF726" s="9"/>
      <c r="CG726" s="9"/>
      <c r="CH726" s="9"/>
      <c r="CI726" s="9"/>
      <c r="CJ726" s="9"/>
      <c r="CK726" s="9"/>
      <c r="CL726" s="9"/>
      <c r="CM726" s="9"/>
      <c r="CN726" s="9"/>
      <c r="CO726" s="9"/>
      <c r="CP726" s="9"/>
      <c r="CQ726" s="9"/>
      <c r="CR726" s="9"/>
      <c r="CS726" s="9"/>
      <c r="CT726" s="9"/>
      <c r="CU726" s="9"/>
      <c r="CV726" s="9"/>
      <c r="CW726" s="9"/>
      <c r="CX726" s="9"/>
      <c r="CY726" s="9"/>
    </row>
    <row r="727" spans="1:103" ht="15.95" customHeight="1" x14ac:dyDescent="0.2">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9"/>
      <c r="BL727" s="9"/>
      <c r="BM727" s="9"/>
      <c r="BN727" s="9"/>
      <c r="BO727" s="9"/>
      <c r="BP727" s="9"/>
      <c r="BQ727" s="9"/>
      <c r="BR727" s="9"/>
      <c r="BS727" s="9"/>
      <c r="BT727" s="9"/>
      <c r="BU727" s="9"/>
      <c r="BV727" s="9"/>
      <c r="BW727" s="9"/>
      <c r="BX727" s="9"/>
      <c r="BY727" s="9"/>
      <c r="BZ727" s="9"/>
      <c r="CA727" s="9"/>
      <c r="CB727" s="9"/>
      <c r="CC727" s="9"/>
      <c r="CD727" s="9"/>
      <c r="CE727" s="9"/>
      <c r="CF727" s="9"/>
      <c r="CG727" s="9"/>
      <c r="CH727" s="9"/>
      <c r="CI727" s="9"/>
      <c r="CJ727" s="9"/>
      <c r="CK727" s="9"/>
      <c r="CL727" s="9"/>
      <c r="CM727" s="9"/>
      <c r="CN727" s="9"/>
      <c r="CO727" s="9"/>
      <c r="CP727" s="9"/>
      <c r="CQ727" s="9"/>
      <c r="CR727" s="9"/>
      <c r="CS727" s="9"/>
      <c r="CT727" s="9"/>
      <c r="CU727" s="9"/>
      <c r="CV727" s="9"/>
      <c r="CW727" s="9"/>
      <c r="CX727" s="9"/>
      <c r="CY727" s="9"/>
    </row>
    <row r="728" spans="1:103" ht="15.95" customHeight="1" x14ac:dyDescent="0.2">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9"/>
      <c r="BL728" s="9"/>
      <c r="BM728" s="9"/>
      <c r="BN728" s="9"/>
      <c r="BO728" s="9"/>
      <c r="BP728" s="9"/>
      <c r="BQ728" s="9"/>
      <c r="BR728" s="9"/>
      <c r="BS728" s="9"/>
      <c r="BT728" s="9"/>
      <c r="BU728" s="9"/>
      <c r="BV728" s="9"/>
      <c r="BW728" s="9"/>
      <c r="BX728" s="9"/>
      <c r="BY728" s="9"/>
      <c r="BZ728" s="9"/>
      <c r="CA728" s="9"/>
      <c r="CB728" s="9"/>
      <c r="CC728" s="9"/>
      <c r="CD728" s="9"/>
      <c r="CE728" s="9"/>
      <c r="CF728" s="9"/>
      <c r="CG728" s="9"/>
      <c r="CH728" s="9"/>
      <c r="CI728" s="9"/>
      <c r="CJ728" s="9"/>
      <c r="CK728" s="9"/>
      <c r="CL728" s="9"/>
      <c r="CM728" s="9"/>
      <c r="CN728" s="9"/>
      <c r="CO728" s="9"/>
      <c r="CP728" s="9"/>
      <c r="CQ728" s="9"/>
      <c r="CR728" s="9"/>
      <c r="CS728" s="9"/>
      <c r="CT728" s="9"/>
      <c r="CU728" s="9"/>
      <c r="CV728" s="9"/>
      <c r="CW728" s="9"/>
      <c r="CX728" s="9"/>
      <c r="CY728" s="9"/>
    </row>
    <row r="729" spans="1:103" ht="15.95" customHeight="1" x14ac:dyDescent="0.2">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9"/>
      <c r="BL729" s="9"/>
      <c r="BM729" s="9"/>
      <c r="BN729" s="9"/>
      <c r="BO729" s="9"/>
      <c r="BP729" s="9"/>
      <c r="BQ729" s="9"/>
      <c r="BR729" s="9"/>
      <c r="BS729" s="9"/>
      <c r="BT729" s="9"/>
      <c r="BU729" s="9"/>
      <c r="BV729" s="9"/>
      <c r="BW729" s="9"/>
      <c r="BX729" s="9"/>
      <c r="BY729" s="9"/>
      <c r="BZ729" s="9"/>
      <c r="CA729" s="9"/>
      <c r="CB729" s="9"/>
      <c r="CC729" s="9"/>
      <c r="CD729" s="9"/>
      <c r="CE729" s="9"/>
      <c r="CF729" s="9"/>
      <c r="CG729" s="9"/>
      <c r="CH729" s="9"/>
      <c r="CI729" s="9"/>
      <c r="CJ729" s="9"/>
      <c r="CK729" s="9"/>
      <c r="CL729" s="9"/>
      <c r="CM729" s="9"/>
      <c r="CN729" s="9"/>
      <c r="CO729" s="9"/>
      <c r="CP729" s="9"/>
      <c r="CQ729" s="9"/>
      <c r="CR729" s="9"/>
      <c r="CS729" s="9"/>
      <c r="CT729" s="9"/>
      <c r="CU729" s="9"/>
      <c r="CV729" s="9"/>
      <c r="CW729" s="9"/>
      <c r="CX729" s="9"/>
      <c r="CY729" s="9"/>
    </row>
    <row r="730" spans="1:103" ht="15.95" customHeight="1" x14ac:dyDescent="0.2">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9"/>
      <c r="BL730" s="9"/>
      <c r="BM730" s="9"/>
      <c r="BN730" s="9"/>
      <c r="BO730" s="9"/>
      <c r="BP730" s="9"/>
      <c r="BQ730" s="9"/>
      <c r="BR730" s="9"/>
      <c r="BS730" s="9"/>
      <c r="BT730" s="9"/>
      <c r="BU730" s="9"/>
      <c r="BV730" s="9"/>
      <c r="BW730" s="9"/>
      <c r="BX730" s="9"/>
      <c r="BY730" s="9"/>
      <c r="BZ730" s="9"/>
      <c r="CA730" s="9"/>
      <c r="CB730" s="9"/>
      <c r="CC730" s="9"/>
      <c r="CD730" s="9"/>
      <c r="CE730" s="9"/>
      <c r="CF730" s="9"/>
      <c r="CG730" s="9"/>
      <c r="CH730" s="9"/>
      <c r="CI730" s="9"/>
      <c r="CJ730" s="9"/>
      <c r="CK730" s="9"/>
      <c r="CL730" s="9"/>
      <c r="CM730" s="9"/>
      <c r="CN730" s="9"/>
      <c r="CO730" s="9"/>
      <c r="CP730" s="9"/>
      <c r="CQ730" s="9"/>
      <c r="CR730" s="9"/>
      <c r="CS730" s="9"/>
      <c r="CT730" s="9"/>
      <c r="CU730" s="9"/>
      <c r="CV730" s="9"/>
      <c r="CW730" s="9"/>
      <c r="CX730" s="9"/>
      <c r="CY730" s="9"/>
    </row>
    <row r="731" spans="1:103" ht="15.95" customHeight="1" x14ac:dyDescent="0.2">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9"/>
      <c r="BL731" s="9"/>
      <c r="BM731" s="9"/>
      <c r="BN731" s="9"/>
      <c r="BO731" s="9"/>
      <c r="BP731" s="9"/>
      <c r="BQ731" s="9"/>
      <c r="BR731" s="9"/>
      <c r="BS731" s="9"/>
      <c r="BT731" s="9"/>
      <c r="BU731" s="9"/>
      <c r="BV731" s="9"/>
      <c r="BW731" s="9"/>
      <c r="BX731" s="9"/>
      <c r="BY731" s="9"/>
      <c r="BZ731" s="9"/>
      <c r="CA731" s="9"/>
      <c r="CB731" s="9"/>
      <c r="CC731" s="9"/>
      <c r="CD731" s="9"/>
      <c r="CE731" s="9"/>
      <c r="CF731" s="9"/>
      <c r="CG731" s="9"/>
      <c r="CH731" s="9"/>
      <c r="CI731" s="9"/>
      <c r="CJ731" s="9"/>
      <c r="CK731" s="9"/>
      <c r="CL731" s="9"/>
      <c r="CM731" s="9"/>
      <c r="CN731" s="9"/>
      <c r="CO731" s="9"/>
      <c r="CP731" s="9"/>
      <c r="CQ731" s="9"/>
      <c r="CR731" s="9"/>
      <c r="CS731" s="9"/>
      <c r="CT731" s="9"/>
      <c r="CU731" s="9"/>
      <c r="CV731" s="9"/>
      <c r="CW731" s="9"/>
      <c r="CX731" s="9"/>
      <c r="CY731" s="9"/>
    </row>
    <row r="732" spans="1:103" ht="15.95" customHeight="1" x14ac:dyDescent="0.2">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9"/>
      <c r="BL732" s="9"/>
      <c r="BM732" s="9"/>
      <c r="BN732" s="9"/>
      <c r="BO732" s="9"/>
      <c r="BP732" s="9"/>
      <c r="BQ732" s="9"/>
      <c r="BR732" s="9"/>
      <c r="BS732" s="9"/>
      <c r="BT732" s="9"/>
      <c r="BU732" s="9"/>
      <c r="BV732" s="9"/>
      <c r="BW732" s="9"/>
      <c r="BX732" s="9"/>
      <c r="BY732" s="9"/>
      <c r="BZ732" s="9"/>
      <c r="CA732" s="9"/>
      <c r="CB732" s="9"/>
      <c r="CC732" s="9"/>
      <c r="CD732" s="9"/>
      <c r="CE732" s="9"/>
      <c r="CF732" s="9"/>
      <c r="CG732" s="9"/>
      <c r="CH732" s="9"/>
      <c r="CI732" s="9"/>
      <c r="CJ732" s="9"/>
      <c r="CK732" s="9"/>
      <c r="CL732" s="9"/>
      <c r="CM732" s="9"/>
      <c r="CN732" s="9"/>
      <c r="CO732" s="9"/>
      <c r="CP732" s="9"/>
      <c r="CQ732" s="9"/>
      <c r="CR732" s="9"/>
      <c r="CS732" s="9"/>
      <c r="CT732" s="9"/>
      <c r="CU732" s="9"/>
      <c r="CV732" s="9"/>
      <c r="CW732" s="9"/>
      <c r="CX732" s="9"/>
      <c r="CY732" s="9"/>
    </row>
    <row r="733" spans="1:103" ht="15.95" customHeight="1" x14ac:dyDescent="0.2">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c r="CA733" s="9"/>
      <c r="CB733" s="9"/>
      <c r="CC733" s="9"/>
      <c r="CD733" s="9"/>
      <c r="CE733" s="9"/>
      <c r="CF733" s="9"/>
      <c r="CG733" s="9"/>
      <c r="CH733" s="9"/>
      <c r="CI733" s="9"/>
      <c r="CJ733" s="9"/>
      <c r="CK733" s="9"/>
      <c r="CL733" s="9"/>
      <c r="CM733" s="9"/>
      <c r="CN733" s="9"/>
      <c r="CO733" s="9"/>
      <c r="CP733" s="9"/>
      <c r="CQ733" s="9"/>
      <c r="CR733" s="9"/>
      <c r="CS733" s="9"/>
      <c r="CT733" s="9"/>
      <c r="CU733" s="9"/>
      <c r="CV733" s="9"/>
      <c r="CW733" s="9"/>
      <c r="CX733" s="9"/>
      <c r="CY733" s="9"/>
    </row>
    <row r="734" spans="1:103" ht="15.95" customHeight="1" x14ac:dyDescent="0.2">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9"/>
      <c r="BL734" s="9"/>
      <c r="BM734" s="9"/>
      <c r="BN734" s="9"/>
      <c r="BO734" s="9"/>
      <c r="BP734" s="9"/>
      <c r="BQ734" s="9"/>
      <c r="BR734" s="9"/>
      <c r="BS734" s="9"/>
      <c r="BT734" s="9"/>
      <c r="BU734" s="9"/>
      <c r="BV734" s="9"/>
      <c r="BW734" s="9"/>
      <c r="BX734" s="9"/>
      <c r="BY734" s="9"/>
      <c r="BZ734" s="9"/>
      <c r="CA734" s="9"/>
      <c r="CB734" s="9"/>
      <c r="CC734" s="9"/>
      <c r="CD734" s="9"/>
      <c r="CE734" s="9"/>
      <c r="CF734" s="9"/>
      <c r="CG734" s="9"/>
      <c r="CH734" s="9"/>
      <c r="CI734" s="9"/>
      <c r="CJ734" s="9"/>
      <c r="CK734" s="9"/>
      <c r="CL734" s="9"/>
      <c r="CM734" s="9"/>
      <c r="CN734" s="9"/>
      <c r="CO734" s="9"/>
      <c r="CP734" s="9"/>
      <c r="CQ734" s="9"/>
      <c r="CR734" s="9"/>
      <c r="CS734" s="9"/>
      <c r="CT734" s="9"/>
      <c r="CU734" s="9"/>
      <c r="CV734" s="9"/>
      <c r="CW734" s="9"/>
      <c r="CX734" s="9"/>
      <c r="CY734" s="9"/>
    </row>
    <row r="735" spans="1:103" ht="15.95" customHeight="1" x14ac:dyDescent="0.2">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9"/>
      <c r="BL735" s="9"/>
      <c r="BM735" s="9"/>
      <c r="BN735" s="9"/>
      <c r="BO735" s="9"/>
      <c r="BP735" s="9"/>
      <c r="BQ735" s="9"/>
      <c r="BR735" s="9"/>
      <c r="BS735" s="9"/>
      <c r="BT735" s="9"/>
      <c r="BU735" s="9"/>
      <c r="BV735" s="9"/>
      <c r="BW735" s="9"/>
      <c r="BX735" s="9"/>
      <c r="BY735" s="9"/>
      <c r="BZ735" s="9"/>
      <c r="CA735" s="9"/>
      <c r="CB735" s="9"/>
      <c r="CC735" s="9"/>
      <c r="CD735" s="9"/>
      <c r="CE735" s="9"/>
      <c r="CF735" s="9"/>
      <c r="CG735" s="9"/>
      <c r="CH735" s="9"/>
      <c r="CI735" s="9"/>
      <c r="CJ735" s="9"/>
      <c r="CK735" s="9"/>
      <c r="CL735" s="9"/>
      <c r="CM735" s="9"/>
      <c r="CN735" s="9"/>
      <c r="CO735" s="9"/>
      <c r="CP735" s="9"/>
      <c r="CQ735" s="9"/>
      <c r="CR735" s="9"/>
      <c r="CS735" s="9"/>
      <c r="CT735" s="9"/>
      <c r="CU735" s="9"/>
      <c r="CV735" s="9"/>
      <c r="CW735" s="9"/>
      <c r="CX735" s="9"/>
      <c r="CY735" s="9"/>
    </row>
    <row r="736" spans="1:103" ht="15.95" customHeight="1" x14ac:dyDescent="0.2">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9"/>
      <c r="BL736" s="9"/>
      <c r="BM736" s="9"/>
      <c r="BN736" s="9"/>
      <c r="BO736" s="9"/>
      <c r="BP736" s="9"/>
      <c r="BQ736" s="9"/>
      <c r="BR736" s="9"/>
      <c r="BS736" s="9"/>
      <c r="BT736" s="9"/>
      <c r="BU736" s="9"/>
      <c r="BV736" s="9"/>
      <c r="BW736" s="9"/>
      <c r="BX736" s="9"/>
      <c r="BY736" s="9"/>
      <c r="BZ736" s="9"/>
      <c r="CA736" s="9"/>
      <c r="CB736" s="9"/>
      <c r="CC736" s="9"/>
      <c r="CD736" s="9"/>
      <c r="CE736" s="9"/>
      <c r="CF736" s="9"/>
      <c r="CG736" s="9"/>
      <c r="CH736" s="9"/>
      <c r="CI736" s="9"/>
      <c r="CJ736" s="9"/>
      <c r="CK736" s="9"/>
      <c r="CL736" s="9"/>
      <c r="CM736" s="9"/>
      <c r="CN736" s="9"/>
      <c r="CO736" s="9"/>
      <c r="CP736" s="9"/>
      <c r="CQ736" s="9"/>
      <c r="CR736" s="9"/>
      <c r="CS736" s="9"/>
      <c r="CT736" s="9"/>
      <c r="CU736" s="9"/>
      <c r="CV736" s="9"/>
      <c r="CW736" s="9"/>
      <c r="CX736" s="9"/>
      <c r="CY736" s="9"/>
    </row>
    <row r="737" spans="1:103" ht="15.95" customHeight="1" x14ac:dyDescent="0.2">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9"/>
      <c r="BL737" s="9"/>
      <c r="BM737" s="9"/>
      <c r="BN737" s="9"/>
      <c r="BO737" s="9"/>
      <c r="BP737" s="9"/>
      <c r="BQ737" s="9"/>
      <c r="BR737" s="9"/>
      <c r="BS737" s="9"/>
      <c r="BT737" s="9"/>
      <c r="BU737" s="9"/>
      <c r="BV737" s="9"/>
      <c r="BW737" s="9"/>
      <c r="BX737" s="9"/>
      <c r="BY737" s="9"/>
      <c r="BZ737" s="9"/>
      <c r="CA737" s="9"/>
      <c r="CB737" s="9"/>
      <c r="CC737" s="9"/>
      <c r="CD737" s="9"/>
      <c r="CE737" s="9"/>
      <c r="CF737" s="9"/>
      <c r="CG737" s="9"/>
      <c r="CH737" s="9"/>
      <c r="CI737" s="9"/>
      <c r="CJ737" s="9"/>
      <c r="CK737" s="9"/>
      <c r="CL737" s="9"/>
      <c r="CM737" s="9"/>
      <c r="CN737" s="9"/>
      <c r="CO737" s="9"/>
      <c r="CP737" s="9"/>
      <c r="CQ737" s="9"/>
      <c r="CR737" s="9"/>
      <c r="CS737" s="9"/>
      <c r="CT737" s="9"/>
      <c r="CU737" s="9"/>
      <c r="CV737" s="9"/>
      <c r="CW737" s="9"/>
      <c r="CX737" s="9"/>
      <c r="CY737" s="9"/>
    </row>
    <row r="738" spans="1:103" ht="15.95" customHeight="1" x14ac:dyDescent="0.2">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9"/>
      <c r="BL738" s="9"/>
      <c r="BM738" s="9"/>
      <c r="BN738" s="9"/>
      <c r="BO738" s="9"/>
      <c r="BP738" s="9"/>
      <c r="BQ738" s="9"/>
      <c r="BR738" s="9"/>
      <c r="BS738" s="9"/>
      <c r="BT738" s="9"/>
      <c r="BU738" s="9"/>
      <c r="BV738" s="9"/>
      <c r="BW738" s="9"/>
      <c r="BX738" s="9"/>
      <c r="BY738" s="9"/>
      <c r="BZ738" s="9"/>
      <c r="CA738" s="9"/>
      <c r="CB738" s="9"/>
      <c r="CC738" s="9"/>
      <c r="CD738" s="9"/>
      <c r="CE738" s="9"/>
      <c r="CF738" s="9"/>
      <c r="CG738" s="9"/>
      <c r="CH738" s="9"/>
      <c r="CI738" s="9"/>
      <c r="CJ738" s="9"/>
      <c r="CK738" s="9"/>
      <c r="CL738" s="9"/>
      <c r="CM738" s="9"/>
      <c r="CN738" s="9"/>
      <c r="CO738" s="9"/>
      <c r="CP738" s="9"/>
      <c r="CQ738" s="9"/>
      <c r="CR738" s="9"/>
      <c r="CS738" s="9"/>
      <c r="CT738" s="9"/>
      <c r="CU738" s="9"/>
      <c r="CV738" s="9"/>
      <c r="CW738" s="9"/>
      <c r="CX738" s="9"/>
      <c r="CY738" s="9"/>
    </row>
    <row r="739" spans="1:103" ht="15.95" customHeight="1" x14ac:dyDescent="0.2">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9"/>
      <c r="BL739" s="9"/>
      <c r="BM739" s="9"/>
      <c r="BN739" s="9"/>
      <c r="BO739" s="9"/>
      <c r="BP739" s="9"/>
      <c r="BQ739" s="9"/>
      <c r="BR739" s="9"/>
      <c r="BS739" s="9"/>
      <c r="BT739" s="9"/>
      <c r="BU739" s="9"/>
      <c r="BV739" s="9"/>
      <c r="BW739" s="9"/>
      <c r="BX739" s="9"/>
      <c r="BY739" s="9"/>
      <c r="BZ739" s="9"/>
      <c r="CA739" s="9"/>
      <c r="CB739" s="9"/>
      <c r="CC739" s="9"/>
      <c r="CD739" s="9"/>
      <c r="CE739" s="9"/>
      <c r="CF739" s="9"/>
      <c r="CG739" s="9"/>
      <c r="CH739" s="9"/>
      <c r="CI739" s="9"/>
      <c r="CJ739" s="9"/>
      <c r="CK739" s="9"/>
      <c r="CL739" s="9"/>
      <c r="CM739" s="9"/>
      <c r="CN739" s="9"/>
      <c r="CO739" s="9"/>
      <c r="CP739" s="9"/>
      <c r="CQ739" s="9"/>
      <c r="CR739" s="9"/>
      <c r="CS739" s="9"/>
      <c r="CT739" s="9"/>
      <c r="CU739" s="9"/>
      <c r="CV739" s="9"/>
      <c r="CW739" s="9"/>
      <c r="CX739" s="9"/>
      <c r="CY739" s="9"/>
    </row>
    <row r="740" spans="1:103" ht="15.95" customHeight="1" x14ac:dyDescent="0.2">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9"/>
      <c r="BL740" s="9"/>
      <c r="BM740" s="9"/>
      <c r="BN740" s="9"/>
      <c r="BO740" s="9"/>
      <c r="BP740" s="9"/>
      <c r="BQ740" s="9"/>
      <c r="BR740" s="9"/>
      <c r="BS740" s="9"/>
      <c r="BT740" s="9"/>
      <c r="BU740" s="9"/>
      <c r="BV740" s="9"/>
      <c r="BW740" s="9"/>
      <c r="BX740" s="9"/>
      <c r="BY740" s="9"/>
      <c r="BZ740" s="9"/>
      <c r="CA740" s="9"/>
      <c r="CB740" s="9"/>
      <c r="CC740" s="9"/>
      <c r="CD740" s="9"/>
      <c r="CE740" s="9"/>
      <c r="CF740" s="9"/>
      <c r="CG740" s="9"/>
      <c r="CH740" s="9"/>
      <c r="CI740" s="9"/>
      <c r="CJ740" s="9"/>
      <c r="CK740" s="9"/>
      <c r="CL740" s="9"/>
      <c r="CM740" s="9"/>
      <c r="CN740" s="9"/>
      <c r="CO740" s="9"/>
      <c r="CP740" s="9"/>
      <c r="CQ740" s="9"/>
      <c r="CR740" s="9"/>
      <c r="CS740" s="9"/>
      <c r="CT740" s="9"/>
      <c r="CU740" s="9"/>
      <c r="CV740" s="9"/>
      <c r="CW740" s="9"/>
      <c r="CX740" s="9"/>
      <c r="CY740" s="9"/>
    </row>
    <row r="741" spans="1:103" ht="15.95" customHeight="1" x14ac:dyDescent="0.2">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9"/>
      <c r="BL741" s="9"/>
      <c r="BM741" s="9"/>
      <c r="BN741" s="9"/>
      <c r="BO741" s="9"/>
      <c r="BP741" s="9"/>
      <c r="BQ741" s="9"/>
      <c r="BR741" s="9"/>
      <c r="BS741" s="9"/>
      <c r="BT741" s="9"/>
      <c r="BU741" s="9"/>
      <c r="BV741" s="9"/>
      <c r="BW741" s="9"/>
      <c r="BX741" s="9"/>
      <c r="BY741" s="9"/>
      <c r="BZ741" s="9"/>
      <c r="CA741" s="9"/>
      <c r="CB741" s="9"/>
      <c r="CC741" s="9"/>
      <c r="CD741" s="9"/>
      <c r="CE741" s="9"/>
      <c r="CF741" s="9"/>
      <c r="CG741" s="9"/>
      <c r="CH741" s="9"/>
      <c r="CI741" s="9"/>
      <c r="CJ741" s="9"/>
      <c r="CK741" s="9"/>
      <c r="CL741" s="9"/>
      <c r="CM741" s="9"/>
      <c r="CN741" s="9"/>
      <c r="CO741" s="9"/>
      <c r="CP741" s="9"/>
      <c r="CQ741" s="9"/>
      <c r="CR741" s="9"/>
      <c r="CS741" s="9"/>
      <c r="CT741" s="9"/>
      <c r="CU741" s="9"/>
      <c r="CV741" s="9"/>
      <c r="CW741" s="9"/>
      <c r="CX741" s="9"/>
      <c r="CY741" s="9"/>
    </row>
    <row r="742" spans="1:103" ht="15.95" customHeight="1" x14ac:dyDescent="0.2">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9"/>
      <c r="BL742" s="9"/>
      <c r="BM742" s="9"/>
      <c r="BN742" s="9"/>
      <c r="BO742" s="9"/>
      <c r="BP742" s="9"/>
      <c r="BQ742" s="9"/>
      <c r="BR742" s="9"/>
      <c r="BS742" s="9"/>
      <c r="BT742" s="9"/>
      <c r="BU742" s="9"/>
      <c r="BV742" s="9"/>
      <c r="BW742" s="9"/>
      <c r="BX742" s="9"/>
      <c r="BY742" s="9"/>
      <c r="BZ742" s="9"/>
      <c r="CA742" s="9"/>
      <c r="CB742" s="9"/>
      <c r="CC742" s="9"/>
      <c r="CD742" s="9"/>
      <c r="CE742" s="9"/>
      <c r="CF742" s="9"/>
      <c r="CG742" s="9"/>
      <c r="CH742" s="9"/>
      <c r="CI742" s="9"/>
      <c r="CJ742" s="9"/>
      <c r="CK742" s="9"/>
      <c r="CL742" s="9"/>
      <c r="CM742" s="9"/>
      <c r="CN742" s="9"/>
      <c r="CO742" s="9"/>
      <c r="CP742" s="9"/>
      <c r="CQ742" s="9"/>
      <c r="CR742" s="9"/>
      <c r="CS742" s="9"/>
      <c r="CT742" s="9"/>
      <c r="CU742" s="9"/>
      <c r="CV742" s="9"/>
      <c r="CW742" s="9"/>
      <c r="CX742" s="9"/>
      <c r="CY742" s="9"/>
    </row>
    <row r="743" spans="1:103" ht="15.95" customHeight="1" x14ac:dyDescent="0.2">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9"/>
      <c r="BL743" s="9"/>
      <c r="BM743" s="9"/>
      <c r="BN743" s="9"/>
      <c r="BO743" s="9"/>
      <c r="BP743" s="9"/>
      <c r="BQ743" s="9"/>
      <c r="BR743" s="9"/>
      <c r="BS743" s="9"/>
      <c r="BT743" s="9"/>
      <c r="BU743" s="9"/>
      <c r="BV743" s="9"/>
      <c r="BW743" s="9"/>
      <c r="BX743" s="9"/>
      <c r="BY743" s="9"/>
      <c r="BZ743" s="9"/>
      <c r="CA743" s="9"/>
      <c r="CB743" s="9"/>
      <c r="CC743" s="9"/>
      <c r="CD743" s="9"/>
      <c r="CE743" s="9"/>
      <c r="CF743" s="9"/>
      <c r="CG743" s="9"/>
      <c r="CH743" s="9"/>
      <c r="CI743" s="9"/>
      <c r="CJ743" s="9"/>
      <c r="CK743" s="9"/>
      <c r="CL743" s="9"/>
      <c r="CM743" s="9"/>
      <c r="CN743" s="9"/>
      <c r="CO743" s="9"/>
      <c r="CP743" s="9"/>
      <c r="CQ743" s="9"/>
      <c r="CR743" s="9"/>
      <c r="CS743" s="9"/>
      <c r="CT743" s="9"/>
      <c r="CU743" s="9"/>
      <c r="CV743" s="9"/>
      <c r="CW743" s="9"/>
      <c r="CX743" s="9"/>
      <c r="CY743" s="9"/>
    </row>
    <row r="744" spans="1:103" ht="15.95" customHeight="1" x14ac:dyDescent="0.2">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9"/>
      <c r="BL744" s="9"/>
      <c r="BM744" s="9"/>
      <c r="BN744" s="9"/>
      <c r="BO744" s="9"/>
      <c r="BP744" s="9"/>
      <c r="BQ744" s="9"/>
      <c r="BR744" s="9"/>
      <c r="BS744" s="9"/>
      <c r="BT744" s="9"/>
      <c r="BU744" s="9"/>
      <c r="BV744" s="9"/>
      <c r="BW744" s="9"/>
      <c r="BX744" s="9"/>
      <c r="BY744" s="9"/>
      <c r="BZ744" s="9"/>
      <c r="CA744" s="9"/>
      <c r="CB744" s="9"/>
      <c r="CC744" s="9"/>
      <c r="CD744" s="9"/>
      <c r="CE744" s="9"/>
      <c r="CF744" s="9"/>
      <c r="CG744" s="9"/>
      <c r="CH744" s="9"/>
      <c r="CI744" s="9"/>
      <c r="CJ744" s="9"/>
      <c r="CK744" s="9"/>
      <c r="CL744" s="9"/>
      <c r="CM744" s="9"/>
      <c r="CN744" s="9"/>
      <c r="CO744" s="9"/>
      <c r="CP744" s="9"/>
      <c r="CQ744" s="9"/>
      <c r="CR744" s="9"/>
      <c r="CS744" s="9"/>
      <c r="CT744" s="9"/>
      <c r="CU744" s="9"/>
      <c r="CV744" s="9"/>
      <c r="CW744" s="9"/>
      <c r="CX744" s="9"/>
      <c r="CY744" s="9"/>
    </row>
    <row r="745" spans="1:103" ht="15.95" customHeight="1" x14ac:dyDescent="0.2">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9"/>
      <c r="BL745" s="9"/>
      <c r="BM745" s="9"/>
      <c r="BN745" s="9"/>
      <c r="BO745" s="9"/>
      <c r="BP745" s="9"/>
      <c r="BQ745" s="9"/>
      <c r="BR745" s="9"/>
      <c r="BS745" s="9"/>
      <c r="BT745" s="9"/>
      <c r="BU745" s="9"/>
      <c r="BV745" s="9"/>
      <c r="BW745" s="9"/>
      <c r="BX745" s="9"/>
      <c r="BY745" s="9"/>
      <c r="BZ745" s="9"/>
      <c r="CA745" s="9"/>
      <c r="CB745" s="9"/>
      <c r="CC745" s="9"/>
      <c r="CD745" s="9"/>
      <c r="CE745" s="9"/>
      <c r="CF745" s="9"/>
      <c r="CG745" s="9"/>
      <c r="CH745" s="9"/>
      <c r="CI745" s="9"/>
      <c r="CJ745" s="9"/>
      <c r="CK745" s="9"/>
      <c r="CL745" s="9"/>
      <c r="CM745" s="9"/>
      <c r="CN745" s="9"/>
      <c r="CO745" s="9"/>
      <c r="CP745" s="9"/>
      <c r="CQ745" s="9"/>
      <c r="CR745" s="9"/>
      <c r="CS745" s="9"/>
      <c r="CT745" s="9"/>
      <c r="CU745" s="9"/>
      <c r="CV745" s="9"/>
      <c r="CW745" s="9"/>
      <c r="CX745" s="9"/>
      <c r="CY745" s="9"/>
    </row>
    <row r="746" spans="1:103" ht="15.95" customHeight="1" x14ac:dyDescent="0.2">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9"/>
      <c r="BL746" s="9"/>
      <c r="BM746" s="9"/>
      <c r="BN746" s="9"/>
      <c r="BO746" s="9"/>
      <c r="BP746" s="9"/>
      <c r="BQ746" s="9"/>
      <c r="BR746" s="9"/>
      <c r="BS746" s="9"/>
      <c r="BT746" s="9"/>
      <c r="BU746" s="9"/>
      <c r="BV746" s="9"/>
      <c r="BW746" s="9"/>
      <c r="BX746" s="9"/>
      <c r="BY746" s="9"/>
      <c r="BZ746" s="9"/>
      <c r="CA746" s="9"/>
      <c r="CB746" s="9"/>
      <c r="CC746" s="9"/>
      <c r="CD746" s="9"/>
      <c r="CE746" s="9"/>
      <c r="CF746" s="9"/>
      <c r="CG746" s="9"/>
      <c r="CH746" s="9"/>
      <c r="CI746" s="9"/>
      <c r="CJ746" s="9"/>
      <c r="CK746" s="9"/>
      <c r="CL746" s="9"/>
      <c r="CM746" s="9"/>
      <c r="CN746" s="9"/>
      <c r="CO746" s="9"/>
      <c r="CP746" s="9"/>
      <c r="CQ746" s="9"/>
      <c r="CR746" s="9"/>
      <c r="CS746" s="9"/>
      <c r="CT746" s="9"/>
      <c r="CU746" s="9"/>
      <c r="CV746" s="9"/>
      <c r="CW746" s="9"/>
      <c r="CX746" s="9"/>
      <c r="CY746" s="9"/>
    </row>
    <row r="747" spans="1:103" ht="15.95" customHeight="1" x14ac:dyDescent="0.2">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9"/>
      <c r="BL747" s="9"/>
      <c r="BM747" s="9"/>
      <c r="BN747" s="9"/>
      <c r="BO747" s="9"/>
      <c r="BP747" s="9"/>
      <c r="BQ747" s="9"/>
      <c r="BR747" s="9"/>
      <c r="BS747" s="9"/>
      <c r="BT747" s="9"/>
      <c r="BU747" s="9"/>
      <c r="BV747" s="9"/>
      <c r="BW747" s="9"/>
      <c r="BX747" s="9"/>
      <c r="BY747" s="9"/>
      <c r="BZ747" s="9"/>
      <c r="CA747" s="9"/>
      <c r="CB747" s="9"/>
      <c r="CC747" s="9"/>
      <c r="CD747" s="9"/>
      <c r="CE747" s="9"/>
      <c r="CF747" s="9"/>
      <c r="CG747" s="9"/>
      <c r="CH747" s="9"/>
      <c r="CI747" s="9"/>
      <c r="CJ747" s="9"/>
      <c r="CK747" s="9"/>
      <c r="CL747" s="9"/>
      <c r="CM747" s="9"/>
      <c r="CN747" s="9"/>
      <c r="CO747" s="9"/>
      <c r="CP747" s="9"/>
      <c r="CQ747" s="9"/>
      <c r="CR747" s="9"/>
      <c r="CS747" s="9"/>
      <c r="CT747" s="9"/>
      <c r="CU747" s="9"/>
      <c r="CV747" s="9"/>
      <c r="CW747" s="9"/>
      <c r="CX747" s="9"/>
      <c r="CY747" s="9"/>
    </row>
    <row r="748" spans="1:103" ht="15.95" customHeight="1" x14ac:dyDescent="0.2">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9"/>
      <c r="BL748" s="9"/>
      <c r="BM748" s="9"/>
      <c r="BN748" s="9"/>
      <c r="BO748" s="9"/>
      <c r="BP748" s="9"/>
      <c r="BQ748" s="9"/>
      <c r="BR748" s="9"/>
      <c r="BS748" s="9"/>
      <c r="BT748" s="9"/>
      <c r="BU748" s="9"/>
      <c r="BV748" s="9"/>
      <c r="BW748" s="9"/>
      <c r="BX748" s="9"/>
      <c r="BY748" s="9"/>
      <c r="BZ748" s="9"/>
      <c r="CA748" s="9"/>
      <c r="CB748" s="9"/>
      <c r="CC748" s="9"/>
      <c r="CD748" s="9"/>
      <c r="CE748" s="9"/>
      <c r="CF748" s="9"/>
      <c r="CG748" s="9"/>
      <c r="CH748" s="9"/>
      <c r="CI748" s="9"/>
      <c r="CJ748" s="9"/>
      <c r="CK748" s="9"/>
      <c r="CL748" s="9"/>
      <c r="CM748" s="9"/>
      <c r="CN748" s="9"/>
      <c r="CO748" s="9"/>
      <c r="CP748" s="9"/>
      <c r="CQ748" s="9"/>
      <c r="CR748" s="9"/>
      <c r="CS748" s="9"/>
      <c r="CT748" s="9"/>
      <c r="CU748" s="9"/>
      <c r="CV748" s="9"/>
      <c r="CW748" s="9"/>
      <c r="CX748" s="9"/>
      <c r="CY748" s="9"/>
    </row>
    <row r="749" spans="1:103" ht="15.95" customHeight="1" x14ac:dyDescent="0.2">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9"/>
      <c r="BL749" s="9"/>
      <c r="BM749" s="9"/>
      <c r="BN749" s="9"/>
      <c r="BO749" s="9"/>
      <c r="BP749" s="9"/>
      <c r="BQ749" s="9"/>
      <c r="BR749" s="9"/>
      <c r="BS749" s="9"/>
      <c r="BT749" s="9"/>
      <c r="BU749" s="9"/>
      <c r="BV749" s="9"/>
      <c r="BW749" s="9"/>
      <c r="BX749" s="9"/>
      <c r="BY749" s="9"/>
      <c r="BZ749" s="9"/>
      <c r="CA749" s="9"/>
      <c r="CB749" s="9"/>
      <c r="CC749" s="9"/>
      <c r="CD749" s="9"/>
      <c r="CE749" s="9"/>
      <c r="CF749" s="9"/>
      <c r="CG749" s="9"/>
      <c r="CH749" s="9"/>
      <c r="CI749" s="9"/>
      <c r="CJ749" s="9"/>
      <c r="CK749" s="9"/>
      <c r="CL749" s="9"/>
      <c r="CM749" s="9"/>
      <c r="CN749" s="9"/>
      <c r="CO749" s="9"/>
      <c r="CP749" s="9"/>
      <c r="CQ749" s="9"/>
      <c r="CR749" s="9"/>
      <c r="CS749" s="9"/>
      <c r="CT749" s="9"/>
      <c r="CU749" s="9"/>
      <c r="CV749" s="9"/>
      <c r="CW749" s="9"/>
      <c r="CX749" s="9"/>
      <c r="CY749" s="9"/>
    </row>
    <row r="750" spans="1:103" ht="15.95" customHeight="1" x14ac:dyDescent="0.2">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9"/>
      <c r="BL750" s="9"/>
      <c r="BM750" s="9"/>
      <c r="BN750" s="9"/>
      <c r="BO750" s="9"/>
      <c r="BP750" s="9"/>
      <c r="BQ750" s="9"/>
      <c r="BR750" s="9"/>
      <c r="BS750" s="9"/>
      <c r="BT750" s="9"/>
      <c r="BU750" s="9"/>
      <c r="BV750" s="9"/>
      <c r="BW750" s="9"/>
      <c r="BX750" s="9"/>
      <c r="BY750" s="9"/>
      <c r="BZ750" s="9"/>
      <c r="CA750" s="9"/>
      <c r="CB750" s="9"/>
      <c r="CC750" s="9"/>
      <c r="CD750" s="9"/>
      <c r="CE750" s="9"/>
      <c r="CF750" s="9"/>
      <c r="CG750" s="9"/>
      <c r="CH750" s="9"/>
      <c r="CI750" s="9"/>
      <c r="CJ750" s="9"/>
      <c r="CK750" s="9"/>
      <c r="CL750" s="9"/>
      <c r="CM750" s="9"/>
      <c r="CN750" s="9"/>
      <c r="CO750" s="9"/>
      <c r="CP750" s="9"/>
      <c r="CQ750" s="9"/>
      <c r="CR750" s="9"/>
      <c r="CS750" s="9"/>
      <c r="CT750" s="9"/>
      <c r="CU750" s="9"/>
      <c r="CV750" s="9"/>
      <c r="CW750" s="9"/>
      <c r="CX750" s="9"/>
      <c r="CY750" s="9"/>
    </row>
    <row r="751" spans="1:103" ht="15.95" customHeight="1" x14ac:dyDescent="0.2">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9"/>
      <c r="BL751" s="9"/>
      <c r="BM751" s="9"/>
      <c r="BN751" s="9"/>
      <c r="BO751" s="9"/>
      <c r="BP751" s="9"/>
      <c r="BQ751" s="9"/>
      <c r="BR751" s="9"/>
      <c r="BS751" s="9"/>
      <c r="BT751" s="9"/>
      <c r="BU751" s="9"/>
      <c r="BV751" s="9"/>
      <c r="BW751" s="9"/>
      <c r="BX751" s="9"/>
      <c r="BY751" s="9"/>
      <c r="BZ751" s="9"/>
      <c r="CA751" s="9"/>
      <c r="CB751" s="9"/>
      <c r="CC751" s="9"/>
      <c r="CD751" s="9"/>
      <c r="CE751" s="9"/>
      <c r="CF751" s="9"/>
      <c r="CG751" s="9"/>
      <c r="CH751" s="9"/>
      <c r="CI751" s="9"/>
      <c r="CJ751" s="9"/>
      <c r="CK751" s="9"/>
      <c r="CL751" s="9"/>
      <c r="CM751" s="9"/>
      <c r="CN751" s="9"/>
      <c r="CO751" s="9"/>
      <c r="CP751" s="9"/>
      <c r="CQ751" s="9"/>
      <c r="CR751" s="9"/>
      <c r="CS751" s="9"/>
      <c r="CT751" s="9"/>
      <c r="CU751" s="9"/>
      <c r="CV751" s="9"/>
      <c r="CW751" s="9"/>
      <c r="CX751" s="9"/>
      <c r="CY751" s="9"/>
    </row>
    <row r="752" spans="1:103" ht="15.95" customHeight="1" x14ac:dyDescent="0.2">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9"/>
      <c r="BL752" s="9"/>
      <c r="BM752" s="9"/>
      <c r="BN752" s="9"/>
      <c r="BO752" s="9"/>
      <c r="BP752" s="9"/>
      <c r="BQ752" s="9"/>
      <c r="BR752" s="9"/>
      <c r="BS752" s="9"/>
      <c r="BT752" s="9"/>
      <c r="BU752" s="9"/>
      <c r="BV752" s="9"/>
      <c r="BW752" s="9"/>
      <c r="BX752" s="9"/>
      <c r="BY752" s="9"/>
      <c r="BZ752" s="9"/>
      <c r="CA752" s="9"/>
      <c r="CB752" s="9"/>
      <c r="CC752" s="9"/>
      <c r="CD752" s="9"/>
      <c r="CE752" s="9"/>
      <c r="CF752" s="9"/>
      <c r="CG752" s="9"/>
      <c r="CH752" s="9"/>
      <c r="CI752" s="9"/>
      <c r="CJ752" s="9"/>
      <c r="CK752" s="9"/>
      <c r="CL752" s="9"/>
      <c r="CM752" s="9"/>
      <c r="CN752" s="9"/>
      <c r="CO752" s="9"/>
      <c r="CP752" s="9"/>
      <c r="CQ752" s="9"/>
      <c r="CR752" s="9"/>
      <c r="CS752" s="9"/>
      <c r="CT752" s="9"/>
      <c r="CU752" s="9"/>
      <c r="CV752" s="9"/>
      <c r="CW752" s="9"/>
      <c r="CX752" s="9"/>
      <c r="CY752" s="9"/>
    </row>
    <row r="753" spans="1:103" ht="15.95" customHeight="1" x14ac:dyDescent="0.2">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9"/>
      <c r="BL753" s="9"/>
      <c r="BM753" s="9"/>
      <c r="BN753" s="9"/>
      <c r="BO753" s="9"/>
      <c r="BP753" s="9"/>
      <c r="BQ753" s="9"/>
      <c r="BR753" s="9"/>
      <c r="BS753" s="9"/>
      <c r="BT753" s="9"/>
      <c r="BU753" s="9"/>
      <c r="BV753" s="9"/>
      <c r="BW753" s="9"/>
      <c r="BX753" s="9"/>
      <c r="BY753" s="9"/>
      <c r="BZ753" s="9"/>
      <c r="CA753" s="9"/>
      <c r="CB753" s="9"/>
      <c r="CC753" s="9"/>
      <c r="CD753" s="9"/>
      <c r="CE753" s="9"/>
      <c r="CF753" s="9"/>
      <c r="CG753" s="9"/>
      <c r="CH753" s="9"/>
      <c r="CI753" s="9"/>
      <c r="CJ753" s="9"/>
      <c r="CK753" s="9"/>
      <c r="CL753" s="9"/>
      <c r="CM753" s="9"/>
      <c r="CN753" s="9"/>
      <c r="CO753" s="9"/>
      <c r="CP753" s="9"/>
      <c r="CQ753" s="9"/>
      <c r="CR753" s="9"/>
      <c r="CS753" s="9"/>
      <c r="CT753" s="9"/>
      <c r="CU753" s="9"/>
      <c r="CV753" s="9"/>
      <c r="CW753" s="9"/>
      <c r="CX753" s="9"/>
      <c r="CY753" s="9"/>
    </row>
    <row r="754" spans="1:103" ht="15.95" customHeight="1" x14ac:dyDescent="0.2">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9"/>
      <c r="BF754" s="9"/>
      <c r="BG754" s="9"/>
      <c r="BH754" s="9"/>
      <c r="BI754" s="9"/>
      <c r="BJ754" s="9"/>
      <c r="BK754" s="9"/>
      <c r="BL754" s="9"/>
      <c r="BM754" s="9"/>
      <c r="BN754" s="9"/>
      <c r="BO754" s="9"/>
      <c r="BP754" s="9"/>
      <c r="BQ754" s="9"/>
      <c r="BR754" s="9"/>
      <c r="BS754" s="9"/>
      <c r="BT754" s="9"/>
      <c r="BU754" s="9"/>
      <c r="BV754" s="9"/>
      <c r="BW754" s="9"/>
      <c r="BX754" s="9"/>
      <c r="BY754" s="9"/>
      <c r="BZ754" s="9"/>
      <c r="CA754" s="9"/>
      <c r="CB754" s="9"/>
      <c r="CC754" s="9"/>
      <c r="CD754" s="9"/>
      <c r="CE754" s="9"/>
      <c r="CF754" s="9"/>
      <c r="CG754" s="9"/>
      <c r="CH754" s="9"/>
      <c r="CI754" s="9"/>
      <c r="CJ754" s="9"/>
      <c r="CK754" s="9"/>
      <c r="CL754" s="9"/>
      <c r="CM754" s="9"/>
      <c r="CN754" s="9"/>
      <c r="CO754" s="9"/>
      <c r="CP754" s="9"/>
      <c r="CQ754" s="9"/>
      <c r="CR754" s="9"/>
      <c r="CS754" s="9"/>
      <c r="CT754" s="9"/>
      <c r="CU754" s="9"/>
      <c r="CV754" s="9"/>
      <c r="CW754" s="9"/>
      <c r="CX754" s="9"/>
      <c r="CY754" s="9"/>
    </row>
    <row r="755" spans="1:103" ht="15.95" customHeight="1" x14ac:dyDescent="0.2">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9"/>
      <c r="BF755" s="9"/>
      <c r="BG755" s="9"/>
      <c r="BH755" s="9"/>
      <c r="BI755" s="9"/>
      <c r="BJ755" s="9"/>
      <c r="BK755" s="9"/>
      <c r="BL755" s="9"/>
      <c r="BM755" s="9"/>
      <c r="BN755" s="9"/>
      <c r="BO755" s="9"/>
      <c r="BP755" s="9"/>
      <c r="BQ755" s="9"/>
      <c r="BR755" s="9"/>
      <c r="BS755" s="9"/>
      <c r="BT755" s="9"/>
      <c r="BU755" s="9"/>
      <c r="BV755" s="9"/>
      <c r="BW755" s="9"/>
      <c r="BX755" s="9"/>
      <c r="BY755" s="9"/>
      <c r="BZ755" s="9"/>
      <c r="CA755" s="9"/>
      <c r="CB755" s="9"/>
      <c r="CC755" s="9"/>
      <c r="CD755" s="9"/>
      <c r="CE755" s="9"/>
      <c r="CF755" s="9"/>
      <c r="CG755" s="9"/>
      <c r="CH755" s="9"/>
      <c r="CI755" s="9"/>
      <c r="CJ755" s="9"/>
      <c r="CK755" s="9"/>
      <c r="CL755" s="9"/>
      <c r="CM755" s="9"/>
      <c r="CN755" s="9"/>
      <c r="CO755" s="9"/>
      <c r="CP755" s="9"/>
      <c r="CQ755" s="9"/>
      <c r="CR755" s="9"/>
      <c r="CS755" s="9"/>
      <c r="CT755" s="9"/>
      <c r="CU755" s="9"/>
      <c r="CV755" s="9"/>
      <c r="CW755" s="9"/>
      <c r="CX755" s="9"/>
      <c r="CY755" s="9"/>
    </row>
    <row r="756" spans="1:103" ht="15.95" customHeight="1" x14ac:dyDescent="0.2">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9"/>
      <c r="BL756" s="9"/>
      <c r="BM756" s="9"/>
      <c r="BN756" s="9"/>
      <c r="BO756" s="9"/>
      <c r="BP756" s="9"/>
      <c r="BQ756" s="9"/>
      <c r="BR756" s="9"/>
      <c r="BS756" s="9"/>
      <c r="BT756" s="9"/>
      <c r="BU756" s="9"/>
      <c r="BV756" s="9"/>
      <c r="BW756" s="9"/>
      <c r="BX756" s="9"/>
      <c r="BY756" s="9"/>
      <c r="BZ756" s="9"/>
      <c r="CA756" s="9"/>
      <c r="CB756" s="9"/>
      <c r="CC756" s="9"/>
      <c r="CD756" s="9"/>
      <c r="CE756" s="9"/>
      <c r="CF756" s="9"/>
      <c r="CG756" s="9"/>
      <c r="CH756" s="9"/>
      <c r="CI756" s="9"/>
      <c r="CJ756" s="9"/>
      <c r="CK756" s="9"/>
      <c r="CL756" s="9"/>
      <c r="CM756" s="9"/>
      <c r="CN756" s="9"/>
      <c r="CO756" s="9"/>
      <c r="CP756" s="9"/>
      <c r="CQ756" s="9"/>
      <c r="CR756" s="9"/>
      <c r="CS756" s="9"/>
      <c r="CT756" s="9"/>
      <c r="CU756" s="9"/>
      <c r="CV756" s="9"/>
      <c r="CW756" s="9"/>
      <c r="CX756" s="9"/>
      <c r="CY756" s="9"/>
    </row>
    <row r="757" spans="1:103" ht="15.95" customHeight="1" x14ac:dyDescent="0.2">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9"/>
      <c r="BF757" s="9"/>
      <c r="BG757" s="9"/>
      <c r="BH757" s="9"/>
      <c r="BI757" s="9"/>
      <c r="BJ757" s="9"/>
      <c r="BK757" s="9"/>
      <c r="BL757" s="9"/>
      <c r="BM757" s="9"/>
      <c r="BN757" s="9"/>
      <c r="BO757" s="9"/>
      <c r="BP757" s="9"/>
      <c r="BQ757" s="9"/>
      <c r="BR757" s="9"/>
      <c r="BS757" s="9"/>
      <c r="BT757" s="9"/>
      <c r="BU757" s="9"/>
      <c r="BV757" s="9"/>
      <c r="BW757" s="9"/>
      <c r="BX757" s="9"/>
      <c r="BY757" s="9"/>
      <c r="BZ757" s="9"/>
      <c r="CA757" s="9"/>
      <c r="CB757" s="9"/>
      <c r="CC757" s="9"/>
      <c r="CD757" s="9"/>
      <c r="CE757" s="9"/>
      <c r="CF757" s="9"/>
      <c r="CG757" s="9"/>
      <c r="CH757" s="9"/>
      <c r="CI757" s="9"/>
      <c r="CJ757" s="9"/>
      <c r="CK757" s="9"/>
      <c r="CL757" s="9"/>
      <c r="CM757" s="9"/>
      <c r="CN757" s="9"/>
      <c r="CO757" s="9"/>
      <c r="CP757" s="9"/>
      <c r="CQ757" s="9"/>
      <c r="CR757" s="9"/>
      <c r="CS757" s="9"/>
      <c r="CT757" s="9"/>
      <c r="CU757" s="9"/>
      <c r="CV757" s="9"/>
      <c r="CW757" s="9"/>
      <c r="CX757" s="9"/>
      <c r="CY757" s="9"/>
    </row>
    <row r="758" spans="1:103" ht="15.95" customHeight="1" x14ac:dyDescent="0.2">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9"/>
      <c r="BF758" s="9"/>
      <c r="BG758" s="9"/>
      <c r="BH758" s="9"/>
      <c r="BI758" s="9"/>
      <c r="BJ758" s="9"/>
      <c r="BK758" s="9"/>
      <c r="BL758" s="9"/>
      <c r="BM758" s="9"/>
      <c r="BN758" s="9"/>
      <c r="BO758" s="9"/>
      <c r="BP758" s="9"/>
      <c r="BQ758" s="9"/>
      <c r="BR758" s="9"/>
      <c r="BS758" s="9"/>
      <c r="BT758" s="9"/>
      <c r="BU758" s="9"/>
      <c r="BV758" s="9"/>
      <c r="BW758" s="9"/>
      <c r="BX758" s="9"/>
      <c r="BY758" s="9"/>
      <c r="BZ758" s="9"/>
      <c r="CA758" s="9"/>
      <c r="CB758" s="9"/>
      <c r="CC758" s="9"/>
      <c r="CD758" s="9"/>
      <c r="CE758" s="9"/>
      <c r="CF758" s="9"/>
      <c r="CG758" s="9"/>
      <c r="CH758" s="9"/>
      <c r="CI758" s="9"/>
      <c r="CJ758" s="9"/>
      <c r="CK758" s="9"/>
      <c r="CL758" s="9"/>
      <c r="CM758" s="9"/>
      <c r="CN758" s="9"/>
      <c r="CO758" s="9"/>
      <c r="CP758" s="9"/>
      <c r="CQ758" s="9"/>
      <c r="CR758" s="9"/>
      <c r="CS758" s="9"/>
      <c r="CT758" s="9"/>
      <c r="CU758" s="9"/>
      <c r="CV758" s="9"/>
      <c r="CW758" s="9"/>
      <c r="CX758" s="9"/>
      <c r="CY758" s="9"/>
    </row>
    <row r="759" spans="1:103" ht="15.95" customHeight="1" x14ac:dyDescent="0.2">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9"/>
      <c r="BL759" s="9"/>
      <c r="BM759" s="9"/>
      <c r="BN759" s="9"/>
      <c r="BO759" s="9"/>
      <c r="BP759" s="9"/>
      <c r="BQ759" s="9"/>
      <c r="BR759" s="9"/>
      <c r="BS759" s="9"/>
      <c r="BT759" s="9"/>
      <c r="BU759" s="9"/>
      <c r="BV759" s="9"/>
      <c r="BW759" s="9"/>
      <c r="BX759" s="9"/>
      <c r="BY759" s="9"/>
      <c r="BZ759" s="9"/>
      <c r="CA759" s="9"/>
      <c r="CB759" s="9"/>
      <c r="CC759" s="9"/>
      <c r="CD759" s="9"/>
      <c r="CE759" s="9"/>
      <c r="CF759" s="9"/>
      <c r="CG759" s="9"/>
      <c r="CH759" s="9"/>
      <c r="CI759" s="9"/>
      <c r="CJ759" s="9"/>
      <c r="CK759" s="9"/>
      <c r="CL759" s="9"/>
      <c r="CM759" s="9"/>
      <c r="CN759" s="9"/>
      <c r="CO759" s="9"/>
      <c r="CP759" s="9"/>
      <c r="CQ759" s="9"/>
      <c r="CR759" s="9"/>
      <c r="CS759" s="9"/>
      <c r="CT759" s="9"/>
      <c r="CU759" s="9"/>
      <c r="CV759" s="9"/>
      <c r="CW759" s="9"/>
      <c r="CX759" s="9"/>
      <c r="CY759" s="9"/>
    </row>
    <row r="760" spans="1:103" ht="15.95" customHeight="1" x14ac:dyDescent="0.2">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9"/>
      <c r="BL760" s="9"/>
      <c r="BM760" s="9"/>
      <c r="BN760" s="9"/>
      <c r="BO760" s="9"/>
      <c r="BP760" s="9"/>
      <c r="BQ760" s="9"/>
      <c r="BR760" s="9"/>
      <c r="BS760" s="9"/>
      <c r="BT760" s="9"/>
      <c r="BU760" s="9"/>
      <c r="BV760" s="9"/>
      <c r="BW760" s="9"/>
      <c r="BX760" s="9"/>
      <c r="BY760" s="9"/>
      <c r="BZ760" s="9"/>
      <c r="CA760" s="9"/>
      <c r="CB760" s="9"/>
      <c r="CC760" s="9"/>
      <c r="CD760" s="9"/>
      <c r="CE760" s="9"/>
      <c r="CF760" s="9"/>
      <c r="CG760" s="9"/>
      <c r="CH760" s="9"/>
      <c r="CI760" s="9"/>
      <c r="CJ760" s="9"/>
      <c r="CK760" s="9"/>
      <c r="CL760" s="9"/>
      <c r="CM760" s="9"/>
      <c r="CN760" s="9"/>
      <c r="CO760" s="9"/>
      <c r="CP760" s="9"/>
      <c r="CQ760" s="9"/>
      <c r="CR760" s="9"/>
      <c r="CS760" s="9"/>
      <c r="CT760" s="9"/>
      <c r="CU760" s="9"/>
      <c r="CV760" s="9"/>
      <c r="CW760" s="9"/>
      <c r="CX760" s="9"/>
      <c r="CY760" s="9"/>
    </row>
    <row r="761" spans="1:103" ht="15.95" customHeight="1" x14ac:dyDescent="0.2">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c r="BH761" s="9"/>
      <c r="BI761" s="9"/>
      <c r="BJ761" s="9"/>
      <c r="BK761" s="9"/>
      <c r="BL761" s="9"/>
      <c r="BM761" s="9"/>
      <c r="BN761" s="9"/>
      <c r="BO761" s="9"/>
      <c r="BP761" s="9"/>
      <c r="BQ761" s="9"/>
      <c r="BR761" s="9"/>
      <c r="BS761" s="9"/>
      <c r="BT761" s="9"/>
      <c r="BU761" s="9"/>
      <c r="BV761" s="9"/>
      <c r="BW761" s="9"/>
      <c r="BX761" s="9"/>
      <c r="BY761" s="9"/>
      <c r="BZ761" s="9"/>
      <c r="CA761" s="9"/>
      <c r="CB761" s="9"/>
      <c r="CC761" s="9"/>
      <c r="CD761" s="9"/>
      <c r="CE761" s="9"/>
      <c r="CF761" s="9"/>
      <c r="CG761" s="9"/>
      <c r="CH761" s="9"/>
      <c r="CI761" s="9"/>
      <c r="CJ761" s="9"/>
      <c r="CK761" s="9"/>
      <c r="CL761" s="9"/>
      <c r="CM761" s="9"/>
      <c r="CN761" s="9"/>
      <c r="CO761" s="9"/>
      <c r="CP761" s="9"/>
      <c r="CQ761" s="9"/>
      <c r="CR761" s="9"/>
      <c r="CS761" s="9"/>
      <c r="CT761" s="9"/>
      <c r="CU761" s="9"/>
      <c r="CV761" s="9"/>
      <c r="CW761" s="9"/>
      <c r="CX761" s="9"/>
      <c r="CY761" s="9"/>
    </row>
    <row r="762" spans="1:103" ht="15.95" customHeight="1" x14ac:dyDescent="0.2">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9"/>
      <c r="BL762" s="9"/>
      <c r="BM762" s="9"/>
      <c r="BN762" s="9"/>
      <c r="BO762" s="9"/>
      <c r="BP762" s="9"/>
      <c r="BQ762" s="9"/>
      <c r="BR762" s="9"/>
      <c r="BS762" s="9"/>
      <c r="BT762" s="9"/>
      <c r="BU762" s="9"/>
      <c r="BV762" s="9"/>
      <c r="BW762" s="9"/>
      <c r="BX762" s="9"/>
      <c r="BY762" s="9"/>
      <c r="BZ762" s="9"/>
      <c r="CA762" s="9"/>
      <c r="CB762" s="9"/>
      <c r="CC762" s="9"/>
      <c r="CD762" s="9"/>
      <c r="CE762" s="9"/>
      <c r="CF762" s="9"/>
      <c r="CG762" s="9"/>
      <c r="CH762" s="9"/>
      <c r="CI762" s="9"/>
      <c r="CJ762" s="9"/>
      <c r="CK762" s="9"/>
      <c r="CL762" s="9"/>
      <c r="CM762" s="9"/>
      <c r="CN762" s="9"/>
      <c r="CO762" s="9"/>
      <c r="CP762" s="9"/>
      <c r="CQ762" s="9"/>
      <c r="CR762" s="9"/>
      <c r="CS762" s="9"/>
      <c r="CT762" s="9"/>
      <c r="CU762" s="9"/>
      <c r="CV762" s="9"/>
      <c r="CW762" s="9"/>
      <c r="CX762" s="9"/>
      <c r="CY762" s="9"/>
    </row>
    <row r="763" spans="1:103" ht="15.95" customHeight="1" x14ac:dyDescent="0.2">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9"/>
      <c r="BF763" s="9"/>
      <c r="BG763" s="9"/>
      <c r="BH763" s="9"/>
      <c r="BI763" s="9"/>
      <c r="BJ763" s="9"/>
      <c r="BK763" s="9"/>
      <c r="BL763" s="9"/>
      <c r="BM763" s="9"/>
      <c r="BN763" s="9"/>
      <c r="BO763" s="9"/>
      <c r="BP763" s="9"/>
      <c r="BQ763" s="9"/>
      <c r="BR763" s="9"/>
      <c r="BS763" s="9"/>
      <c r="BT763" s="9"/>
      <c r="BU763" s="9"/>
      <c r="BV763" s="9"/>
      <c r="BW763" s="9"/>
      <c r="BX763" s="9"/>
      <c r="BY763" s="9"/>
      <c r="BZ763" s="9"/>
      <c r="CA763" s="9"/>
      <c r="CB763" s="9"/>
      <c r="CC763" s="9"/>
      <c r="CD763" s="9"/>
      <c r="CE763" s="9"/>
      <c r="CF763" s="9"/>
      <c r="CG763" s="9"/>
      <c r="CH763" s="9"/>
      <c r="CI763" s="9"/>
      <c r="CJ763" s="9"/>
      <c r="CK763" s="9"/>
      <c r="CL763" s="9"/>
      <c r="CM763" s="9"/>
      <c r="CN763" s="9"/>
      <c r="CO763" s="9"/>
      <c r="CP763" s="9"/>
      <c r="CQ763" s="9"/>
      <c r="CR763" s="9"/>
      <c r="CS763" s="9"/>
      <c r="CT763" s="9"/>
      <c r="CU763" s="9"/>
      <c r="CV763" s="9"/>
      <c r="CW763" s="9"/>
      <c r="CX763" s="9"/>
      <c r="CY763" s="9"/>
    </row>
    <row r="764" spans="1:103" ht="15.95" customHeight="1" x14ac:dyDescent="0.2">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9"/>
      <c r="BL764" s="9"/>
      <c r="BM764" s="9"/>
      <c r="BN764" s="9"/>
      <c r="BO764" s="9"/>
      <c r="BP764" s="9"/>
      <c r="BQ764" s="9"/>
      <c r="BR764" s="9"/>
      <c r="BS764" s="9"/>
      <c r="BT764" s="9"/>
      <c r="BU764" s="9"/>
      <c r="BV764" s="9"/>
      <c r="BW764" s="9"/>
      <c r="BX764" s="9"/>
      <c r="BY764" s="9"/>
      <c r="BZ764" s="9"/>
      <c r="CA764" s="9"/>
      <c r="CB764" s="9"/>
      <c r="CC764" s="9"/>
      <c r="CD764" s="9"/>
      <c r="CE764" s="9"/>
      <c r="CF764" s="9"/>
      <c r="CG764" s="9"/>
      <c r="CH764" s="9"/>
      <c r="CI764" s="9"/>
      <c r="CJ764" s="9"/>
      <c r="CK764" s="9"/>
      <c r="CL764" s="9"/>
      <c r="CM764" s="9"/>
      <c r="CN764" s="9"/>
      <c r="CO764" s="9"/>
      <c r="CP764" s="9"/>
      <c r="CQ764" s="9"/>
      <c r="CR764" s="9"/>
      <c r="CS764" s="9"/>
      <c r="CT764" s="9"/>
      <c r="CU764" s="9"/>
      <c r="CV764" s="9"/>
      <c r="CW764" s="9"/>
      <c r="CX764" s="9"/>
      <c r="CY764" s="9"/>
    </row>
    <row r="765" spans="1:103" ht="15.95" customHeight="1" x14ac:dyDescent="0.2">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9"/>
      <c r="BF765" s="9"/>
      <c r="BG765" s="9"/>
      <c r="BH765" s="9"/>
      <c r="BI765" s="9"/>
      <c r="BJ765" s="9"/>
      <c r="BK765" s="9"/>
      <c r="BL765" s="9"/>
      <c r="BM765" s="9"/>
      <c r="BN765" s="9"/>
      <c r="BO765" s="9"/>
      <c r="BP765" s="9"/>
      <c r="BQ765" s="9"/>
      <c r="BR765" s="9"/>
      <c r="BS765" s="9"/>
      <c r="BT765" s="9"/>
      <c r="BU765" s="9"/>
      <c r="BV765" s="9"/>
      <c r="BW765" s="9"/>
      <c r="BX765" s="9"/>
      <c r="BY765" s="9"/>
      <c r="BZ765" s="9"/>
      <c r="CA765" s="9"/>
      <c r="CB765" s="9"/>
      <c r="CC765" s="9"/>
      <c r="CD765" s="9"/>
      <c r="CE765" s="9"/>
      <c r="CF765" s="9"/>
      <c r="CG765" s="9"/>
      <c r="CH765" s="9"/>
      <c r="CI765" s="9"/>
      <c r="CJ765" s="9"/>
      <c r="CK765" s="9"/>
      <c r="CL765" s="9"/>
      <c r="CM765" s="9"/>
      <c r="CN765" s="9"/>
      <c r="CO765" s="9"/>
      <c r="CP765" s="9"/>
      <c r="CQ765" s="9"/>
      <c r="CR765" s="9"/>
      <c r="CS765" s="9"/>
      <c r="CT765" s="9"/>
      <c r="CU765" s="9"/>
      <c r="CV765" s="9"/>
      <c r="CW765" s="9"/>
      <c r="CX765" s="9"/>
      <c r="CY765" s="9"/>
    </row>
    <row r="766" spans="1:103" ht="15.95" customHeight="1" x14ac:dyDescent="0.2">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9"/>
      <c r="BF766" s="9"/>
      <c r="BG766" s="9"/>
      <c r="BH766" s="9"/>
      <c r="BI766" s="9"/>
      <c r="BJ766" s="9"/>
      <c r="BK766" s="9"/>
      <c r="BL766" s="9"/>
      <c r="BM766" s="9"/>
      <c r="BN766" s="9"/>
      <c r="BO766" s="9"/>
      <c r="BP766" s="9"/>
      <c r="BQ766" s="9"/>
      <c r="BR766" s="9"/>
      <c r="BS766" s="9"/>
      <c r="BT766" s="9"/>
      <c r="BU766" s="9"/>
      <c r="BV766" s="9"/>
      <c r="BW766" s="9"/>
      <c r="BX766" s="9"/>
      <c r="BY766" s="9"/>
      <c r="BZ766" s="9"/>
      <c r="CA766" s="9"/>
      <c r="CB766" s="9"/>
      <c r="CC766" s="9"/>
      <c r="CD766" s="9"/>
      <c r="CE766" s="9"/>
      <c r="CF766" s="9"/>
      <c r="CG766" s="9"/>
      <c r="CH766" s="9"/>
      <c r="CI766" s="9"/>
      <c r="CJ766" s="9"/>
      <c r="CK766" s="9"/>
      <c r="CL766" s="9"/>
      <c r="CM766" s="9"/>
      <c r="CN766" s="9"/>
      <c r="CO766" s="9"/>
      <c r="CP766" s="9"/>
      <c r="CQ766" s="9"/>
      <c r="CR766" s="9"/>
      <c r="CS766" s="9"/>
      <c r="CT766" s="9"/>
      <c r="CU766" s="9"/>
      <c r="CV766" s="9"/>
      <c r="CW766" s="9"/>
      <c r="CX766" s="9"/>
      <c r="CY766" s="9"/>
    </row>
    <row r="767" spans="1:103" ht="15.95" customHeight="1" x14ac:dyDescent="0.2">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9"/>
      <c r="BF767" s="9"/>
      <c r="BG767" s="9"/>
      <c r="BH767" s="9"/>
      <c r="BI767" s="9"/>
      <c r="BJ767" s="9"/>
      <c r="BK767" s="9"/>
      <c r="BL767" s="9"/>
      <c r="BM767" s="9"/>
      <c r="BN767" s="9"/>
      <c r="BO767" s="9"/>
      <c r="BP767" s="9"/>
      <c r="BQ767" s="9"/>
      <c r="BR767" s="9"/>
      <c r="BS767" s="9"/>
      <c r="BT767" s="9"/>
      <c r="BU767" s="9"/>
      <c r="BV767" s="9"/>
      <c r="BW767" s="9"/>
      <c r="BX767" s="9"/>
      <c r="BY767" s="9"/>
      <c r="BZ767" s="9"/>
      <c r="CA767" s="9"/>
      <c r="CB767" s="9"/>
      <c r="CC767" s="9"/>
      <c r="CD767" s="9"/>
      <c r="CE767" s="9"/>
      <c r="CF767" s="9"/>
      <c r="CG767" s="9"/>
      <c r="CH767" s="9"/>
      <c r="CI767" s="9"/>
      <c r="CJ767" s="9"/>
      <c r="CK767" s="9"/>
      <c r="CL767" s="9"/>
      <c r="CM767" s="9"/>
      <c r="CN767" s="9"/>
      <c r="CO767" s="9"/>
      <c r="CP767" s="9"/>
      <c r="CQ767" s="9"/>
      <c r="CR767" s="9"/>
      <c r="CS767" s="9"/>
      <c r="CT767" s="9"/>
      <c r="CU767" s="9"/>
      <c r="CV767" s="9"/>
      <c r="CW767" s="9"/>
      <c r="CX767" s="9"/>
      <c r="CY767" s="9"/>
    </row>
    <row r="768" spans="1:103" ht="15.95" customHeight="1" x14ac:dyDescent="0.2">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9"/>
      <c r="BF768" s="9"/>
      <c r="BG768" s="9"/>
      <c r="BH768" s="9"/>
      <c r="BI768" s="9"/>
      <c r="BJ768" s="9"/>
      <c r="BK768" s="9"/>
      <c r="BL768" s="9"/>
      <c r="BM768" s="9"/>
      <c r="BN768" s="9"/>
      <c r="BO768" s="9"/>
      <c r="BP768" s="9"/>
      <c r="BQ768" s="9"/>
      <c r="BR768" s="9"/>
      <c r="BS768" s="9"/>
      <c r="BT768" s="9"/>
      <c r="BU768" s="9"/>
      <c r="BV768" s="9"/>
      <c r="BW768" s="9"/>
      <c r="BX768" s="9"/>
      <c r="BY768" s="9"/>
      <c r="BZ768" s="9"/>
      <c r="CA768" s="9"/>
      <c r="CB768" s="9"/>
      <c r="CC768" s="9"/>
      <c r="CD768" s="9"/>
      <c r="CE768" s="9"/>
      <c r="CF768" s="9"/>
      <c r="CG768" s="9"/>
      <c r="CH768" s="9"/>
      <c r="CI768" s="9"/>
      <c r="CJ768" s="9"/>
      <c r="CK768" s="9"/>
      <c r="CL768" s="9"/>
      <c r="CM768" s="9"/>
      <c r="CN768" s="9"/>
      <c r="CO768" s="9"/>
      <c r="CP768" s="9"/>
      <c r="CQ768" s="9"/>
      <c r="CR768" s="9"/>
      <c r="CS768" s="9"/>
      <c r="CT768" s="9"/>
      <c r="CU768" s="9"/>
      <c r="CV768" s="9"/>
      <c r="CW768" s="9"/>
      <c r="CX768" s="9"/>
      <c r="CY768" s="9"/>
    </row>
    <row r="769" spans="1:103" ht="15.95" customHeight="1" x14ac:dyDescent="0.2">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9"/>
      <c r="BF769" s="9"/>
      <c r="BG769" s="9"/>
      <c r="BH769" s="9"/>
      <c r="BI769" s="9"/>
      <c r="BJ769" s="9"/>
      <c r="BK769" s="9"/>
      <c r="BL769" s="9"/>
      <c r="BM769" s="9"/>
      <c r="BN769" s="9"/>
      <c r="BO769" s="9"/>
      <c r="BP769" s="9"/>
      <c r="BQ769" s="9"/>
      <c r="BR769" s="9"/>
      <c r="BS769" s="9"/>
      <c r="BT769" s="9"/>
      <c r="BU769" s="9"/>
      <c r="BV769" s="9"/>
      <c r="BW769" s="9"/>
      <c r="BX769" s="9"/>
      <c r="BY769" s="9"/>
      <c r="BZ769" s="9"/>
      <c r="CA769" s="9"/>
      <c r="CB769" s="9"/>
      <c r="CC769" s="9"/>
      <c r="CD769" s="9"/>
      <c r="CE769" s="9"/>
      <c r="CF769" s="9"/>
      <c r="CG769" s="9"/>
      <c r="CH769" s="9"/>
      <c r="CI769" s="9"/>
      <c r="CJ769" s="9"/>
      <c r="CK769" s="9"/>
      <c r="CL769" s="9"/>
      <c r="CM769" s="9"/>
      <c r="CN769" s="9"/>
      <c r="CO769" s="9"/>
      <c r="CP769" s="9"/>
      <c r="CQ769" s="9"/>
      <c r="CR769" s="9"/>
      <c r="CS769" s="9"/>
      <c r="CT769" s="9"/>
      <c r="CU769" s="9"/>
      <c r="CV769" s="9"/>
      <c r="CW769" s="9"/>
      <c r="CX769" s="9"/>
      <c r="CY769" s="9"/>
    </row>
    <row r="770" spans="1:103" ht="15.95" customHeight="1" x14ac:dyDescent="0.2">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9"/>
      <c r="BF770" s="9"/>
      <c r="BG770" s="9"/>
      <c r="BH770" s="9"/>
      <c r="BI770" s="9"/>
      <c r="BJ770" s="9"/>
      <c r="BK770" s="9"/>
      <c r="BL770" s="9"/>
      <c r="BM770" s="9"/>
      <c r="BN770" s="9"/>
      <c r="BO770" s="9"/>
      <c r="BP770" s="9"/>
      <c r="BQ770" s="9"/>
      <c r="BR770" s="9"/>
      <c r="BS770" s="9"/>
      <c r="BT770" s="9"/>
      <c r="BU770" s="9"/>
      <c r="BV770" s="9"/>
      <c r="BW770" s="9"/>
      <c r="BX770" s="9"/>
      <c r="BY770" s="9"/>
      <c r="BZ770" s="9"/>
      <c r="CA770" s="9"/>
      <c r="CB770" s="9"/>
      <c r="CC770" s="9"/>
      <c r="CD770" s="9"/>
      <c r="CE770" s="9"/>
      <c r="CF770" s="9"/>
      <c r="CG770" s="9"/>
      <c r="CH770" s="9"/>
      <c r="CI770" s="9"/>
      <c r="CJ770" s="9"/>
      <c r="CK770" s="9"/>
      <c r="CL770" s="9"/>
      <c r="CM770" s="9"/>
      <c r="CN770" s="9"/>
      <c r="CO770" s="9"/>
      <c r="CP770" s="9"/>
      <c r="CQ770" s="9"/>
      <c r="CR770" s="9"/>
      <c r="CS770" s="9"/>
      <c r="CT770" s="9"/>
      <c r="CU770" s="9"/>
      <c r="CV770" s="9"/>
      <c r="CW770" s="9"/>
      <c r="CX770" s="9"/>
      <c r="CY770" s="9"/>
    </row>
    <row r="771" spans="1:103" ht="15.95" customHeight="1" x14ac:dyDescent="0.2">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9"/>
      <c r="BL771" s="9"/>
      <c r="BM771" s="9"/>
      <c r="BN771" s="9"/>
      <c r="BO771" s="9"/>
      <c r="BP771" s="9"/>
      <c r="BQ771" s="9"/>
      <c r="BR771" s="9"/>
      <c r="BS771" s="9"/>
      <c r="BT771" s="9"/>
      <c r="BU771" s="9"/>
      <c r="BV771" s="9"/>
      <c r="BW771" s="9"/>
      <c r="BX771" s="9"/>
      <c r="BY771" s="9"/>
      <c r="BZ771" s="9"/>
      <c r="CA771" s="9"/>
      <c r="CB771" s="9"/>
      <c r="CC771" s="9"/>
      <c r="CD771" s="9"/>
      <c r="CE771" s="9"/>
      <c r="CF771" s="9"/>
      <c r="CG771" s="9"/>
      <c r="CH771" s="9"/>
      <c r="CI771" s="9"/>
      <c r="CJ771" s="9"/>
      <c r="CK771" s="9"/>
      <c r="CL771" s="9"/>
      <c r="CM771" s="9"/>
      <c r="CN771" s="9"/>
      <c r="CO771" s="9"/>
      <c r="CP771" s="9"/>
      <c r="CQ771" s="9"/>
      <c r="CR771" s="9"/>
      <c r="CS771" s="9"/>
      <c r="CT771" s="9"/>
      <c r="CU771" s="9"/>
      <c r="CV771" s="9"/>
      <c r="CW771" s="9"/>
      <c r="CX771" s="9"/>
      <c r="CY771" s="9"/>
    </row>
    <row r="772" spans="1:103" ht="15.95" customHeight="1" x14ac:dyDescent="0.2">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9"/>
      <c r="BL772" s="9"/>
      <c r="BM772" s="9"/>
      <c r="BN772" s="9"/>
      <c r="BO772" s="9"/>
      <c r="BP772" s="9"/>
      <c r="BQ772" s="9"/>
      <c r="BR772" s="9"/>
      <c r="BS772" s="9"/>
      <c r="BT772" s="9"/>
      <c r="BU772" s="9"/>
      <c r="BV772" s="9"/>
      <c r="BW772" s="9"/>
      <c r="BX772" s="9"/>
      <c r="BY772" s="9"/>
      <c r="BZ772" s="9"/>
      <c r="CA772" s="9"/>
      <c r="CB772" s="9"/>
      <c r="CC772" s="9"/>
      <c r="CD772" s="9"/>
      <c r="CE772" s="9"/>
      <c r="CF772" s="9"/>
      <c r="CG772" s="9"/>
      <c r="CH772" s="9"/>
      <c r="CI772" s="9"/>
      <c r="CJ772" s="9"/>
      <c r="CK772" s="9"/>
      <c r="CL772" s="9"/>
      <c r="CM772" s="9"/>
      <c r="CN772" s="9"/>
      <c r="CO772" s="9"/>
      <c r="CP772" s="9"/>
      <c r="CQ772" s="9"/>
      <c r="CR772" s="9"/>
      <c r="CS772" s="9"/>
      <c r="CT772" s="9"/>
      <c r="CU772" s="9"/>
      <c r="CV772" s="9"/>
      <c r="CW772" s="9"/>
      <c r="CX772" s="9"/>
      <c r="CY772" s="9"/>
    </row>
    <row r="773" spans="1:103" ht="15.95" customHeight="1" x14ac:dyDescent="0.2">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9"/>
      <c r="BL773" s="9"/>
      <c r="BM773" s="9"/>
      <c r="BN773" s="9"/>
      <c r="BO773" s="9"/>
      <c r="BP773" s="9"/>
      <c r="BQ773" s="9"/>
      <c r="BR773" s="9"/>
      <c r="BS773" s="9"/>
      <c r="BT773" s="9"/>
      <c r="BU773" s="9"/>
      <c r="BV773" s="9"/>
      <c r="BW773" s="9"/>
      <c r="BX773" s="9"/>
      <c r="BY773" s="9"/>
      <c r="BZ773" s="9"/>
      <c r="CA773" s="9"/>
      <c r="CB773" s="9"/>
      <c r="CC773" s="9"/>
      <c r="CD773" s="9"/>
      <c r="CE773" s="9"/>
      <c r="CF773" s="9"/>
      <c r="CG773" s="9"/>
      <c r="CH773" s="9"/>
      <c r="CI773" s="9"/>
      <c r="CJ773" s="9"/>
      <c r="CK773" s="9"/>
      <c r="CL773" s="9"/>
      <c r="CM773" s="9"/>
      <c r="CN773" s="9"/>
      <c r="CO773" s="9"/>
      <c r="CP773" s="9"/>
      <c r="CQ773" s="9"/>
      <c r="CR773" s="9"/>
      <c r="CS773" s="9"/>
      <c r="CT773" s="9"/>
      <c r="CU773" s="9"/>
      <c r="CV773" s="9"/>
      <c r="CW773" s="9"/>
      <c r="CX773" s="9"/>
      <c r="CY773" s="9"/>
    </row>
    <row r="774" spans="1:103" ht="15.95" customHeight="1" x14ac:dyDescent="0.2">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9"/>
      <c r="BF774" s="9"/>
      <c r="BG774" s="9"/>
      <c r="BH774" s="9"/>
      <c r="BI774" s="9"/>
      <c r="BJ774" s="9"/>
      <c r="BK774" s="9"/>
      <c r="BL774" s="9"/>
      <c r="BM774" s="9"/>
      <c r="BN774" s="9"/>
      <c r="BO774" s="9"/>
      <c r="BP774" s="9"/>
      <c r="BQ774" s="9"/>
      <c r="BR774" s="9"/>
      <c r="BS774" s="9"/>
      <c r="BT774" s="9"/>
      <c r="BU774" s="9"/>
      <c r="BV774" s="9"/>
      <c r="BW774" s="9"/>
      <c r="BX774" s="9"/>
      <c r="BY774" s="9"/>
      <c r="BZ774" s="9"/>
      <c r="CA774" s="9"/>
      <c r="CB774" s="9"/>
      <c r="CC774" s="9"/>
      <c r="CD774" s="9"/>
      <c r="CE774" s="9"/>
      <c r="CF774" s="9"/>
      <c r="CG774" s="9"/>
      <c r="CH774" s="9"/>
      <c r="CI774" s="9"/>
      <c r="CJ774" s="9"/>
      <c r="CK774" s="9"/>
      <c r="CL774" s="9"/>
      <c r="CM774" s="9"/>
      <c r="CN774" s="9"/>
      <c r="CO774" s="9"/>
      <c r="CP774" s="9"/>
      <c r="CQ774" s="9"/>
      <c r="CR774" s="9"/>
      <c r="CS774" s="9"/>
      <c r="CT774" s="9"/>
      <c r="CU774" s="9"/>
      <c r="CV774" s="9"/>
      <c r="CW774" s="9"/>
      <c r="CX774" s="9"/>
      <c r="CY774" s="9"/>
    </row>
    <row r="775" spans="1:103" ht="15.95" customHeight="1" x14ac:dyDescent="0.2">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9"/>
      <c r="BF775" s="9"/>
      <c r="BG775" s="9"/>
      <c r="BH775" s="9"/>
      <c r="BI775" s="9"/>
      <c r="BJ775" s="9"/>
      <c r="BK775" s="9"/>
      <c r="BL775" s="9"/>
      <c r="BM775" s="9"/>
      <c r="BN775" s="9"/>
      <c r="BO775" s="9"/>
      <c r="BP775" s="9"/>
      <c r="BQ775" s="9"/>
      <c r="BR775" s="9"/>
      <c r="BS775" s="9"/>
      <c r="BT775" s="9"/>
      <c r="BU775" s="9"/>
      <c r="BV775" s="9"/>
      <c r="BW775" s="9"/>
      <c r="BX775" s="9"/>
      <c r="BY775" s="9"/>
      <c r="BZ775" s="9"/>
      <c r="CA775" s="9"/>
      <c r="CB775" s="9"/>
      <c r="CC775" s="9"/>
      <c r="CD775" s="9"/>
      <c r="CE775" s="9"/>
      <c r="CF775" s="9"/>
      <c r="CG775" s="9"/>
      <c r="CH775" s="9"/>
      <c r="CI775" s="9"/>
      <c r="CJ775" s="9"/>
      <c r="CK775" s="9"/>
      <c r="CL775" s="9"/>
      <c r="CM775" s="9"/>
      <c r="CN775" s="9"/>
      <c r="CO775" s="9"/>
      <c r="CP775" s="9"/>
      <c r="CQ775" s="9"/>
      <c r="CR775" s="9"/>
      <c r="CS775" s="9"/>
      <c r="CT775" s="9"/>
      <c r="CU775" s="9"/>
      <c r="CV775" s="9"/>
      <c r="CW775" s="9"/>
      <c r="CX775" s="9"/>
      <c r="CY775" s="9"/>
    </row>
    <row r="776" spans="1:103" ht="15.95" customHeight="1" x14ac:dyDescent="0.2">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9"/>
      <c r="BL776" s="9"/>
      <c r="BM776" s="9"/>
      <c r="BN776" s="9"/>
      <c r="BO776" s="9"/>
      <c r="BP776" s="9"/>
      <c r="BQ776" s="9"/>
      <c r="BR776" s="9"/>
      <c r="BS776" s="9"/>
      <c r="BT776" s="9"/>
      <c r="BU776" s="9"/>
      <c r="BV776" s="9"/>
      <c r="BW776" s="9"/>
      <c r="BX776" s="9"/>
      <c r="BY776" s="9"/>
      <c r="BZ776" s="9"/>
      <c r="CA776" s="9"/>
      <c r="CB776" s="9"/>
      <c r="CC776" s="9"/>
      <c r="CD776" s="9"/>
      <c r="CE776" s="9"/>
      <c r="CF776" s="9"/>
      <c r="CG776" s="9"/>
      <c r="CH776" s="9"/>
      <c r="CI776" s="9"/>
      <c r="CJ776" s="9"/>
      <c r="CK776" s="9"/>
      <c r="CL776" s="9"/>
      <c r="CM776" s="9"/>
      <c r="CN776" s="9"/>
      <c r="CO776" s="9"/>
      <c r="CP776" s="9"/>
      <c r="CQ776" s="9"/>
      <c r="CR776" s="9"/>
      <c r="CS776" s="9"/>
      <c r="CT776" s="9"/>
      <c r="CU776" s="9"/>
      <c r="CV776" s="9"/>
      <c r="CW776" s="9"/>
      <c r="CX776" s="9"/>
      <c r="CY776" s="9"/>
    </row>
    <row r="777" spans="1:103" ht="15.95" customHeight="1" x14ac:dyDescent="0.2">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9"/>
      <c r="BF777" s="9"/>
      <c r="BG777" s="9"/>
      <c r="BH777" s="9"/>
      <c r="BI777" s="9"/>
      <c r="BJ777" s="9"/>
      <c r="BK777" s="9"/>
      <c r="BL777" s="9"/>
      <c r="BM777" s="9"/>
      <c r="BN777" s="9"/>
      <c r="BO777" s="9"/>
      <c r="BP777" s="9"/>
      <c r="BQ777" s="9"/>
      <c r="BR777" s="9"/>
      <c r="BS777" s="9"/>
      <c r="BT777" s="9"/>
      <c r="BU777" s="9"/>
      <c r="BV777" s="9"/>
      <c r="BW777" s="9"/>
      <c r="BX777" s="9"/>
      <c r="BY777" s="9"/>
      <c r="BZ777" s="9"/>
      <c r="CA777" s="9"/>
      <c r="CB777" s="9"/>
      <c r="CC777" s="9"/>
      <c r="CD777" s="9"/>
      <c r="CE777" s="9"/>
      <c r="CF777" s="9"/>
      <c r="CG777" s="9"/>
      <c r="CH777" s="9"/>
      <c r="CI777" s="9"/>
      <c r="CJ777" s="9"/>
      <c r="CK777" s="9"/>
      <c r="CL777" s="9"/>
      <c r="CM777" s="9"/>
      <c r="CN777" s="9"/>
      <c r="CO777" s="9"/>
      <c r="CP777" s="9"/>
      <c r="CQ777" s="9"/>
      <c r="CR777" s="9"/>
      <c r="CS777" s="9"/>
      <c r="CT777" s="9"/>
      <c r="CU777" s="9"/>
      <c r="CV777" s="9"/>
      <c r="CW777" s="9"/>
      <c r="CX777" s="9"/>
      <c r="CY777" s="9"/>
    </row>
    <row r="778" spans="1:103" ht="15.95" customHeight="1" x14ac:dyDescent="0.2">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9"/>
      <c r="BF778" s="9"/>
      <c r="BG778" s="9"/>
      <c r="BH778" s="9"/>
      <c r="BI778" s="9"/>
      <c r="BJ778" s="9"/>
      <c r="BK778" s="9"/>
      <c r="BL778" s="9"/>
      <c r="BM778" s="9"/>
      <c r="BN778" s="9"/>
      <c r="BO778" s="9"/>
      <c r="BP778" s="9"/>
      <c r="BQ778" s="9"/>
      <c r="BR778" s="9"/>
      <c r="BS778" s="9"/>
      <c r="BT778" s="9"/>
      <c r="BU778" s="9"/>
      <c r="BV778" s="9"/>
      <c r="BW778" s="9"/>
      <c r="BX778" s="9"/>
      <c r="BY778" s="9"/>
      <c r="BZ778" s="9"/>
      <c r="CA778" s="9"/>
      <c r="CB778" s="9"/>
      <c r="CC778" s="9"/>
      <c r="CD778" s="9"/>
      <c r="CE778" s="9"/>
      <c r="CF778" s="9"/>
      <c r="CG778" s="9"/>
      <c r="CH778" s="9"/>
      <c r="CI778" s="9"/>
      <c r="CJ778" s="9"/>
      <c r="CK778" s="9"/>
      <c r="CL778" s="9"/>
      <c r="CM778" s="9"/>
      <c r="CN778" s="9"/>
      <c r="CO778" s="9"/>
      <c r="CP778" s="9"/>
      <c r="CQ778" s="9"/>
      <c r="CR778" s="9"/>
      <c r="CS778" s="9"/>
      <c r="CT778" s="9"/>
      <c r="CU778" s="9"/>
      <c r="CV778" s="9"/>
      <c r="CW778" s="9"/>
      <c r="CX778" s="9"/>
      <c r="CY778" s="9"/>
    </row>
    <row r="779" spans="1:103" ht="15.95" customHeight="1" x14ac:dyDescent="0.2">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9"/>
      <c r="BL779" s="9"/>
      <c r="BM779" s="9"/>
      <c r="BN779" s="9"/>
      <c r="BO779" s="9"/>
      <c r="BP779" s="9"/>
      <c r="BQ779" s="9"/>
      <c r="BR779" s="9"/>
      <c r="BS779" s="9"/>
      <c r="BT779" s="9"/>
      <c r="BU779" s="9"/>
      <c r="BV779" s="9"/>
      <c r="BW779" s="9"/>
      <c r="BX779" s="9"/>
      <c r="BY779" s="9"/>
      <c r="BZ779" s="9"/>
      <c r="CA779" s="9"/>
      <c r="CB779" s="9"/>
      <c r="CC779" s="9"/>
      <c r="CD779" s="9"/>
      <c r="CE779" s="9"/>
      <c r="CF779" s="9"/>
      <c r="CG779" s="9"/>
      <c r="CH779" s="9"/>
      <c r="CI779" s="9"/>
      <c r="CJ779" s="9"/>
      <c r="CK779" s="9"/>
      <c r="CL779" s="9"/>
      <c r="CM779" s="9"/>
      <c r="CN779" s="9"/>
      <c r="CO779" s="9"/>
      <c r="CP779" s="9"/>
      <c r="CQ779" s="9"/>
      <c r="CR779" s="9"/>
      <c r="CS779" s="9"/>
      <c r="CT779" s="9"/>
      <c r="CU779" s="9"/>
      <c r="CV779" s="9"/>
      <c r="CW779" s="9"/>
      <c r="CX779" s="9"/>
      <c r="CY779" s="9"/>
    </row>
    <row r="780" spans="1:103" ht="15.95" customHeight="1" x14ac:dyDescent="0.2">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9"/>
      <c r="BF780" s="9"/>
      <c r="BG780" s="9"/>
      <c r="BH780" s="9"/>
      <c r="BI780" s="9"/>
      <c r="BJ780" s="9"/>
      <c r="BK780" s="9"/>
      <c r="BL780" s="9"/>
      <c r="BM780" s="9"/>
      <c r="BN780" s="9"/>
      <c r="BO780" s="9"/>
      <c r="BP780" s="9"/>
      <c r="BQ780" s="9"/>
      <c r="BR780" s="9"/>
      <c r="BS780" s="9"/>
      <c r="BT780" s="9"/>
      <c r="BU780" s="9"/>
      <c r="BV780" s="9"/>
      <c r="BW780" s="9"/>
      <c r="BX780" s="9"/>
      <c r="BY780" s="9"/>
      <c r="BZ780" s="9"/>
      <c r="CA780" s="9"/>
      <c r="CB780" s="9"/>
      <c r="CC780" s="9"/>
      <c r="CD780" s="9"/>
      <c r="CE780" s="9"/>
      <c r="CF780" s="9"/>
      <c r="CG780" s="9"/>
      <c r="CH780" s="9"/>
      <c r="CI780" s="9"/>
      <c r="CJ780" s="9"/>
      <c r="CK780" s="9"/>
      <c r="CL780" s="9"/>
      <c r="CM780" s="9"/>
      <c r="CN780" s="9"/>
      <c r="CO780" s="9"/>
      <c r="CP780" s="9"/>
      <c r="CQ780" s="9"/>
      <c r="CR780" s="9"/>
      <c r="CS780" s="9"/>
      <c r="CT780" s="9"/>
      <c r="CU780" s="9"/>
      <c r="CV780" s="9"/>
      <c r="CW780" s="9"/>
      <c r="CX780" s="9"/>
      <c r="CY780" s="9"/>
    </row>
    <row r="781" spans="1:103" ht="15.95" customHeight="1" x14ac:dyDescent="0.2">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9"/>
      <c r="BF781" s="9"/>
      <c r="BG781" s="9"/>
      <c r="BH781" s="9"/>
      <c r="BI781" s="9"/>
      <c r="BJ781" s="9"/>
      <c r="BK781" s="9"/>
      <c r="BL781" s="9"/>
      <c r="BM781" s="9"/>
      <c r="BN781" s="9"/>
      <c r="BO781" s="9"/>
      <c r="BP781" s="9"/>
      <c r="BQ781" s="9"/>
      <c r="BR781" s="9"/>
      <c r="BS781" s="9"/>
      <c r="BT781" s="9"/>
      <c r="BU781" s="9"/>
      <c r="BV781" s="9"/>
      <c r="BW781" s="9"/>
      <c r="BX781" s="9"/>
      <c r="BY781" s="9"/>
      <c r="BZ781" s="9"/>
      <c r="CA781" s="9"/>
      <c r="CB781" s="9"/>
      <c r="CC781" s="9"/>
      <c r="CD781" s="9"/>
      <c r="CE781" s="9"/>
      <c r="CF781" s="9"/>
      <c r="CG781" s="9"/>
      <c r="CH781" s="9"/>
      <c r="CI781" s="9"/>
      <c r="CJ781" s="9"/>
      <c r="CK781" s="9"/>
      <c r="CL781" s="9"/>
      <c r="CM781" s="9"/>
      <c r="CN781" s="9"/>
      <c r="CO781" s="9"/>
      <c r="CP781" s="9"/>
      <c r="CQ781" s="9"/>
      <c r="CR781" s="9"/>
      <c r="CS781" s="9"/>
      <c r="CT781" s="9"/>
      <c r="CU781" s="9"/>
      <c r="CV781" s="9"/>
      <c r="CW781" s="9"/>
      <c r="CX781" s="9"/>
      <c r="CY781" s="9"/>
    </row>
    <row r="782" spans="1:103" ht="15.95" customHeight="1" x14ac:dyDescent="0.2">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9"/>
      <c r="BF782" s="9"/>
      <c r="BG782" s="9"/>
      <c r="BH782" s="9"/>
      <c r="BI782" s="9"/>
      <c r="BJ782" s="9"/>
      <c r="BK782" s="9"/>
      <c r="BL782" s="9"/>
      <c r="BM782" s="9"/>
      <c r="BN782" s="9"/>
      <c r="BO782" s="9"/>
      <c r="BP782" s="9"/>
      <c r="BQ782" s="9"/>
      <c r="BR782" s="9"/>
      <c r="BS782" s="9"/>
      <c r="BT782" s="9"/>
      <c r="BU782" s="9"/>
      <c r="BV782" s="9"/>
      <c r="BW782" s="9"/>
      <c r="BX782" s="9"/>
      <c r="BY782" s="9"/>
      <c r="BZ782" s="9"/>
      <c r="CA782" s="9"/>
      <c r="CB782" s="9"/>
      <c r="CC782" s="9"/>
      <c r="CD782" s="9"/>
      <c r="CE782" s="9"/>
      <c r="CF782" s="9"/>
      <c r="CG782" s="9"/>
      <c r="CH782" s="9"/>
      <c r="CI782" s="9"/>
      <c r="CJ782" s="9"/>
      <c r="CK782" s="9"/>
      <c r="CL782" s="9"/>
      <c r="CM782" s="9"/>
      <c r="CN782" s="9"/>
      <c r="CO782" s="9"/>
      <c r="CP782" s="9"/>
      <c r="CQ782" s="9"/>
      <c r="CR782" s="9"/>
      <c r="CS782" s="9"/>
      <c r="CT782" s="9"/>
      <c r="CU782" s="9"/>
      <c r="CV782" s="9"/>
      <c r="CW782" s="9"/>
      <c r="CX782" s="9"/>
      <c r="CY782" s="9"/>
    </row>
    <row r="783" spans="1:103" ht="15.95" customHeight="1" x14ac:dyDescent="0.2">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9"/>
      <c r="BF783" s="9"/>
      <c r="BG783" s="9"/>
      <c r="BH783" s="9"/>
      <c r="BI783" s="9"/>
      <c r="BJ783" s="9"/>
      <c r="BK783" s="9"/>
      <c r="BL783" s="9"/>
      <c r="BM783" s="9"/>
      <c r="BN783" s="9"/>
      <c r="BO783" s="9"/>
      <c r="BP783" s="9"/>
      <c r="BQ783" s="9"/>
      <c r="BR783" s="9"/>
      <c r="BS783" s="9"/>
      <c r="BT783" s="9"/>
      <c r="BU783" s="9"/>
      <c r="BV783" s="9"/>
      <c r="BW783" s="9"/>
      <c r="BX783" s="9"/>
      <c r="BY783" s="9"/>
      <c r="BZ783" s="9"/>
      <c r="CA783" s="9"/>
      <c r="CB783" s="9"/>
      <c r="CC783" s="9"/>
      <c r="CD783" s="9"/>
      <c r="CE783" s="9"/>
      <c r="CF783" s="9"/>
      <c r="CG783" s="9"/>
      <c r="CH783" s="9"/>
      <c r="CI783" s="9"/>
      <c r="CJ783" s="9"/>
      <c r="CK783" s="9"/>
      <c r="CL783" s="9"/>
      <c r="CM783" s="9"/>
      <c r="CN783" s="9"/>
      <c r="CO783" s="9"/>
      <c r="CP783" s="9"/>
      <c r="CQ783" s="9"/>
      <c r="CR783" s="9"/>
      <c r="CS783" s="9"/>
      <c r="CT783" s="9"/>
      <c r="CU783" s="9"/>
      <c r="CV783" s="9"/>
      <c r="CW783" s="9"/>
      <c r="CX783" s="9"/>
      <c r="CY783" s="9"/>
    </row>
    <row r="784" spans="1:103" ht="15.95" customHeight="1" x14ac:dyDescent="0.2">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9"/>
      <c r="BL784" s="9"/>
      <c r="BM784" s="9"/>
      <c r="BN784" s="9"/>
      <c r="BO784" s="9"/>
      <c r="BP784" s="9"/>
      <c r="BQ784" s="9"/>
      <c r="BR784" s="9"/>
      <c r="BS784" s="9"/>
      <c r="BT784" s="9"/>
      <c r="BU784" s="9"/>
      <c r="BV784" s="9"/>
      <c r="BW784" s="9"/>
      <c r="BX784" s="9"/>
      <c r="BY784" s="9"/>
      <c r="BZ784" s="9"/>
      <c r="CA784" s="9"/>
      <c r="CB784" s="9"/>
      <c r="CC784" s="9"/>
      <c r="CD784" s="9"/>
      <c r="CE784" s="9"/>
      <c r="CF784" s="9"/>
      <c r="CG784" s="9"/>
      <c r="CH784" s="9"/>
      <c r="CI784" s="9"/>
      <c r="CJ784" s="9"/>
      <c r="CK784" s="9"/>
      <c r="CL784" s="9"/>
      <c r="CM784" s="9"/>
      <c r="CN784" s="9"/>
      <c r="CO784" s="9"/>
      <c r="CP784" s="9"/>
      <c r="CQ784" s="9"/>
      <c r="CR784" s="9"/>
      <c r="CS784" s="9"/>
      <c r="CT784" s="9"/>
      <c r="CU784" s="9"/>
      <c r="CV784" s="9"/>
      <c r="CW784" s="9"/>
      <c r="CX784" s="9"/>
      <c r="CY784" s="9"/>
    </row>
    <row r="785" spans="1:103" ht="15.95" customHeight="1" x14ac:dyDescent="0.2">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9"/>
      <c r="BF785" s="9"/>
      <c r="BG785" s="9"/>
      <c r="BH785" s="9"/>
      <c r="BI785" s="9"/>
      <c r="BJ785" s="9"/>
      <c r="BK785" s="9"/>
      <c r="BL785" s="9"/>
      <c r="BM785" s="9"/>
      <c r="BN785" s="9"/>
      <c r="BO785" s="9"/>
      <c r="BP785" s="9"/>
      <c r="BQ785" s="9"/>
      <c r="BR785" s="9"/>
      <c r="BS785" s="9"/>
      <c r="BT785" s="9"/>
      <c r="BU785" s="9"/>
      <c r="BV785" s="9"/>
      <c r="BW785" s="9"/>
      <c r="BX785" s="9"/>
      <c r="BY785" s="9"/>
      <c r="BZ785" s="9"/>
      <c r="CA785" s="9"/>
      <c r="CB785" s="9"/>
      <c r="CC785" s="9"/>
      <c r="CD785" s="9"/>
      <c r="CE785" s="9"/>
      <c r="CF785" s="9"/>
      <c r="CG785" s="9"/>
      <c r="CH785" s="9"/>
      <c r="CI785" s="9"/>
      <c r="CJ785" s="9"/>
      <c r="CK785" s="9"/>
      <c r="CL785" s="9"/>
      <c r="CM785" s="9"/>
      <c r="CN785" s="9"/>
      <c r="CO785" s="9"/>
      <c r="CP785" s="9"/>
      <c r="CQ785" s="9"/>
      <c r="CR785" s="9"/>
      <c r="CS785" s="9"/>
      <c r="CT785" s="9"/>
      <c r="CU785" s="9"/>
      <c r="CV785" s="9"/>
      <c r="CW785" s="9"/>
      <c r="CX785" s="9"/>
      <c r="CY785" s="9"/>
    </row>
    <row r="786" spans="1:103" ht="15.95" customHeight="1" x14ac:dyDescent="0.2">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9"/>
      <c r="BF786" s="9"/>
      <c r="BG786" s="9"/>
      <c r="BH786" s="9"/>
      <c r="BI786" s="9"/>
      <c r="BJ786" s="9"/>
      <c r="BK786" s="9"/>
      <c r="BL786" s="9"/>
      <c r="BM786" s="9"/>
      <c r="BN786" s="9"/>
      <c r="BO786" s="9"/>
      <c r="BP786" s="9"/>
      <c r="BQ786" s="9"/>
      <c r="BR786" s="9"/>
      <c r="BS786" s="9"/>
      <c r="BT786" s="9"/>
      <c r="BU786" s="9"/>
      <c r="BV786" s="9"/>
      <c r="BW786" s="9"/>
      <c r="BX786" s="9"/>
      <c r="BY786" s="9"/>
      <c r="BZ786" s="9"/>
      <c r="CA786" s="9"/>
      <c r="CB786" s="9"/>
      <c r="CC786" s="9"/>
      <c r="CD786" s="9"/>
      <c r="CE786" s="9"/>
      <c r="CF786" s="9"/>
      <c r="CG786" s="9"/>
      <c r="CH786" s="9"/>
      <c r="CI786" s="9"/>
      <c r="CJ786" s="9"/>
      <c r="CK786" s="9"/>
      <c r="CL786" s="9"/>
      <c r="CM786" s="9"/>
      <c r="CN786" s="9"/>
      <c r="CO786" s="9"/>
      <c r="CP786" s="9"/>
      <c r="CQ786" s="9"/>
      <c r="CR786" s="9"/>
      <c r="CS786" s="9"/>
      <c r="CT786" s="9"/>
      <c r="CU786" s="9"/>
      <c r="CV786" s="9"/>
      <c r="CW786" s="9"/>
      <c r="CX786" s="9"/>
      <c r="CY786" s="9"/>
    </row>
    <row r="787" spans="1:103" ht="15.95" customHeight="1" x14ac:dyDescent="0.2">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9"/>
      <c r="BL787" s="9"/>
      <c r="BM787" s="9"/>
      <c r="BN787" s="9"/>
      <c r="BO787" s="9"/>
      <c r="BP787" s="9"/>
      <c r="BQ787" s="9"/>
      <c r="BR787" s="9"/>
      <c r="BS787" s="9"/>
      <c r="BT787" s="9"/>
      <c r="BU787" s="9"/>
      <c r="BV787" s="9"/>
      <c r="BW787" s="9"/>
      <c r="BX787" s="9"/>
      <c r="BY787" s="9"/>
      <c r="BZ787" s="9"/>
      <c r="CA787" s="9"/>
      <c r="CB787" s="9"/>
      <c r="CC787" s="9"/>
      <c r="CD787" s="9"/>
      <c r="CE787" s="9"/>
      <c r="CF787" s="9"/>
      <c r="CG787" s="9"/>
      <c r="CH787" s="9"/>
      <c r="CI787" s="9"/>
      <c r="CJ787" s="9"/>
      <c r="CK787" s="9"/>
      <c r="CL787" s="9"/>
      <c r="CM787" s="9"/>
      <c r="CN787" s="9"/>
      <c r="CO787" s="9"/>
      <c r="CP787" s="9"/>
      <c r="CQ787" s="9"/>
      <c r="CR787" s="9"/>
      <c r="CS787" s="9"/>
      <c r="CT787" s="9"/>
      <c r="CU787" s="9"/>
      <c r="CV787" s="9"/>
      <c r="CW787" s="9"/>
      <c r="CX787" s="9"/>
      <c r="CY787" s="9"/>
    </row>
    <row r="788" spans="1:103" ht="15.95" customHeight="1" x14ac:dyDescent="0.2">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9"/>
      <c r="BF788" s="9"/>
      <c r="BG788" s="9"/>
      <c r="BH788" s="9"/>
      <c r="BI788" s="9"/>
      <c r="BJ788" s="9"/>
      <c r="BK788" s="9"/>
      <c r="BL788" s="9"/>
      <c r="BM788" s="9"/>
      <c r="BN788" s="9"/>
      <c r="BO788" s="9"/>
      <c r="BP788" s="9"/>
      <c r="BQ788" s="9"/>
      <c r="BR788" s="9"/>
      <c r="BS788" s="9"/>
      <c r="BT788" s="9"/>
      <c r="BU788" s="9"/>
      <c r="BV788" s="9"/>
      <c r="BW788" s="9"/>
      <c r="BX788" s="9"/>
      <c r="BY788" s="9"/>
      <c r="BZ788" s="9"/>
      <c r="CA788" s="9"/>
      <c r="CB788" s="9"/>
      <c r="CC788" s="9"/>
      <c r="CD788" s="9"/>
      <c r="CE788" s="9"/>
      <c r="CF788" s="9"/>
      <c r="CG788" s="9"/>
      <c r="CH788" s="9"/>
      <c r="CI788" s="9"/>
      <c r="CJ788" s="9"/>
      <c r="CK788" s="9"/>
      <c r="CL788" s="9"/>
      <c r="CM788" s="9"/>
      <c r="CN788" s="9"/>
      <c r="CO788" s="9"/>
      <c r="CP788" s="9"/>
      <c r="CQ788" s="9"/>
      <c r="CR788" s="9"/>
      <c r="CS788" s="9"/>
      <c r="CT788" s="9"/>
      <c r="CU788" s="9"/>
      <c r="CV788" s="9"/>
      <c r="CW788" s="9"/>
      <c r="CX788" s="9"/>
      <c r="CY788" s="9"/>
    </row>
    <row r="789" spans="1:103" ht="15.95" customHeight="1" x14ac:dyDescent="0.2">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9"/>
      <c r="BF789" s="9"/>
      <c r="BG789" s="9"/>
      <c r="BH789" s="9"/>
      <c r="BI789" s="9"/>
      <c r="BJ789" s="9"/>
      <c r="BK789" s="9"/>
      <c r="BL789" s="9"/>
      <c r="BM789" s="9"/>
      <c r="BN789" s="9"/>
      <c r="BO789" s="9"/>
      <c r="BP789" s="9"/>
      <c r="BQ789" s="9"/>
      <c r="BR789" s="9"/>
      <c r="BS789" s="9"/>
      <c r="BT789" s="9"/>
      <c r="BU789" s="9"/>
      <c r="BV789" s="9"/>
      <c r="BW789" s="9"/>
      <c r="BX789" s="9"/>
      <c r="BY789" s="9"/>
      <c r="BZ789" s="9"/>
      <c r="CA789" s="9"/>
      <c r="CB789" s="9"/>
      <c r="CC789" s="9"/>
      <c r="CD789" s="9"/>
      <c r="CE789" s="9"/>
      <c r="CF789" s="9"/>
      <c r="CG789" s="9"/>
      <c r="CH789" s="9"/>
      <c r="CI789" s="9"/>
      <c r="CJ789" s="9"/>
      <c r="CK789" s="9"/>
      <c r="CL789" s="9"/>
      <c r="CM789" s="9"/>
      <c r="CN789" s="9"/>
      <c r="CO789" s="9"/>
      <c r="CP789" s="9"/>
      <c r="CQ789" s="9"/>
      <c r="CR789" s="9"/>
      <c r="CS789" s="9"/>
      <c r="CT789" s="9"/>
      <c r="CU789" s="9"/>
      <c r="CV789" s="9"/>
      <c r="CW789" s="9"/>
      <c r="CX789" s="9"/>
      <c r="CY789" s="9"/>
    </row>
    <row r="790" spans="1:103" ht="15.95" customHeight="1" x14ac:dyDescent="0.2">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9"/>
      <c r="BF790" s="9"/>
      <c r="BG790" s="9"/>
      <c r="BH790" s="9"/>
      <c r="BI790" s="9"/>
      <c r="BJ790" s="9"/>
      <c r="BK790" s="9"/>
      <c r="BL790" s="9"/>
      <c r="BM790" s="9"/>
      <c r="BN790" s="9"/>
      <c r="BO790" s="9"/>
      <c r="BP790" s="9"/>
      <c r="BQ790" s="9"/>
      <c r="BR790" s="9"/>
      <c r="BS790" s="9"/>
      <c r="BT790" s="9"/>
      <c r="BU790" s="9"/>
      <c r="BV790" s="9"/>
      <c r="BW790" s="9"/>
      <c r="BX790" s="9"/>
      <c r="BY790" s="9"/>
      <c r="BZ790" s="9"/>
      <c r="CA790" s="9"/>
      <c r="CB790" s="9"/>
      <c r="CC790" s="9"/>
      <c r="CD790" s="9"/>
      <c r="CE790" s="9"/>
      <c r="CF790" s="9"/>
      <c r="CG790" s="9"/>
      <c r="CH790" s="9"/>
      <c r="CI790" s="9"/>
      <c r="CJ790" s="9"/>
      <c r="CK790" s="9"/>
      <c r="CL790" s="9"/>
      <c r="CM790" s="9"/>
      <c r="CN790" s="9"/>
      <c r="CO790" s="9"/>
      <c r="CP790" s="9"/>
      <c r="CQ790" s="9"/>
      <c r="CR790" s="9"/>
      <c r="CS790" s="9"/>
      <c r="CT790" s="9"/>
      <c r="CU790" s="9"/>
      <c r="CV790" s="9"/>
      <c r="CW790" s="9"/>
      <c r="CX790" s="9"/>
      <c r="CY790" s="9"/>
    </row>
    <row r="791" spans="1:103" ht="15.95" customHeight="1" x14ac:dyDescent="0.2">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9"/>
      <c r="BF791" s="9"/>
      <c r="BG791" s="9"/>
      <c r="BH791" s="9"/>
      <c r="BI791" s="9"/>
      <c r="BJ791" s="9"/>
      <c r="BK791" s="9"/>
      <c r="BL791" s="9"/>
      <c r="BM791" s="9"/>
      <c r="BN791" s="9"/>
      <c r="BO791" s="9"/>
      <c r="BP791" s="9"/>
      <c r="BQ791" s="9"/>
      <c r="BR791" s="9"/>
      <c r="BS791" s="9"/>
      <c r="BT791" s="9"/>
      <c r="BU791" s="9"/>
      <c r="BV791" s="9"/>
      <c r="BW791" s="9"/>
      <c r="BX791" s="9"/>
      <c r="BY791" s="9"/>
      <c r="BZ791" s="9"/>
      <c r="CA791" s="9"/>
      <c r="CB791" s="9"/>
      <c r="CC791" s="9"/>
      <c r="CD791" s="9"/>
      <c r="CE791" s="9"/>
      <c r="CF791" s="9"/>
      <c r="CG791" s="9"/>
      <c r="CH791" s="9"/>
      <c r="CI791" s="9"/>
      <c r="CJ791" s="9"/>
      <c r="CK791" s="9"/>
      <c r="CL791" s="9"/>
      <c r="CM791" s="9"/>
      <c r="CN791" s="9"/>
      <c r="CO791" s="9"/>
      <c r="CP791" s="9"/>
      <c r="CQ791" s="9"/>
      <c r="CR791" s="9"/>
      <c r="CS791" s="9"/>
      <c r="CT791" s="9"/>
      <c r="CU791" s="9"/>
      <c r="CV791" s="9"/>
      <c r="CW791" s="9"/>
      <c r="CX791" s="9"/>
      <c r="CY791" s="9"/>
    </row>
    <row r="792" spans="1:103" ht="15.95" customHeight="1" x14ac:dyDescent="0.2">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9"/>
      <c r="BL792" s="9"/>
      <c r="BM792" s="9"/>
      <c r="BN792" s="9"/>
      <c r="BO792" s="9"/>
      <c r="BP792" s="9"/>
      <c r="BQ792" s="9"/>
      <c r="BR792" s="9"/>
      <c r="BS792" s="9"/>
      <c r="BT792" s="9"/>
      <c r="BU792" s="9"/>
      <c r="BV792" s="9"/>
      <c r="BW792" s="9"/>
      <c r="BX792" s="9"/>
      <c r="BY792" s="9"/>
      <c r="BZ792" s="9"/>
      <c r="CA792" s="9"/>
      <c r="CB792" s="9"/>
      <c r="CC792" s="9"/>
      <c r="CD792" s="9"/>
      <c r="CE792" s="9"/>
      <c r="CF792" s="9"/>
      <c r="CG792" s="9"/>
      <c r="CH792" s="9"/>
      <c r="CI792" s="9"/>
      <c r="CJ792" s="9"/>
      <c r="CK792" s="9"/>
      <c r="CL792" s="9"/>
      <c r="CM792" s="9"/>
      <c r="CN792" s="9"/>
      <c r="CO792" s="9"/>
      <c r="CP792" s="9"/>
      <c r="CQ792" s="9"/>
      <c r="CR792" s="9"/>
      <c r="CS792" s="9"/>
      <c r="CT792" s="9"/>
      <c r="CU792" s="9"/>
      <c r="CV792" s="9"/>
      <c r="CW792" s="9"/>
      <c r="CX792" s="9"/>
      <c r="CY792" s="9"/>
    </row>
    <row r="793" spans="1:103" ht="15.95" customHeight="1" x14ac:dyDescent="0.2">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9"/>
      <c r="BF793" s="9"/>
      <c r="BG793" s="9"/>
      <c r="BH793" s="9"/>
      <c r="BI793" s="9"/>
      <c r="BJ793" s="9"/>
      <c r="BK793" s="9"/>
      <c r="BL793" s="9"/>
      <c r="BM793" s="9"/>
      <c r="BN793" s="9"/>
      <c r="BO793" s="9"/>
      <c r="BP793" s="9"/>
      <c r="BQ793" s="9"/>
      <c r="BR793" s="9"/>
      <c r="BS793" s="9"/>
      <c r="BT793" s="9"/>
      <c r="BU793" s="9"/>
      <c r="BV793" s="9"/>
      <c r="BW793" s="9"/>
      <c r="BX793" s="9"/>
      <c r="BY793" s="9"/>
      <c r="BZ793" s="9"/>
      <c r="CA793" s="9"/>
      <c r="CB793" s="9"/>
      <c r="CC793" s="9"/>
      <c r="CD793" s="9"/>
      <c r="CE793" s="9"/>
      <c r="CF793" s="9"/>
      <c r="CG793" s="9"/>
      <c r="CH793" s="9"/>
      <c r="CI793" s="9"/>
      <c r="CJ793" s="9"/>
      <c r="CK793" s="9"/>
      <c r="CL793" s="9"/>
      <c r="CM793" s="9"/>
      <c r="CN793" s="9"/>
      <c r="CO793" s="9"/>
      <c r="CP793" s="9"/>
      <c r="CQ793" s="9"/>
      <c r="CR793" s="9"/>
      <c r="CS793" s="9"/>
      <c r="CT793" s="9"/>
      <c r="CU793" s="9"/>
      <c r="CV793" s="9"/>
      <c r="CW793" s="9"/>
      <c r="CX793" s="9"/>
      <c r="CY793" s="9"/>
    </row>
    <row r="794" spans="1:103" ht="15.95" customHeight="1" x14ac:dyDescent="0.2">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9"/>
      <c r="BF794" s="9"/>
      <c r="BG794" s="9"/>
      <c r="BH794" s="9"/>
      <c r="BI794" s="9"/>
      <c r="BJ794" s="9"/>
      <c r="BK794" s="9"/>
      <c r="BL794" s="9"/>
      <c r="BM794" s="9"/>
      <c r="BN794" s="9"/>
      <c r="BO794" s="9"/>
      <c r="BP794" s="9"/>
      <c r="BQ794" s="9"/>
      <c r="BR794" s="9"/>
      <c r="BS794" s="9"/>
      <c r="BT794" s="9"/>
      <c r="BU794" s="9"/>
      <c r="BV794" s="9"/>
      <c r="BW794" s="9"/>
      <c r="BX794" s="9"/>
      <c r="BY794" s="9"/>
      <c r="BZ794" s="9"/>
      <c r="CA794" s="9"/>
      <c r="CB794" s="9"/>
      <c r="CC794" s="9"/>
      <c r="CD794" s="9"/>
      <c r="CE794" s="9"/>
      <c r="CF794" s="9"/>
      <c r="CG794" s="9"/>
      <c r="CH794" s="9"/>
      <c r="CI794" s="9"/>
      <c r="CJ794" s="9"/>
      <c r="CK794" s="9"/>
      <c r="CL794" s="9"/>
      <c r="CM794" s="9"/>
      <c r="CN794" s="9"/>
      <c r="CO794" s="9"/>
      <c r="CP794" s="9"/>
      <c r="CQ794" s="9"/>
      <c r="CR794" s="9"/>
      <c r="CS794" s="9"/>
      <c r="CT794" s="9"/>
      <c r="CU794" s="9"/>
      <c r="CV794" s="9"/>
      <c r="CW794" s="9"/>
      <c r="CX794" s="9"/>
      <c r="CY794" s="9"/>
    </row>
    <row r="795" spans="1:103" ht="15.95" customHeight="1" x14ac:dyDescent="0.2">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9"/>
      <c r="BL795" s="9"/>
      <c r="BM795" s="9"/>
      <c r="BN795" s="9"/>
      <c r="BO795" s="9"/>
      <c r="BP795" s="9"/>
      <c r="BQ795" s="9"/>
      <c r="BR795" s="9"/>
      <c r="BS795" s="9"/>
      <c r="BT795" s="9"/>
      <c r="BU795" s="9"/>
      <c r="BV795" s="9"/>
      <c r="BW795" s="9"/>
      <c r="BX795" s="9"/>
      <c r="BY795" s="9"/>
      <c r="BZ795" s="9"/>
      <c r="CA795" s="9"/>
      <c r="CB795" s="9"/>
      <c r="CC795" s="9"/>
      <c r="CD795" s="9"/>
      <c r="CE795" s="9"/>
      <c r="CF795" s="9"/>
      <c r="CG795" s="9"/>
      <c r="CH795" s="9"/>
      <c r="CI795" s="9"/>
      <c r="CJ795" s="9"/>
      <c r="CK795" s="9"/>
      <c r="CL795" s="9"/>
      <c r="CM795" s="9"/>
      <c r="CN795" s="9"/>
      <c r="CO795" s="9"/>
      <c r="CP795" s="9"/>
      <c r="CQ795" s="9"/>
      <c r="CR795" s="9"/>
      <c r="CS795" s="9"/>
      <c r="CT795" s="9"/>
      <c r="CU795" s="9"/>
      <c r="CV795" s="9"/>
      <c r="CW795" s="9"/>
      <c r="CX795" s="9"/>
      <c r="CY795" s="9"/>
    </row>
    <row r="796" spans="1:103" ht="15.95" customHeight="1" x14ac:dyDescent="0.2">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9"/>
      <c r="BL796" s="9"/>
      <c r="BM796" s="9"/>
      <c r="BN796" s="9"/>
      <c r="BO796" s="9"/>
      <c r="BP796" s="9"/>
      <c r="BQ796" s="9"/>
      <c r="BR796" s="9"/>
      <c r="BS796" s="9"/>
      <c r="BT796" s="9"/>
      <c r="BU796" s="9"/>
      <c r="BV796" s="9"/>
      <c r="BW796" s="9"/>
      <c r="BX796" s="9"/>
      <c r="BY796" s="9"/>
      <c r="BZ796" s="9"/>
      <c r="CA796" s="9"/>
      <c r="CB796" s="9"/>
      <c r="CC796" s="9"/>
      <c r="CD796" s="9"/>
      <c r="CE796" s="9"/>
      <c r="CF796" s="9"/>
      <c r="CG796" s="9"/>
      <c r="CH796" s="9"/>
      <c r="CI796" s="9"/>
      <c r="CJ796" s="9"/>
      <c r="CK796" s="9"/>
      <c r="CL796" s="9"/>
      <c r="CM796" s="9"/>
      <c r="CN796" s="9"/>
      <c r="CO796" s="9"/>
      <c r="CP796" s="9"/>
      <c r="CQ796" s="9"/>
      <c r="CR796" s="9"/>
      <c r="CS796" s="9"/>
      <c r="CT796" s="9"/>
      <c r="CU796" s="9"/>
      <c r="CV796" s="9"/>
      <c r="CW796" s="9"/>
      <c r="CX796" s="9"/>
      <c r="CY796" s="9"/>
    </row>
    <row r="797" spans="1:103" ht="15.95" customHeight="1" x14ac:dyDescent="0.2">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9"/>
      <c r="BF797" s="9"/>
      <c r="BG797" s="9"/>
      <c r="BH797" s="9"/>
      <c r="BI797" s="9"/>
      <c r="BJ797" s="9"/>
      <c r="BK797" s="9"/>
      <c r="BL797" s="9"/>
      <c r="BM797" s="9"/>
      <c r="BN797" s="9"/>
      <c r="BO797" s="9"/>
      <c r="BP797" s="9"/>
      <c r="BQ797" s="9"/>
      <c r="BR797" s="9"/>
      <c r="BS797" s="9"/>
      <c r="BT797" s="9"/>
      <c r="BU797" s="9"/>
      <c r="BV797" s="9"/>
      <c r="BW797" s="9"/>
      <c r="BX797" s="9"/>
      <c r="BY797" s="9"/>
      <c r="BZ797" s="9"/>
      <c r="CA797" s="9"/>
      <c r="CB797" s="9"/>
      <c r="CC797" s="9"/>
      <c r="CD797" s="9"/>
      <c r="CE797" s="9"/>
      <c r="CF797" s="9"/>
      <c r="CG797" s="9"/>
      <c r="CH797" s="9"/>
      <c r="CI797" s="9"/>
      <c r="CJ797" s="9"/>
      <c r="CK797" s="9"/>
      <c r="CL797" s="9"/>
      <c r="CM797" s="9"/>
      <c r="CN797" s="9"/>
      <c r="CO797" s="9"/>
      <c r="CP797" s="9"/>
      <c r="CQ797" s="9"/>
      <c r="CR797" s="9"/>
      <c r="CS797" s="9"/>
      <c r="CT797" s="9"/>
      <c r="CU797" s="9"/>
      <c r="CV797" s="9"/>
      <c r="CW797" s="9"/>
      <c r="CX797" s="9"/>
      <c r="CY797" s="9"/>
    </row>
    <row r="798" spans="1:103" ht="15.95" customHeight="1" x14ac:dyDescent="0.2">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9"/>
      <c r="BL798" s="9"/>
      <c r="BM798" s="9"/>
      <c r="BN798" s="9"/>
      <c r="BO798" s="9"/>
      <c r="BP798" s="9"/>
      <c r="BQ798" s="9"/>
      <c r="BR798" s="9"/>
      <c r="BS798" s="9"/>
      <c r="BT798" s="9"/>
      <c r="BU798" s="9"/>
      <c r="BV798" s="9"/>
      <c r="BW798" s="9"/>
      <c r="BX798" s="9"/>
      <c r="BY798" s="9"/>
      <c r="BZ798" s="9"/>
      <c r="CA798" s="9"/>
      <c r="CB798" s="9"/>
      <c r="CC798" s="9"/>
      <c r="CD798" s="9"/>
      <c r="CE798" s="9"/>
      <c r="CF798" s="9"/>
      <c r="CG798" s="9"/>
      <c r="CH798" s="9"/>
      <c r="CI798" s="9"/>
      <c r="CJ798" s="9"/>
      <c r="CK798" s="9"/>
      <c r="CL798" s="9"/>
      <c r="CM798" s="9"/>
      <c r="CN798" s="9"/>
      <c r="CO798" s="9"/>
      <c r="CP798" s="9"/>
      <c r="CQ798" s="9"/>
      <c r="CR798" s="9"/>
      <c r="CS798" s="9"/>
      <c r="CT798" s="9"/>
      <c r="CU798" s="9"/>
      <c r="CV798" s="9"/>
      <c r="CW798" s="9"/>
      <c r="CX798" s="9"/>
      <c r="CY798" s="9"/>
    </row>
    <row r="799" spans="1:103" ht="15.95" customHeight="1" x14ac:dyDescent="0.2">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9"/>
      <c r="BF799" s="9"/>
      <c r="BG799" s="9"/>
      <c r="BH799" s="9"/>
      <c r="BI799" s="9"/>
      <c r="BJ799" s="9"/>
      <c r="BK799" s="9"/>
      <c r="BL799" s="9"/>
      <c r="BM799" s="9"/>
      <c r="BN799" s="9"/>
      <c r="BO799" s="9"/>
      <c r="BP799" s="9"/>
      <c r="BQ799" s="9"/>
      <c r="BR799" s="9"/>
      <c r="BS799" s="9"/>
      <c r="BT799" s="9"/>
      <c r="BU799" s="9"/>
      <c r="BV799" s="9"/>
      <c r="BW799" s="9"/>
      <c r="BX799" s="9"/>
      <c r="BY799" s="9"/>
      <c r="BZ799" s="9"/>
      <c r="CA799" s="9"/>
      <c r="CB799" s="9"/>
      <c r="CC799" s="9"/>
      <c r="CD799" s="9"/>
      <c r="CE799" s="9"/>
      <c r="CF799" s="9"/>
      <c r="CG799" s="9"/>
      <c r="CH799" s="9"/>
      <c r="CI799" s="9"/>
      <c r="CJ799" s="9"/>
      <c r="CK799" s="9"/>
      <c r="CL799" s="9"/>
      <c r="CM799" s="9"/>
      <c r="CN799" s="9"/>
      <c r="CO799" s="9"/>
      <c r="CP799" s="9"/>
      <c r="CQ799" s="9"/>
      <c r="CR799" s="9"/>
      <c r="CS799" s="9"/>
      <c r="CT799" s="9"/>
      <c r="CU799" s="9"/>
      <c r="CV799" s="9"/>
      <c r="CW799" s="9"/>
      <c r="CX799" s="9"/>
      <c r="CY799" s="9"/>
    </row>
    <row r="800" spans="1:103" ht="15.95" customHeight="1" x14ac:dyDescent="0.2">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9"/>
      <c r="BL800" s="9"/>
      <c r="BM800" s="9"/>
      <c r="BN800" s="9"/>
      <c r="BO800" s="9"/>
      <c r="BP800" s="9"/>
      <c r="BQ800" s="9"/>
      <c r="BR800" s="9"/>
      <c r="BS800" s="9"/>
      <c r="BT800" s="9"/>
      <c r="BU800" s="9"/>
      <c r="BV800" s="9"/>
      <c r="BW800" s="9"/>
      <c r="BX800" s="9"/>
      <c r="BY800" s="9"/>
      <c r="BZ800" s="9"/>
      <c r="CA800" s="9"/>
      <c r="CB800" s="9"/>
      <c r="CC800" s="9"/>
      <c r="CD800" s="9"/>
      <c r="CE800" s="9"/>
      <c r="CF800" s="9"/>
      <c r="CG800" s="9"/>
      <c r="CH800" s="9"/>
      <c r="CI800" s="9"/>
      <c r="CJ800" s="9"/>
      <c r="CK800" s="9"/>
      <c r="CL800" s="9"/>
      <c r="CM800" s="9"/>
      <c r="CN800" s="9"/>
      <c r="CO800" s="9"/>
      <c r="CP800" s="9"/>
      <c r="CQ800" s="9"/>
      <c r="CR800" s="9"/>
      <c r="CS800" s="9"/>
      <c r="CT800" s="9"/>
      <c r="CU800" s="9"/>
      <c r="CV800" s="9"/>
      <c r="CW800" s="9"/>
      <c r="CX800" s="9"/>
      <c r="CY800" s="9"/>
    </row>
    <row r="801" spans="1:103" ht="15.95" customHeight="1" x14ac:dyDescent="0.2">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9"/>
      <c r="BF801" s="9"/>
      <c r="BG801" s="9"/>
      <c r="BH801" s="9"/>
      <c r="BI801" s="9"/>
      <c r="BJ801" s="9"/>
      <c r="BK801" s="9"/>
      <c r="BL801" s="9"/>
      <c r="BM801" s="9"/>
      <c r="BN801" s="9"/>
      <c r="BO801" s="9"/>
      <c r="BP801" s="9"/>
      <c r="BQ801" s="9"/>
      <c r="BR801" s="9"/>
      <c r="BS801" s="9"/>
      <c r="BT801" s="9"/>
      <c r="BU801" s="9"/>
      <c r="BV801" s="9"/>
      <c r="BW801" s="9"/>
      <c r="BX801" s="9"/>
      <c r="BY801" s="9"/>
      <c r="BZ801" s="9"/>
      <c r="CA801" s="9"/>
      <c r="CB801" s="9"/>
      <c r="CC801" s="9"/>
      <c r="CD801" s="9"/>
      <c r="CE801" s="9"/>
      <c r="CF801" s="9"/>
      <c r="CG801" s="9"/>
      <c r="CH801" s="9"/>
      <c r="CI801" s="9"/>
      <c r="CJ801" s="9"/>
      <c r="CK801" s="9"/>
      <c r="CL801" s="9"/>
      <c r="CM801" s="9"/>
      <c r="CN801" s="9"/>
      <c r="CO801" s="9"/>
      <c r="CP801" s="9"/>
      <c r="CQ801" s="9"/>
      <c r="CR801" s="9"/>
      <c r="CS801" s="9"/>
      <c r="CT801" s="9"/>
      <c r="CU801" s="9"/>
      <c r="CV801" s="9"/>
      <c r="CW801" s="9"/>
      <c r="CX801" s="9"/>
      <c r="CY801" s="9"/>
    </row>
    <row r="802" spans="1:103" ht="15.95" customHeight="1" x14ac:dyDescent="0.2">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9"/>
      <c r="BL802" s="9"/>
      <c r="BM802" s="9"/>
      <c r="BN802" s="9"/>
      <c r="BO802" s="9"/>
      <c r="BP802" s="9"/>
      <c r="BQ802" s="9"/>
      <c r="BR802" s="9"/>
      <c r="BS802" s="9"/>
      <c r="BT802" s="9"/>
      <c r="BU802" s="9"/>
      <c r="BV802" s="9"/>
      <c r="BW802" s="9"/>
      <c r="BX802" s="9"/>
      <c r="BY802" s="9"/>
      <c r="BZ802" s="9"/>
      <c r="CA802" s="9"/>
      <c r="CB802" s="9"/>
      <c r="CC802" s="9"/>
      <c r="CD802" s="9"/>
      <c r="CE802" s="9"/>
      <c r="CF802" s="9"/>
      <c r="CG802" s="9"/>
      <c r="CH802" s="9"/>
      <c r="CI802" s="9"/>
      <c r="CJ802" s="9"/>
      <c r="CK802" s="9"/>
      <c r="CL802" s="9"/>
      <c r="CM802" s="9"/>
      <c r="CN802" s="9"/>
      <c r="CO802" s="9"/>
      <c r="CP802" s="9"/>
      <c r="CQ802" s="9"/>
      <c r="CR802" s="9"/>
      <c r="CS802" s="9"/>
      <c r="CT802" s="9"/>
      <c r="CU802" s="9"/>
      <c r="CV802" s="9"/>
      <c r="CW802" s="9"/>
      <c r="CX802" s="9"/>
      <c r="CY802" s="9"/>
    </row>
    <row r="803" spans="1:103" ht="15.95" customHeight="1" x14ac:dyDescent="0.2">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9"/>
      <c r="BF803" s="9"/>
      <c r="BG803" s="9"/>
      <c r="BH803" s="9"/>
      <c r="BI803" s="9"/>
      <c r="BJ803" s="9"/>
      <c r="BK803" s="9"/>
      <c r="BL803" s="9"/>
      <c r="BM803" s="9"/>
      <c r="BN803" s="9"/>
      <c r="BO803" s="9"/>
      <c r="BP803" s="9"/>
      <c r="BQ803" s="9"/>
      <c r="BR803" s="9"/>
      <c r="BS803" s="9"/>
      <c r="BT803" s="9"/>
      <c r="BU803" s="9"/>
      <c r="BV803" s="9"/>
      <c r="BW803" s="9"/>
      <c r="BX803" s="9"/>
      <c r="BY803" s="9"/>
      <c r="BZ803" s="9"/>
      <c r="CA803" s="9"/>
      <c r="CB803" s="9"/>
      <c r="CC803" s="9"/>
      <c r="CD803" s="9"/>
      <c r="CE803" s="9"/>
      <c r="CF803" s="9"/>
      <c r="CG803" s="9"/>
      <c r="CH803" s="9"/>
      <c r="CI803" s="9"/>
      <c r="CJ803" s="9"/>
      <c r="CK803" s="9"/>
      <c r="CL803" s="9"/>
      <c r="CM803" s="9"/>
      <c r="CN803" s="9"/>
      <c r="CO803" s="9"/>
      <c r="CP803" s="9"/>
      <c r="CQ803" s="9"/>
      <c r="CR803" s="9"/>
      <c r="CS803" s="9"/>
      <c r="CT803" s="9"/>
      <c r="CU803" s="9"/>
      <c r="CV803" s="9"/>
      <c r="CW803" s="9"/>
      <c r="CX803" s="9"/>
      <c r="CY803" s="9"/>
    </row>
    <row r="804" spans="1:103" ht="15.95" customHeight="1" x14ac:dyDescent="0.2">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9"/>
      <c r="BL804" s="9"/>
      <c r="BM804" s="9"/>
      <c r="BN804" s="9"/>
      <c r="BO804" s="9"/>
      <c r="BP804" s="9"/>
      <c r="BQ804" s="9"/>
      <c r="BR804" s="9"/>
      <c r="BS804" s="9"/>
      <c r="BT804" s="9"/>
      <c r="BU804" s="9"/>
      <c r="BV804" s="9"/>
      <c r="BW804" s="9"/>
      <c r="BX804" s="9"/>
      <c r="BY804" s="9"/>
      <c r="BZ804" s="9"/>
      <c r="CA804" s="9"/>
      <c r="CB804" s="9"/>
      <c r="CC804" s="9"/>
      <c r="CD804" s="9"/>
      <c r="CE804" s="9"/>
      <c r="CF804" s="9"/>
      <c r="CG804" s="9"/>
      <c r="CH804" s="9"/>
      <c r="CI804" s="9"/>
      <c r="CJ804" s="9"/>
      <c r="CK804" s="9"/>
      <c r="CL804" s="9"/>
      <c r="CM804" s="9"/>
      <c r="CN804" s="9"/>
      <c r="CO804" s="9"/>
      <c r="CP804" s="9"/>
      <c r="CQ804" s="9"/>
      <c r="CR804" s="9"/>
      <c r="CS804" s="9"/>
      <c r="CT804" s="9"/>
      <c r="CU804" s="9"/>
      <c r="CV804" s="9"/>
      <c r="CW804" s="9"/>
      <c r="CX804" s="9"/>
      <c r="CY804" s="9"/>
    </row>
    <row r="805" spans="1:103" ht="15.95" customHeight="1" x14ac:dyDescent="0.2">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9"/>
      <c r="BL805" s="9"/>
      <c r="BM805" s="9"/>
      <c r="BN805" s="9"/>
      <c r="BO805" s="9"/>
      <c r="BP805" s="9"/>
      <c r="BQ805" s="9"/>
      <c r="BR805" s="9"/>
      <c r="BS805" s="9"/>
      <c r="BT805" s="9"/>
      <c r="BU805" s="9"/>
      <c r="BV805" s="9"/>
      <c r="BW805" s="9"/>
      <c r="BX805" s="9"/>
      <c r="BY805" s="9"/>
      <c r="BZ805" s="9"/>
      <c r="CA805" s="9"/>
      <c r="CB805" s="9"/>
      <c r="CC805" s="9"/>
      <c r="CD805" s="9"/>
      <c r="CE805" s="9"/>
      <c r="CF805" s="9"/>
      <c r="CG805" s="9"/>
      <c r="CH805" s="9"/>
      <c r="CI805" s="9"/>
      <c r="CJ805" s="9"/>
      <c r="CK805" s="9"/>
      <c r="CL805" s="9"/>
      <c r="CM805" s="9"/>
      <c r="CN805" s="9"/>
      <c r="CO805" s="9"/>
      <c r="CP805" s="9"/>
      <c r="CQ805" s="9"/>
      <c r="CR805" s="9"/>
      <c r="CS805" s="9"/>
      <c r="CT805" s="9"/>
      <c r="CU805" s="9"/>
      <c r="CV805" s="9"/>
      <c r="CW805" s="9"/>
      <c r="CX805" s="9"/>
      <c r="CY805" s="9"/>
    </row>
    <row r="806" spans="1:103" ht="15.95" customHeight="1" x14ac:dyDescent="0.2">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9"/>
      <c r="BL806" s="9"/>
      <c r="BM806" s="9"/>
      <c r="BN806" s="9"/>
      <c r="BO806" s="9"/>
      <c r="BP806" s="9"/>
      <c r="BQ806" s="9"/>
      <c r="BR806" s="9"/>
      <c r="BS806" s="9"/>
      <c r="BT806" s="9"/>
      <c r="BU806" s="9"/>
      <c r="BV806" s="9"/>
      <c r="BW806" s="9"/>
      <c r="BX806" s="9"/>
      <c r="BY806" s="9"/>
      <c r="BZ806" s="9"/>
      <c r="CA806" s="9"/>
      <c r="CB806" s="9"/>
      <c r="CC806" s="9"/>
      <c r="CD806" s="9"/>
      <c r="CE806" s="9"/>
      <c r="CF806" s="9"/>
      <c r="CG806" s="9"/>
      <c r="CH806" s="9"/>
      <c r="CI806" s="9"/>
      <c r="CJ806" s="9"/>
      <c r="CK806" s="9"/>
      <c r="CL806" s="9"/>
      <c r="CM806" s="9"/>
      <c r="CN806" s="9"/>
      <c r="CO806" s="9"/>
      <c r="CP806" s="9"/>
      <c r="CQ806" s="9"/>
      <c r="CR806" s="9"/>
      <c r="CS806" s="9"/>
      <c r="CT806" s="9"/>
      <c r="CU806" s="9"/>
      <c r="CV806" s="9"/>
      <c r="CW806" s="9"/>
      <c r="CX806" s="9"/>
      <c r="CY806" s="9"/>
    </row>
    <row r="807" spans="1:103" ht="15.95" customHeight="1" x14ac:dyDescent="0.2">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9"/>
      <c r="BF807" s="9"/>
      <c r="BG807" s="9"/>
      <c r="BH807" s="9"/>
      <c r="BI807" s="9"/>
      <c r="BJ807" s="9"/>
      <c r="BK807" s="9"/>
      <c r="BL807" s="9"/>
      <c r="BM807" s="9"/>
      <c r="BN807" s="9"/>
      <c r="BO807" s="9"/>
      <c r="BP807" s="9"/>
      <c r="BQ807" s="9"/>
      <c r="BR807" s="9"/>
      <c r="BS807" s="9"/>
      <c r="BT807" s="9"/>
      <c r="BU807" s="9"/>
      <c r="BV807" s="9"/>
      <c r="BW807" s="9"/>
      <c r="BX807" s="9"/>
      <c r="BY807" s="9"/>
      <c r="BZ807" s="9"/>
      <c r="CA807" s="9"/>
      <c r="CB807" s="9"/>
      <c r="CC807" s="9"/>
      <c r="CD807" s="9"/>
      <c r="CE807" s="9"/>
      <c r="CF807" s="9"/>
      <c r="CG807" s="9"/>
      <c r="CH807" s="9"/>
      <c r="CI807" s="9"/>
      <c r="CJ807" s="9"/>
      <c r="CK807" s="9"/>
      <c r="CL807" s="9"/>
      <c r="CM807" s="9"/>
      <c r="CN807" s="9"/>
      <c r="CO807" s="9"/>
      <c r="CP807" s="9"/>
      <c r="CQ807" s="9"/>
      <c r="CR807" s="9"/>
      <c r="CS807" s="9"/>
      <c r="CT807" s="9"/>
      <c r="CU807" s="9"/>
      <c r="CV807" s="9"/>
      <c r="CW807" s="9"/>
      <c r="CX807" s="9"/>
      <c r="CY807" s="9"/>
    </row>
    <row r="808" spans="1:103" ht="15.95" customHeight="1" x14ac:dyDescent="0.2">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9"/>
      <c r="BL808" s="9"/>
      <c r="BM808" s="9"/>
      <c r="BN808" s="9"/>
      <c r="BO808" s="9"/>
      <c r="BP808" s="9"/>
      <c r="BQ808" s="9"/>
      <c r="BR808" s="9"/>
      <c r="BS808" s="9"/>
      <c r="BT808" s="9"/>
      <c r="BU808" s="9"/>
      <c r="BV808" s="9"/>
      <c r="BW808" s="9"/>
      <c r="BX808" s="9"/>
      <c r="BY808" s="9"/>
      <c r="BZ808" s="9"/>
      <c r="CA808" s="9"/>
      <c r="CB808" s="9"/>
      <c r="CC808" s="9"/>
      <c r="CD808" s="9"/>
      <c r="CE808" s="9"/>
      <c r="CF808" s="9"/>
      <c r="CG808" s="9"/>
      <c r="CH808" s="9"/>
      <c r="CI808" s="9"/>
      <c r="CJ808" s="9"/>
      <c r="CK808" s="9"/>
      <c r="CL808" s="9"/>
      <c r="CM808" s="9"/>
      <c r="CN808" s="9"/>
      <c r="CO808" s="9"/>
      <c r="CP808" s="9"/>
      <c r="CQ808" s="9"/>
      <c r="CR808" s="9"/>
      <c r="CS808" s="9"/>
      <c r="CT808" s="9"/>
      <c r="CU808" s="9"/>
      <c r="CV808" s="9"/>
      <c r="CW808" s="9"/>
      <c r="CX808" s="9"/>
      <c r="CY808" s="9"/>
    </row>
    <row r="809" spans="1:103" ht="15.95" customHeight="1" x14ac:dyDescent="0.2">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9"/>
      <c r="BL809" s="9"/>
      <c r="BM809" s="9"/>
      <c r="BN809" s="9"/>
      <c r="BO809" s="9"/>
      <c r="BP809" s="9"/>
      <c r="BQ809" s="9"/>
      <c r="BR809" s="9"/>
      <c r="BS809" s="9"/>
      <c r="BT809" s="9"/>
      <c r="BU809" s="9"/>
      <c r="BV809" s="9"/>
      <c r="BW809" s="9"/>
      <c r="BX809" s="9"/>
      <c r="BY809" s="9"/>
      <c r="BZ809" s="9"/>
      <c r="CA809" s="9"/>
      <c r="CB809" s="9"/>
      <c r="CC809" s="9"/>
      <c r="CD809" s="9"/>
      <c r="CE809" s="9"/>
      <c r="CF809" s="9"/>
      <c r="CG809" s="9"/>
      <c r="CH809" s="9"/>
      <c r="CI809" s="9"/>
      <c r="CJ809" s="9"/>
      <c r="CK809" s="9"/>
      <c r="CL809" s="9"/>
      <c r="CM809" s="9"/>
      <c r="CN809" s="9"/>
      <c r="CO809" s="9"/>
      <c r="CP809" s="9"/>
      <c r="CQ809" s="9"/>
      <c r="CR809" s="9"/>
      <c r="CS809" s="9"/>
      <c r="CT809" s="9"/>
      <c r="CU809" s="9"/>
      <c r="CV809" s="9"/>
      <c r="CW809" s="9"/>
      <c r="CX809" s="9"/>
      <c r="CY809" s="9"/>
    </row>
    <row r="810" spans="1:103" ht="15.95" customHeight="1" x14ac:dyDescent="0.2">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9"/>
      <c r="BF810" s="9"/>
      <c r="BG810" s="9"/>
      <c r="BH810" s="9"/>
      <c r="BI810" s="9"/>
      <c r="BJ810" s="9"/>
      <c r="BK810" s="9"/>
      <c r="BL810" s="9"/>
      <c r="BM810" s="9"/>
      <c r="BN810" s="9"/>
      <c r="BO810" s="9"/>
      <c r="BP810" s="9"/>
      <c r="BQ810" s="9"/>
      <c r="BR810" s="9"/>
      <c r="BS810" s="9"/>
      <c r="BT810" s="9"/>
      <c r="BU810" s="9"/>
      <c r="BV810" s="9"/>
      <c r="BW810" s="9"/>
      <c r="BX810" s="9"/>
      <c r="BY810" s="9"/>
      <c r="BZ810" s="9"/>
      <c r="CA810" s="9"/>
      <c r="CB810" s="9"/>
      <c r="CC810" s="9"/>
      <c r="CD810" s="9"/>
      <c r="CE810" s="9"/>
      <c r="CF810" s="9"/>
      <c r="CG810" s="9"/>
      <c r="CH810" s="9"/>
      <c r="CI810" s="9"/>
      <c r="CJ810" s="9"/>
      <c r="CK810" s="9"/>
      <c r="CL810" s="9"/>
      <c r="CM810" s="9"/>
      <c r="CN810" s="9"/>
      <c r="CO810" s="9"/>
      <c r="CP810" s="9"/>
      <c r="CQ810" s="9"/>
      <c r="CR810" s="9"/>
      <c r="CS810" s="9"/>
      <c r="CT810" s="9"/>
      <c r="CU810" s="9"/>
      <c r="CV810" s="9"/>
      <c r="CW810" s="9"/>
      <c r="CX810" s="9"/>
      <c r="CY810" s="9"/>
    </row>
    <row r="811" spans="1:103" ht="15.95" customHeight="1" x14ac:dyDescent="0.2">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9"/>
      <c r="BG811" s="9"/>
      <c r="BH811" s="9"/>
      <c r="BI811" s="9"/>
      <c r="BJ811" s="9"/>
      <c r="BK811" s="9"/>
      <c r="BL811" s="9"/>
      <c r="BM811" s="9"/>
      <c r="BN811" s="9"/>
      <c r="BO811" s="9"/>
      <c r="BP811" s="9"/>
      <c r="BQ811" s="9"/>
      <c r="BR811" s="9"/>
      <c r="BS811" s="9"/>
      <c r="BT811" s="9"/>
      <c r="BU811" s="9"/>
      <c r="BV811" s="9"/>
      <c r="BW811" s="9"/>
      <c r="BX811" s="9"/>
      <c r="BY811" s="9"/>
      <c r="BZ811" s="9"/>
      <c r="CA811" s="9"/>
      <c r="CB811" s="9"/>
      <c r="CC811" s="9"/>
      <c r="CD811" s="9"/>
      <c r="CE811" s="9"/>
      <c r="CF811" s="9"/>
      <c r="CG811" s="9"/>
      <c r="CH811" s="9"/>
      <c r="CI811" s="9"/>
      <c r="CJ811" s="9"/>
      <c r="CK811" s="9"/>
      <c r="CL811" s="9"/>
      <c r="CM811" s="9"/>
      <c r="CN811" s="9"/>
      <c r="CO811" s="9"/>
      <c r="CP811" s="9"/>
      <c r="CQ811" s="9"/>
      <c r="CR811" s="9"/>
      <c r="CS811" s="9"/>
      <c r="CT811" s="9"/>
      <c r="CU811" s="9"/>
      <c r="CV811" s="9"/>
      <c r="CW811" s="9"/>
      <c r="CX811" s="9"/>
      <c r="CY811" s="9"/>
    </row>
    <row r="812" spans="1:103" ht="15.95" customHeight="1" x14ac:dyDescent="0.2">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9"/>
      <c r="BL812" s="9"/>
      <c r="BM812" s="9"/>
      <c r="BN812" s="9"/>
      <c r="BO812" s="9"/>
      <c r="BP812" s="9"/>
      <c r="BQ812" s="9"/>
      <c r="BR812" s="9"/>
      <c r="BS812" s="9"/>
      <c r="BT812" s="9"/>
      <c r="BU812" s="9"/>
      <c r="BV812" s="9"/>
      <c r="BW812" s="9"/>
      <c r="BX812" s="9"/>
      <c r="BY812" s="9"/>
      <c r="BZ812" s="9"/>
      <c r="CA812" s="9"/>
      <c r="CB812" s="9"/>
      <c r="CC812" s="9"/>
      <c r="CD812" s="9"/>
      <c r="CE812" s="9"/>
      <c r="CF812" s="9"/>
      <c r="CG812" s="9"/>
      <c r="CH812" s="9"/>
      <c r="CI812" s="9"/>
      <c r="CJ812" s="9"/>
      <c r="CK812" s="9"/>
      <c r="CL812" s="9"/>
      <c r="CM812" s="9"/>
      <c r="CN812" s="9"/>
      <c r="CO812" s="9"/>
      <c r="CP812" s="9"/>
      <c r="CQ812" s="9"/>
      <c r="CR812" s="9"/>
      <c r="CS812" s="9"/>
      <c r="CT812" s="9"/>
      <c r="CU812" s="9"/>
      <c r="CV812" s="9"/>
      <c r="CW812" s="9"/>
      <c r="CX812" s="9"/>
      <c r="CY812" s="9"/>
    </row>
    <row r="813" spans="1:103" ht="15.95" customHeight="1" x14ac:dyDescent="0.2">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9"/>
      <c r="BL813" s="9"/>
      <c r="BM813" s="9"/>
      <c r="BN813" s="9"/>
      <c r="BO813" s="9"/>
      <c r="BP813" s="9"/>
      <c r="BQ813" s="9"/>
      <c r="BR813" s="9"/>
      <c r="BS813" s="9"/>
      <c r="BT813" s="9"/>
      <c r="BU813" s="9"/>
      <c r="BV813" s="9"/>
      <c r="BW813" s="9"/>
      <c r="BX813" s="9"/>
      <c r="BY813" s="9"/>
      <c r="BZ813" s="9"/>
      <c r="CA813" s="9"/>
      <c r="CB813" s="9"/>
      <c r="CC813" s="9"/>
      <c r="CD813" s="9"/>
      <c r="CE813" s="9"/>
      <c r="CF813" s="9"/>
      <c r="CG813" s="9"/>
      <c r="CH813" s="9"/>
      <c r="CI813" s="9"/>
      <c r="CJ813" s="9"/>
      <c r="CK813" s="9"/>
      <c r="CL813" s="9"/>
      <c r="CM813" s="9"/>
      <c r="CN813" s="9"/>
      <c r="CO813" s="9"/>
      <c r="CP813" s="9"/>
      <c r="CQ813" s="9"/>
      <c r="CR813" s="9"/>
      <c r="CS813" s="9"/>
      <c r="CT813" s="9"/>
      <c r="CU813" s="9"/>
      <c r="CV813" s="9"/>
      <c r="CW813" s="9"/>
      <c r="CX813" s="9"/>
      <c r="CY813" s="9"/>
    </row>
    <row r="814" spans="1:103" ht="15.95" customHeight="1" x14ac:dyDescent="0.2">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9"/>
      <c r="BF814" s="9"/>
      <c r="BG814" s="9"/>
      <c r="BH814" s="9"/>
      <c r="BI814" s="9"/>
      <c r="BJ814" s="9"/>
      <c r="BK814" s="9"/>
      <c r="BL814" s="9"/>
      <c r="BM814" s="9"/>
      <c r="BN814" s="9"/>
      <c r="BO814" s="9"/>
      <c r="BP814" s="9"/>
      <c r="BQ814" s="9"/>
      <c r="BR814" s="9"/>
      <c r="BS814" s="9"/>
      <c r="BT814" s="9"/>
      <c r="BU814" s="9"/>
      <c r="BV814" s="9"/>
      <c r="BW814" s="9"/>
      <c r="BX814" s="9"/>
      <c r="BY814" s="9"/>
      <c r="BZ814" s="9"/>
      <c r="CA814" s="9"/>
      <c r="CB814" s="9"/>
      <c r="CC814" s="9"/>
      <c r="CD814" s="9"/>
      <c r="CE814" s="9"/>
      <c r="CF814" s="9"/>
      <c r="CG814" s="9"/>
      <c r="CH814" s="9"/>
      <c r="CI814" s="9"/>
      <c r="CJ814" s="9"/>
      <c r="CK814" s="9"/>
      <c r="CL814" s="9"/>
      <c r="CM814" s="9"/>
      <c r="CN814" s="9"/>
      <c r="CO814" s="9"/>
      <c r="CP814" s="9"/>
      <c r="CQ814" s="9"/>
      <c r="CR814" s="9"/>
      <c r="CS814" s="9"/>
      <c r="CT814" s="9"/>
      <c r="CU814" s="9"/>
      <c r="CV814" s="9"/>
      <c r="CW814" s="9"/>
      <c r="CX814" s="9"/>
      <c r="CY814" s="9"/>
    </row>
    <row r="815" spans="1:103" ht="15.95" customHeight="1" x14ac:dyDescent="0.2">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9"/>
      <c r="BF815" s="9"/>
      <c r="BG815" s="9"/>
      <c r="BH815" s="9"/>
      <c r="BI815" s="9"/>
      <c r="BJ815" s="9"/>
      <c r="BK815" s="9"/>
      <c r="BL815" s="9"/>
      <c r="BM815" s="9"/>
      <c r="BN815" s="9"/>
      <c r="BO815" s="9"/>
      <c r="BP815" s="9"/>
      <c r="BQ815" s="9"/>
      <c r="BR815" s="9"/>
      <c r="BS815" s="9"/>
      <c r="BT815" s="9"/>
      <c r="BU815" s="9"/>
      <c r="BV815" s="9"/>
      <c r="BW815" s="9"/>
      <c r="BX815" s="9"/>
      <c r="BY815" s="9"/>
      <c r="BZ815" s="9"/>
      <c r="CA815" s="9"/>
      <c r="CB815" s="9"/>
      <c r="CC815" s="9"/>
      <c r="CD815" s="9"/>
      <c r="CE815" s="9"/>
      <c r="CF815" s="9"/>
      <c r="CG815" s="9"/>
      <c r="CH815" s="9"/>
      <c r="CI815" s="9"/>
      <c r="CJ815" s="9"/>
      <c r="CK815" s="9"/>
      <c r="CL815" s="9"/>
      <c r="CM815" s="9"/>
      <c r="CN815" s="9"/>
      <c r="CO815" s="9"/>
      <c r="CP815" s="9"/>
      <c r="CQ815" s="9"/>
      <c r="CR815" s="9"/>
      <c r="CS815" s="9"/>
      <c r="CT815" s="9"/>
      <c r="CU815" s="9"/>
      <c r="CV815" s="9"/>
      <c r="CW815" s="9"/>
      <c r="CX815" s="9"/>
      <c r="CY815" s="9"/>
    </row>
    <row r="816" spans="1:103" ht="15.95" customHeight="1" x14ac:dyDescent="0.2">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9"/>
      <c r="BL816" s="9"/>
      <c r="BM816" s="9"/>
      <c r="BN816" s="9"/>
      <c r="BO816" s="9"/>
      <c r="BP816" s="9"/>
      <c r="BQ816" s="9"/>
      <c r="BR816" s="9"/>
      <c r="BS816" s="9"/>
      <c r="BT816" s="9"/>
      <c r="BU816" s="9"/>
      <c r="BV816" s="9"/>
      <c r="BW816" s="9"/>
      <c r="BX816" s="9"/>
      <c r="BY816" s="9"/>
      <c r="BZ816" s="9"/>
      <c r="CA816" s="9"/>
      <c r="CB816" s="9"/>
      <c r="CC816" s="9"/>
      <c r="CD816" s="9"/>
      <c r="CE816" s="9"/>
      <c r="CF816" s="9"/>
      <c r="CG816" s="9"/>
      <c r="CH816" s="9"/>
      <c r="CI816" s="9"/>
      <c r="CJ816" s="9"/>
      <c r="CK816" s="9"/>
      <c r="CL816" s="9"/>
      <c r="CM816" s="9"/>
      <c r="CN816" s="9"/>
      <c r="CO816" s="9"/>
      <c r="CP816" s="9"/>
      <c r="CQ816" s="9"/>
      <c r="CR816" s="9"/>
      <c r="CS816" s="9"/>
      <c r="CT816" s="9"/>
      <c r="CU816" s="9"/>
      <c r="CV816" s="9"/>
      <c r="CW816" s="9"/>
      <c r="CX816" s="9"/>
      <c r="CY816" s="9"/>
    </row>
    <row r="817" spans="1:103" ht="15.95" customHeight="1" x14ac:dyDescent="0.2">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9"/>
      <c r="BF817" s="9"/>
      <c r="BG817" s="9"/>
      <c r="BH817" s="9"/>
      <c r="BI817" s="9"/>
      <c r="BJ817" s="9"/>
      <c r="BK817" s="9"/>
      <c r="BL817" s="9"/>
      <c r="BM817" s="9"/>
      <c r="BN817" s="9"/>
      <c r="BO817" s="9"/>
      <c r="BP817" s="9"/>
      <c r="BQ817" s="9"/>
      <c r="BR817" s="9"/>
      <c r="BS817" s="9"/>
      <c r="BT817" s="9"/>
      <c r="BU817" s="9"/>
      <c r="BV817" s="9"/>
      <c r="BW817" s="9"/>
      <c r="BX817" s="9"/>
      <c r="BY817" s="9"/>
      <c r="BZ817" s="9"/>
      <c r="CA817" s="9"/>
      <c r="CB817" s="9"/>
      <c r="CC817" s="9"/>
      <c r="CD817" s="9"/>
      <c r="CE817" s="9"/>
      <c r="CF817" s="9"/>
      <c r="CG817" s="9"/>
      <c r="CH817" s="9"/>
      <c r="CI817" s="9"/>
      <c r="CJ817" s="9"/>
      <c r="CK817" s="9"/>
      <c r="CL817" s="9"/>
      <c r="CM817" s="9"/>
      <c r="CN817" s="9"/>
      <c r="CO817" s="9"/>
      <c r="CP817" s="9"/>
      <c r="CQ817" s="9"/>
      <c r="CR817" s="9"/>
      <c r="CS817" s="9"/>
      <c r="CT817" s="9"/>
      <c r="CU817" s="9"/>
      <c r="CV817" s="9"/>
      <c r="CW817" s="9"/>
      <c r="CX817" s="9"/>
      <c r="CY817" s="9"/>
    </row>
    <row r="818" spans="1:103" ht="15.95" customHeight="1" x14ac:dyDescent="0.2">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9"/>
      <c r="BF818" s="9"/>
      <c r="BG818" s="9"/>
      <c r="BH818" s="9"/>
      <c r="BI818" s="9"/>
      <c r="BJ818" s="9"/>
      <c r="BK818" s="9"/>
      <c r="BL818" s="9"/>
      <c r="BM818" s="9"/>
      <c r="BN818" s="9"/>
      <c r="BO818" s="9"/>
      <c r="BP818" s="9"/>
      <c r="BQ818" s="9"/>
      <c r="BR818" s="9"/>
      <c r="BS818" s="9"/>
      <c r="BT818" s="9"/>
      <c r="BU818" s="9"/>
      <c r="BV818" s="9"/>
      <c r="BW818" s="9"/>
      <c r="BX818" s="9"/>
      <c r="BY818" s="9"/>
      <c r="BZ818" s="9"/>
      <c r="CA818" s="9"/>
      <c r="CB818" s="9"/>
      <c r="CC818" s="9"/>
      <c r="CD818" s="9"/>
      <c r="CE818" s="9"/>
      <c r="CF818" s="9"/>
      <c r="CG818" s="9"/>
      <c r="CH818" s="9"/>
      <c r="CI818" s="9"/>
      <c r="CJ818" s="9"/>
      <c r="CK818" s="9"/>
      <c r="CL818" s="9"/>
      <c r="CM818" s="9"/>
      <c r="CN818" s="9"/>
      <c r="CO818" s="9"/>
      <c r="CP818" s="9"/>
      <c r="CQ818" s="9"/>
      <c r="CR818" s="9"/>
      <c r="CS818" s="9"/>
      <c r="CT818" s="9"/>
      <c r="CU818" s="9"/>
      <c r="CV818" s="9"/>
      <c r="CW818" s="9"/>
      <c r="CX818" s="9"/>
      <c r="CY818" s="9"/>
    </row>
    <row r="819" spans="1:103" ht="15.95" customHeight="1" x14ac:dyDescent="0.2">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9"/>
      <c r="BF819" s="9"/>
      <c r="BG819" s="9"/>
      <c r="BH819" s="9"/>
      <c r="BI819" s="9"/>
      <c r="BJ819" s="9"/>
      <c r="BK819" s="9"/>
      <c r="BL819" s="9"/>
      <c r="BM819" s="9"/>
      <c r="BN819" s="9"/>
      <c r="BO819" s="9"/>
      <c r="BP819" s="9"/>
      <c r="BQ819" s="9"/>
      <c r="BR819" s="9"/>
      <c r="BS819" s="9"/>
      <c r="BT819" s="9"/>
      <c r="BU819" s="9"/>
      <c r="BV819" s="9"/>
      <c r="BW819" s="9"/>
      <c r="BX819" s="9"/>
      <c r="BY819" s="9"/>
      <c r="BZ819" s="9"/>
      <c r="CA819" s="9"/>
      <c r="CB819" s="9"/>
      <c r="CC819" s="9"/>
      <c r="CD819" s="9"/>
      <c r="CE819" s="9"/>
      <c r="CF819" s="9"/>
      <c r="CG819" s="9"/>
      <c r="CH819" s="9"/>
      <c r="CI819" s="9"/>
      <c r="CJ819" s="9"/>
      <c r="CK819" s="9"/>
      <c r="CL819" s="9"/>
      <c r="CM819" s="9"/>
      <c r="CN819" s="9"/>
      <c r="CO819" s="9"/>
      <c r="CP819" s="9"/>
      <c r="CQ819" s="9"/>
      <c r="CR819" s="9"/>
      <c r="CS819" s="9"/>
      <c r="CT819" s="9"/>
      <c r="CU819" s="9"/>
      <c r="CV819" s="9"/>
      <c r="CW819" s="9"/>
      <c r="CX819" s="9"/>
      <c r="CY819" s="9"/>
    </row>
    <row r="820" spans="1:103" ht="15.95" customHeight="1" x14ac:dyDescent="0.2">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9"/>
      <c r="BF820" s="9"/>
      <c r="BG820" s="9"/>
      <c r="BH820" s="9"/>
      <c r="BI820" s="9"/>
      <c r="BJ820" s="9"/>
      <c r="BK820" s="9"/>
      <c r="BL820" s="9"/>
      <c r="BM820" s="9"/>
      <c r="BN820" s="9"/>
      <c r="BO820" s="9"/>
      <c r="BP820" s="9"/>
      <c r="BQ820" s="9"/>
      <c r="BR820" s="9"/>
      <c r="BS820" s="9"/>
      <c r="BT820" s="9"/>
      <c r="BU820" s="9"/>
      <c r="BV820" s="9"/>
      <c r="BW820" s="9"/>
      <c r="BX820" s="9"/>
      <c r="BY820" s="9"/>
      <c r="BZ820" s="9"/>
      <c r="CA820" s="9"/>
      <c r="CB820" s="9"/>
      <c r="CC820" s="9"/>
      <c r="CD820" s="9"/>
      <c r="CE820" s="9"/>
      <c r="CF820" s="9"/>
      <c r="CG820" s="9"/>
      <c r="CH820" s="9"/>
      <c r="CI820" s="9"/>
      <c r="CJ820" s="9"/>
      <c r="CK820" s="9"/>
      <c r="CL820" s="9"/>
      <c r="CM820" s="9"/>
      <c r="CN820" s="9"/>
      <c r="CO820" s="9"/>
      <c r="CP820" s="9"/>
      <c r="CQ820" s="9"/>
      <c r="CR820" s="9"/>
      <c r="CS820" s="9"/>
      <c r="CT820" s="9"/>
      <c r="CU820" s="9"/>
      <c r="CV820" s="9"/>
      <c r="CW820" s="9"/>
      <c r="CX820" s="9"/>
      <c r="CY820" s="9"/>
    </row>
    <row r="821" spans="1:103" ht="15.95" customHeight="1" x14ac:dyDescent="0.2">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9"/>
      <c r="BF821" s="9"/>
      <c r="BG821" s="9"/>
      <c r="BH821" s="9"/>
      <c r="BI821" s="9"/>
      <c r="BJ821" s="9"/>
      <c r="BK821" s="9"/>
      <c r="BL821" s="9"/>
      <c r="BM821" s="9"/>
      <c r="BN821" s="9"/>
      <c r="BO821" s="9"/>
      <c r="BP821" s="9"/>
      <c r="BQ821" s="9"/>
      <c r="BR821" s="9"/>
      <c r="BS821" s="9"/>
      <c r="BT821" s="9"/>
      <c r="BU821" s="9"/>
      <c r="BV821" s="9"/>
      <c r="BW821" s="9"/>
      <c r="BX821" s="9"/>
      <c r="BY821" s="9"/>
      <c r="BZ821" s="9"/>
      <c r="CA821" s="9"/>
      <c r="CB821" s="9"/>
      <c r="CC821" s="9"/>
      <c r="CD821" s="9"/>
      <c r="CE821" s="9"/>
      <c r="CF821" s="9"/>
      <c r="CG821" s="9"/>
      <c r="CH821" s="9"/>
      <c r="CI821" s="9"/>
      <c r="CJ821" s="9"/>
      <c r="CK821" s="9"/>
      <c r="CL821" s="9"/>
      <c r="CM821" s="9"/>
      <c r="CN821" s="9"/>
      <c r="CO821" s="9"/>
      <c r="CP821" s="9"/>
      <c r="CQ821" s="9"/>
      <c r="CR821" s="9"/>
      <c r="CS821" s="9"/>
      <c r="CT821" s="9"/>
      <c r="CU821" s="9"/>
      <c r="CV821" s="9"/>
      <c r="CW821" s="9"/>
      <c r="CX821" s="9"/>
      <c r="CY821" s="9"/>
    </row>
    <row r="822" spans="1:103" ht="15.95" customHeight="1" x14ac:dyDescent="0.2">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c r="BA822" s="9"/>
      <c r="BB822" s="9"/>
      <c r="BC822" s="9"/>
      <c r="BD822" s="9"/>
      <c r="BE822" s="9"/>
      <c r="BF822" s="9"/>
      <c r="BG822" s="9"/>
      <c r="BH822" s="9"/>
      <c r="BI822" s="9"/>
      <c r="BJ822" s="9"/>
      <c r="BK822" s="9"/>
      <c r="BL822" s="9"/>
      <c r="BM822" s="9"/>
      <c r="BN822" s="9"/>
      <c r="BO822" s="9"/>
      <c r="BP822" s="9"/>
      <c r="BQ822" s="9"/>
      <c r="BR822" s="9"/>
      <c r="BS822" s="9"/>
      <c r="BT822" s="9"/>
      <c r="BU822" s="9"/>
      <c r="BV822" s="9"/>
      <c r="BW822" s="9"/>
      <c r="BX822" s="9"/>
      <c r="BY822" s="9"/>
      <c r="BZ822" s="9"/>
      <c r="CA822" s="9"/>
      <c r="CB822" s="9"/>
      <c r="CC822" s="9"/>
      <c r="CD822" s="9"/>
      <c r="CE822" s="9"/>
      <c r="CF822" s="9"/>
      <c r="CG822" s="9"/>
      <c r="CH822" s="9"/>
      <c r="CI822" s="9"/>
      <c r="CJ822" s="9"/>
      <c r="CK822" s="9"/>
      <c r="CL822" s="9"/>
      <c r="CM822" s="9"/>
      <c r="CN822" s="9"/>
      <c r="CO822" s="9"/>
      <c r="CP822" s="9"/>
      <c r="CQ822" s="9"/>
      <c r="CR822" s="9"/>
      <c r="CS822" s="9"/>
      <c r="CT822" s="9"/>
      <c r="CU822" s="9"/>
      <c r="CV822" s="9"/>
      <c r="CW822" s="9"/>
      <c r="CX822" s="9"/>
      <c r="CY822" s="9"/>
    </row>
    <row r="823" spans="1:103" ht="15.95" customHeight="1" x14ac:dyDescent="0.2">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c r="BA823" s="9"/>
      <c r="BB823" s="9"/>
      <c r="BC823" s="9"/>
      <c r="BD823" s="9"/>
      <c r="BE823" s="9"/>
      <c r="BF823" s="9"/>
      <c r="BG823" s="9"/>
      <c r="BH823" s="9"/>
      <c r="BI823" s="9"/>
      <c r="BJ823" s="9"/>
      <c r="BK823" s="9"/>
      <c r="BL823" s="9"/>
      <c r="BM823" s="9"/>
      <c r="BN823" s="9"/>
      <c r="BO823" s="9"/>
      <c r="BP823" s="9"/>
      <c r="BQ823" s="9"/>
      <c r="BR823" s="9"/>
      <c r="BS823" s="9"/>
      <c r="BT823" s="9"/>
      <c r="BU823" s="9"/>
      <c r="BV823" s="9"/>
      <c r="BW823" s="9"/>
      <c r="BX823" s="9"/>
      <c r="BY823" s="9"/>
      <c r="BZ823" s="9"/>
      <c r="CA823" s="9"/>
      <c r="CB823" s="9"/>
      <c r="CC823" s="9"/>
      <c r="CD823" s="9"/>
      <c r="CE823" s="9"/>
      <c r="CF823" s="9"/>
      <c r="CG823" s="9"/>
      <c r="CH823" s="9"/>
      <c r="CI823" s="9"/>
      <c r="CJ823" s="9"/>
      <c r="CK823" s="9"/>
      <c r="CL823" s="9"/>
      <c r="CM823" s="9"/>
      <c r="CN823" s="9"/>
      <c r="CO823" s="9"/>
      <c r="CP823" s="9"/>
      <c r="CQ823" s="9"/>
      <c r="CR823" s="9"/>
      <c r="CS823" s="9"/>
      <c r="CT823" s="9"/>
      <c r="CU823" s="9"/>
      <c r="CV823" s="9"/>
      <c r="CW823" s="9"/>
      <c r="CX823" s="9"/>
      <c r="CY823" s="9"/>
    </row>
    <row r="824" spans="1:103" ht="15.95" customHeight="1" x14ac:dyDescent="0.2">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9"/>
      <c r="BF824" s="9"/>
      <c r="BG824" s="9"/>
      <c r="BH824" s="9"/>
      <c r="BI824" s="9"/>
      <c r="BJ824" s="9"/>
      <c r="BK824" s="9"/>
      <c r="BL824" s="9"/>
      <c r="BM824" s="9"/>
      <c r="BN824" s="9"/>
      <c r="BO824" s="9"/>
      <c r="BP824" s="9"/>
      <c r="BQ824" s="9"/>
      <c r="BR824" s="9"/>
      <c r="BS824" s="9"/>
      <c r="BT824" s="9"/>
      <c r="BU824" s="9"/>
      <c r="BV824" s="9"/>
      <c r="BW824" s="9"/>
      <c r="BX824" s="9"/>
      <c r="BY824" s="9"/>
      <c r="BZ824" s="9"/>
      <c r="CA824" s="9"/>
      <c r="CB824" s="9"/>
      <c r="CC824" s="9"/>
      <c r="CD824" s="9"/>
      <c r="CE824" s="9"/>
      <c r="CF824" s="9"/>
      <c r="CG824" s="9"/>
      <c r="CH824" s="9"/>
      <c r="CI824" s="9"/>
      <c r="CJ824" s="9"/>
      <c r="CK824" s="9"/>
      <c r="CL824" s="9"/>
      <c r="CM824" s="9"/>
      <c r="CN824" s="9"/>
      <c r="CO824" s="9"/>
      <c r="CP824" s="9"/>
      <c r="CQ824" s="9"/>
      <c r="CR824" s="9"/>
      <c r="CS824" s="9"/>
      <c r="CT824" s="9"/>
      <c r="CU824" s="9"/>
      <c r="CV824" s="9"/>
      <c r="CW824" s="9"/>
      <c r="CX824" s="9"/>
      <c r="CY824" s="9"/>
    </row>
    <row r="825" spans="1:103" ht="15.95" customHeight="1" x14ac:dyDescent="0.2">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9"/>
      <c r="BF825" s="9"/>
      <c r="BG825" s="9"/>
      <c r="BH825" s="9"/>
      <c r="BI825" s="9"/>
      <c r="BJ825" s="9"/>
      <c r="BK825" s="9"/>
      <c r="BL825" s="9"/>
      <c r="BM825" s="9"/>
      <c r="BN825" s="9"/>
      <c r="BO825" s="9"/>
      <c r="BP825" s="9"/>
      <c r="BQ825" s="9"/>
      <c r="BR825" s="9"/>
      <c r="BS825" s="9"/>
      <c r="BT825" s="9"/>
      <c r="BU825" s="9"/>
      <c r="BV825" s="9"/>
      <c r="BW825" s="9"/>
      <c r="BX825" s="9"/>
      <c r="BY825" s="9"/>
      <c r="BZ825" s="9"/>
      <c r="CA825" s="9"/>
      <c r="CB825" s="9"/>
      <c r="CC825" s="9"/>
      <c r="CD825" s="9"/>
      <c r="CE825" s="9"/>
      <c r="CF825" s="9"/>
      <c r="CG825" s="9"/>
      <c r="CH825" s="9"/>
      <c r="CI825" s="9"/>
      <c r="CJ825" s="9"/>
      <c r="CK825" s="9"/>
      <c r="CL825" s="9"/>
      <c r="CM825" s="9"/>
      <c r="CN825" s="9"/>
      <c r="CO825" s="9"/>
      <c r="CP825" s="9"/>
      <c r="CQ825" s="9"/>
      <c r="CR825" s="9"/>
      <c r="CS825" s="9"/>
      <c r="CT825" s="9"/>
      <c r="CU825" s="9"/>
      <c r="CV825" s="9"/>
      <c r="CW825" s="9"/>
      <c r="CX825" s="9"/>
      <c r="CY825" s="9"/>
    </row>
    <row r="826" spans="1:103" ht="15.95" customHeight="1" x14ac:dyDescent="0.2">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c r="BA826" s="9"/>
      <c r="BB826" s="9"/>
      <c r="BC826" s="9"/>
      <c r="BD826" s="9"/>
      <c r="BE826" s="9"/>
      <c r="BF826" s="9"/>
      <c r="BG826" s="9"/>
      <c r="BH826" s="9"/>
      <c r="BI826" s="9"/>
      <c r="BJ826" s="9"/>
      <c r="BK826" s="9"/>
      <c r="BL826" s="9"/>
      <c r="BM826" s="9"/>
      <c r="BN826" s="9"/>
      <c r="BO826" s="9"/>
      <c r="BP826" s="9"/>
      <c r="BQ826" s="9"/>
      <c r="BR826" s="9"/>
      <c r="BS826" s="9"/>
      <c r="BT826" s="9"/>
      <c r="BU826" s="9"/>
      <c r="BV826" s="9"/>
      <c r="BW826" s="9"/>
      <c r="BX826" s="9"/>
      <c r="BY826" s="9"/>
      <c r="BZ826" s="9"/>
      <c r="CA826" s="9"/>
      <c r="CB826" s="9"/>
      <c r="CC826" s="9"/>
      <c r="CD826" s="9"/>
      <c r="CE826" s="9"/>
      <c r="CF826" s="9"/>
      <c r="CG826" s="9"/>
      <c r="CH826" s="9"/>
      <c r="CI826" s="9"/>
      <c r="CJ826" s="9"/>
      <c r="CK826" s="9"/>
      <c r="CL826" s="9"/>
      <c r="CM826" s="9"/>
      <c r="CN826" s="9"/>
      <c r="CO826" s="9"/>
      <c r="CP826" s="9"/>
      <c r="CQ826" s="9"/>
      <c r="CR826" s="9"/>
      <c r="CS826" s="9"/>
      <c r="CT826" s="9"/>
      <c r="CU826" s="9"/>
      <c r="CV826" s="9"/>
      <c r="CW826" s="9"/>
      <c r="CX826" s="9"/>
      <c r="CY826" s="9"/>
    </row>
    <row r="827" spans="1:103" ht="15.95" customHeight="1" x14ac:dyDescent="0.2">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c r="BA827" s="9"/>
      <c r="BB827" s="9"/>
      <c r="BC827" s="9"/>
      <c r="BD827" s="9"/>
      <c r="BE827" s="9"/>
      <c r="BF827" s="9"/>
      <c r="BG827" s="9"/>
      <c r="BH827" s="9"/>
      <c r="BI827" s="9"/>
      <c r="BJ827" s="9"/>
      <c r="BK827" s="9"/>
      <c r="BL827" s="9"/>
      <c r="BM827" s="9"/>
      <c r="BN827" s="9"/>
      <c r="BO827" s="9"/>
      <c r="BP827" s="9"/>
      <c r="BQ827" s="9"/>
      <c r="BR827" s="9"/>
      <c r="BS827" s="9"/>
      <c r="BT827" s="9"/>
      <c r="BU827" s="9"/>
      <c r="BV827" s="9"/>
      <c r="BW827" s="9"/>
      <c r="BX827" s="9"/>
      <c r="BY827" s="9"/>
      <c r="BZ827" s="9"/>
      <c r="CA827" s="9"/>
      <c r="CB827" s="9"/>
      <c r="CC827" s="9"/>
      <c r="CD827" s="9"/>
      <c r="CE827" s="9"/>
      <c r="CF827" s="9"/>
      <c r="CG827" s="9"/>
      <c r="CH827" s="9"/>
      <c r="CI827" s="9"/>
      <c r="CJ827" s="9"/>
      <c r="CK827" s="9"/>
      <c r="CL827" s="9"/>
      <c r="CM827" s="9"/>
      <c r="CN827" s="9"/>
      <c r="CO827" s="9"/>
      <c r="CP827" s="9"/>
      <c r="CQ827" s="9"/>
      <c r="CR827" s="9"/>
      <c r="CS827" s="9"/>
      <c r="CT827" s="9"/>
      <c r="CU827" s="9"/>
      <c r="CV827" s="9"/>
      <c r="CW827" s="9"/>
      <c r="CX827" s="9"/>
      <c r="CY827" s="9"/>
    </row>
    <row r="828" spans="1:103" ht="15.95" customHeight="1" x14ac:dyDescent="0.2">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9"/>
      <c r="BF828" s="9"/>
      <c r="BG828" s="9"/>
      <c r="BH828" s="9"/>
      <c r="BI828" s="9"/>
      <c r="BJ828" s="9"/>
      <c r="BK828" s="9"/>
      <c r="BL828" s="9"/>
      <c r="BM828" s="9"/>
      <c r="BN828" s="9"/>
      <c r="BO828" s="9"/>
      <c r="BP828" s="9"/>
      <c r="BQ828" s="9"/>
      <c r="BR828" s="9"/>
      <c r="BS828" s="9"/>
      <c r="BT828" s="9"/>
      <c r="BU828" s="9"/>
      <c r="BV828" s="9"/>
      <c r="BW828" s="9"/>
      <c r="BX828" s="9"/>
      <c r="BY828" s="9"/>
      <c r="BZ828" s="9"/>
      <c r="CA828" s="9"/>
      <c r="CB828" s="9"/>
      <c r="CC828" s="9"/>
      <c r="CD828" s="9"/>
      <c r="CE828" s="9"/>
      <c r="CF828" s="9"/>
      <c r="CG828" s="9"/>
      <c r="CH828" s="9"/>
      <c r="CI828" s="9"/>
      <c r="CJ828" s="9"/>
      <c r="CK828" s="9"/>
      <c r="CL828" s="9"/>
      <c r="CM828" s="9"/>
      <c r="CN828" s="9"/>
      <c r="CO828" s="9"/>
      <c r="CP828" s="9"/>
      <c r="CQ828" s="9"/>
      <c r="CR828" s="9"/>
      <c r="CS828" s="9"/>
      <c r="CT828" s="9"/>
      <c r="CU828" s="9"/>
      <c r="CV828" s="9"/>
      <c r="CW828" s="9"/>
      <c r="CX828" s="9"/>
      <c r="CY828" s="9"/>
    </row>
    <row r="829" spans="1:103" ht="15.95" customHeight="1" x14ac:dyDescent="0.2">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9"/>
      <c r="BF829" s="9"/>
      <c r="BG829" s="9"/>
      <c r="BH829" s="9"/>
      <c r="BI829" s="9"/>
      <c r="BJ829" s="9"/>
      <c r="BK829" s="9"/>
      <c r="BL829" s="9"/>
      <c r="BM829" s="9"/>
      <c r="BN829" s="9"/>
      <c r="BO829" s="9"/>
      <c r="BP829" s="9"/>
      <c r="BQ829" s="9"/>
      <c r="BR829" s="9"/>
      <c r="BS829" s="9"/>
      <c r="BT829" s="9"/>
      <c r="BU829" s="9"/>
      <c r="BV829" s="9"/>
      <c r="BW829" s="9"/>
      <c r="BX829" s="9"/>
      <c r="BY829" s="9"/>
      <c r="BZ829" s="9"/>
      <c r="CA829" s="9"/>
      <c r="CB829" s="9"/>
      <c r="CC829" s="9"/>
      <c r="CD829" s="9"/>
      <c r="CE829" s="9"/>
      <c r="CF829" s="9"/>
      <c r="CG829" s="9"/>
      <c r="CH829" s="9"/>
      <c r="CI829" s="9"/>
      <c r="CJ829" s="9"/>
      <c r="CK829" s="9"/>
      <c r="CL829" s="9"/>
      <c r="CM829" s="9"/>
      <c r="CN829" s="9"/>
      <c r="CO829" s="9"/>
      <c r="CP829" s="9"/>
      <c r="CQ829" s="9"/>
      <c r="CR829" s="9"/>
      <c r="CS829" s="9"/>
      <c r="CT829" s="9"/>
      <c r="CU829" s="9"/>
      <c r="CV829" s="9"/>
      <c r="CW829" s="9"/>
      <c r="CX829" s="9"/>
      <c r="CY829" s="9"/>
    </row>
    <row r="830" spans="1:103" ht="15.95" customHeight="1" x14ac:dyDescent="0.2">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c r="BA830" s="9"/>
      <c r="BB830" s="9"/>
      <c r="BC830" s="9"/>
      <c r="BD830" s="9"/>
      <c r="BE830" s="9"/>
      <c r="BF830" s="9"/>
      <c r="BG830" s="9"/>
      <c r="BH830" s="9"/>
      <c r="BI830" s="9"/>
      <c r="BJ830" s="9"/>
      <c r="BK830" s="9"/>
      <c r="BL830" s="9"/>
      <c r="BM830" s="9"/>
      <c r="BN830" s="9"/>
      <c r="BO830" s="9"/>
      <c r="BP830" s="9"/>
      <c r="BQ830" s="9"/>
      <c r="BR830" s="9"/>
      <c r="BS830" s="9"/>
      <c r="BT830" s="9"/>
      <c r="BU830" s="9"/>
      <c r="BV830" s="9"/>
      <c r="BW830" s="9"/>
      <c r="BX830" s="9"/>
      <c r="BY830" s="9"/>
      <c r="BZ830" s="9"/>
      <c r="CA830" s="9"/>
      <c r="CB830" s="9"/>
      <c r="CC830" s="9"/>
      <c r="CD830" s="9"/>
      <c r="CE830" s="9"/>
      <c r="CF830" s="9"/>
      <c r="CG830" s="9"/>
      <c r="CH830" s="9"/>
      <c r="CI830" s="9"/>
      <c r="CJ830" s="9"/>
      <c r="CK830" s="9"/>
      <c r="CL830" s="9"/>
      <c r="CM830" s="9"/>
      <c r="CN830" s="9"/>
      <c r="CO830" s="9"/>
      <c r="CP830" s="9"/>
      <c r="CQ830" s="9"/>
      <c r="CR830" s="9"/>
      <c r="CS830" s="9"/>
      <c r="CT830" s="9"/>
      <c r="CU830" s="9"/>
      <c r="CV830" s="9"/>
      <c r="CW830" s="9"/>
      <c r="CX830" s="9"/>
      <c r="CY830" s="9"/>
    </row>
    <row r="831" spans="1:103" ht="15.95" customHeight="1" x14ac:dyDescent="0.2">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9"/>
      <c r="BF831" s="9"/>
      <c r="BG831" s="9"/>
      <c r="BH831" s="9"/>
      <c r="BI831" s="9"/>
      <c r="BJ831" s="9"/>
      <c r="BK831" s="9"/>
      <c r="BL831" s="9"/>
      <c r="BM831" s="9"/>
      <c r="BN831" s="9"/>
      <c r="BO831" s="9"/>
      <c r="BP831" s="9"/>
      <c r="BQ831" s="9"/>
      <c r="BR831" s="9"/>
      <c r="BS831" s="9"/>
      <c r="BT831" s="9"/>
      <c r="BU831" s="9"/>
      <c r="BV831" s="9"/>
      <c r="BW831" s="9"/>
      <c r="BX831" s="9"/>
      <c r="BY831" s="9"/>
      <c r="BZ831" s="9"/>
      <c r="CA831" s="9"/>
      <c r="CB831" s="9"/>
      <c r="CC831" s="9"/>
      <c r="CD831" s="9"/>
      <c r="CE831" s="9"/>
      <c r="CF831" s="9"/>
      <c r="CG831" s="9"/>
      <c r="CH831" s="9"/>
      <c r="CI831" s="9"/>
      <c r="CJ831" s="9"/>
      <c r="CK831" s="9"/>
      <c r="CL831" s="9"/>
      <c r="CM831" s="9"/>
      <c r="CN831" s="9"/>
      <c r="CO831" s="9"/>
      <c r="CP831" s="9"/>
      <c r="CQ831" s="9"/>
      <c r="CR831" s="9"/>
      <c r="CS831" s="9"/>
      <c r="CT831" s="9"/>
      <c r="CU831" s="9"/>
      <c r="CV831" s="9"/>
      <c r="CW831" s="9"/>
      <c r="CX831" s="9"/>
      <c r="CY831" s="9"/>
    </row>
    <row r="832" spans="1:103" ht="15.95" customHeight="1" x14ac:dyDescent="0.2">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c r="BA832" s="9"/>
      <c r="BB832" s="9"/>
      <c r="BC832" s="9"/>
      <c r="BD832" s="9"/>
      <c r="BE832" s="9"/>
      <c r="BF832" s="9"/>
      <c r="BG832" s="9"/>
      <c r="BH832" s="9"/>
      <c r="BI832" s="9"/>
      <c r="BJ832" s="9"/>
      <c r="BK832" s="9"/>
      <c r="BL832" s="9"/>
      <c r="BM832" s="9"/>
      <c r="BN832" s="9"/>
      <c r="BO832" s="9"/>
      <c r="BP832" s="9"/>
      <c r="BQ832" s="9"/>
      <c r="BR832" s="9"/>
      <c r="BS832" s="9"/>
      <c r="BT832" s="9"/>
      <c r="BU832" s="9"/>
      <c r="BV832" s="9"/>
      <c r="BW832" s="9"/>
      <c r="BX832" s="9"/>
      <c r="BY832" s="9"/>
      <c r="BZ832" s="9"/>
      <c r="CA832" s="9"/>
      <c r="CB832" s="9"/>
      <c r="CC832" s="9"/>
      <c r="CD832" s="9"/>
      <c r="CE832" s="9"/>
      <c r="CF832" s="9"/>
      <c r="CG832" s="9"/>
      <c r="CH832" s="9"/>
      <c r="CI832" s="9"/>
      <c r="CJ832" s="9"/>
      <c r="CK832" s="9"/>
      <c r="CL832" s="9"/>
      <c r="CM832" s="9"/>
      <c r="CN832" s="9"/>
      <c r="CO832" s="9"/>
      <c r="CP832" s="9"/>
      <c r="CQ832" s="9"/>
      <c r="CR832" s="9"/>
      <c r="CS832" s="9"/>
      <c r="CT832" s="9"/>
      <c r="CU832" s="9"/>
      <c r="CV832" s="9"/>
      <c r="CW832" s="9"/>
      <c r="CX832" s="9"/>
      <c r="CY832" s="9"/>
    </row>
    <row r="833" spans="1:103" ht="15.95" customHeight="1" x14ac:dyDescent="0.2">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c r="BA833" s="9"/>
      <c r="BB833" s="9"/>
      <c r="BC833" s="9"/>
      <c r="BD833" s="9"/>
      <c r="BE833" s="9"/>
      <c r="BF833" s="9"/>
      <c r="BG833" s="9"/>
      <c r="BH833" s="9"/>
      <c r="BI833" s="9"/>
      <c r="BJ833" s="9"/>
      <c r="BK833" s="9"/>
      <c r="BL833" s="9"/>
      <c r="BM833" s="9"/>
      <c r="BN833" s="9"/>
      <c r="BO833" s="9"/>
      <c r="BP833" s="9"/>
      <c r="BQ833" s="9"/>
      <c r="BR833" s="9"/>
      <c r="BS833" s="9"/>
      <c r="BT833" s="9"/>
      <c r="BU833" s="9"/>
      <c r="BV833" s="9"/>
      <c r="BW833" s="9"/>
      <c r="BX833" s="9"/>
      <c r="BY833" s="9"/>
      <c r="BZ833" s="9"/>
      <c r="CA833" s="9"/>
      <c r="CB833" s="9"/>
      <c r="CC833" s="9"/>
      <c r="CD833" s="9"/>
      <c r="CE833" s="9"/>
      <c r="CF833" s="9"/>
      <c r="CG833" s="9"/>
      <c r="CH833" s="9"/>
      <c r="CI833" s="9"/>
      <c r="CJ833" s="9"/>
      <c r="CK833" s="9"/>
      <c r="CL833" s="9"/>
      <c r="CM833" s="9"/>
      <c r="CN833" s="9"/>
      <c r="CO833" s="9"/>
      <c r="CP833" s="9"/>
      <c r="CQ833" s="9"/>
      <c r="CR833" s="9"/>
      <c r="CS833" s="9"/>
      <c r="CT833" s="9"/>
      <c r="CU833" s="9"/>
      <c r="CV833" s="9"/>
      <c r="CW833" s="9"/>
      <c r="CX833" s="9"/>
      <c r="CY833" s="9"/>
    </row>
    <row r="834" spans="1:103" ht="15.95" customHeight="1" x14ac:dyDescent="0.2">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c r="BA834" s="9"/>
      <c r="BB834" s="9"/>
      <c r="BC834" s="9"/>
      <c r="BD834" s="9"/>
      <c r="BE834" s="9"/>
      <c r="BF834" s="9"/>
      <c r="BG834" s="9"/>
      <c r="BH834" s="9"/>
      <c r="BI834" s="9"/>
      <c r="BJ834" s="9"/>
      <c r="BK834" s="9"/>
      <c r="BL834" s="9"/>
      <c r="BM834" s="9"/>
      <c r="BN834" s="9"/>
      <c r="BO834" s="9"/>
      <c r="BP834" s="9"/>
      <c r="BQ834" s="9"/>
      <c r="BR834" s="9"/>
      <c r="BS834" s="9"/>
      <c r="BT834" s="9"/>
      <c r="BU834" s="9"/>
      <c r="BV834" s="9"/>
      <c r="BW834" s="9"/>
      <c r="BX834" s="9"/>
      <c r="BY834" s="9"/>
      <c r="BZ834" s="9"/>
      <c r="CA834" s="9"/>
      <c r="CB834" s="9"/>
      <c r="CC834" s="9"/>
      <c r="CD834" s="9"/>
      <c r="CE834" s="9"/>
      <c r="CF834" s="9"/>
      <c r="CG834" s="9"/>
      <c r="CH834" s="9"/>
      <c r="CI834" s="9"/>
      <c r="CJ834" s="9"/>
      <c r="CK834" s="9"/>
      <c r="CL834" s="9"/>
      <c r="CM834" s="9"/>
      <c r="CN834" s="9"/>
      <c r="CO834" s="9"/>
      <c r="CP834" s="9"/>
      <c r="CQ834" s="9"/>
      <c r="CR834" s="9"/>
      <c r="CS834" s="9"/>
      <c r="CT834" s="9"/>
      <c r="CU834" s="9"/>
      <c r="CV834" s="9"/>
      <c r="CW834" s="9"/>
      <c r="CX834" s="9"/>
      <c r="CY834" s="9"/>
    </row>
    <row r="835" spans="1:103" ht="15.95" customHeight="1" x14ac:dyDescent="0.2">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9"/>
      <c r="BF835" s="9"/>
      <c r="BG835" s="9"/>
      <c r="BH835" s="9"/>
      <c r="BI835" s="9"/>
      <c r="BJ835" s="9"/>
      <c r="BK835" s="9"/>
      <c r="BL835" s="9"/>
      <c r="BM835" s="9"/>
      <c r="BN835" s="9"/>
      <c r="BO835" s="9"/>
      <c r="BP835" s="9"/>
      <c r="BQ835" s="9"/>
      <c r="BR835" s="9"/>
      <c r="BS835" s="9"/>
      <c r="BT835" s="9"/>
      <c r="BU835" s="9"/>
      <c r="BV835" s="9"/>
      <c r="BW835" s="9"/>
      <c r="BX835" s="9"/>
      <c r="BY835" s="9"/>
      <c r="BZ835" s="9"/>
      <c r="CA835" s="9"/>
      <c r="CB835" s="9"/>
      <c r="CC835" s="9"/>
      <c r="CD835" s="9"/>
      <c r="CE835" s="9"/>
      <c r="CF835" s="9"/>
      <c r="CG835" s="9"/>
      <c r="CH835" s="9"/>
      <c r="CI835" s="9"/>
      <c r="CJ835" s="9"/>
      <c r="CK835" s="9"/>
      <c r="CL835" s="9"/>
      <c r="CM835" s="9"/>
      <c r="CN835" s="9"/>
      <c r="CO835" s="9"/>
      <c r="CP835" s="9"/>
      <c r="CQ835" s="9"/>
      <c r="CR835" s="9"/>
      <c r="CS835" s="9"/>
      <c r="CT835" s="9"/>
      <c r="CU835" s="9"/>
      <c r="CV835" s="9"/>
      <c r="CW835" s="9"/>
      <c r="CX835" s="9"/>
      <c r="CY835" s="9"/>
    </row>
    <row r="836" spans="1:103" ht="15.95" customHeight="1" x14ac:dyDescent="0.2">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9"/>
      <c r="BF836" s="9"/>
      <c r="BG836" s="9"/>
      <c r="BH836" s="9"/>
      <c r="BI836" s="9"/>
      <c r="BJ836" s="9"/>
      <c r="BK836" s="9"/>
      <c r="BL836" s="9"/>
      <c r="BM836" s="9"/>
      <c r="BN836" s="9"/>
      <c r="BO836" s="9"/>
      <c r="BP836" s="9"/>
      <c r="BQ836" s="9"/>
      <c r="BR836" s="9"/>
      <c r="BS836" s="9"/>
      <c r="BT836" s="9"/>
      <c r="BU836" s="9"/>
      <c r="BV836" s="9"/>
      <c r="BW836" s="9"/>
      <c r="BX836" s="9"/>
      <c r="BY836" s="9"/>
      <c r="BZ836" s="9"/>
      <c r="CA836" s="9"/>
      <c r="CB836" s="9"/>
      <c r="CC836" s="9"/>
      <c r="CD836" s="9"/>
      <c r="CE836" s="9"/>
      <c r="CF836" s="9"/>
      <c r="CG836" s="9"/>
      <c r="CH836" s="9"/>
      <c r="CI836" s="9"/>
      <c r="CJ836" s="9"/>
      <c r="CK836" s="9"/>
      <c r="CL836" s="9"/>
      <c r="CM836" s="9"/>
      <c r="CN836" s="9"/>
      <c r="CO836" s="9"/>
      <c r="CP836" s="9"/>
      <c r="CQ836" s="9"/>
      <c r="CR836" s="9"/>
      <c r="CS836" s="9"/>
      <c r="CT836" s="9"/>
      <c r="CU836" s="9"/>
      <c r="CV836" s="9"/>
      <c r="CW836" s="9"/>
      <c r="CX836" s="9"/>
      <c r="CY836" s="9"/>
    </row>
    <row r="837" spans="1:103" ht="15.95" customHeight="1" x14ac:dyDescent="0.2">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9"/>
      <c r="BF837" s="9"/>
      <c r="BG837" s="9"/>
      <c r="BH837" s="9"/>
      <c r="BI837" s="9"/>
      <c r="BJ837" s="9"/>
      <c r="BK837" s="9"/>
      <c r="BL837" s="9"/>
      <c r="BM837" s="9"/>
      <c r="BN837" s="9"/>
      <c r="BO837" s="9"/>
      <c r="BP837" s="9"/>
      <c r="BQ837" s="9"/>
      <c r="BR837" s="9"/>
      <c r="BS837" s="9"/>
      <c r="BT837" s="9"/>
      <c r="BU837" s="9"/>
      <c r="BV837" s="9"/>
      <c r="BW837" s="9"/>
      <c r="BX837" s="9"/>
      <c r="BY837" s="9"/>
      <c r="BZ837" s="9"/>
      <c r="CA837" s="9"/>
      <c r="CB837" s="9"/>
      <c r="CC837" s="9"/>
      <c r="CD837" s="9"/>
      <c r="CE837" s="9"/>
      <c r="CF837" s="9"/>
      <c r="CG837" s="9"/>
      <c r="CH837" s="9"/>
      <c r="CI837" s="9"/>
      <c r="CJ837" s="9"/>
      <c r="CK837" s="9"/>
      <c r="CL837" s="9"/>
      <c r="CM837" s="9"/>
      <c r="CN837" s="9"/>
      <c r="CO837" s="9"/>
      <c r="CP837" s="9"/>
      <c r="CQ837" s="9"/>
      <c r="CR837" s="9"/>
      <c r="CS837" s="9"/>
      <c r="CT837" s="9"/>
      <c r="CU837" s="9"/>
      <c r="CV837" s="9"/>
      <c r="CW837" s="9"/>
      <c r="CX837" s="9"/>
      <c r="CY837" s="9"/>
    </row>
    <row r="838" spans="1:103" ht="15.95" customHeight="1" x14ac:dyDescent="0.2">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9"/>
      <c r="BF838" s="9"/>
      <c r="BG838" s="9"/>
      <c r="BH838" s="9"/>
      <c r="BI838" s="9"/>
      <c r="BJ838" s="9"/>
      <c r="BK838" s="9"/>
      <c r="BL838" s="9"/>
      <c r="BM838" s="9"/>
      <c r="BN838" s="9"/>
      <c r="BO838" s="9"/>
      <c r="BP838" s="9"/>
      <c r="BQ838" s="9"/>
      <c r="BR838" s="9"/>
      <c r="BS838" s="9"/>
      <c r="BT838" s="9"/>
      <c r="BU838" s="9"/>
      <c r="BV838" s="9"/>
      <c r="BW838" s="9"/>
      <c r="BX838" s="9"/>
      <c r="BY838" s="9"/>
      <c r="BZ838" s="9"/>
      <c r="CA838" s="9"/>
      <c r="CB838" s="9"/>
      <c r="CC838" s="9"/>
      <c r="CD838" s="9"/>
      <c r="CE838" s="9"/>
      <c r="CF838" s="9"/>
      <c r="CG838" s="9"/>
      <c r="CH838" s="9"/>
      <c r="CI838" s="9"/>
      <c r="CJ838" s="9"/>
      <c r="CK838" s="9"/>
      <c r="CL838" s="9"/>
      <c r="CM838" s="9"/>
      <c r="CN838" s="9"/>
      <c r="CO838" s="9"/>
      <c r="CP838" s="9"/>
      <c r="CQ838" s="9"/>
      <c r="CR838" s="9"/>
      <c r="CS838" s="9"/>
      <c r="CT838" s="9"/>
      <c r="CU838" s="9"/>
      <c r="CV838" s="9"/>
      <c r="CW838" s="9"/>
      <c r="CX838" s="9"/>
      <c r="CY838" s="9"/>
    </row>
    <row r="839" spans="1:103" ht="15.95" customHeight="1" x14ac:dyDescent="0.2">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9"/>
      <c r="BF839" s="9"/>
      <c r="BG839" s="9"/>
      <c r="BH839" s="9"/>
      <c r="BI839" s="9"/>
      <c r="BJ839" s="9"/>
      <c r="BK839" s="9"/>
      <c r="BL839" s="9"/>
      <c r="BM839" s="9"/>
      <c r="BN839" s="9"/>
      <c r="BO839" s="9"/>
      <c r="BP839" s="9"/>
      <c r="BQ839" s="9"/>
      <c r="BR839" s="9"/>
      <c r="BS839" s="9"/>
      <c r="BT839" s="9"/>
      <c r="BU839" s="9"/>
      <c r="BV839" s="9"/>
      <c r="BW839" s="9"/>
      <c r="BX839" s="9"/>
      <c r="BY839" s="9"/>
      <c r="BZ839" s="9"/>
      <c r="CA839" s="9"/>
      <c r="CB839" s="9"/>
      <c r="CC839" s="9"/>
      <c r="CD839" s="9"/>
      <c r="CE839" s="9"/>
      <c r="CF839" s="9"/>
      <c r="CG839" s="9"/>
      <c r="CH839" s="9"/>
      <c r="CI839" s="9"/>
      <c r="CJ839" s="9"/>
      <c r="CK839" s="9"/>
      <c r="CL839" s="9"/>
      <c r="CM839" s="9"/>
      <c r="CN839" s="9"/>
      <c r="CO839" s="9"/>
      <c r="CP839" s="9"/>
      <c r="CQ839" s="9"/>
      <c r="CR839" s="9"/>
      <c r="CS839" s="9"/>
      <c r="CT839" s="9"/>
      <c r="CU839" s="9"/>
      <c r="CV839" s="9"/>
      <c r="CW839" s="9"/>
      <c r="CX839" s="9"/>
      <c r="CY839" s="9"/>
    </row>
    <row r="840" spans="1:103" ht="15.95" customHeight="1" x14ac:dyDescent="0.2">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9"/>
      <c r="BF840" s="9"/>
      <c r="BG840" s="9"/>
      <c r="BH840" s="9"/>
      <c r="BI840" s="9"/>
      <c r="BJ840" s="9"/>
      <c r="BK840" s="9"/>
      <c r="BL840" s="9"/>
      <c r="BM840" s="9"/>
      <c r="BN840" s="9"/>
      <c r="BO840" s="9"/>
      <c r="BP840" s="9"/>
      <c r="BQ840" s="9"/>
      <c r="BR840" s="9"/>
      <c r="BS840" s="9"/>
      <c r="BT840" s="9"/>
      <c r="BU840" s="9"/>
      <c r="BV840" s="9"/>
      <c r="BW840" s="9"/>
      <c r="BX840" s="9"/>
      <c r="BY840" s="9"/>
      <c r="BZ840" s="9"/>
      <c r="CA840" s="9"/>
      <c r="CB840" s="9"/>
      <c r="CC840" s="9"/>
      <c r="CD840" s="9"/>
      <c r="CE840" s="9"/>
      <c r="CF840" s="9"/>
      <c r="CG840" s="9"/>
      <c r="CH840" s="9"/>
      <c r="CI840" s="9"/>
      <c r="CJ840" s="9"/>
      <c r="CK840" s="9"/>
      <c r="CL840" s="9"/>
      <c r="CM840" s="9"/>
      <c r="CN840" s="9"/>
      <c r="CO840" s="9"/>
      <c r="CP840" s="9"/>
      <c r="CQ840" s="9"/>
      <c r="CR840" s="9"/>
      <c r="CS840" s="9"/>
      <c r="CT840" s="9"/>
      <c r="CU840" s="9"/>
      <c r="CV840" s="9"/>
      <c r="CW840" s="9"/>
      <c r="CX840" s="9"/>
      <c r="CY840" s="9"/>
    </row>
    <row r="841" spans="1:103" ht="15.95" customHeight="1" x14ac:dyDescent="0.2">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9"/>
      <c r="BF841" s="9"/>
      <c r="BG841" s="9"/>
      <c r="BH841" s="9"/>
      <c r="BI841" s="9"/>
      <c r="BJ841" s="9"/>
      <c r="BK841" s="9"/>
      <c r="BL841" s="9"/>
      <c r="BM841" s="9"/>
      <c r="BN841" s="9"/>
      <c r="BO841" s="9"/>
      <c r="BP841" s="9"/>
      <c r="BQ841" s="9"/>
      <c r="BR841" s="9"/>
      <c r="BS841" s="9"/>
      <c r="BT841" s="9"/>
      <c r="BU841" s="9"/>
      <c r="BV841" s="9"/>
      <c r="BW841" s="9"/>
      <c r="BX841" s="9"/>
      <c r="BY841" s="9"/>
      <c r="BZ841" s="9"/>
      <c r="CA841" s="9"/>
      <c r="CB841" s="9"/>
      <c r="CC841" s="9"/>
      <c r="CD841" s="9"/>
      <c r="CE841" s="9"/>
      <c r="CF841" s="9"/>
      <c r="CG841" s="9"/>
      <c r="CH841" s="9"/>
      <c r="CI841" s="9"/>
      <c r="CJ841" s="9"/>
      <c r="CK841" s="9"/>
      <c r="CL841" s="9"/>
      <c r="CM841" s="9"/>
      <c r="CN841" s="9"/>
      <c r="CO841" s="9"/>
      <c r="CP841" s="9"/>
      <c r="CQ841" s="9"/>
      <c r="CR841" s="9"/>
      <c r="CS841" s="9"/>
      <c r="CT841" s="9"/>
      <c r="CU841" s="9"/>
      <c r="CV841" s="9"/>
      <c r="CW841" s="9"/>
      <c r="CX841" s="9"/>
      <c r="CY841" s="9"/>
    </row>
    <row r="842" spans="1:103" ht="15.95" customHeight="1" x14ac:dyDescent="0.2">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c r="BA842" s="9"/>
      <c r="BB842" s="9"/>
      <c r="BC842" s="9"/>
      <c r="BD842" s="9"/>
      <c r="BE842" s="9"/>
      <c r="BF842" s="9"/>
      <c r="BG842" s="9"/>
      <c r="BH842" s="9"/>
      <c r="BI842" s="9"/>
      <c r="BJ842" s="9"/>
      <c r="BK842" s="9"/>
      <c r="BL842" s="9"/>
      <c r="BM842" s="9"/>
      <c r="BN842" s="9"/>
      <c r="BO842" s="9"/>
      <c r="BP842" s="9"/>
      <c r="BQ842" s="9"/>
      <c r="BR842" s="9"/>
      <c r="BS842" s="9"/>
      <c r="BT842" s="9"/>
      <c r="BU842" s="9"/>
      <c r="BV842" s="9"/>
      <c r="BW842" s="9"/>
      <c r="BX842" s="9"/>
      <c r="BY842" s="9"/>
      <c r="BZ842" s="9"/>
      <c r="CA842" s="9"/>
      <c r="CB842" s="9"/>
      <c r="CC842" s="9"/>
      <c r="CD842" s="9"/>
      <c r="CE842" s="9"/>
      <c r="CF842" s="9"/>
      <c r="CG842" s="9"/>
      <c r="CH842" s="9"/>
      <c r="CI842" s="9"/>
      <c r="CJ842" s="9"/>
      <c r="CK842" s="9"/>
      <c r="CL842" s="9"/>
      <c r="CM842" s="9"/>
      <c r="CN842" s="9"/>
      <c r="CO842" s="9"/>
      <c r="CP842" s="9"/>
      <c r="CQ842" s="9"/>
      <c r="CR842" s="9"/>
      <c r="CS842" s="9"/>
      <c r="CT842" s="9"/>
      <c r="CU842" s="9"/>
      <c r="CV842" s="9"/>
      <c r="CW842" s="9"/>
      <c r="CX842" s="9"/>
      <c r="CY842" s="9"/>
    </row>
    <row r="843" spans="1:103" ht="15.95" customHeight="1" x14ac:dyDescent="0.2">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c r="BA843" s="9"/>
      <c r="BB843" s="9"/>
      <c r="BC843" s="9"/>
      <c r="BD843" s="9"/>
      <c r="BE843" s="9"/>
      <c r="BF843" s="9"/>
      <c r="BG843" s="9"/>
      <c r="BH843" s="9"/>
      <c r="BI843" s="9"/>
      <c r="BJ843" s="9"/>
      <c r="BK843" s="9"/>
      <c r="BL843" s="9"/>
      <c r="BM843" s="9"/>
      <c r="BN843" s="9"/>
      <c r="BO843" s="9"/>
      <c r="BP843" s="9"/>
      <c r="BQ843" s="9"/>
      <c r="BR843" s="9"/>
      <c r="BS843" s="9"/>
      <c r="BT843" s="9"/>
      <c r="BU843" s="9"/>
      <c r="BV843" s="9"/>
      <c r="BW843" s="9"/>
      <c r="BX843" s="9"/>
      <c r="BY843" s="9"/>
      <c r="BZ843" s="9"/>
      <c r="CA843" s="9"/>
      <c r="CB843" s="9"/>
      <c r="CC843" s="9"/>
      <c r="CD843" s="9"/>
      <c r="CE843" s="9"/>
      <c r="CF843" s="9"/>
      <c r="CG843" s="9"/>
      <c r="CH843" s="9"/>
      <c r="CI843" s="9"/>
      <c r="CJ843" s="9"/>
      <c r="CK843" s="9"/>
      <c r="CL843" s="9"/>
      <c r="CM843" s="9"/>
      <c r="CN843" s="9"/>
      <c r="CO843" s="9"/>
      <c r="CP843" s="9"/>
      <c r="CQ843" s="9"/>
      <c r="CR843" s="9"/>
      <c r="CS843" s="9"/>
      <c r="CT843" s="9"/>
      <c r="CU843" s="9"/>
      <c r="CV843" s="9"/>
      <c r="CW843" s="9"/>
      <c r="CX843" s="9"/>
      <c r="CY843" s="9"/>
    </row>
    <row r="844" spans="1:103" ht="15.95" customHeight="1" x14ac:dyDescent="0.2">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9"/>
      <c r="BF844" s="9"/>
      <c r="BG844" s="9"/>
      <c r="BH844" s="9"/>
      <c r="BI844" s="9"/>
      <c r="BJ844" s="9"/>
      <c r="BK844" s="9"/>
      <c r="BL844" s="9"/>
      <c r="BM844" s="9"/>
      <c r="BN844" s="9"/>
      <c r="BO844" s="9"/>
      <c r="BP844" s="9"/>
      <c r="BQ844" s="9"/>
      <c r="BR844" s="9"/>
      <c r="BS844" s="9"/>
      <c r="BT844" s="9"/>
      <c r="BU844" s="9"/>
      <c r="BV844" s="9"/>
      <c r="BW844" s="9"/>
      <c r="BX844" s="9"/>
      <c r="BY844" s="9"/>
      <c r="BZ844" s="9"/>
      <c r="CA844" s="9"/>
      <c r="CB844" s="9"/>
      <c r="CC844" s="9"/>
      <c r="CD844" s="9"/>
      <c r="CE844" s="9"/>
      <c r="CF844" s="9"/>
      <c r="CG844" s="9"/>
      <c r="CH844" s="9"/>
      <c r="CI844" s="9"/>
      <c r="CJ844" s="9"/>
      <c r="CK844" s="9"/>
      <c r="CL844" s="9"/>
      <c r="CM844" s="9"/>
      <c r="CN844" s="9"/>
      <c r="CO844" s="9"/>
      <c r="CP844" s="9"/>
      <c r="CQ844" s="9"/>
      <c r="CR844" s="9"/>
      <c r="CS844" s="9"/>
      <c r="CT844" s="9"/>
      <c r="CU844" s="9"/>
      <c r="CV844" s="9"/>
      <c r="CW844" s="9"/>
      <c r="CX844" s="9"/>
      <c r="CY844" s="9"/>
    </row>
    <row r="845" spans="1:103" ht="15.95" customHeight="1" x14ac:dyDescent="0.2">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9"/>
      <c r="BF845" s="9"/>
      <c r="BG845" s="9"/>
      <c r="BH845" s="9"/>
      <c r="BI845" s="9"/>
      <c r="BJ845" s="9"/>
      <c r="BK845" s="9"/>
      <c r="BL845" s="9"/>
      <c r="BM845" s="9"/>
      <c r="BN845" s="9"/>
      <c r="BO845" s="9"/>
      <c r="BP845" s="9"/>
      <c r="BQ845" s="9"/>
      <c r="BR845" s="9"/>
      <c r="BS845" s="9"/>
      <c r="BT845" s="9"/>
      <c r="BU845" s="9"/>
      <c r="BV845" s="9"/>
      <c r="BW845" s="9"/>
      <c r="BX845" s="9"/>
      <c r="BY845" s="9"/>
      <c r="BZ845" s="9"/>
      <c r="CA845" s="9"/>
      <c r="CB845" s="9"/>
      <c r="CC845" s="9"/>
      <c r="CD845" s="9"/>
      <c r="CE845" s="9"/>
      <c r="CF845" s="9"/>
      <c r="CG845" s="9"/>
      <c r="CH845" s="9"/>
      <c r="CI845" s="9"/>
      <c r="CJ845" s="9"/>
      <c r="CK845" s="9"/>
      <c r="CL845" s="9"/>
      <c r="CM845" s="9"/>
      <c r="CN845" s="9"/>
      <c r="CO845" s="9"/>
      <c r="CP845" s="9"/>
      <c r="CQ845" s="9"/>
      <c r="CR845" s="9"/>
      <c r="CS845" s="9"/>
      <c r="CT845" s="9"/>
      <c r="CU845" s="9"/>
      <c r="CV845" s="9"/>
      <c r="CW845" s="9"/>
      <c r="CX845" s="9"/>
      <c r="CY845" s="9"/>
    </row>
    <row r="846" spans="1:103" ht="15.95" customHeight="1" x14ac:dyDescent="0.2">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9"/>
      <c r="BF846" s="9"/>
      <c r="BG846" s="9"/>
      <c r="BH846" s="9"/>
      <c r="BI846" s="9"/>
      <c r="BJ846" s="9"/>
      <c r="BK846" s="9"/>
      <c r="BL846" s="9"/>
      <c r="BM846" s="9"/>
      <c r="BN846" s="9"/>
      <c r="BO846" s="9"/>
      <c r="BP846" s="9"/>
      <c r="BQ846" s="9"/>
      <c r="BR846" s="9"/>
      <c r="BS846" s="9"/>
      <c r="BT846" s="9"/>
      <c r="BU846" s="9"/>
      <c r="BV846" s="9"/>
      <c r="BW846" s="9"/>
      <c r="BX846" s="9"/>
      <c r="BY846" s="9"/>
      <c r="BZ846" s="9"/>
      <c r="CA846" s="9"/>
      <c r="CB846" s="9"/>
      <c r="CC846" s="9"/>
      <c r="CD846" s="9"/>
      <c r="CE846" s="9"/>
      <c r="CF846" s="9"/>
      <c r="CG846" s="9"/>
      <c r="CH846" s="9"/>
      <c r="CI846" s="9"/>
      <c r="CJ846" s="9"/>
      <c r="CK846" s="9"/>
      <c r="CL846" s="9"/>
      <c r="CM846" s="9"/>
      <c r="CN846" s="9"/>
      <c r="CO846" s="9"/>
      <c r="CP846" s="9"/>
      <c r="CQ846" s="9"/>
      <c r="CR846" s="9"/>
      <c r="CS846" s="9"/>
      <c r="CT846" s="9"/>
      <c r="CU846" s="9"/>
      <c r="CV846" s="9"/>
      <c r="CW846" s="9"/>
      <c r="CX846" s="9"/>
      <c r="CY846" s="9"/>
    </row>
    <row r="847" spans="1:103" ht="15.95" customHeight="1" x14ac:dyDescent="0.2">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9"/>
      <c r="BF847" s="9"/>
      <c r="BG847" s="9"/>
      <c r="BH847" s="9"/>
      <c r="BI847" s="9"/>
      <c r="BJ847" s="9"/>
      <c r="BK847" s="9"/>
      <c r="BL847" s="9"/>
      <c r="BM847" s="9"/>
      <c r="BN847" s="9"/>
      <c r="BO847" s="9"/>
      <c r="BP847" s="9"/>
      <c r="BQ847" s="9"/>
      <c r="BR847" s="9"/>
      <c r="BS847" s="9"/>
      <c r="BT847" s="9"/>
      <c r="BU847" s="9"/>
      <c r="BV847" s="9"/>
      <c r="BW847" s="9"/>
      <c r="BX847" s="9"/>
      <c r="BY847" s="9"/>
      <c r="BZ847" s="9"/>
      <c r="CA847" s="9"/>
      <c r="CB847" s="9"/>
      <c r="CC847" s="9"/>
      <c r="CD847" s="9"/>
      <c r="CE847" s="9"/>
      <c r="CF847" s="9"/>
      <c r="CG847" s="9"/>
      <c r="CH847" s="9"/>
      <c r="CI847" s="9"/>
      <c r="CJ847" s="9"/>
      <c r="CK847" s="9"/>
      <c r="CL847" s="9"/>
      <c r="CM847" s="9"/>
      <c r="CN847" s="9"/>
      <c r="CO847" s="9"/>
      <c r="CP847" s="9"/>
      <c r="CQ847" s="9"/>
      <c r="CR847" s="9"/>
      <c r="CS847" s="9"/>
      <c r="CT847" s="9"/>
      <c r="CU847" s="9"/>
      <c r="CV847" s="9"/>
      <c r="CW847" s="9"/>
      <c r="CX847" s="9"/>
      <c r="CY847" s="9"/>
    </row>
    <row r="848" spans="1:103" ht="15.95" customHeight="1" x14ac:dyDescent="0.2">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c r="BA848" s="9"/>
      <c r="BB848" s="9"/>
      <c r="BC848" s="9"/>
      <c r="BD848" s="9"/>
      <c r="BE848" s="9"/>
      <c r="BF848" s="9"/>
      <c r="BG848" s="9"/>
      <c r="BH848" s="9"/>
      <c r="BI848" s="9"/>
      <c r="BJ848" s="9"/>
      <c r="BK848" s="9"/>
      <c r="BL848" s="9"/>
      <c r="BM848" s="9"/>
      <c r="BN848" s="9"/>
      <c r="BO848" s="9"/>
      <c r="BP848" s="9"/>
      <c r="BQ848" s="9"/>
      <c r="BR848" s="9"/>
      <c r="BS848" s="9"/>
      <c r="BT848" s="9"/>
      <c r="BU848" s="9"/>
      <c r="BV848" s="9"/>
      <c r="BW848" s="9"/>
      <c r="BX848" s="9"/>
      <c r="BY848" s="9"/>
      <c r="BZ848" s="9"/>
      <c r="CA848" s="9"/>
      <c r="CB848" s="9"/>
      <c r="CC848" s="9"/>
      <c r="CD848" s="9"/>
      <c r="CE848" s="9"/>
      <c r="CF848" s="9"/>
      <c r="CG848" s="9"/>
      <c r="CH848" s="9"/>
      <c r="CI848" s="9"/>
      <c r="CJ848" s="9"/>
      <c r="CK848" s="9"/>
      <c r="CL848" s="9"/>
      <c r="CM848" s="9"/>
      <c r="CN848" s="9"/>
      <c r="CO848" s="9"/>
      <c r="CP848" s="9"/>
      <c r="CQ848" s="9"/>
      <c r="CR848" s="9"/>
      <c r="CS848" s="9"/>
      <c r="CT848" s="9"/>
      <c r="CU848" s="9"/>
      <c r="CV848" s="9"/>
      <c r="CW848" s="9"/>
      <c r="CX848" s="9"/>
      <c r="CY848" s="9"/>
    </row>
    <row r="849" spans="1:103" ht="15.95" customHeight="1" x14ac:dyDescent="0.2">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9"/>
      <c r="BF849" s="9"/>
      <c r="BG849" s="9"/>
      <c r="BH849" s="9"/>
      <c r="BI849" s="9"/>
      <c r="BJ849" s="9"/>
      <c r="BK849" s="9"/>
      <c r="BL849" s="9"/>
      <c r="BM849" s="9"/>
      <c r="BN849" s="9"/>
      <c r="BO849" s="9"/>
      <c r="BP849" s="9"/>
      <c r="BQ849" s="9"/>
      <c r="BR849" s="9"/>
      <c r="BS849" s="9"/>
      <c r="BT849" s="9"/>
      <c r="BU849" s="9"/>
      <c r="BV849" s="9"/>
      <c r="BW849" s="9"/>
      <c r="BX849" s="9"/>
      <c r="BY849" s="9"/>
      <c r="BZ849" s="9"/>
      <c r="CA849" s="9"/>
      <c r="CB849" s="9"/>
      <c r="CC849" s="9"/>
      <c r="CD849" s="9"/>
      <c r="CE849" s="9"/>
      <c r="CF849" s="9"/>
      <c r="CG849" s="9"/>
      <c r="CH849" s="9"/>
      <c r="CI849" s="9"/>
      <c r="CJ849" s="9"/>
      <c r="CK849" s="9"/>
      <c r="CL849" s="9"/>
      <c r="CM849" s="9"/>
      <c r="CN849" s="9"/>
      <c r="CO849" s="9"/>
      <c r="CP849" s="9"/>
      <c r="CQ849" s="9"/>
      <c r="CR849" s="9"/>
      <c r="CS849" s="9"/>
      <c r="CT849" s="9"/>
      <c r="CU849" s="9"/>
      <c r="CV849" s="9"/>
      <c r="CW849" s="9"/>
      <c r="CX849" s="9"/>
      <c r="CY849" s="9"/>
    </row>
    <row r="850" spans="1:103" ht="15.95" customHeight="1" x14ac:dyDescent="0.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9"/>
      <c r="BF850" s="9"/>
      <c r="BG850" s="9"/>
      <c r="BH850" s="9"/>
      <c r="BI850" s="9"/>
      <c r="BJ850" s="9"/>
      <c r="BK850" s="9"/>
      <c r="BL850" s="9"/>
      <c r="BM850" s="9"/>
      <c r="BN850" s="9"/>
      <c r="BO850" s="9"/>
      <c r="BP850" s="9"/>
      <c r="BQ850" s="9"/>
      <c r="BR850" s="9"/>
      <c r="BS850" s="9"/>
      <c r="BT850" s="9"/>
      <c r="BU850" s="9"/>
      <c r="BV850" s="9"/>
      <c r="BW850" s="9"/>
      <c r="BX850" s="9"/>
      <c r="BY850" s="9"/>
      <c r="BZ850" s="9"/>
      <c r="CA850" s="9"/>
      <c r="CB850" s="9"/>
      <c r="CC850" s="9"/>
      <c r="CD850" s="9"/>
      <c r="CE850" s="9"/>
      <c r="CF850" s="9"/>
      <c r="CG850" s="9"/>
      <c r="CH850" s="9"/>
      <c r="CI850" s="9"/>
      <c r="CJ850" s="9"/>
      <c r="CK850" s="9"/>
      <c r="CL850" s="9"/>
      <c r="CM850" s="9"/>
      <c r="CN850" s="9"/>
      <c r="CO850" s="9"/>
      <c r="CP850" s="9"/>
      <c r="CQ850" s="9"/>
      <c r="CR850" s="9"/>
      <c r="CS850" s="9"/>
      <c r="CT850" s="9"/>
      <c r="CU850" s="9"/>
      <c r="CV850" s="9"/>
      <c r="CW850" s="9"/>
      <c r="CX850" s="9"/>
      <c r="CY850" s="9"/>
    </row>
    <row r="851" spans="1:103" ht="15.95" customHeight="1" x14ac:dyDescent="0.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9"/>
      <c r="BF851" s="9"/>
      <c r="BG851" s="9"/>
      <c r="BH851" s="9"/>
      <c r="BI851" s="9"/>
      <c r="BJ851" s="9"/>
      <c r="BK851" s="9"/>
      <c r="BL851" s="9"/>
      <c r="BM851" s="9"/>
      <c r="BN851" s="9"/>
      <c r="BO851" s="9"/>
      <c r="BP851" s="9"/>
      <c r="BQ851" s="9"/>
      <c r="BR851" s="9"/>
      <c r="BS851" s="9"/>
      <c r="BT851" s="9"/>
      <c r="BU851" s="9"/>
      <c r="BV851" s="9"/>
      <c r="BW851" s="9"/>
      <c r="BX851" s="9"/>
      <c r="BY851" s="9"/>
      <c r="BZ851" s="9"/>
      <c r="CA851" s="9"/>
      <c r="CB851" s="9"/>
      <c r="CC851" s="9"/>
      <c r="CD851" s="9"/>
      <c r="CE851" s="9"/>
      <c r="CF851" s="9"/>
      <c r="CG851" s="9"/>
      <c r="CH851" s="9"/>
      <c r="CI851" s="9"/>
      <c r="CJ851" s="9"/>
      <c r="CK851" s="9"/>
      <c r="CL851" s="9"/>
      <c r="CM851" s="9"/>
      <c r="CN851" s="9"/>
      <c r="CO851" s="9"/>
      <c r="CP851" s="9"/>
      <c r="CQ851" s="9"/>
      <c r="CR851" s="9"/>
      <c r="CS851" s="9"/>
      <c r="CT851" s="9"/>
      <c r="CU851" s="9"/>
      <c r="CV851" s="9"/>
      <c r="CW851" s="9"/>
      <c r="CX851" s="9"/>
      <c r="CY851" s="9"/>
    </row>
    <row r="852" spans="1:103" ht="15.95" customHeight="1" x14ac:dyDescent="0.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9"/>
      <c r="BF852" s="9"/>
      <c r="BG852" s="9"/>
      <c r="BH852" s="9"/>
      <c r="BI852" s="9"/>
      <c r="BJ852" s="9"/>
      <c r="BK852" s="9"/>
      <c r="BL852" s="9"/>
      <c r="BM852" s="9"/>
      <c r="BN852" s="9"/>
      <c r="BO852" s="9"/>
      <c r="BP852" s="9"/>
      <c r="BQ852" s="9"/>
      <c r="BR852" s="9"/>
      <c r="BS852" s="9"/>
      <c r="BT852" s="9"/>
      <c r="BU852" s="9"/>
      <c r="BV852" s="9"/>
      <c r="BW852" s="9"/>
      <c r="BX852" s="9"/>
      <c r="BY852" s="9"/>
      <c r="BZ852" s="9"/>
      <c r="CA852" s="9"/>
      <c r="CB852" s="9"/>
      <c r="CC852" s="9"/>
      <c r="CD852" s="9"/>
      <c r="CE852" s="9"/>
      <c r="CF852" s="9"/>
      <c r="CG852" s="9"/>
      <c r="CH852" s="9"/>
      <c r="CI852" s="9"/>
      <c r="CJ852" s="9"/>
      <c r="CK852" s="9"/>
      <c r="CL852" s="9"/>
      <c r="CM852" s="9"/>
      <c r="CN852" s="9"/>
      <c r="CO852" s="9"/>
      <c r="CP852" s="9"/>
      <c r="CQ852" s="9"/>
      <c r="CR852" s="9"/>
      <c r="CS852" s="9"/>
      <c r="CT852" s="9"/>
      <c r="CU852" s="9"/>
      <c r="CV852" s="9"/>
      <c r="CW852" s="9"/>
      <c r="CX852" s="9"/>
      <c r="CY852" s="9"/>
    </row>
    <row r="853" spans="1:103" ht="15.95" customHeight="1" x14ac:dyDescent="0.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9"/>
      <c r="BF853" s="9"/>
      <c r="BG853" s="9"/>
      <c r="BH853" s="9"/>
      <c r="BI853" s="9"/>
      <c r="BJ853" s="9"/>
      <c r="BK853" s="9"/>
      <c r="BL853" s="9"/>
      <c r="BM853" s="9"/>
      <c r="BN853" s="9"/>
      <c r="BO853" s="9"/>
      <c r="BP853" s="9"/>
      <c r="BQ853" s="9"/>
      <c r="BR853" s="9"/>
      <c r="BS853" s="9"/>
      <c r="BT853" s="9"/>
      <c r="BU853" s="9"/>
      <c r="BV853" s="9"/>
      <c r="BW853" s="9"/>
      <c r="BX853" s="9"/>
      <c r="BY853" s="9"/>
      <c r="BZ853" s="9"/>
      <c r="CA853" s="9"/>
      <c r="CB853" s="9"/>
      <c r="CC853" s="9"/>
      <c r="CD853" s="9"/>
      <c r="CE853" s="9"/>
      <c r="CF853" s="9"/>
      <c r="CG853" s="9"/>
      <c r="CH853" s="9"/>
      <c r="CI853" s="9"/>
      <c r="CJ853" s="9"/>
      <c r="CK853" s="9"/>
      <c r="CL853" s="9"/>
      <c r="CM853" s="9"/>
      <c r="CN853" s="9"/>
      <c r="CO853" s="9"/>
      <c r="CP853" s="9"/>
      <c r="CQ853" s="9"/>
      <c r="CR853" s="9"/>
      <c r="CS853" s="9"/>
      <c r="CT853" s="9"/>
      <c r="CU853" s="9"/>
      <c r="CV853" s="9"/>
      <c r="CW853" s="9"/>
      <c r="CX853" s="9"/>
      <c r="CY853" s="9"/>
    </row>
    <row r="854" spans="1:103" ht="15.95" customHeight="1" x14ac:dyDescent="0.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9"/>
      <c r="BF854" s="9"/>
      <c r="BG854" s="9"/>
      <c r="BH854" s="9"/>
      <c r="BI854" s="9"/>
      <c r="BJ854" s="9"/>
      <c r="BK854" s="9"/>
      <c r="BL854" s="9"/>
      <c r="BM854" s="9"/>
      <c r="BN854" s="9"/>
      <c r="BO854" s="9"/>
      <c r="BP854" s="9"/>
      <c r="BQ854" s="9"/>
      <c r="BR854" s="9"/>
      <c r="BS854" s="9"/>
      <c r="BT854" s="9"/>
      <c r="BU854" s="9"/>
      <c r="BV854" s="9"/>
      <c r="BW854" s="9"/>
      <c r="BX854" s="9"/>
      <c r="BY854" s="9"/>
      <c r="BZ854" s="9"/>
      <c r="CA854" s="9"/>
      <c r="CB854" s="9"/>
      <c r="CC854" s="9"/>
      <c r="CD854" s="9"/>
      <c r="CE854" s="9"/>
      <c r="CF854" s="9"/>
      <c r="CG854" s="9"/>
      <c r="CH854" s="9"/>
      <c r="CI854" s="9"/>
      <c r="CJ854" s="9"/>
      <c r="CK854" s="9"/>
      <c r="CL854" s="9"/>
      <c r="CM854" s="9"/>
      <c r="CN854" s="9"/>
      <c r="CO854" s="9"/>
      <c r="CP854" s="9"/>
      <c r="CQ854" s="9"/>
      <c r="CR854" s="9"/>
      <c r="CS854" s="9"/>
      <c r="CT854" s="9"/>
      <c r="CU854" s="9"/>
      <c r="CV854" s="9"/>
      <c r="CW854" s="9"/>
      <c r="CX854" s="9"/>
      <c r="CY854" s="9"/>
    </row>
    <row r="855" spans="1:103" ht="15.95" customHeight="1" x14ac:dyDescent="0.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c r="BA855" s="9"/>
      <c r="BB855" s="9"/>
      <c r="BC855" s="9"/>
      <c r="BD855" s="9"/>
      <c r="BE855" s="9"/>
      <c r="BF855" s="9"/>
      <c r="BG855" s="9"/>
      <c r="BH855" s="9"/>
      <c r="BI855" s="9"/>
      <c r="BJ855" s="9"/>
      <c r="BK855" s="9"/>
      <c r="BL855" s="9"/>
      <c r="BM855" s="9"/>
      <c r="BN855" s="9"/>
      <c r="BO855" s="9"/>
      <c r="BP855" s="9"/>
      <c r="BQ855" s="9"/>
      <c r="BR855" s="9"/>
      <c r="BS855" s="9"/>
      <c r="BT855" s="9"/>
      <c r="BU855" s="9"/>
      <c r="BV855" s="9"/>
      <c r="BW855" s="9"/>
      <c r="BX855" s="9"/>
      <c r="BY855" s="9"/>
      <c r="BZ855" s="9"/>
      <c r="CA855" s="9"/>
      <c r="CB855" s="9"/>
      <c r="CC855" s="9"/>
      <c r="CD855" s="9"/>
      <c r="CE855" s="9"/>
      <c r="CF855" s="9"/>
      <c r="CG855" s="9"/>
      <c r="CH855" s="9"/>
      <c r="CI855" s="9"/>
      <c r="CJ855" s="9"/>
      <c r="CK855" s="9"/>
      <c r="CL855" s="9"/>
      <c r="CM855" s="9"/>
      <c r="CN855" s="9"/>
      <c r="CO855" s="9"/>
      <c r="CP855" s="9"/>
      <c r="CQ855" s="9"/>
      <c r="CR855" s="9"/>
      <c r="CS855" s="9"/>
      <c r="CT855" s="9"/>
      <c r="CU855" s="9"/>
      <c r="CV855" s="9"/>
      <c r="CW855" s="9"/>
      <c r="CX855" s="9"/>
      <c r="CY855" s="9"/>
    </row>
    <row r="856" spans="1:103" ht="15.95" customHeight="1" x14ac:dyDescent="0.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9"/>
      <c r="BF856" s="9"/>
      <c r="BG856" s="9"/>
      <c r="BH856" s="9"/>
      <c r="BI856" s="9"/>
      <c r="BJ856" s="9"/>
      <c r="BK856" s="9"/>
      <c r="BL856" s="9"/>
      <c r="BM856" s="9"/>
      <c r="BN856" s="9"/>
      <c r="BO856" s="9"/>
      <c r="BP856" s="9"/>
      <c r="BQ856" s="9"/>
      <c r="BR856" s="9"/>
      <c r="BS856" s="9"/>
      <c r="BT856" s="9"/>
      <c r="BU856" s="9"/>
      <c r="BV856" s="9"/>
      <c r="BW856" s="9"/>
      <c r="BX856" s="9"/>
      <c r="BY856" s="9"/>
      <c r="BZ856" s="9"/>
      <c r="CA856" s="9"/>
      <c r="CB856" s="9"/>
      <c r="CC856" s="9"/>
      <c r="CD856" s="9"/>
      <c r="CE856" s="9"/>
      <c r="CF856" s="9"/>
      <c r="CG856" s="9"/>
      <c r="CH856" s="9"/>
      <c r="CI856" s="9"/>
      <c r="CJ856" s="9"/>
      <c r="CK856" s="9"/>
      <c r="CL856" s="9"/>
      <c r="CM856" s="9"/>
      <c r="CN856" s="9"/>
      <c r="CO856" s="9"/>
      <c r="CP856" s="9"/>
      <c r="CQ856" s="9"/>
      <c r="CR856" s="9"/>
      <c r="CS856" s="9"/>
      <c r="CT856" s="9"/>
      <c r="CU856" s="9"/>
      <c r="CV856" s="9"/>
      <c r="CW856" s="9"/>
      <c r="CX856" s="9"/>
      <c r="CY856" s="9"/>
    </row>
    <row r="857" spans="1:103" ht="15.95" customHeight="1" x14ac:dyDescent="0.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9"/>
      <c r="BF857" s="9"/>
      <c r="BG857" s="9"/>
      <c r="BH857" s="9"/>
      <c r="BI857" s="9"/>
      <c r="BJ857" s="9"/>
      <c r="BK857" s="9"/>
      <c r="BL857" s="9"/>
      <c r="BM857" s="9"/>
      <c r="BN857" s="9"/>
      <c r="BO857" s="9"/>
      <c r="BP857" s="9"/>
      <c r="BQ857" s="9"/>
      <c r="BR857" s="9"/>
      <c r="BS857" s="9"/>
      <c r="BT857" s="9"/>
      <c r="BU857" s="9"/>
      <c r="BV857" s="9"/>
      <c r="BW857" s="9"/>
      <c r="BX857" s="9"/>
      <c r="BY857" s="9"/>
      <c r="BZ857" s="9"/>
      <c r="CA857" s="9"/>
      <c r="CB857" s="9"/>
      <c r="CC857" s="9"/>
      <c r="CD857" s="9"/>
      <c r="CE857" s="9"/>
      <c r="CF857" s="9"/>
      <c r="CG857" s="9"/>
      <c r="CH857" s="9"/>
      <c r="CI857" s="9"/>
      <c r="CJ857" s="9"/>
      <c r="CK857" s="9"/>
      <c r="CL857" s="9"/>
      <c r="CM857" s="9"/>
      <c r="CN857" s="9"/>
      <c r="CO857" s="9"/>
      <c r="CP857" s="9"/>
      <c r="CQ857" s="9"/>
      <c r="CR857" s="9"/>
      <c r="CS857" s="9"/>
      <c r="CT857" s="9"/>
      <c r="CU857" s="9"/>
      <c r="CV857" s="9"/>
      <c r="CW857" s="9"/>
      <c r="CX857" s="9"/>
      <c r="CY857" s="9"/>
    </row>
    <row r="858" spans="1:103" ht="15.95" customHeight="1" x14ac:dyDescent="0.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9"/>
      <c r="BF858" s="9"/>
      <c r="BG858" s="9"/>
      <c r="BH858" s="9"/>
      <c r="BI858" s="9"/>
      <c r="BJ858" s="9"/>
      <c r="BK858" s="9"/>
      <c r="BL858" s="9"/>
      <c r="BM858" s="9"/>
      <c r="BN858" s="9"/>
      <c r="BO858" s="9"/>
      <c r="BP858" s="9"/>
      <c r="BQ858" s="9"/>
      <c r="BR858" s="9"/>
      <c r="BS858" s="9"/>
      <c r="BT858" s="9"/>
      <c r="BU858" s="9"/>
      <c r="BV858" s="9"/>
      <c r="BW858" s="9"/>
      <c r="BX858" s="9"/>
      <c r="BY858" s="9"/>
      <c r="BZ858" s="9"/>
      <c r="CA858" s="9"/>
      <c r="CB858" s="9"/>
      <c r="CC858" s="9"/>
      <c r="CD858" s="9"/>
      <c r="CE858" s="9"/>
      <c r="CF858" s="9"/>
      <c r="CG858" s="9"/>
      <c r="CH858" s="9"/>
      <c r="CI858" s="9"/>
      <c r="CJ858" s="9"/>
      <c r="CK858" s="9"/>
      <c r="CL858" s="9"/>
      <c r="CM858" s="9"/>
      <c r="CN858" s="9"/>
      <c r="CO858" s="9"/>
      <c r="CP858" s="9"/>
      <c r="CQ858" s="9"/>
      <c r="CR858" s="9"/>
      <c r="CS858" s="9"/>
      <c r="CT858" s="9"/>
      <c r="CU858" s="9"/>
      <c r="CV858" s="9"/>
      <c r="CW858" s="9"/>
      <c r="CX858" s="9"/>
      <c r="CY858" s="9"/>
    </row>
    <row r="859" spans="1:103" ht="15.95" customHeight="1" x14ac:dyDescent="0.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9"/>
      <c r="BF859" s="9"/>
      <c r="BG859" s="9"/>
      <c r="BH859" s="9"/>
      <c r="BI859" s="9"/>
      <c r="BJ859" s="9"/>
      <c r="BK859" s="9"/>
      <c r="BL859" s="9"/>
      <c r="BM859" s="9"/>
      <c r="BN859" s="9"/>
      <c r="BO859" s="9"/>
      <c r="BP859" s="9"/>
      <c r="BQ859" s="9"/>
      <c r="BR859" s="9"/>
      <c r="BS859" s="9"/>
      <c r="BT859" s="9"/>
      <c r="BU859" s="9"/>
      <c r="BV859" s="9"/>
      <c r="BW859" s="9"/>
      <c r="BX859" s="9"/>
      <c r="BY859" s="9"/>
      <c r="BZ859" s="9"/>
      <c r="CA859" s="9"/>
      <c r="CB859" s="9"/>
      <c r="CC859" s="9"/>
      <c r="CD859" s="9"/>
      <c r="CE859" s="9"/>
      <c r="CF859" s="9"/>
      <c r="CG859" s="9"/>
      <c r="CH859" s="9"/>
      <c r="CI859" s="9"/>
      <c r="CJ859" s="9"/>
      <c r="CK859" s="9"/>
      <c r="CL859" s="9"/>
      <c r="CM859" s="9"/>
      <c r="CN859" s="9"/>
      <c r="CO859" s="9"/>
      <c r="CP859" s="9"/>
      <c r="CQ859" s="9"/>
      <c r="CR859" s="9"/>
      <c r="CS859" s="9"/>
      <c r="CT859" s="9"/>
      <c r="CU859" s="9"/>
      <c r="CV859" s="9"/>
      <c r="CW859" s="9"/>
      <c r="CX859" s="9"/>
      <c r="CY859" s="9"/>
    </row>
    <row r="860" spans="1:103" ht="15.95" customHeight="1" x14ac:dyDescent="0.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9"/>
      <c r="BF860" s="9"/>
      <c r="BG860" s="9"/>
      <c r="BH860" s="9"/>
      <c r="BI860" s="9"/>
      <c r="BJ860" s="9"/>
      <c r="BK860" s="9"/>
      <c r="BL860" s="9"/>
      <c r="BM860" s="9"/>
      <c r="BN860" s="9"/>
      <c r="BO860" s="9"/>
      <c r="BP860" s="9"/>
      <c r="BQ860" s="9"/>
      <c r="BR860" s="9"/>
      <c r="BS860" s="9"/>
      <c r="BT860" s="9"/>
      <c r="BU860" s="9"/>
      <c r="BV860" s="9"/>
      <c r="BW860" s="9"/>
      <c r="BX860" s="9"/>
      <c r="BY860" s="9"/>
      <c r="BZ860" s="9"/>
      <c r="CA860" s="9"/>
      <c r="CB860" s="9"/>
      <c r="CC860" s="9"/>
      <c r="CD860" s="9"/>
      <c r="CE860" s="9"/>
      <c r="CF860" s="9"/>
      <c r="CG860" s="9"/>
      <c r="CH860" s="9"/>
      <c r="CI860" s="9"/>
      <c r="CJ860" s="9"/>
      <c r="CK860" s="9"/>
      <c r="CL860" s="9"/>
      <c r="CM860" s="9"/>
      <c r="CN860" s="9"/>
      <c r="CO860" s="9"/>
      <c r="CP860" s="9"/>
      <c r="CQ860" s="9"/>
      <c r="CR860" s="9"/>
      <c r="CS860" s="9"/>
      <c r="CT860" s="9"/>
      <c r="CU860" s="9"/>
      <c r="CV860" s="9"/>
      <c r="CW860" s="9"/>
      <c r="CX860" s="9"/>
      <c r="CY860" s="9"/>
    </row>
    <row r="861" spans="1:103" ht="15.95" customHeight="1" x14ac:dyDescent="0.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c r="BA861" s="9"/>
      <c r="BB861" s="9"/>
      <c r="BC861" s="9"/>
      <c r="BD861" s="9"/>
      <c r="BE861" s="9"/>
      <c r="BF861" s="9"/>
      <c r="BG861" s="9"/>
      <c r="BH861" s="9"/>
      <c r="BI861" s="9"/>
      <c r="BJ861" s="9"/>
      <c r="BK861" s="9"/>
      <c r="BL861" s="9"/>
      <c r="BM861" s="9"/>
      <c r="BN861" s="9"/>
      <c r="BO861" s="9"/>
      <c r="BP861" s="9"/>
      <c r="BQ861" s="9"/>
      <c r="BR861" s="9"/>
      <c r="BS861" s="9"/>
      <c r="BT861" s="9"/>
      <c r="BU861" s="9"/>
      <c r="BV861" s="9"/>
      <c r="BW861" s="9"/>
      <c r="BX861" s="9"/>
      <c r="BY861" s="9"/>
      <c r="BZ861" s="9"/>
      <c r="CA861" s="9"/>
      <c r="CB861" s="9"/>
      <c r="CC861" s="9"/>
      <c r="CD861" s="9"/>
      <c r="CE861" s="9"/>
      <c r="CF861" s="9"/>
      <c r="CG861" s="9"/>
      <c r="CH861" s="9"/>
      <c r="CI861" s="9"/>
      <c r="CJ861" s="9"/>
      <c r="CK861" s="9"/>
      <c r="CL861" s="9"/>
      <c r="CM861" s="9"/>
      <c r="CN861" s="9"/>
      <c r="CO861" s="9"/>
      <c r="CP861" s="9"/>
      <c r="CQ861" s="9"/>
      <c r="CR861" s="9"/>
      <c r="CS861" s="9"/>
      <c r="CT861" s="9"/>
      <c r="CU861" s="9"/>
      <c r="CV861" s="9"/>
      <c r="CW861" s="9"/>
      <c r="CX861" s="9"/>
      <c r="CY861" s="9"/>
    </row>
    <row r="862" spans="1:103" ht="15.95" customHeight="1" x14ac:dyDescent="0.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c r="BA862" s="9"/>
      <c r="BB862" s="9"/>
      <c r="BC862" s="9"/>
      <c r="BD862" s="9"/>
      <c r="BE862" s="9"/>
      <c r="BF862" s="9"/>
      <c r="BG862" s="9"/>
      <c r="BH862" s="9"/>
      <c r="BI862" s="9"/>
      <c r="BJ862" s="9"/>
      <c r="BK862" s="9"/>
      <c r="BL862" s="9"/>
      <c r="BM862" s="9"/>
      <c r="BN862" s="9"/>
      <c r="BO862" s="9"/>
      <c r="BP862" s="9"/>
      <c r="BQ862" s="9"/>
      <c r="BR862" s="9"/>
      <c r="BS862" s="9"/>
      <c r="BT862" s="9"/>
      <c r="BU862" s="9"/>
      <c r="BV862" s="9"/>
      <c r="BW862" s="9"/>
      <c r="BX862" s="9"/>
      <c r="BY862" s="9"/>
      <c r="BZ862" s="9"/>
      <c r="CA862" s="9"/>
      <c r="CB862" s="9"/>
      <c r="CC862" s="9"/>
      <c r="CD862" s="9"/>
      <c r="CE862" s="9"/>
      <c r="CF862" s="9"/>
      <c r="CG862" s="9"/>
      <c r="CH862" s="9"/>
      <c r="CI862" s="9"/>
      <c r="CJ862" s="9"/>
      <c r="CK862" s="9"/>
      <c r="CL862" s="9"/>
      <c r="CM862" s="9"/>
      <c r="CN862" s="9"/>
      <c r="CO862" s="9"/>
      <c r="CP862" s="9"/>
      <c r="CQ862" s="9"/>
      <c r="CR862" s="9"/>
      <c r="CS862" s="9"/>
      <c r="CT862" s="9"/>
      <c r="CU862" s="9"/>
      <c r="CV862" s="9"/>
      <c r="CW862" s="9"/>
      <c r="CX862" s="9"/>
      <c r="CY862" s="9"/>
    </row>
    <row r="863" spans="1:103" ht="15.95" customHeight="1" x14ac:dyDescent="0.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c r="BA863" s="9"/>
      <c r="BB863" s="9"/>
      <c r="BC863" s="9"/>
      <c r="BD863" s="9"/>
      <c r="BE863" s="9"/>
      <c r="BF863" s="9"/>
      <c r="BG863" s="9"/>
      <c r="BH863" s="9"/>
      <c r="BI863" s="9"/>
      <c r="BJ863" s="9"/>
      <c r="BK863" s="9"/>
      <c r="BL863" s="9"/>
      <c r="BM863" s="9"/>
      <c r="BN863" s="9"/>
      <c r="BO863" s="9"/>
      <c r="BP863" s="9"/>
      <c r="BQ863" s="9"/>
      <c r="BR863" s="9"/>
      <c r="BS863" s="9"/>
      <c r="BT863" s="9"/>
      <c r="BU863" s="9"/>
      <c r="BV863" s="9"/>
      <c r="BW863" s="9"/>
      <c r="BX863" s="9"/>
      <c r="BY863" s="9"/>
      <c r="BZ863" s="9"/>
      <c r="CA863" s="9"/>
      <c r="CB863" s="9"/>
      <c r="CC863" s="9"/>
      <c r="CD863" s="9"/>
      <c r="CE863" s="9"/>
      <c r="CF863" s="9"/>
      <c r="CG863" s="9"/>
      <c r="CH863" s="9"/>
      <c r="CI863" s="9"/>
      <c r="CJ863" s="9"/>
      <c r="CK863" s="9"/>
      <c r="CL863" s="9"/>
      <c r="CM863" s="9"/>
      <c r="CN863" s="9"/>
      <c r="CO863" s="9"/>
      <c r="CP863" s="9"/>
      <c r="CQ863" s="9"/>
      <c r="CR863" s="9"/>
      <c r="CS863" s="9"/>
      <c r="CT863" s="9"/>
      <c r="CU863" s="9"/>
      <c r="CV863" s="9"/>
      <c r="CW863" s="9"/>
      <c r="CX863" s="9"/>
      <c r="CY863" s="9"/>
    </row>
    <row r="864" spans="1:103" ht="15.95" customHeight="1" x14ac:dyDescent="0.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c r="BA864" s="9"/>
      <c r="BB864" s="9"/>
      <c r="BC864" s="9"/>
      <c r="BD864" s="9"/>
      <c r="BE864" s="9"/>
      <c r="BF864" s="9"/>
      <c r="BG864" s="9"/>
      <c r="BH864" s="9"/>
      <c r="BI864" s="9"/>
      <c r="BJ864" s="9"/>
      <c r="BK864" s="9"/>
      <c r="BL864" s="9"/>
      <c r="BM864" s="9"/>
      <c r="BN864" s="9"/>
      <c r="BO864" s="9"/>
      <c r="BP864" s="9"/>
      <c r="BQ864" s="9"/>
      <c r="BR864" s="9"/>
      <c r="BS864" s="9"/>
      <c r="BT864" s="9"/>
      <c r="BU864" s="9"/>
      <c r="BV864" s="9"/>
      <c r="BW864" s="9"/>
      <c r="BX864" s="9"/>
      <c r="BY864" s="9"/>
      <c r="BZ864" s="9"/>
      <c r="CA864" s="9"/>
      <c r="CB864" s="9"/>
      <c r="CC864" s="9"/>
      <c r="CD864" s="9"/>
      <c r="CE864" s="9"/>
      <c r="CF864" s="9"/>
      <c r="CG864" s="9"/>
      <c r="CH864" s="9"/>
      <c r="CI864" s="9"/>
      <c r="CJ864" s="9"/>
      <c r="CK864" s="9"/>
      <c r="CL864" s="9"/>
      <c r="CM864" s="9"/>
      <c r="CN864" s="9"/>
      <c r="CO864" s="9"/>
      <c r="CP864" s="9"/>
      <c r="CQ864" s="9"/>
      <c r="CR864" s="9"/>
      <c r="CS864" s="9"/>
      <c r="CT864" s="9"/>
      <c r="CU864" s="9"/>
      <c r="CV864" s="9"/>
      <c r="CW864" s="9"/>
      <c r="CX864" s="9"/>
      <c r="CY864" s="9"/>
    </row>
    <row r="865" spans="1:103" ht="15.95" customHeight="1" x14ac:dyDescent="0.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c r="BA865" s="9"/>
      <c r="BB865" s="9"/>
      <c r="BC865" s="9"/>
      <c r="BD865" s="9"/>
      <c r="BE865" s="9"/>
      <c r="BF865" s="9"/>
      <c r="BG865" s="9"/>
      <c r="BH865" s="9"/>
      <c r="BI865" s="9"/>
      <c r="BJ865" s="9"/>
      <c r="BK865" s="9"/>
      <c r="BL865" s="9"/>
      <c r="BM865" s="9"/>
      <c r="BN865" s="9"/>
      <c r="BO865" s="9"/>
      <c r="BP865" s="9"/>
      <c r="BQ865" s="9"/>
      <c r="BR865" s="9"/>
      <c r="BS865" s="9"/>
      <c r="BT865" s="9"/>
      <c r="BU865" s="9"/>
      <c r="BV865" s="9"/>
      <c r="BW865" s="9"/>
      <c r="BX865" s="9"/>
      <c r="BY865" s="9"/>
      <c r="BZ865" s="9"/>
      <c r="CA865" s="9"/>
      <c r="CB865" s="9"/>
      <c r="CC865" s="9"/>
      <c r="CD865" s="9"/>
      <c r="CE865" s="9"/>
      <c r="CF865" s="9"/>
      <c r="CG865" s="9"/>
      <c r="CH865" s="9"/>
      <c r="CI865" s="9"/>
      <c r="CJ865" s="9"/>
      <c r="CK865" s="9"/>
      <c r="CL865" s="9"/>
      <c r="CM865" s="9"/>
      <c r="CN865" s="9"/>
      <c r="CO865" s="9"/>
      <c r="CP865" s="9"/>
      <c r="CQ865" s="9"/>
      <c r="CR865" s="9"/>
      <c r="CS865" s="9"/>
      <c r="CT865" s="9"/>
      <c r="CU865" s="9"/>
      <c r="CV865" s="9"/>
      <c r="CW865" s="9"/>
      <c r="CX865" s="9"/>
      <c r="CY865" s="9"/>
    </row>
    <row r="866" spans="1:103" ht="15.95" customHeight="1" x14ac:dyDescent="0.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c r="BA866" s="9"/>
      <c r="BB866" s="9"/>
      <c r="BC866" s="9"/>
      <c r="BD866" s="9"/>
      <c r="BE866" s="9"/>
      <c r="BF866" s="9"/>
      <c r="BG866" s="9"/>
      <c r="BH866" s="9"/>
      <c r="BI866" s="9"/>
      <c r="BJ866" s="9"/>
      <c r="BK866" s="9"/>
      <c r="BL866" s="9"/>
      <c r="BM866" s="9"/>
      <c r="BN866" s="9"/>
      <c r="BO866" s="9"/>
      <c r="BP866" s="9"/>
      <c r="BQ866" s="9"/>
      <c r="BR866" s="9"/>
      <c r="BS866" s="9"/>
      <c r="BT866" s="9"/>
      <c r="BU866" s="9"/>
      <c r="BV866" s="9"/>
      <c r="BW866" s="9"/>
      <c r="BX866" s="9"/>
      <c r="BY866" s="9"/>
      <c r="BZ866" s="9"/>
      <c r="CA866" s="9"/>
      <c r="CB866" s="9"/>
      <c r="CC866" s="9"/>
      <c r="CD866" s="9"/>
      <c r="CE866" s="9"/>
      <c r="CF866" s="9"/>
      <c r="CG866" s="9"/>
      <c r="CH866" s="9"/>
      <c r="CI866" s="9"/>
      <c r="CJ866" s="9"/>
      <c r="CK866" s="9"/>
      <c r="CL866" s="9"/>
      <c r="CM866" s="9"/>
      <c r="CN866" s="9"/>
      <c r="CO866" s="9"/>
      <c r="CP866" s="9"/>
      <c r="CQ866" s="9"/>
      <c r="CR866" s="9"/>
      <c r="CS866" s="9"/>
      <c r="CT866" s="9"/>
      <c r="CU866" s="9"/>
      <c r="CV866" s="9"/>
      <c r="CW866" s="9"/>
      <c r="CX866" s="9"/>
      <c r="CY866" s="9"/>
    </row>
    <row r="867" spans="1:103" ht="15.95" customHeight="1" x14ac:dyDescent="0.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c r="BA867" s="9"/>
      <c r="BB867" s="9"/>
      <c r="BC867" s="9"/>
      <c r="BD867" s="9"/>
      <c r="BE867" s="9"/>
      <c r="BF867" s="9"/>
      <c r="BG867" s="9"/>
      <c r="BH867" s="9"/>
      <c r="BI867" s="9"/>
      <c r="BJ867" s="9"/>
      <c r="BK867" s="9"/>
      <c r="BL867" s="9"/>
      <c r="BM867" s="9"/>
      <c r="BN867" s="9"/>
      <c r="BO867" s="9"/>
      <c r="BP867" s="9"/>
      <c r="BQ867" s="9"/>
      <c r="BR867" s="9"/>
      <c r="BS867" s="9"/>
      <c r="BT867" s="9"/>
      <c r="BU867" s="9"/>
      <c r="BV867" s="9"/>
      <c r="BW867" s="9"/>
      <c r="BX867" s="9"/>
      <c r="BY867" s="9"/>
      <c r="BZ867" s="9"/>
      <c r="CA867" s="9"/>
      <c r="CB867" s="9"/>
      <c r="CC867" s="9"/>
      <c r="CD867" s="9"/>
      <c r="CE867" s="9"/>
      <c r="CF867" s="9"/>
      <c r="CG867" s="9"/>
      <c r="CH867" s="9"/>
      <c r="CI867" s="9"/>
      <c r="CJ867" s="9"/>
      <c r="CK867" s="9"/>
      <c r="CL867" s="9"/>
      <c r="CM867" s="9"/>
      <c r="CN867" s="9"/>
      <c r="CO867" s="9"/>
      <c r="CP867" s="9"/>
      <c r="CQ867" s="9"/>
      <c r="CR867" s="9"/>
      <c r="CS867" s="9"/>
      <c r="CT867" s="9"/>
      <c r="CU867" s="9"/>
      <c r="CV867" s="9"/>
      <c r="CW867" s="9"/>
      <c r="CX867" s="9"/>
      <c r="CY867" s="9"/>
    </row>
    <row r="868" spans="1:103" ht="15.95" customHeight="1" x14ac:dyDescent="0.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c r="BA868" s="9"/>
      <c r="BB868" s="9"/>
      <c r="BC868" s="9"/>
      <c r="BD868" s="9"/>
      <c r="BE868" s="9"/>
      <c r="BF868" s="9"/>
      <c r="BG868" s="9"/>
      <c r="BH868" s="9"/>
      <c r="BI868" s="9"/>
      <c r="BJ868" s="9"/>
      <c r="BK868" s="9"/>
      <c r="BL868" s="9"/>
      <c r="BM868" s="9"/>
      <c r="BN868" s="9"/>
      <c r="BO868" s="9"/>
      <c r="BP868" s="9"/>
      <c r="BQ868" s="9"/>
      <c r="BR868" s="9"/>
      <c r="BS868" s="9"/>
      <c r="BT868" s="9"/>
      <c r="BU868" s="9"/>
      <c r="BV868" s="9"/>
      <c r="BW868" s="9"/>
      <c r="BX868" s="9"/>
      <c r="BY868" s="9"/>
      <c r="BZ868" s="9"/>
      <c r="CA868" s="9"/>
      <c r="CB868" s="9"/>
      <c r="CC868" s="9"/>
      <c r="CD868" s="9"/>
      <c r="CE868" s="9"/>
      <c r="CF868" s="9"/>
      <c r="CG868" s="9"/>
      <c r="CH868" s="9"/>
      <c r="CI868" s="9"/>
      <c r="CJ868" s="9"/>
      <c r="CK868" s="9"/>
      <c r="CL868" s="9"/>
      <c r="CM868" s="9"/>
      <c r="CN868" s="9"/>
      <c r="CO868" s="9"/>
      <c r="CP868" s="9"/>
      <c r="CQ868" s="9"/>
      <c r="CR868" s="9"/>
      <c r="CS868" s="9"/>
      <c r="CT868" s="9"/>
      <c r="CU868" s="9"/>
      <c r="CV868" s="9"/>
      <c r="CW868" s="9"/>
      <c r="CX868" s="9"/>
      <c r="CY868" s="9"/>
    </row>
    <row r="869" spans="1:103" ht="15.95" customHeight="1" x14ac:dyDescent="0.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c r="BA869" s="9"/>
      <c r="BB869" s="9"/>
      <c r="BC869" s="9"/>
      <c r="BD869" s="9"/>
      <c r="BE869" s="9"/>
      <c r="BF869" s="9"/>
      <c r="BG869" s="9"/>
      <c r="BH869" s="9"/>
      <c r="BI869" s="9"/>
      <c r="BJ869" s="9"/>
      <c r="BK869" s="9"/>
      <c r="BL869" s="9"/>
      <c r="BM869" s="9"/>
      <c r="BN869" s="9"/>
      <c r="BO869" s="9"/>
      <c r="BP869" s="9"/>
      <c r="BQ869" s="9"/>
      <c r="BR869" s="9"/>
      <c r="BS869" s="9"/>
      <c r="BT869" s="9"/>
      <c r="BU869" s="9"/>
      <c r="BV869" s="9"/>
      <c r="BW869" s="9"/>
      <c r="BX869" s="9"/>
      <c r="BY869" s="9"/>
      <c r="BZ869" s="9"/>
      <c r="CA869" s="9"/>
      <c r="CB869" s="9"/>
      <c r="CC869" s="9"/>
      <c r="CD869" s="9"/>
      <c r="CE869" s="9"/>
      <c r="CF869" s="9"/>
      <c r="CG869" s="9"/>
      <c r="CH869" s="9"/>
      <c r="CI869" s="9"/>
      <c r="CJ869" s="9"/>
      <c r="CK869" s="9"/>
      <c r="CL869" s="9"/>
      <c r="CM869" s="9"/>
      <c r="CN869" s="9"/>
      <c r="CO869" s="9"/>
      <c r="CP869" s="9"/>
      <c r="CQ869" s="9"/>
      <c r="CR869" s="9"/>
      <c r="CS869" s="9"/>
      <c r="CT869" s="9"/>
      <c r="CU869" s="9"/>
      <c r="CV869" s="9"/>
      <c r="CW869" s="9"/>
      <c r="CX869" s="9"/>
      <c r="CY869" s="9"/>
    </row>
    <row r="870" spans="1:103" ht="15.95" customHeight="1" x14ac:dyDescent="0.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c r="BA870" s="9"/>
      <c r="BB870" s="9"/>
      <c r="BC870" s="9"/>
      <c r="BD870" s="9"/>
      <c r="BE870" s="9"/>
      <c r="BF870" s="9"/>
      <c r="BG870" s="9"/>
      <c r="BH870" s="9"/>
      <c r="BI870" s="9"/>
      <c r="BJ870" s="9"/>
      <c r="BK870" s="9"/>
      <c r="BL870" s="9"/>
      <c r="BM870" s="9"/>
      <c r="BN870" s="9"/>
      <c r="BO870" s="9"/>
      <c r="BP870" s="9"/>
      <c r="BQ870" s="9"/>
      <c r="BR870" s="9"/>
      <c r="BS870" s="9"/>
      <c r="BT870" s="9"/>
      <c r="BU870" s="9"/>
      <c r="BV870" s="9"/>
      <c r="BW870" s="9"/>
      <c r="BX870" s="9"/>
      <c r="BY870" s="9"/>
      <c r="BZ870" s="9"/>
      <c r="CA870" s="9"/>
      <c r="CB870" s="9"/>
      <c r="CC870" s="9"/>
      <c r="CD870" s="9"/>
      <c r="CE870" s="9"/>
      <c r="CF870" s="9"/>
      <c r="CG870" s="9"/>
      <c r="CH870" s="9"/>
      <c r="CI870" s="9"/>
      <c r="CJ870" s="9"/>
      <c r="CK870" s="9"/>
      <c r="CL870" s="9"/>
      <c r="CM870" s="9"/>
      <c r="CN870" s="9"/>
      <c r="CO870" s="9"/>
      <c r="CP870" s="9"/>
      <c r="CQ870" s="9"/>
      <c r="CR870" s="9"/>
      <c r="CS870" s="9"/>
      <c r="CT870" s="9"/>
      <c r="CU870" s="9"/>
      <c r="CV870" s="9"/>
      <c r="CW870" s="9"/>
      <c r="CX870" s="9"/>
      <c r="CY870" s="9"/>
    </row>
    <row r="871" spans="1:103" ht="15.95" customHeight="1" x14ac:dyDescent="0.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c r="BA871" s="9"/>
      <c r="BB871" s="9"/>
      <c r="BC871" s="9"/>
      <c r="BD871" s="9"/>
      <c r="BE871" s="9"/>
      <c r="BF871" s="9"/>
      <c r="BG871" s="9"/>
      <c r="BH871" s="9"/>
      <c r="BI871" s="9"/>
      <c r="BJ871" s="9"/>
      <c r="BK871" s="9"/>
      <c r="BL871" s="9"/>
      <c r="BM871" s="9"/>
      <c r="BN871" s="9"/>
      <c r="BO871" s="9"/>
      <c r="BP871" s="9"/>
      <c r="BQ871" s="9"/>
      <c r="BR871" s="9"/>
      <c r="BS871" s="9"/>
      <c r="BT871" s="9"/>
      <c r="BU871" s="9"/>
      <c r="BV871" s="9"/>
      <c r="BW871" s="9"/>
      <c r="BX871" s="9"/>
      <c r="BY871" s="9"/>
      <c r="BZ871" s="9"/>
      <c r="CA871" s="9"/>
      <c r="CB871" s="9"/>
      <c r="CC871" s="9"/>
      <c r="CD871" s="9"/>
      <c r="CE871" s="9"/>
      <c r="CF871" s="9"/>
      <c r="CG871" s="9"/>
      <c r="CH871" s="9"/>
      <c r="CI871" s="9"/>
      <c r="CJ871" s="9"/>
      <c r="CK871" s="9"/>
      <c r="CL871" s="9"/>
      <c r="CM871" s="9"/>
      <c r="CN871" s="9"/>
      <c r="CO871" s="9"/>
      <c r="CP871" s="9"/>
      <c r="CQ871" s="9"/>
      <c r="CR871" s="9"/>
      <c r="CS871" s="9"/>
      <c r="CT871" s="9"/>
      <c r="CU871" s="9"/>
      <c r="CV871" s="9"/>
      <c r="CW871" s="9"/>
      <c r="CX871" s="9"/>
      <c r="CY871" s="9"/>
    </row>
    <row r="872" spans="1:103" ht="15.95" customHeight="1" x14ac:dyDescent="0.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c r="BA872" s="9"/>
      <c r="BB872" s="9"/>
      <c r="BC872" s="9"/>
      <c r="BD872" s="9"/>
      <c r="BE872" s="9"/>
      <c r="BF872" s="9"/>
      <c r="BG872" s="9"/>
      <c r="BH872" s="9"/>
      <c r="BI872" s="9"/>
      <c r="BJ872" s="9"/>
      <c r="BK872" s="9"/>
      <c r="BL872" s="9"/>
      <c r="BM872" s="9"/>
      <c r="BN872" s="9"/>
      <c r="BO872" s="9"/>
      <c r="BP872" s="9"/>
      <c r="BQ872" s="9"/>
      <c r="BR872" s="9"/>
      <c r="BS872" s="9"/>
      <c r="BT872" s="9"/>
      <c r="BU872" s="9"/>
      <c r="BV872" s="9"/>
      <c r="BW872" s="9"/>
      <c r="BX872" s="9"/>
      <c r="BY872" s="9"/>
      <c r="BZ872" s="9"/>
      <c r="CA872" s="9"/>
      <c r="CB872" s="9"/>
      <c r="CC872" s="9"/>
      <c r="CD872" s="9"/>
      <c r="CE872" s="9"/>
      <c r="CF872" s="9"/>
      <c r="CG872" s="9"/>
      <c r="CH872" s="9"/>
      <c r="CI872" s="9"/>
      <c r="CJ872" s="9"/>
      <c r="CK872" s="9"/>
      <c r="CL872" s="9"/>
      <c r="CM872" s="9"/>
      <c r="CN872" s="9"/>
      <c r="CO872" s="9"/>
      <c r="CP872" s="9"/>
      <c r="CQ872" s="9"/>
      <c r="CR872" s="9"/>
      <c r="CS872" s="9"/>
      <c r="CT872" s="9"/>
      <c r="CU872" s="9"/>
      <c r="CV872" s="9"/>
      <c r="CW872" s="9"/>
      <c r="CX872" s="9"/>
      <c r="CY872" s="9"/>
    </row>
    <row r="873" spans="1:103" ht="15.95" customHeight="1" x14ac:dyDescent="0.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c r="BA873" s="9"/>
      <c r="BB873" s="9"/>
      <c r="BC873" s="9"/>
      <c r="BD873" s="9"/>
      <c r="BE873" s="9"/>
      <c r="BF873" s="9"/>
      <c r="BG873" s="9"/>
      <c r="BH873" s="9"/>
      <c r="BI873" s="9"/>
      <c r="BJ873" s="9"/>
      <c r="BK873" s="9"/>
      <c r="BL873" s="9"/>
      <c r="BM873" s="9"/>
      <c r="BN873" s="9"/>
      <c r="BO873" s="9"/>
      <c r="BP873" s="9"/>
      <c r="BQ873" s="9"/>
      <c r="BR873" s="9"/>
      <c r="BS873" s="9"/>
      <c r="BT873" s="9"/>
      <c r="BU873" s="9"/>
      <c r="BV873" s="9"/>
      <c r="BW873" s="9"/>
      <c r="BX873" s="9"/>
      <c r="BY873" s="9"/>
      <c r="BZ873" s="9"/>
      <c r="CA873" s="9"/>
      <c r="CB873" s="9"/>
      <c r="CC873" s="9"/>
      <c r="CD873" s="9"/>
      <c r="CE873" s="9"/>
      <c r="CF873" s="9"/>
      <c r="CG873" s="9"/>
      <c r="CH873" s="9"/>
      <c r="CI873" s="9"/>
      <c r="CJ873" s="9"/>
      <c r="CK873" s="9"/>
      <c r="CL873" s="9"/>
      <c r="CM873" s="9"/>
      <c r="CN873" s="9"/>
      <c r="CO873" s="9"/>
      <c r="CP873" s="9"/>
      <c r="CQ873" s="9"/>
      <c r="CR873" s="9"/>
      <c r="CS873" s="9"/>
      <c r="CT873" s="9"/>
      <c r="CU873" s="9"/>
      <c r="CV873" s="9"/>
      <c r="CW873" s="9"/>
      <c r="CX873" s="9"/>
      <c r="CY873" s="9"/>
    </row>
    <row r="874" spans="1:103" ht="15.95" customHeight="1" x14ac:dyDescent="0.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c r="BA874" s="9"/>
      <c r="BB874" s="9"/>
      <c r="BC874" s="9"/>
      <c r="BD874" s="9"/>
      <c r="BE874" s="9"/>
      <c r="BF874" s="9"/>
      <c r="BG874" s="9"/>
      <c r="BH874" s="9"/>
      <c r="BI874" s="9"/>
      <c r="BJ874" s="9"/>
      <c r="BK874" s="9"/>
      <c r="BL874" s="9"/>
      <c r="BM874" s="9"/>
      <c r="BN874" s="9"/>
      <c r="BO874" s="9"/>
      <c r="BP874" s="9"/>
      <c r="BQ874" s="9"/>
      <c r="BR874" s="9"/>
      <c r="BS874" s="9"/>
      <c r="BT874" s="9"/>
      <c r="BU874" s="9"/>
      <c r="BV874" s="9"/>
      <c r="BW874" s="9"/>
      <c r="BX874" s="9"/>
      <c r="BY874" s="9"/>
      <c r="BZ874" s="9"/>
      <c r="CA874" s="9"/>
      <c r="CB874" s="9"/>
      <c r="CC874" s="9"/>
      <c r="CD874" s="9"/>
      <c r="CE874" s="9"/>
      <c r="CF874" s="9"/>
      <c r="CG874" s="9"/>
      <c r="CH874" s="9"/>
      <c r="CI874" s="9"/>
      <c r="CJ874" s="9"/>
      <c r="CK874" s="9"/>
      <c r="CL874" s="9"/>
      <c r="CM874" s="9"/>
      <c r="CN874" s="9"/>
      <c r="CO874" s="9"/>
      <c r="CP874" s="9"/>
      <c r="CQ874" s="9"/>
      <c r="CR874" s="9"/>
      <c r="CS874" s="9"/>
      <c r="CT874" s="9"/>
      <c r="CU874" s="9"/>
      <c r="CV874" s="9"/>
      <c r="CW874" s="9"/>
      <c r="CX874" s="9"/>
      <c r="CY874" s="9"/>
    </row>
    <row r="875" spans="1:103" ht="15.95" customHeight="1" x14ac:dyDescent="0.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c r="BA875" s="9"/>
      <c r="BB875" s="9"/>
      <c r="BC875" s="9"/>
      <c r="BD875" s="9"/>
      <c r="BE875" s="9"/>
      <c r="BF875" s="9"/>
      <c r="BG875" s="9"/>
      <c r="BH875" s="9"/>
      <c r="BI875" s="9"/>
      <c r="BJ875" s="9"/>
      <c r="BK875" s="9"/>
      <c r="BL875" s="9"/>
      <c r="BM875" s="9"/>
      <c r="BN875" s="9"/>
      <c r="BO875" s="9"/>
      <c r="BP875" s="9"/>
      <c r="BQ875" s="9"/>
      <c r="BR875" s="9"/>
      <c r="BS875" s="9"/>
      <c r="BT875" s="9"/>
      <c r="BU875" s="9"/>
      <c r="BV875" s="9"/>
      <c r="BW875" s="9"/>
      <c r="BX875" s="9"/>
      <c r="BY875" s="9"/>
      <c r="BZ875" s="9"/>
      <c r="CA875" s="9"/>
      <c r="CB875" s="9"/>
      <c r="CC875" s="9"/>
      <c r="CD875" s="9"/>
      <c r="CE875" s="9"/>
      <c r="CF875" s="9"/>
      <c r="CG875" s="9"/>
      <c r="CH875" s="9"/>
      <c r="CI875" s="9"/>
      <c r="CJ875" s="9"/>
      <c r="CK875" s="9"/>
      <c r="CL875" s="9"/>
      <c r="CM875" s="9"/>
      <c r="CN875" s="9"/>
      <c r="CO875" s="9"/>
      <c r="CP875" s="9"/>
      <c r="CQ875" s="9"/>
      <c r="CR875" s="9"/>
      <c r="CS875" s="9"/>
      <c r="CT875" s="9"/>
      <c r="CU875" s="9"/>
      <c r="CV875" s="9"/>
      <c r="CW875" s="9"/>
      <c r="CX875" s="9"/>
      <c r="CY875" s="9"/>
    </row>
    <row r="876" spans="1:103" ht="15.95" customHeight="1" x14ac:dyDescent="0.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c r="BA876" s="9"/>
      <c r="BB876" s="9"/>
      <c r="BC876" s="9"/>
      <c r="BD876" s="9"/>
      <c r="BE876" s="9"/>
      <c r="BF876" s="9"/>
      <c r="BG876" s="9"/>
      <c r="BH876" s="9"/>
      <c r="BI876" s="9"/>
      <c r="BJ876" s="9"/>
      <c r="BK876" s="9"/>
      <c r="BL876" s="9"/>
      <c r="BM876" s="9"/>
      <c r="BN876" s="9"/>
      <c r="BO876" s="9"/>
      <c r="BP876" s="9"/>
      <c r="BQ876" s="9"/>
      <c r="BR876" s="9"/>
      <c r="BS876" s="9"/>
      <c r="BT876" s="9"/>
      <c r="BU876" s="9"/>
      <c r="BV876" s="9"/>
      <c r="BW876" s="9"/>
      <c r="BX876" s="9"/>
      <c r="BY876" s="9"/>
      <c r="BZ876" s="9"/>
      <c r="CA876" s="9"/>
      <c r="CB876" s="9"/>
      <c r="CC876" s="9"/>
      <c r="CD876" s="9"/>
      <c r="CE876" s="9"/>
      <c r="CF876" s="9"/>
      <c r="CG876" s="9"/>
      <c r="CH876" s="9"/>
      <c r="CI876" s="9"/>
      <c r="CJ876" s="9"/>
      <c r="CK876" s="9"/>
      <c r="CL876" s="9"/>
      <c r="CM876" s="9"/>
      <c r="CN876" s="9"/>
      <c r="CO876" s="9"/>
      <c r="CP876" s="9"/>
      <c r="CQ876" s="9"/>
      <c r="CR876" s="9"/>
      <c r="CS876" s="9"/>
      <c r="CT876" s="9"/>
      <c r="CU876" s="9"/>
      <c r="CV876" s="9"/>
      <c r="CW876" s="9"/>
      <c r="CX876" s="9"/>
      <c r="CY876" s="9"/>
    </row>
    <row r="877" spans="1:103" ht="15.95" customHeight="1" x14ac:dyDescent="0.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c r="BA877" s="9"/>
      <c r="BB877" s="9"/>
      <c r="BC877" s="9"/>
      <c r="BD877" s="9"/>
      <c r="BE877" s="9"/>
      <c r="BF877" s="9"/>
      <c r="BG877" s="9"/>
      <c r="BH877" s="9"/>
      <c r="BI877" s="9"/>
      <c r="BJ877" s="9"/>
      <c r="BK877" s="9"/>
      <c r="BL877" s="9"/>
      <c r="BM877" s="9"/>
      <c r="BN877" s="9"/>
      <c r="BO877" s="9"/>
      <c r="BP877" s="9"/>
      <c r="BQ877" s="9"/>
      <c r="BR877" s="9"/>
      <c r="BS877" s="9"/>
      <c r="BT877" s="9"/>
      <c r="BU877" s="9"/>
      <c r="BV877" s="9"/>
      <c r="BW877" s="9"/>
      <c r="BX877" s="9"/>
      <c r="BY877" s="9"/>
      <c r="BZ877" s="9"/>
      <c r="CA877" s="9"/>
      <c r="CB877" s="9"/>
      <c r="CC877" s="9"/>
      <c r="CD877" s="9"/>
      <c r="CE877" s="9"/>
      <c r="CF877" s="9"/>
      <c r="CG877" s="9"/>
      <c r="CH877" s="9"/>
      <c r="CI877" s="9"/>
      <c r="CJ877" s="9"/>
      <c r="CK877" s="9"/>
      <c r="CL877" s="9"/>
      <c r="CM877" s="9"/>
      <c r="CN877" s="9"/>
      <c r="CO877" s="9"/>
      <c r="CP877" s="9"/>
      <c r="CQ877" s="9"/>
      <c r="CR877" s="9"/>
      <c r="CS877" s="9"/>
      <c r="CT877" s="9"/>
      <c r="CU877" s="9"/>
      <c r="CV877" s="9"/>
      <c r="CW877" s="9"/>
      <c r="CX877" s="9"/>
      <c r="CY877" s="9"/>
    </row>
    <row r="878" spans="1:103" ht="15.95" customHeight="1" x14ac:dyDescent="0.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c r="BA878" s="9"/>
      <c r="BB878" s="9"/>
      <c r="BC878" s="9"/>
      <c r="BD878" s="9"/>
      <c r="BE878" s="9"/>
      <c r="BF878" s="9"/>
      <c r="BG878" s="9"/>
      <c r="BH878" s="9"/>
      <c r="BI878" s="9"/>
      <c r="BJ878" s="9"/>
      <c r="BK878" s="9"/>
      <c r="BL878" s="9"/>
      <c r="BM878" s="9"/>
      <c r="BN878" s="9"/>
      <c r="BO878" s="9"/>
      <c r="BP878" s="9"/>
      <c r="BQ878" s="9"/>
      <c r="BR878" s="9"/>
      <c r="BS878" s="9"/>
      <c r="BT878" s="9"/>
      <c r="BU878" s="9"/>
      <c r="BV878" s="9"/>
      <c r="BW878" s="9"/>
      <c r="BX878" s="9"/>
      <c r="BY878" s="9"/>
      <c r="BZ878" s="9"/>
      <c r="CA878" s="9"/>
      <c r="CB878" s="9"/>
      <c r="CC878" s="9"/>
      <c r="CD878" s="9"/>
      <c r="CE878" s="9"/>
      <c r="CF878" s="9"/>
      <c r="CG878" s="9"/>
      <c r="CH878" s="9"/>
      <c r="CI878" s="9"/>
      <c r="CJ878" s="9"/>
      <c r="CK878" s="9"/>
      <c r="CL878" s="9"/>
      <c r="CM878" s="9"/>
      <c r="CN878" s="9"/>
      <c r="CO878" s="9"/>
      <c r="CP878" s="9"/>
      <c r="CQ878" s="9"/>
      <c r="CR878" s="9"/>
      <c r="CS878" s="9"/>
      <c r="CT878" s="9"/>
      <c r="CU878" s="9"/>
      <c r="CV878" s="9"/>
      <c r="CW878" s="9"/>
      <c r="CX878" s="9"/>
      <c r="CY878" s="9"/>
    </row>
    <row r="879" spans="1:103" ht="15.95" customHeight="1" x14ac:dyDescent="0.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c r="BA879" s="9"/>
      <c r="BB879" s="9"/>
      <c r="BC879" s="9"/>
      <c r="BD879" s="9"/>
      <c r="BE879" s="9"/>
      <c r="BF879" s="9"/>
      <c r="BG879" s="9"/>
      <c r="BH879" s="9"/>
      <c r="BI879" s="9"/>
      <c r="BJ879" s="9"/>
      <c r="BK879" s="9"/>
      <c r="BL879" s="9"/>
      <c r="BM879" s="9"/>
      <c r="BN879" s="9"/>
      <c r="BO879" s="9"/>
      <c r="BP879" s="9"/>
      <c r="BQ879" s="9"/>
      <c r="BR879" s="9"/>
      <c r="BS879" s="9"/>
      <c r="BT879" s="9"/>
      <c r="BU879" s="9"/>
      <c r="BV879" s="9"/>
      <c r="BW879" s="9"/>
      <c r="BX879" s="9"/>
      <c r="BY879" s="9"/>
      <c r="BZ879" s="9"/>
      <c r="CA879" s="9"/>
      <c r="CB879" s="9"/>
      <c r="CC879" s="9"/>
      <c r="CD879" s="9"/>
      <c r="CE879" s="9"/>
      <c r="CF879" s="9"/>
      <c r="CG879" s="9"/>
      <c r="CH879" s="9"/>
      <c r="CI879" s="9"/>
      <c r="CJ879" s="9"/>
      <c r="CK879" s="9"/>
      <c r="CL879" s="9"/>
      <c r="CM879" s="9"/>
      <c r="CN879" s="9"/>
      <c r="CO879" s="9"/>
      <c r="CP879" s="9"/>
      <c r="CQ879" s="9"/>
      <c r="CR879" s="9"/>
      <c r="CS879" s="9"/>
      <c r="CT879" s="9"/>
      <c r="CU879" s="9"/>
      <c r="CV879" s="9"/>
      <c r="CW879" s="9"/>
      <c r="CX879" s="9"/>
      <c r="CY879" s="9"/>
    </row>
    <row r="880" spans="1:103" ht="15.95" customHeight="1" x14ac:dyDescent="0.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c r="BA880" s="9"/>
      <c r="BB880" s="9"/>
      <c r="BC880" s="9"/>
      <c r="BD880" s="9"/>
      <c r="BE880" s="9"/>
      <c r="BF880" s="9"/>
      <c r="BG880" s="9"/>
      <c r="BH880" s="9"/>
      <c r="BI880" s="9"/>
      <c r="BJ880" s="9"/>
      <c r="BK880" s="9"/>
      <c r="BL880" s="9"/>
      <c r="BM880" s="9"/>
      <c r="BN880" s="9"/>
      <c r="BO880" s="9"/>
      <c r="BP880" s="9"/>
      <c r="BQ880" s="9"/>
      <c r="BR880" s="9"/>
      <c r="BS880" s="9"/>
      <c r="BT880" s="9"/>
      <c r="BU880" s="9"/>
      <c r="BV880" s="9"/>
      <c r="BW880" s="9"/>
      <c r="BX880" s="9"/>
      <c r="BY880" s="9"/>
      <c r="BZ880" s="9"/>
      <c r="CA880" s="9"/>
      <c r="CB880" s="9"/>
      <c r="CC880" s="9"/>
      <c r="CD880" s="9"/>
      <c r="CE880" s="9"/>
      <c r="CF880" s="9"/>
      <c r="CG880" s="9"/>
      <c r="CH880" s="9"/>
      <c r="CI880" s="9"/>
      <c r="CJ880" s="9"/>
      <c r="CK880" s="9"/>
      <c r="CL880" s="9"/>
      <c r="CM880" s="9"/>
      <c r="CN880" s="9"/>
      <c r="CO880" s="9"/>
      <c r="CP880" s="9"/>
      <c r="CQ880" s="9"/>
      <c r="CR880" s="9"/>
      <c r="CS880" s="9"/>
      <c r="CT880" s="9"/>
      <c r="CU880" s="9"/>
      <c r="CV880" s="9"/>
      <c r="CW880" s="9"/>
      <c r="CX880" s="9"/>
      <c r="CY880" s="9"/>
    </row>
    <row r="881" spans="1:103" ht="15.95" customHeight="1" x14ac:dyDescent="0.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c r="BA881" s="9"/>
      <c r="BB881" s="9"/>
      <c r="BC881" s="9"/>
      <c r="BD881" s="9"/>
      <c r="BE881" s="9"/>
      <c r="BF881" s="9"/>
      <c r="BG881" s="9"/>
      <c r="BH881" s="9"/>
      <c r="BI881" s="9"/>
      <c r="BJ881" s="9"/>
      <c r="BK881" s="9"/>
      <c r="BL881" s="9"/>
      <c r="BM881" s="9"/>
      <c r="BN881" s="9"/>
      <c r="BO881" s="9"/>
      <c r="BP881" s="9"/>
      <c r="BQ881" s="9"/>
      <c r="BR881" s="9"/>
      <c r="BS881" s="9"/>
      <c r="BT881" s="9"/>
      <c r="BU881" s="9"/>
      <c r="BV881" s="9"/>
      <c r="BW881" s="9"/>
      <c r="BX881" s="9"/>
      <c r="BY881" s="9"/>
      <c r="BZ881" s="9"/>
      <c r="CA881" s="9"/>
      <c r="CB881" s="9"/>
      <c r="CC881" s="9"/>
      <c r="CD881" s="9"/>
      <c r="CE881" s="9"/>
      <c r="CF881" s="9"/>
      <c r="CG881" s="9"/>
      <c r="CH881" s="9"/>
      <c r="CI881" s="9"/>
      <c r="CJ881" s="9"/>
      <c r="CK881" s="9"/>
      <c r="CL881" s="9"/>
      <c r="CM881" s="9"/>
      <c r="CN881" s="9"/>
      <c r="CO881" s="9"/>
      <c r="CP881" s="9"/>
      <c r="CQ881" s="9"/>
      <c r="CR881" s="9"/>
      <c r="CS881" s="9"/>
      <c r="CT881" s="9"/>
      <c r="CU881" s="9"/>
      <c r="CV881" s="9"/>
      <c r="CW881" s="9"/>
      <c r="CX881" s="9"/>
      <c r="CY881" s="9"/>
    </row>
    <row r="882" spans="1:103" ht="15.95" customHeight="1" x14ac:dyDescent="0.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c r="BA882" s="9"/>
      <c r="BB882" s="9"/>
      <c r="BC882" s="9"/>
      <c r="BD882" s="9"/>
      <c r="BE882" s="9"/>
      <c r="BF882" s="9"/>
      <c r="BG882" s="9"/>
      <c r="BH882" s="9"/>
      <c r="BI882" s="9"/>
      <c r="BJ882" s="9"/>
      <c r="BK882" s="9"/>
      <c r="BL882" s="9"/>
      <c r="BM882" s="9"/>
      <c r="BN882" s="9"/>
      <c r="BO882" s="9"/>
      <c r="BP882" s="9"/>
      <c r="BQ882" s="9"/>
      <c r="BR882" s="9"/>
      <c r="BS882" s="9"/>
      <c r="BT882" s="9"/>
      <c r="BU882" s="9"/>
      <c r="BV882" s="9"/>
      <c r="BW882" s="9"/>
      <c r="BX882" s="9"/>
      <c r="BY882" s="9"/>
      <c r="BZ882" s="9"/>
      <c r="CA882" s="9"/>
      <c r="CB882" s="9"/>
      <c r="CC882" s="9"/>
      <c r="CD882" s="9"/>
      <c r="CE882" s="9"/>
      <c r="CF882" s="9"/>
      <c r="CG882" s="9"/>
      <c r="CH882" s="9"/>
      <c r="CI882" s="9"/>
      <c r="CJ882" s="9"/>
      <c r="CK882" s="9"/>
      <c r="CL882" s="9"/>
      <c r="CM882" s="9"/>
      <c r="CN882" s="9"/>
      <c r="CO882" s="9"/>
      <c r="CP882" s="9"/>
      <c r="CQ882" s="9"/>
      <c r="CR882" s="9"/>
      <c r="CS882" s="9"/>
      <c r="CT882" s="9"/>
      <c r="CU882" s="9"/>
      <c r="CV882" s="9"/>
      <c r="CW882" s="9"/>
      <c r="CX882" s="9"/>
      <c r="CY882" s="9"/>
    </row>
    <row r="883" spans="1:103" ht="15.95" customHeight="1" x14ac:dyDescent="0.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c r="BA883" s="9"/>
      <c r="BB883" s="9"/>
      <c r="BC883" s="9"/>
      <c r="BD883" s="9"/>
      <c r="BE883" s="9"/>
      <c r="BF883" s="9"/>
      <c r="BG883" s="9"/>
      <c r="BH883" s="9"/>
      <c r="BI883" s="9"/>
      <c r="BJ883" s="9"/>
      <c r="BK883" s="9"/>
      <c r="BL883" s="9"/>
      <c r="BM883" s="9"/>
      <c r="BN883" s="9"/>
      <c r="BO883" s="9"/>
      <c r="BP883" s="9"/>
      <c r="BQ883" s="9"/>
      <c r="BR883" s="9"/>
      <c r="BS883" s="9"/>
      <c r="BT883" s="9"/>
      <c r="BU883" s="9"/>
      <c r="BV883" s="9"/>
      <c r="BW883" s="9"/>
      <c r="BX883" s="9"/>
      <c r="BY883" s="9"/>
      <c r="BZ883" s="9"/>
      <c r="CA883" s="9"/>
      <c r="CB883" s="9"/>
      <c r="CC883" s="9"/>
      <c r="CD883" s="9"/>
      <c r="CE883" s="9"/>
      <c r="CF883" s="9"/>
      <c r="CG883" s="9"/>
      <c r="CH883" s="9"/>
      <c r="CI883" s="9"/>
      <c r="CJ883" s="9"/>
      <c r="CK883" s="9"/>
      <c r="CL883" s="9"/>
      <c r="CM883" s="9"/>
      <c r="CN883" s="9"/>
      <c r="CO883" s="9"/>
      <c r="CP883" s="9"/>
      <c r="CQ883" s="9"/>
      <c r="CR883" s="9"/>
      <c r="CS883" s="9"/>
      <c r="CT883" s="9"/>
      <c r="CU883" s="9"/>
      <c r="CV883" s="9"/>
      <c r="CW883" s="9"/>
      <c r="CX883" s="9"/>
      <c r="CY883" s="9"/>
    </row>
    <row r="884" spans="1:103" ht="15.95" customHeight="1" x14ac:dyDescent="0.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c r="BA884" s="9"/>
      <c r="BB884" s="9"/>
      <c r="BC884" s="9"/>
      <c r="BD884" s="9"/>
      <c r="BE884" s="9"/>
      <c r="BF884" s="9"/>
      <c r="BG884" s="9"/>
      <c r="BH884" s="9"/>
      <c r="BI884" s="9"/>
      <c r="BJ884" s="9"/>
      <c r="BK884" s="9"/>
      <c r="BL884" s="9"/>
      <c r="BM884" s="9"/>
      <c r="BN884" s="9"/>
      <c r="BO884" s="9"/>
      <c r="BP884" s="9"/>
      <c r="BQ884" s="9"/>
      <c r="BR884" s="9"/>
      <c r="BS884" s="9"/>
      <c r="BT884" s="9"/>
      <c r="BU884" s="9"/>
      <c r="BV884" s="9"/>
      <c r="BW884" s="9"/>
      <c r="BX884" s="9"/>
      <c r="BY884" s="9"/>
      <c r="BZ884" s="9"/>
      <c r="CA884" s="9"/>
      <c r="CB884" s="9"/>
      <c r="CC884" s="9"/>
      <c r="CD884" s="9"/>
      <c r="CE884" s="9"/>
      <c r="CF884" s="9"/>
      <c r="CG884" s="9"/>
      <c r="CH884" s="9"/>
      <c r="CI884" s="9"/>
      <c r="CJ884" s="9"/>
      <c r="CK884" s="9"/>
      <c r="CL884" s="9"/>
      <c r="CM884" s="9"/>
      <c r="CN884" s="9"/>
      <c r="CO884" s="9"/>
      <c r="CP884" s="9"/>
      <c r="CQ884" s="9"/>
      <c r="CR884" s="9"/>
      <c r="CS884" s="9"/>
      <c r="CT884" s="9"/>
      <c r="CU884" s="9"/>
      <c r="CV884" s="9"/>
      <c r="CW884" s="9"/>
      <c r="CX884" s="9"/>
      <c r="CY884" s="9"/>
    </row>
    <row r="885" spans="1:103" ht="15.95" customHeight="1" x14ac:dyDescent="0.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c r="BA885" s="9"/>
      <c r="BB885" s="9"/>
      <c r="BC885" s="9"/>
      <c r="BD885" s="9"/>
      <c r="BE885" s="9"/>
      <c r="BF885" s="9"/>
      <c r="BG885" s="9"/>
      <c r="BH885" s="9"/>
      <c r="BI885" s="9"/>
      <c r="BJ885" s="9"/>
      <c r="BK885" s="9"/>
      <c r="BL885" s="9"/>
      <c r="BM885" s="9"/>
      <c r="BN885" s="9"/>
      <c r="BO885" s="9"/>
      <c r="BP885" s="9"/>
      <c r="BQ885" s="9"/>
      <c r="BR885" s="9"/>
      <c r="BS885" s="9"/>
      <c r="BT885" s="9"/>
      <c r="BU885" s="9"/>
      <c r="BV885" s="9"/>
      <c r="BW885" s="9"/>
      <c r="BX885" s="9"/>
      <c r="BY885" s="9"/>
      <c r="BZ885" s="9"/>
      <c r="CA885" s="9"/>
      <c r="CB885" s="9"/>
      <c r="CC885" s="9"/>
      <c r="CD885" s="9"/>
      <c r="CE885" s="9"/>
      <c r="CF885" s="9"/>
      <c r="CG885" s="9"/>
      <c r="CH885" s="9"/>
      <c r="CI885" s="9"/>
      <c r="CJ885" s="9"/>
      <c r="CK885" s="9"/>
      <c r="CL885" s="9"/>
      <c r="CM885" s="9"/>
      <c r="CN885" s="9"/>
      <c r="CO885" s="9"/>
      <c r="CP885" s="9"/>
      <c r="CQ885" s="9"/>
      <c r="CR885" s="9"/>
      <c r="CS885" s="9"/>
      <c r="CT885" s="9"/>
      <c r="CU885" s="9"/>
      <c r="CV885" s="9"/>
      <c r="CW885" s="9"/>
      <c r="CX885" s="9"/>
      <c r="CY885" s="9"/>
    </row>
    <row r="886" spans="1:103" ht="15.95" customHeight="1" x14ac:dyDescent="0.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c r="BA886" s="9"/>
      <c r="BB886" s="9"/>
      <c r="BC886" s="9"/>
      <c r="BD886" s="9"/>
      <c r="BE886" s="9"/>
      <c r="BF886" s="9"/>
      <c r="BG886" s="9"/>
      <c r="BH886" s="9"/>
      <c r="BI886" s="9"/>
      <c r="BJ886" s="9"/>
      <c r="BK886" s="9"/>
      <c r="BL886" s="9"/>
      <c r="BM886" s="9"/>
      <c r="BN886" s="9"/>
      <c r="BO886" s="9"/>
      <c r="BP886" s="9"/>
      <c r="BQ886" s="9"/>
      <c r="BR886" s="9"/>
      <c r="BS886" s="9"/>
      <c r="BT886" s="9"/>
      <c r="BU886" s="9"/>
      <c r="BV886" s="9"/>
      <c r="BW886" s="9"/>
      <c r="BX886" s="9"/>
      <c r="BY886" s="9"/>
      <c r="BZ886" s="9"/>
      <c r="CA886" s="9"/>
      <c r="CB886" s="9"/>
      <c r="CC886" s="9"/>
      <c r="CD886" s="9"/>
      <c r="CE886" s="9"/>
      <c r="CF886" s="9"/>
      <c r="CG886" s="9"/>
      <c r="CH886" s="9"/>
      <c r="CI886" s="9"/>
      <c r="CJ886" s="9"/>
      <c r="CK886" s="9"/>
      <c r="CL886" s="9"/>
      <c r="CM886" s="9"/>
      <c r="CN886" s="9"/>
      <c r="CO886" s="9"/>
      <c r="CP886" s="9"/>
      <c r="CQ886" s="9"/>
      <c r="CR886" s="9"/>
      <c r="CS886" s="9"/>
      <c r="CT886" s="9"/>
      <c r="CU886" s="9"/>
      <c r="CV886" s="9"/>
      <c r="CW886" s="9"/>
      <c r="CX886" s="9"/>
      <c r="CY886" s="9"/>
    </row>
    <row r="887" spans="1:103" ht="15.95" customHeight="1" x14ac:dyDescent="0.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c r="BA887" s="9"/>
      <c r="BB887" s="9"/>
      <c r="BC887" s="9"/>
      <c r="BD887" s="9"/>
      <c r="BE887" s="9"/>
      <c r="BF887" s="9"/>
      <c r="BG887" s="9"/>
      <c r="BH887" s="9"/>
      <c r="BI887" s="9"/>
      <c r="BJ887" s="9"/>
      <c r="BK887" s="9"/>
      <c r="BL887" s="9"/>
      <c r="BM887" s="9"/>
      <c r="BN887" s="9"/>
      <c r="BO887" s="9"/>
      <c r="BP887" s="9"/>
      <c r="BQ887" s="9"/>
      <c r="BR887" s="9"/>
      <c r="BS887" s="9"/>
      <c r="BT887" s="9"/>
      <c r="BU887" s="9"/>
      <c r="BV887" s="9"/>
      <c r="BW887" s="9"/>
      <c r="BX887" s="9"/>
      <c r="BY887" s="9"/>
      <c r="BZ887" s="9"/>
      <c r="CA887" s="9"/>
      <c r="CB887" s="9"/>
      <c r="CC887" s="9"/>
      <c r="CD887" s="9"/>
      <c r="CE887" s="9"/>
      <c r="CF887" s="9"/>
      <c r="CG887" s="9"/>
      <c r="CH887" s="9"/>
      <c r="CI887" s="9"/>
      <c r="CJ887" s="9"/>
      <c r="CK887" s="9"/>
      <c r="CL887" s="9"/>
      <c r="CM887" s="9"/>
      <c r="CN887" s="9"/>
      <c r="CO887" s="9"/>
      <c r="CP887" s="9"/>
      <c r="CQ887" s="9"/>
      <c r="CR887" s="9"/>
      <c r="CS887" s="9"/>
      <c r="CT887" s="9"/>
      <c r="CU887" s="9"/>
      <c r="CV887" s="9"/>
      <c r="CW887" s="9"/>
      <c r="CX887" s="9"/>
      <c r="CY887" s="9"/>
    </row>
    <row r="888" spans="1:103" ht="15.95" customHeight="1" x14ac:dyDescent="0.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c r="BA888" s="9"/>
      <c r="BB888" s="9"/>
      <c r="BC888" s="9"/>
      <c r="BD888" s="9"/>
      <c r="BE888" s="9"/>
      <c r="BF888" s="9"/>
      <c r="BG888" s="9"/>
      <c r="BH888" s="9"/>
      <c r="BI888" s="9"/>
      <c r="BJ888" s="9"/>
      <c r="BK888" s="9"/>
      <c r="BL888" s="9"/>
      <c r="BM888" s="9"/>
      <c r="BN888" s="9"/>
      <c r="BO888" s="9"/>
      <c r="BP888" s="9"/>
      <c r="BQ888" s="9"/>
      <c r="BR888" s="9"/>
      <c r="BS888" s="9"/>
      <c r="BT888" s="9"/>
      <c r="BU888" s="9"/>
      <c r="BV888" s="9"/>
      <c r="BW888" s="9"/>
      <c r="BX888" s="9"/>
      <c r="BY888" s="9"/>
      <c r="BZ888" s="9"/>
      <c r="CA888" s="9"/>
      <c r="CB888" s="9"/>
      <c r="CC888" s="9"/>
      <c r="CD888" s="9"/>
      <c r="CE888" s="9"/>
      <c r="CF888" s="9"/>
      <c r="CG888" s="9"/>
      <c r="CH888" s="9"/>
      <c r="CI888" s="9"/>
      <c r="CJ888" s="9"/>
      <c r="CK888" s="9"/>
      <c r="CL888" s="9"/>
      <c r="CM888" s="9"/>
      <c r="CN888" s="9"/>
      <c r="CO888" s="9"/>
      <c r="CP888" s="9"/>
      <c r="CQ888" s="9"/>
      <c r="CR888" s="9"/>
      <c r="CS888" s="9"/>
      <c r="CT888" s="9"/>
      <c r="CU888" s="9"/>
      <c r="CV888" s="9"/>
      <c r="CW888" s="9"/>
      <c r="CX888" s="9"/>
      <c r="CY888" s="9"/>
    </row>
    <row r="889" spans="1:103" ht="15.95" customHeight="1" x14ac:dyDescent="0.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c r="BA889" s="9"/>
      <c r="BB889" s="9"/>
      <c r="BC889" s="9"/>
      <c r="BD889" s="9"/>
      <c r="BE889" s="9"/>
      <c r="BF889" s="9"/>
      <c r="BG889" s="9"/>
      <c r="BH889" s="9"/>
      <c r="BI889" s="9"/>
      <c r="BJ889" s="9"/>
      <c r="BK889" s="9"/>
      <c r="BL889" s="9"/>
      <c r="BM889" s="9"/>
      <c r="BN889" s="9"/>
      <c r="BO889" s="9"/>
      <c r="BP889" s="9"/>
      <c r="BQ889" s="9"/>
      <c r="BR889" s="9"/>
      <c r="BS889" s="9"/>
      <c r="BT889" s="9"/>
      <c r="BU889" s="9"/>
      <c r="BV889" s="9"/>
      <c r="BW889" s="9"/>
      <c r="BX889" s="9"/>
      <c r="BY889" s="9"/>
      <c r="BZ889" s="9"/>
      <c r="CA889" s="9"/>
      <c r="CB889" s="9"/>
      <c r="CC889" s="9"/>
      <c r="CD889" s="9"/>
      <c r="CE889" s="9"/>
      <c r="CF889" s="9"/>
      <c r="CG889" s="9"/>
      <c r="CH889" s="9"/>
      <c r="CI889" s="9"/>
      <c r="CJ889" s="9"/>
      <c r="CK889" s="9"/>
      <c r="CL889" s="9"/>
      <c r="CM889" s="9"/>
      <c r="CN889" s="9"/>
      <c r="CO889" s="9"/>
      <c r="CP889" s="9"/>
      <c r="CQ889" s="9"/>
      <c r="CR889" s="9"/>
      <c r="CS889" s="9"/>
      <c r="CT889" s="9"/>
      <c r="CU889" s="9"/>
      <c r="CV889" s="9"/>
      <c r="CW889" s="9"/>
      <c r="CX889" s="9"/>
      <c r="CY889" s="9"/>
    </row>
    <row r="890" spans="1:103" ht="15.95" customHeight="1" x14ac:dyDescent="0.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c r="BA890" s="9"/>
      <c r="BB890" s="9"/>
      <c r="BC890" s="9"/>
      <c r="BD890" s="9"/>
      <c r="BE890" s="9"/>
      <c r="BF890" s="9"/>
      <c r="BG890" s="9"/>
      <c r="BH890" s="9"/>
      <c r="BI890" s="9"/>
      <c r="BJ890" s="9"/>
      <c r="BK890" s="9"/>
      <c r="BL890" s="9"/>
      <c r="BM890" s="9"/>
      <c r="BN890" s="9"/>
      <c r="BO890" s="9"/>
      <c r="BP890" s="9"/>
      <c r="BQ890" s="9"/>
      <c r="BR890" s="9"/>
      <c r="BS890" s="9"/>
      <c r="BT890" s="9"/>
      <c r="BU890" s="9"/>
      <c r="BV890" s="9"/>
      <c r="BW890" s="9"/>
      <c r="BX890" s="9"/>
      <c r="BY890" s="9"/>
      <c r="BZ890" s="9"/>
      <c r="CA890" s="9"/>
      <c r="CB890" s="9"/>
      <c r="CC890" s="9"/>
      <c r="CD890" s="9"/>
      <c r="CE890" s="9"/>
      <c r="CF890" s="9"/>
      <c r="CG890" s="9"/>
      <c r="CH890" s="9"/>
      <c r="CI890" s="9"/>
      <c r="CJ890" s="9"/>
      <c r="CK890" s="9"/>
      <c r="CL890" s="9"/>
      <c r="CM890" s="9"/>
      <c r="CN890" s="9"/>
      <c r="CO890" s="9"/>
      <c r="CP890" s="9"/>
      <c r="CQ890" s="9"/>
      <c r="CR890" s="9"/>
      <c r="CS890" s="9"/>
      <c r="CT890" s="9"/>
      <c r="CU890" s="9"/>
      <c r="CV890" s="9"/>
      <c r="CW890" s="9"/>
      <c r="CX890" s="9"/>
      <c r="CY890" s="9"/>
    </row>
    <row r="891" spans="1:103" ht="15.95" customHeight="1" x14ac:dyDescent="0.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c r="BA891" s="9"/>
      <c r="BB891" s="9"/>
      <c r="BC891" s="9"/>
      <c r="BD891" s="9"/>
      <c r="BE891" s="9"/>
      <c r="BF891" s="9"/>
      <c r="BG891" s="9"/>
      <c r="BH891" s="9"/>
      <c r="BI891" s="9"/>
      <c r="BJ891" s="9"/>
      <c r="BK891" s="9"/>
      <c r="BL891" s="9"/>
      <c r="BM891" s="9"/>
      <c r="BN891" s="9"/>
      <c r="BO891" s="9"/>
      <c r="BP891" s="9"/>
      <c r="BQ891" s="9"/>
      <c r="BR891" s="9"/>
      <c r="BS891" s="9"/>
      <c r="BT891" s="9"/>
      <c r="BU891" s="9"/>
      <c r="BV891" s="9"/>
      <c r="BW891" s="9"/>
      <c r="BX891" s="9"/>
      <c r="BY891" s="9"/>
      <c r="BZ891" s="9"/>
      <c r="CA891" s="9"/>
      <c r="CB891" s="9"/>
      <c r="CC891" s="9"/>
      <c r="CD891" s="9"/>
      <c r="CE891" s="9"/>
      <c r="CF891" s="9"/>
      <c r="CG891" s="9"/>
      <c r="CH891" s="9"/>
      <c r="CI891" s="9"/>
      <c r="CJ891" s="9"/>
      <c r="CK891" s="9"/>
      <c r="CL891" s="9"/>
      <c r="CM891" s="9"/>
      <c r="CN891" s="9"/>
      <c r="CO891" s="9"/>
      <c r="CP891" s="9"/>
      <c r="CQ891" s="9"/>
      <c r="CR891" s="9"/>
      <c r="CS891" s="9"/>
      <c r="CT891" s="9"/>
      <c r="CU891" s="9"/>
      <c r="CV891" s="9"/>
      <c r="CW891" s="9"/>
      <c r="CX891" s="9"/>
      <c r="CY891" s="9"/>
    </row>
    <row r="892" spans="1:103" ht="15.95" customHeight="1" x14ac:dyDescent="0.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c r="BA892" s="9"/>
      <c r="BB892" s="9"/>
      <c r="BC892" s="9"/>
      <c r="BD892" s="9"/>
      <c r="BE892" s="9"/>
      <c r="BF892" s="9"/>
      <c r="BG892" s="9"/>
      <c r="BH892" s="9"/>
      <c r="BI892" s="9"/>
      <c r="BJ892" s="9"/>
      <c r="BK892" s="9"/>
      <c r="BL892" s="9"/>
      <c r="BM892" s="9"/>
      <c r="BN892" s="9"/>
      <c r="BO892" s="9"/>
      <c r="BP892" s="9"/>
      <c r="BQ892" s="9"/>
      <c r="BR892" s="9"/>
      <c r="BS892" s="9"/>
      <c r="BT892" s="9"/>
      <c r="BU892" s="9"/>
      <c r="BV892" s="9"/>
      <c r="BW892" s="9"/>
      <c r="BX892" s="9"/>
      <c r="BY892" s="9"/>
      <c r="BZ892" s="9"/>
      <c r="CA892" s="9"/>
      <c r="CB892" s="9"/>
      <c r="CC892" s="9"/>
      <c r="CD892" s="9"/>
      <c r="CE892" s="9"/>
      <c r="CF892" s="9"/>
      <c r="CG892" s="9"/>
      <c r="CH892" s="9"/>
      <c r="CI892" s="9"/>
      <c r="CJ892" s="9"/>
      <c r="CK892" s="9"/>
      <c r="CL892" s="9"/>
      <c r="CM892" s="9"/>
      <c r="CN892" s="9"/>
      <c r="CO892" s="9"/>
      <c r="CP892" s="9"/>
      <c r="CQ892" s="9"/>
      <c r="CR892" s="9"/>
      <c r="CS892" s="9"/>
      <c r="CT892" s="9"/>
      <c r="CU892" s="9"/>
      <c r="CV892" s="9"/>
      <c r="CW892" s="9"/>
      <c r="CX892" s="9"/>
      <c r="CY892" s="9"/>
    </row>
    <row r="893" spans="1:103" ht="15.95" customHeight="1" x14ac:dyDescent="0.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c r="BA893" s="9"/>
      <c r="BB893" s="9"/>
      <c r="BC893" s="9"/>
      <c r="BD893" s="9"/>
      <c r="BE893" s="9"/>
      <c r="BF893" s="9"/>
      <c r="BG893" s="9"/>
      <c r="BH893" s="9"/>
      <c r="BI893" s="9"/>
      <c r="BJ893" s="9"/>
      <c r="BK893" s="9"/>
      <c r="BL893" s="9"/>
      <c r="BM893" s="9"/>
      <c r="BN893" s="9"/>
      <c r="BO893" s="9"/>
      <c r="BP893" s="9"/>
      <c r="BQ893" s="9"/>
      <c r="BR893" s="9"/>
      <c r="BS893" s="9"/>
      <c r="BT893" s="9"/>
      <c r="BU893" s="9"/>
      <c r="BV893" s="9"/>
      <c r="BW893" s="9"/>
      <c r="BX893" s="9"/>
      <c r="BY893" s="9"/>
      <c r="BZ893" s="9"/>
      <c r="CA893" s="9"/>
      <c r="CB893" s="9"/>
      <c r="CC893" s="9"/>
      <c r="CD893" s="9"/>
      <c r="CE893" s="9"/>
      <c r="CF893" s="9"/>
      <c r="CG893" s="9"/>
      <c r="CH893" s="9"/>
      <c r="CI893" s="9"/>
      <c r="CJ893" s="9"/>
      <c r="CK893" s="9"/>
      <c r="CL893" s="9"/>
      <c r="CM893" s="9"/>
      <c r="CN893" s="9"/>
      <c r="CO893" s="9"/>
      <c r="CP893" s="9"/>
      <c r="CQ893" s="9"/>
      <c r="CR893" s="9"/>
      <c r="CS893" s="9"/>
      <c r="CT893" s="9"/>
      <c r="CU893" s="9"/>
      <c r="CV893" s="9"/>
      <c r="CW893" s="9"/>
      <c r="CX893" s="9"/>
      <c r="CY893" s="9"/>
    </row>
    <row r="894" spans="1:103" ht="15.95" customHeight="1" x14ac:dyDescent="0.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c r="BA894" s="9"/>
      <c r="BB894" s="9"/>
      <c r="BC894" s="9"/>
      <c r="BD894" s="9"/>
      <c r="BE894" s="9"/>
      <c r="BF894" s="9"/>
      <c r="BG894" s="9"/>
      <c r="BH894" s="9"/>
      <c r="BI894" s="9"/>
      <c r="BJ894" s="9"/>
      <c r="BK894" s="9"/>
      <c r="BL894" s="9"/>
      <c r="BM894" s="9"/>
      <c r="BN894" s="9"/>
      <c r="BO894" s="9"/>
      <c r="BP894" s="9"/>
      <c r="BQ894" s="9"/>
      <c r="BR894" s="9"/>
      <c r="BS894" s="9"/>
      <c r="BT894" s="9"/>
      <c r="BU894" s="9"/>
      <c r="BV894" s="9"/>
      <c r="BW894" s="9"/>
      <c r="BX894" s="9"/>
      <c r="BY894" s="9"/>
      <c r="BZ894" s="9"/>
      <c r="CA894" s="9"/>
      <c r="CB894" s="9"/>
      <c r="CC894" s="9"/>
      <c r="CD894" s="9"/>
      <c r="CE894" s="9"/>
      <c r="CF894" s="9"/>
      <c r="CG894" s="9"/>
      <c r="CH894" s="9"/>
      <c r="CI894" s="9"/>
      <c r="CJ894" s="9"/>
      <c r="CK894" s="9"/>
      <c r="CL894" s="9"/>
      <c r="CM894" s="9"/>
      <c r="CN894" s="9"/>
      <c r="CO894" s="9"/>
      <c r="CP894" s="9"/>
      <c r="CQ894" s="9"/>
      <c r="CR894" s="9"/>
      <c r="CS894" s="9"/>
      <c r="CT894" s="9"/>
      <c r="CU894" s="9"/>
      <c r="CV894" s="9"/>
      <c r="CW894" s="9"/>
      <c r="CX894" s="9"/>
      <c r="CY894" s="9"/>
    </row>
    <row r="895" spans="1:103" ht="15.95" customHeight="1" x14ac:dyDescent="0.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c r="BA895" s="9"/>
      <c r="BB895" s="9"/>
      <c r="BC895" s="9"/>
      <c r="BD895" s="9"/>
      <c r="BE895" s="9"/>
      <c r="BF895" s="9"/>
      <c r="BG895" s="9"/>
      <c r="BH895" s="9"/>
      <c r="BI895" s="9"/>
      <c r="BJ895" s="9"/>
      <c r="BK895" s="9"/>
      <c r="BL895" s="9"/>
      <c r="BM895" s="9"/>
      <c r="BN895" s="9"/>
      <c r="BO895" s="9"/>
      <c r="BP895" s="9"/>
      <c r="BQ895" s="9"/>
      <c r="BR895" s="9"/>
      <c r="BS895" s="9"/>
      <c r="BT895" s="9"/>
      <c r="BU895" s="9"/>
      <c r="BV895" s="9"/>
      <c r="BW895" s="9"/>
      <c r="BX895" s="9"/>
      <c r="BY895" s="9"/>
      <c r="BZ895" s="9"/>
      <c r="CA895" s="9"/>
      <c r="CB895" s="9"/>
      <c r="CC895" s="9"/>
      <c r="CD895" s="9"/>
      <c r="CE895" s="9"/>
      <c r="CF895" s="9"/>
      <c r="CG895" s="9"/>
      <c r="CH895" s="9"/>
      <c r="CI895" s="9"/>
      <c r="CJ895" s="9"/>
      <c r="CK895" s="9"/>
      <c r="CL895" s="9"/>
      <c r="CM895" s="9"/>
      <c r="CN895" s="9"/>
      <c r="CO895" s="9"/>
      <c r="CP895" s="9"/>
      <c r="CQ895" s="9"/>
      <c r="CR895" s="9"/>
      <c r="CS895" s="9"/>
      <c r="CT895" s="9"/>
      <c r="CU895" s="9"/>
      <c r="CV895" s="9"/>
      <c r="CW895" s="9"/>
      <c r="CX895" s="9"/>
      <c r="CY895" s="9"/>
    </row>
    <row r="896" spans="1:103" ht="15.95" customHeight="1" x14ac:dyDescent="0.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c r="BA896" s="9"/>
      <c r="BB896" s="9"/>
      <c r="BC896" s="9"/>
      <c r="BD896" s="9"/>
      <c r="BE896" s="9"/>
      <c r="BF896" s="9"/>
      <c r="BG896" s="9"/>
      <c r="BH896" s="9"/>
      <c r="BI896" s="9"/>
      <c r="BJ896" s="9"/>
      <c r="BK896" s="9"/>
      <c r="BL896" s="9"/>
      <c r="BM896" s="9"/>
      <c r="BN896" s="9"/>
      <c r="BO896" s="9"/>
      <c r="BP896" s="9"/>
      <c r="BQ896" s="9"/>
      <c r="BR896" s="9"/>
      <c r="BS896" s="9"/>
      <c r="BT896" s="9"/>
      <c r="BU896" s="9"/>
      <c r="BV896" s="9"/>
      <c r="BW896" s="9"/>
      <c r="BX896" s="9"/>
      <c r="BY896" s="9"/>
      <c r="BZ896" s="9"/>
      <c r="CA896" s="9"/>
      <c r="CB896" s="9"/>
      <c r="CC896" s="9"/>
      <c r="CD896" s="9"/>
      <c r="CE896" s="9"/>
      <c r="CF896" s="9"/>
      <c r="CG896" s="9"/>
      <c r="CH896" s="9"/>
      <c r="CI896" s="9"/>
      <c r="CJ896" s="9"/>
      <c r="CK896" s="9"/>
      <c r="CL896" s="9"/>
      <c r="CM896" s="9"/>
      <c r="CN896" s="9"/>
      <c r="CO896" s="9"/>
      <c r="CP896" s="9"/>
      <c r="CQ896" s="9"/>
      <c r="CR896" s="9"/>
      <c r="CS896" s="9"/>
      <c r="CT896" s="9"/>
      <c r="CU896" s="9"/>
      <c r="CV896" s="9"/>
      <c r="CW896" s="9"/>
      <c r="CX896" s="9"/>
      <c r="CY896" s="9"/>
    </row>
    <row r="897" spans="1:103" ht="15.95" customHeight="1" x14ac:dyDescent="0.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c r="BA897" s="9"/>
      <c r="BB897" s="9"/>
      <c r="BC897" s="9"/>
      <c r="BD897" s="9"/>
      <c r="BE897" s="9"/>
      <c r="BF897" s="9"/>
      <c r="BG897" s="9"/>
      <c r="BH897" s="9"/>
      <c r="BI897" s="9"/>
      <c r="BJ897" s="9"/>
      <c r="BK897" s="9"/>
      <c r="BL897" s="9"/>
      <c r="BM897" s="9"/>
      <c r="BN897" s="9"/>
      <c r="BO897" s="9"/>
      <c r="BP897" s="9"/>
      <c r="BQ897" s="9"/>
      <c r="BR897" s="9"/>
      <c r="BS897" s="9"/>
      <c r="BT897" s="9"/>
      <c r="BU897" s="9"/>
      <c r="BV897" s="9"/>
      <c r="BW897" s="9"/>
      <c r="BX897" s="9"/>
      <c r="BY897" s="9"/>
      <c r="BZ897" s="9"/>
      <c r="CA897" s="9"/>
      <c r="CB897" s="9"/>
      <c r="CC897" s="9"/>
      <c r="CD897" s="9"/>
      <c r="CE897" s="9"/>
      <c r="CF897" s="9"/>
      <c r="CG897" s="9"/>
      <c r="CH897" s="9"/>
      <c r="CI897" s="9"/>
      <c r="CJ897" s="9"/>
      <c r="CK897" s="9"/>
      <c r="CL897" s="9"/>
      <c r="CM897" s="9"/>
      <c r="CN897" s="9"/>
      <c r="CO897" s="9"/>
      <c r="CP897" s="9"/>
      <c r="CQ897" s="9"/>
      <c r="CR897" s="9"/>
      <c r="CS897" s="9"/>
      <c r="CT897" s="9"/>
      <c r="CU897" s="9"/>
      <c r="CV897" s="9"/>
      <c r="CW897" s="9"/>
      <c r="CX897" s="9"/>
      <c r="CY897" s="9"/>
    </row>
    <row r="898" spans="1:103" ht="15.95" customHeight="1" x14ac:dyDescent="0.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c r="BA898" s="9"/>
      <c r="BB898" s="9"/>
      <c r="BC898" s="9"/>
      <c r="BD898" s="9"/>
      <c r="BE898" s="9"/>
      <c r="BF898" s="9"/>
      <c r="BG898" s="9"/>
      <c r="BH898" s="9"/>
      <c r="BI898" s="9"/>
      <c r="BJ898" s="9"/>
      <c r="BK898" s="9"/>
      <c r="BL898" s="9"/>
      <c r="BM898" s="9"/>
      <c r="BN898" s="9"/>
      <c r="BO898" s="9"/>
      <c r="BP898" s="9"/>
      <c r="BQ898" s="9"/>
      <c r="BR898" s="9"/>
      <c r="BS898" s="9"/>
      <c r="BT898" s="9"/>
      <c r="BU898" s="9"/>
      <c r="BV898" s="9"/>
      <c r="BW898" s="9"/>
      <c r="BX898" s="9"/>
      <c r="BY898" s="9"/>
      <c r="BZ898" s="9"/>
      <c r="CA898" s="9"/>
      <c r="CB898" s="9"/>
      <c r="CC898" s="9"/>
      <c r="CD898" s="9"/>
      <c r="CE898" s="9"/>
      <c r="CF898" s="9"/>
      <c r="CG898" s="9"/>
      <c r="CH898" s="9"/>
      <c r="CI898" s="9"/>
      <c r="CJ898" s="9"/>
      <c r="CK898" s="9"/>
      <c r="CL898" s="9"/>
      <c r="CM898" s="9"/>
      <c r="CN898" s="9"/>
      <c r="CO898" s="9"/>
      <c r="CP898" s="9"/>
      <c r="CQ898" s="9"/>
      <c r="CR898" s="9"/>
      <c r="CS898" s="9"/>
      <c r="CT898" s="9"/>
      <c r="CU898" s="9"/>
      <c r="CV898" s="9"/>
      <c r="CW898" s="9"/>
      <c r="CX898" s="9"/>
      <c r="CY898" s="9"/>
    </row>
    <row r="899" spans="1:103" ht="15.95" customHeight="1" x14ac:dyDescent="0.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c r="BA899" s="9"/>
      <c r="BB899" s="9"/>
      <c r="BC899" s="9"/>
      <c r="BD899" s="9"/>
      <c r="BE899" s="9"/>
      <c r="BF899" s="9"/>
      <c r="BG899" s="9"/>
      <c r="BH899" s="9"/>
      <c r="BI899" s="9"/>
      <c r="BJ899" s="9"/>
      <c r="BK899" s="9"/>
      <c r="BL899" s="9"/>
      <c r="BM899" s="9"/>
      <c r="BN899" s="9"/>
      <c r="BO899" s="9"/>
      <c r="BP899" s="9"/>
      <c r="BQ899" s="9"/>
      <c r="BR899" s="9"/>
      <c r="BS899" s="9"/>
      <c r="BT899" s="9"/>
      <c r="BU899" s="9"/>
      <c r="BV899" s="9"/>
      <c r="BW899" s="9"/>
      <c r="BX899" s="9"/>
      <c r="BY899" s="9"/>
      <c r="BZ899" s="9"/>
      <c r="CA899" s="9"/>
      <c r="CB899" s="9"/>
      <c r="CC899" s="9"/>
      <c r="CD899" s="9"/>
      <c r="CE899" s="9"/>
      <c r="CF899" s="9"/>
      <c r="CG899" s="9"/>
      <c r="CH899" s="9"/>
      <c r="CI899" s="9"/>
      <c r="CJ899" s="9"/>
      <c r="CK899" s="9"/>
      <c r="CL899" s="9"/>
      <c r="CM899" s="9"/>
      <c r="CN899" s="9"/>
      <c r="CO899" s="9"/>
      <c r="CP899" s="9"/>
      <c r="CQ899" s="9"/>
      <c r="CR899" s="9"/>
      <c r="CS899" s="9"/>
      <c r="CT899" s="9"/>
      <c r="CU899" s="9"/>
      <c r="CV899" s="9"/>
      <c r="CW899" s="9"/>
      <c r="CX899" s="9"/>
      <c r="CY899" s="9"/>
    </row>
    <row r="900" spans="1:103" ht="15.95" customHeight="1" x14ac:dyDescent="0.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c r="BA900" s="9"/>
      <c r="BB900" s="9"/>
      <c r="BC900" s="9"/>
      <c r="BD900" s="9"/>
      <c r="BE900" s="9"/>
      <c r="BF900" s="9"/>
      <c r="BG900" s="9"/>
      <c r="BH900" s="9"/>
      <c r="BI900" s="9"/>
      <c r="BJ900" s="9"/>
      <c r="BK900" s="9"/>
      <c r="BL900" s="9"/>
      <c r="BM900" s="9"/>
      <c r="BN900" s="9"/>
      <c r="BO900" s="9"/>
      <c r="BP900" s="9"/>
      <c r="BQ900" s="9"/>
      <c r="BR900" s="9"/>
      <c r="BS900" s="9"/>
      <c r="BT900" s="9"/>
      <c r="BU900" s="9"/>
      <c r="BV900" s="9"/>
      <c r="BW900" s="9"/>
      <c r="BX900" s="9"/>
      <c r="BY900" s="9"/>
      <c r="BZ900" s="9"/>
      <c r="CA900" s="9"/>
      <c r="CB900" s="9"/>
      <c r="CC900" s="9"/>
      <c r="CD900" s="9"/>
      <c r="CE900" s="9"/>
      <c r="CF900" s="9"/>
      <c r="CG900" s="9"/>
      <c r="CH900" s="9"/>
      <c r="CI900" s="9"/>
      <c r="CJ900" s="9"/>
      <c r="CK900" s="9"/>
      <c r="CL900" s="9"/>
      <c r="CM900" s="9"/>
      <c r="CN900" s="9"/>
      <c r="CO900" s="9"/>
      <c r="CP900" s="9"/>
      <c r="CQ900" s="9"/>
      <c r="CR900" s="9"/>
      <c r="CS900" s="9"/>
      <c r="CT900" s="9"/>
      <c r="CU900" s="9"/>
      <c r="CV900" s="9"/>
      <c r="CW900" s="9"/>
      <c r="CX900" s="9"/>
      <c r="CY900" s="9"/>
    </row>
    <row r="901" spans="1:103" ht="15.95" customHeight="1" x14ac:dyDescent="0.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c r="BA901" s="9"/>
      <c r="BB901" s="9"/>
      <c r="BC901" s="9"/>
      <c r="BD901" s="9"/>
      <c r="BE901" s="9"/>
      <c r="BF901" s="9"/>
      <c r="BG901" s="9"/>
      <c r="BH901" s="9"/>
      <c r="BI901" s="9"/>
      <c r="BJ901" s="9"/>
      <c r="BK901" s="9"/>
      <c r="BL901" s="9"/>
      <c r="BM901" s="9"/>
      <c r="BN901" s="9"/>
      <c r="BO901" s="9"/>
      <c r="BP901" s="9"/>
      <c r="BQ901" s="9"/>
      <c r="BR901" s="9"/>
      <c r="BS901" s="9"/>
      <c r="BT901" s="9"/>
      <c r="BU901" s="9"/>
      <c r="BV901" s="9"/>
      <c r="BW901" s="9"/>
      <c r="BX901" s="9"/>
      <c r="BY901" s="9"/>
      <c r="BZ901" s="9"/>
      <c r="CA901" s="9"/>
      <c r="CB901" s="9"/>
      <c r="CC901" s="9"/>
      <c r="CD901" s="9"/>
      <c r="CE901" s="9"/>
      <c r="CF901" s="9"/>
      <c r="CG901" s="9"/>
      <c r="CH901" s="9"/>
      <c r="CI901" s="9"/>
      <c r="CJ901" s="9"/>
      <c r="CK901" s="9"/>
      <c r="CL901" s="9"/>
      <c r="CM901" s="9"/>
      <c r="CN901" s="9"/>
      <c r="CO901" s="9"/>
      <c r="CP901" s="9"/>
      <c r="CQ901" s="9"/>
      <c r="CR901" s="9"/>
      <c r="CS901" s="9"/>
      <c r="CT901" s="9"/>
      <c r="CU901" s="9"/>
      <c r="CV901" s="9"/>
      <c r="CW901" s="9"/>
      <c r="CX901" s="9"/>
      <c r="CY901" s="9"/>
    </row>
    <row r="902" spans="1:103" ht="15.95" customHeight="1" x14ac:dyDescent="0.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c r="BA902" s="9"/>
      <c r="BB902" s="9"/>
      <c r="BC902" s="9"/>
      <c r="BD902" s="9"/>
      <c r="BE902" s="9"/>
      <c r="BF902" s="9"/>
      <c r="BG902" s="9"/>
      <c r="BH902" s="9"/>
      <c r="BI902" s="9"/>
      <c r="BJ902" s="9"/>
      <c r="BK902" s="9"/>
      <c r="BL902" s="9"/>
      <c r="BM902" s="9"/>
      <c r="BN902" s="9"/>
      <c r="BO902" s="9"/>
      <c r="BP902" s="9"/>
      <c r="BQ902" s="9"/>
      <c r="BR902" s="9"/>
      <c r="BS902" s="9"/>
      <c r="BT902" s="9"/>
      <c r="BU902" s="9"/>
      <c r="BV902" s="9"/>
      <c r="BW902" s="9"/>
      <c r="BX902" s="9"/>
      <c r="BY902" s="9"/>
      <c r="BZ902" s="9"/>
      <c r="CA902" s="9"/>
      <c r="CB902" s="9"/>
      <c r="CC902" s="9"/>
      <c r="CD902" s="9"/>
      <c r="CE902" s="9"/>
      <c r="CF902" s="9"/>
      <c r="CG902" s="9"/>
      <c r="CH902" s="9"/>
      <c r="CI902" s="9"/>
      <c r="CJ902" s="9"/>
      <c r="CK902" s="9"/>
      <c r="CL902" s="9"/>
      <c r="CM902" s="9"/>
      <c r="CN902" s="9"/>
      <c r="CO902" s="9"/>
      <c r="CP902" s="9"/>
      <c r="CQ902" s="9"/>
      <c r="CR902" s="9"/>
      <c r="CS902" s="9"/>
      <c r="CT902" s="9"/>
      <c r="CU902" s="9"/>
      <c r="CV902" s="9"/>
      <c r="CW902" s="9"/>
      <c r="CX902" s="9"/>
      <c r="CY902" s="9"/>
    </row>
    <row r="903" spans="1:103" ht="15.95" customHeight="1" x14ac:dyDescent="0.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c r="BA903" s="9"/>
      <c r="BB903" s="9"/>
      <c r="BC903" s="9"/>
      <c r="BD903" s="9"/>
      <c r="BE903" s="9"/>
      <c r="BF903" s="9"/>
      <c r="BG903" s="9"/>
      <c r="BH903" s="9"/>
      <c r="BI903" s="9"/>
      <c r="BJ903" s="9"/>
      <c r="BK903" s="9"/>
      <c r="BL903" s="9"/>
      <c r="BM903" s="9"/>
      <c r="BN903" s="9"/>
      <c r="BO903" s="9"/>
      <c r="BP903" s="9"/>
      <c r="BQ903" s="9"/>
      <c r="BR903" s="9"/>
      <c r="BS903" s="9"/>
      <c r="BT903" s="9"/>
      <c r="BU903" s="9"/>
      <c r="BV903" s="9"/>
      <c r="BW903" s="9"/>
      <c r="BX903" s="9"/>
      <c r="BY903" s="9"/>
      <c r="BZ903" s="9"/>
      <c r="CA903" s="9"/>
      <c r="CB903" s="9"/>
      <c r="CC903" s="9"/>
      <c r="CD903" s="9"/>
      <c r="CE903" s="9"/>
      <c r="CF903" s="9"/>
      <c r="CG903" s="9"/>
      <c r="CH903" s="9"/>
      <c r="CI903" s="9"/>
      <c r="CJ903" s="9"/>
      <c r="CK903" s="9"/>
      <c r="CL903" s="9"/>
      <c r="CM903" s="9"/>
      <c r="CN903" s="9"/>
      <c r="CO903" s="9"/>
      <c r="CP903" s="9"/>
      <c r="CQ903" s="9"/>
      <c r="CR903" s="9"/>
      <c r="CS903" s="9"/>
      <c r="CT903" s="9"/>
      <c r="CU903" s="9"/>
      <c r="CV903" s="9"/>
      <c r="CW903" s="9"/>
      <c r="CX903" s="9"/>
      <c r="CY903" s="9"/>
    </row>
    <row r="904" spans="1:103" ht="15.95" customHeight="1" x14ac:dyDescent="0.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c r="BA904" s="9"/>
      <c r="BB904" s="9"/>
      <c r="BC904" s="9"/>
      <c r="BD904" s="9"/>
      <c r="BE904" s="9"/>
      <c r="BF904" s="9"/>
      <c r="BG904" s="9"/>
      <c r="BH904" s="9"/>
      <c r="BI904" s="9"/>
      <c r="BJ904" s="9"/>
      <c r="BK904" s="9"/>
      <c r="BL904" s="9"/>
      <c r="BM904" s="9"/>
      <c r="BN904" s="9"/>
      <c r="BO904" s="9"/>
      <c r="BP904" s="9"/>
      <c r="BQ904" s="9"/>
      <c r="BR904" s="9"/>
      <c r="BS904" s="9"/>
      <c r="BT904" s="9"/>
      <c r="BU904" s="9"/>
      <c r="BV904" s="9"/>
      <c r="BW904" s="9"/>
      <c r="BX904" s="9"/>
      <c r="BY904" s="9"/>
      <c r="BZ904" s="9"/>
      <c r="CA904" s="9"/>
      <c r="CB904" s="9"/>
      <c r="CC904" s="9"/>
      <c r="CD904" s="9"/>
      <c r="CE904" s="9"/>
      <c r="CF904" s="9"/>
      <c r="CG904" s="9"/>
      <c r="CH904" s="9"/>
      <c r="CI904" s="9"/>
      <c r="CJ904" s="9"/>
      <c r="CK904" s="9"/>
      <c r="CL904" s="9"/>
      <c r="CM904" s="9"/>
      <c r="CN904" s="9"/>
      <c r="CO904" s="9"/>
      <c r="CP904" s="9"/>
      <c r="CQ904" s="9"/>
      <c r="CR904" s="9"/>
      <c r="CS904" s="9"/>
      <c r="CT904" s="9"/>
      <c r="CU904" s="9"/>
      <c r="CV904" s="9"/>
      <c r="CW904" s="9"/>
      <c r="CX904" s="9"/>
      <c r="CY904" s="9"/>
    </row>
    <row r="905" spans="1:103" ht="15.95" customHeight="1" x14ac:dyDescent="0.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c r="BA905" s="9"/>
      <c r="BB905" s="9"/>
      <c r="BC905" s="9"/>
      <c r="BD905" s="9"/>
      <c r="BE905" s="9"/>
      <c r="BF905" s="9"/>
      <c r="BG905" s="9"/>
      <c r="BH905" s="9"/>
      <c r="BI905" s="9"/>
      <c r="BJ905" s="9"/>
      <c r="BK905" s="9"/>
      <c r="BL905" s="9"/>
      <c r="BM905" s="9"/>
      <c r="BN905" s="9"/>
      <c r="BO905" s="9"/>
      <c r="BP905" s="9"/>
      <c r="BQ905" s="9"/>
      <c r="BR905" s="9"/>
      <c r="BS905" s="9"/>
      <c r="BT905" s="9"/>
      <c r="BU905" s="9"/>
      <c r="BV905" s="9"/>
      <c r="BW905" s="9"/>
      <c r="BX905" s="9"/>
      <c r="BY905" s="9"/>
      <c r="BZ905" s="9"/>
      <c r="CA905" s="9"/>
      <c r="CB905" s="9"/>
      <c r="CC905" s="9"/>
      <c r="CD905" s="9"/>
      <c r="CE905" s="9"/>
      <c r="CF905" s="9"/>
      <c r="CG905" s="9"/>
      <c r="CH905" s="9"/>
      <c r="CI905" s="9"/>
      <c r="CJ905" s="9"/>
      <c r="CK905" s="9"/>
      <c r="CL905" s="9"/>
      <c r="CM905" s="9"/>
      <c r="CN905" s="9"/>
      <c r="CO905" s="9"/>
      <c r="CP905" s="9"/>
      <c r="CQ905" s="9"/>
      <c r="CR905" s="9"/>
      <c r="CS905" s="9"/>
      <c r="CT905" s="9"/>
      <c r="CU905" s="9"/>
      <c r="CV905" s="9"/>
      <c r="CW905" s="9"/>
      <c r="CX905" s="9"/>
      <c r="CY905" s="9"/>
    </row>
    <row r="906" spans="1:103" ht="15.95" customHeight="1" x14ac:dyDescent="0.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c r="BA906" s="9"/>
      <c r="BB906" s="9"/>
      <c r="BC906" s="9"/>
      <c r="BD906" s="9"/>
      <c r="BE906" s="9"/>
      <c r="BF906" s="9"/>
      <c r="BG906" s="9"/>
      <c r="BH906" s="9"/>
      <c r="BI906" s="9"/>
      <c r="BJ906" s="9"/>
      <c r="BK906" s="9"/>
      <c r="BL906" s="9"/>
      <c r="BM906" s="9"/>
      <c r="BN906" s="9"/>
      <c r="BO906" s="9"/>
      <c r="BP906" s="9"/>
      <c r="BQ906" s="9"/>
      <c r="BR906" s="9"/>
      <c r="BS906" s="9"/>
      <c r="BT906" s="9"/>
      <c r="BU906" s="9"/>
      <c r="BV906" s="9"/>
      <c r="BW906" s="9"/>
      <c r="BX906" s="9"/>
      <c r="BY906" s="9"/>
      <c r="BZ906" s="9"/>
      <c r="CA906" s="9"/>
      <c r="CB906" s="9"/>
      <c r="CC906" s="9"/>
      <c r="CD906" s="9"/>
      <c r="CE906" s="9"/>
      <c r="CF906" s="9"/>
      <c r="CG906" s="9"/>
      <c r="CH906" s="9"/>
      <c r="CI906" s="9"/>
      <c r="CJ906" s="9"/>
      <c r="CK906" s="9"/>
      <c r="CL906" s="9"/>
      <c r="CM906" s="9"/>
      <c r="CN906" s="9"/>
      <c r="CO906" s="9"/>
      <c r="CP906" s="9"/>
      <c r="CQ906" s="9"/>
      <c r="CR906" s="9"/>
      <c r="CS906" s="9"/>
      <c r="CT906" s="9"/>
      <c r="CU906" s="9"/>
      <c r="CV906" s="9"/>
      <c r="CW906" s="9"/>
      <c r="CX906" s="9"/>
      <c r="CY906" s="9"/>
    </row>
    <row r="907" spans="1:103" ht="15.95" customHeight="1" x14ac:dyDescent="0.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c r="BA907" s="9"/>
      <c r="BB907" s="9"/>
      <c r="BC907" s="9"/>
      <c r="BD907" s="9"/>
      <c r="BE907" s="9"/>
      <c r="BF907" s="9"/>
      <c r="BG907" s="9"/>
      <c r="BH907" s="9"/>
      <c r="BI907" s="9"/>
      <c r="BJ907" s="9"/>
      <c r="BK907" s="9"/>
      <c r="BL907" s="9"/>
      <c r="BM907" s="9"/>
      <c r="BN907" s="9"/>
      <c r="BO907" s="9"/>
      <c r="BP907" s="9"/>
      <c r="BQ907" s="9"/>
      <c r="BR907" s="9"/>
      <c r="BS907" s="9"/>
      <c r="BT907" s="9"/>
      <c r="BU907" s="9"/>
      <c r="BV907" s="9"/>
      <c r="BW907" s="9"/>
      <c r="BX907" s="9"/>
      <c r="BY907" s="9"/>
      <c r="BZ907" s="9"/>
      <c r="CA907" s="9"/>
      <c r="CB907" s="9"/>
      <c r="CC907" s="9"/>
      <c r="CD907" s="9"/>
      <c r="CE907" s="9"/>
      <c r="CF907" s="9"/>
      <c r="CG907" s="9"/>
      <c r="CH907" s="9"/>
      <c r="CI907" s="9"/>
      <c r="CJ907" s="9"/>
      <c r="CK907" s="9"/>
      <c r="CL907" s="9"/>
      <c r="CM907" s="9"/>
      <c r="CN907" s="9"/>
      <c r="CO907" s="9"/>
      <c r="CP907" s="9"/>
      <c r="CQ907" s="9"/>
      <c r="CR907" s="9"/>
      <c r="CS907" s="9"/>
      <c r="CT907" s="9"/>
      <c r="CU907" s="9"/>
      <c r="CV907" s="9"/>
      <c r="CW907" s="9"/>
      <c r="CX907" s="9"/>
      <c r="CY907" s="9"/>
    </row>
    <row r="908" spans="1:103" ht="15.95" customHeight="1" x14ac:dyDescent="0.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c r="BA908" s="9"/>
      <c r="BB908" s="9"/>
      <c r="BC908" s="9"/>
      <c r="BD908" s="9"/>
      <c r="BE908" s="9"/>
      <c r="BF908" s="9"/>
      <c r="BG908" s="9"/>
      <c r="BH908" s="9"/>
      <c r="BI908" s="9"/>
      <c r="BJ908" s="9"/>
      <c r="BK908" s="9"/>
      <c r="BL908" s="9"/>
      <c r="BM908" s="9"/>
      <c r="BN908" s="9"/>
      <c r="BO908" s="9"/>
      <c r="BP908" s="9"/>
      <c r="BQ908" s="9"/>
      <c r="BR908" s="9"/>
      <c r="BS908" s="9"/>
      <c r="BT908" s="9"/>
      <c r="BU908" s="9"/>
      <c r="BV908" s="9"/>
      <c r="BW908" s="9"/>
      <c r="BX908" s="9"/>
      <c r="BY908" s="9"/>
      <c r="BZ908" s="9"/>
      <c r="CA908" s="9"/>
      <c r="CB908" s="9"/>
      <c r="CC908" s="9"/>
      <c r="CD908" s="9"/>
      <c r="CE908" s="9"/>
      <c r="CF908" s="9"/>
      <c r="CG908" s="9"/>
      <c r="CH908" s="9"/>
      <c r="CI908" s="9"/>
      <c r="CJ908" s="9"/>
      <c r="CK908" s="9"/>
      <c r="CL908" s="9"/>
      <c r="CM908" s="9"/>
      <c r="CN908" s="9"/>
      <c r="CO908" s="9"/>
      <c r="CP908" s="9"/>
      <c r="CQ908" s="9"/>
      <c r="CR908" s="9"/>
      <c r="CS908" s="9"/>
      <c r="CT908" s="9"/>
      <c r="CU908" s="9"/>
      <c r="CV908" s="9"/>
      <c r="CW908" s="9"/>
      <c r="CX908" s="9"/>
      <c r="CY908" s="9"/>
    </row>
    <row r="909" spans="1:103" ht="15.95" customHeight="1" x14ac:dyDescent="0.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c r="BA909" s="9"/>
      <c r="BB909" s="9"/>
      <c r="BC909" s="9"/>
      <c r="BD909" s="9"/>
      <c r="BE909" s="9"/>
      <c r="BF909" s="9"/>
      <c r="BG909" s="9"/>
      <c r="BH909" s="9"/>
      <c r="BI909" s="9"/>
      <c r="BJ909" s="9"/>
      <c r="BK909" s="9"/>
      <c r="BL909" s="9"/>
      <c r="BM909" s="9"/>
      <c r="BN909" s="9"/>
      <c r="BO909" s="9"/>
      <c r="BP909" s="9"/>
      <c r="BQ909" s="9"/>
      <c r="BR909" s="9"/>
      <c r="BS909" s="9"/>
      <c r="BT909" s="9"/>
      <c r="BU909" s="9"/>
      <c r="BV909" s="9"/>
      <c r="BW909" s="9"/>
      <c r="BX909" s="9"/>
      <c r="BY909" s="9"/>
      <c r="BZ909" s="9"/>
      <c r="CA909" s="9"/>
      <c r="CB909" s="9"/>
      <c r="CC909" s="9"/>
      <c r="CD909" s="9"/>
      <c r="CE909" s="9"/>
      <c r="CF909" s="9"/>
      <c r="CG909" s="9"/>
      <c r="CH909" s="9"/>
      <c r="CI909" s="9"/>
      <c r="CJ909" s="9"/>
      <c r="CK909" s="9"/>
      <c r="CL909" s="9"/>
      <c r="CM909" s="9"/>
      <c r="CN909" s="9"/>
      <c r="CO909" s="9"/>
      <c r="CP909" s="9"/>
      <c r="CQ909" s="9"/>
      <c r="CR909" s="9"/>
      <c r="CS909" s="9"/>
      <c r="CT909" s="9"/>
      <c r="CU909" s="9"/>
      <c r="CV909" s="9"/>
      <c r="CW909" s="9"/>
      <c r="CX909" s="9"/>
      <c r="CY909" s="9"/>
    </row>
    <row r="910" spans="1:103" ht="15.95" customHeight="1" x14ac:dyDescent="0.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c r="BA910" s="9"/>
      <c r="BB910" s="9"/>
      <c r="BC910" s="9"/>
      <c r="BD910" s="9"/>
      <c r="BE910" s="9"/>
      <c r="BF910" s="9"/>
      <c r="BG910" s="9"/>
      <c r="BH910" s="9"/>
      <c r="BI910" s="9"/>
      <c r="BJ910" s="9"/>
      <c r="BK910" s="9"/>
      <c r="BL910" s="9"/>
      <c r="BM910" s="9"/>
      <c r="BN910" s="9"/>
      <c r="BO910" s="9"/>
      <c r="BP910" s="9"/>
      <c r="BQ910" s="9"/>
      <c r="BR910" s="9"/>
      <c r="BS910" s="9"/>
      <c r="BT910" s="9"/>
      <c r="BU910" s="9"/>
      <c r="BV910" s="9"/>
      <c r="BW910" s="9"/>
      <c r="BX910" s="9"/>
      <c r="BY910" s="9"/>
      <c r="BZ910" s="9"/>
      <c r="CA910" s="9"/>
      <c r="CB910" s="9"/>
      <c r="CC910" s="9"/>
      <c r="CD910" s="9"/>
      <c r="CE910" s="9"/>
      <c r="CF910" s="9"/>
      <c r="CG910" s="9"/>
      <c r="CH910" s="9"/>
      <c r="CI910" s="9"/>
      <c r="CJ910" s="9"/>
      <c r="CK910" s="9"/>
      <c r="CL910" s="9"/>
      <c r="CM910" s="9"/>
      <c r="CN910" s="9"/>
      <c r="CO910" s="9"/>
      <c r="CP910" s="9"/>
      <c r="CQ910" s="9"/>
      <c r="CR910" s="9"/>
      <c r="CS910" s="9"/>
      <c r="CT910" s="9"/>
      <c r="CU910" s="9"/>
      <c r="CV910" s="9"/>
      <c r="CW910" s="9"/>
      <c r="CX910" s="9"/>
      <c r="CY910" s="9"/>
    </row>
    <row r="911" spans="1:103" ht="15.95" customHeight="1" x14ac:dyDescent="0.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c r="BA911" s="9"/>
      <c r="BB911" s="9"/>
      <c r="BC911" s="9"/>
      <c r="BD911" s="9"/>
      <c r="BE911" s="9"/>
      <c r="BF911" s="9"/>
      <c r="BG911" s="9"/>
      <c r="BH911" s="9"/>
      <c r="BI911" s="9"/>
      <c r="BJ911" s="9"/>
      <c r="BK911" s="9"/>
      <c r="BL911" s="9"/>
      <c r="BM911" s="9"/>
      <c r="BN911" s="9"/>
      <c r="BO911" s="9"/>
      <c r="BP911" s="9"/>
      <c r="BQ911" s="9"/>
      <c r="BR911" s="9"/>
      <c r="BS911" s="9"/>
      <c r="BT911" s="9"/>
      <c r="BU911" s="9"/>
      <c r="BV911" s="9"/>
      <c r="BW911" s="9"/>
      <c r="BX911" s="9"/>
      <c r="BY911" s="9"/>
      <c r="BZ911" s="9"/>
      <c r="CA911" s="9"/>
      <c r="CB911" s="9"/>
      <c r="CC911" s="9"/>
      <c r="CD911" s="9"/>
      <c r="CE911" s="9"/>
      <c r="CF911" s="9"/>
      <c r="CG911" s="9"/>
      <c r="CH911" s="9"/>
      <c r="CI911" s="9"/>
      <c r="CJ911" s="9"/>
      <c r="CK911" s="9"/>
      <c r="CL911" s="9"/>
      <c r="CM911" s="9"/>
      <c r="CN911" s="9"/>
      <c r="CO911" s="9"/>
      <c r="CP911" s="9"/>
      <c r="CQ911" s="9"/>
      <c r="CR911" s="9"/>
      <c r="CS911" s="9"/>
      <c r="CT911" s="9"/>
      <c r="CU911" s="9"/>
      <c r="CV911" s="9"/>
      <c r="CW911" s="9"/>
      <c r="CX911" s="9"/>
      <c r="CY911" s="9"/>
    </row>
    <row r="912" spans="1:103" ht="15.95" customHeight="1" x14ac:dyDescent="0.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c r="BA912" s="9"/>
      <c r="BB912" s="9"/>
      <c r="BC912" s="9"/>
      <c r="BD912" s="9"/>
      <c r="BE912" s="9"/>
      <c r="BF912" s="9"/>
      <c r="BG912" s="9"/>
      <c r="BH912" s="9"/>
      <c r="BI912" s="9"/>
      <c r="BJ912" s="9"/>
      <c r="BK912" s="9"/>
      <c r="BL912" s="9"/>
      <c r="BM912" s="9"/>
      <c r="BN912" s="9"/>
      <c r="BO912" s="9"/>
      <c r="BP912" s="9"/>
      <c r="BQ912" s="9"/>
      <c r="BR912" s="9"/>
      <c r="BS912" s="9"/>
      <c r="BT912" s="9"/>
      <c r="BU912" s="9"/>
      <c r="BV912" s="9"/>
      <c r="BW912" s="9"/>
      <c r="BX912" s="9"/>
      <c r="BY912" s="9"/>
      <c r="BZ912" s="9"/>
      <c r="CA912" s="9"/>
      <c r="CB912" s="9"/>
      <c r="CC912" s="9"/>
      <c r="CD912" s="9"/>
      <c r="CE912" s="9"/>
      <c r="CF912" s="9"/>
      <c r="CG912" s="9"/>
      <c r="CH912" s="9"/>
      <c r="CI912" s="9"/>
      <c r="CJ912" s="9"/>
      <c r="CK912" s="9"/>
      <c r="CL912" s="9"/>
      <c r="CM912" s="9"/>
      <c r="CN912" s="9"/>
      <c r="CO912" s="9"/>
      <c r="CP912" s="9"/>
      <c r="CQ912" s="9"/>
      <c r="CR912" s="9"/>
      <c r="CS912" s="9"/>
      <c r="CT912" s="9"/>
      <c r="CU912" s="9"/>
      <c r="CV912" s="9"/>
      <c r="CW912" s="9"/>
      <c r="CX912" s="9"/>
      <c r="CY912" s="9"/>
    </row>
    <row r="913" spans="1:103" ht="15.95" customHeight="1" x14ac:dyDescent="0.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c r="BA913" s="9"/>
      <c r="BB913" s="9"/>
      <c r="BC913" s="9"/>
      <c r="BD913" s="9"/>
      <c r="BE913" s="9"/>
      <c r="BF913" s="9"/>
      <c r="BG913" s="9"/>
      <c r="BH913" s="9"/>
      <c r="BI913" s="9"/>
      <c r="BJ913" s="9"/>
      <c r="BK913" s="9"/>
      <c r="BL913" s="9"/>
      <c r="BM913" s="9"/>
      <c r="BN913" s="9"/>
      <c r="BO913" s="9"/>
      <c r="BP913" s="9"/>
      <c r="BQ913" s="9"/>
      <c r="BR913" s="9"/>
      <c r="BS913" s="9"/>
      <c r="BT913" s="9"/>
      <c r="BU913" s="9"/>
      <c r="BV913" s="9"/>
      <c r="BW913" s="9"/>
      <c r="BX913" s="9"/>
      <c r="BY913" s="9"/>
      <c r="BZ913" s="9"/>
      <c r="CA913" s="9"/>
      <c r="CB913" s="9"/>
      <c r="CC913" s="9"/>
      <c r="CD913" s="9"/>
      <c r="CE913" s="9"/>
      <c r="CF913" s="9"/>
      <c r="CG913" s="9"/>
      <c r="CH913" s="9"/>
      <c r="CI913" s="9"/>
      <c r="CJ913" s="9"/>
      <c r="CK913" s="9"/>
      <c r="CL913" s="9"/>
      <c r="CM913" s="9"/>
      <c r="CN913" s="9"/>
      <c r="CO913" s="9"/>
      <c r="CP913" s="9"/>
      <c r="CQ913" s="9"/>
      <c r="CR913" s="9"/>
      <c r="CS913" s="9"/>
      <c r="CT913" s="9"/>
      <c r="CU913" s="9"/>
      <c r="CV913" s="9"/>
      <c r="CW913" s="9"/>
      <c r="CX913" s="9"/>
      <c r="CY913" s="9"/>
    </row>
    <row r="914" spans="1:103" ht="15.95" customHeight="1" x14ac:dyDescent="0.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c r="BA914" s="9"/>
      <c r="BB914" s="9"/>
      <c r="BC914" s="9"/>
      <c r="BD914" s="9"/>
      <c r="BE914" s="9"/>
      <c r="BF914" s="9"/>
      <c r="BG914" s="9"/>
      <c r="BH914" s="9"/>
      <c r="BI914" s="9"/>
      <c r="BJ914" s="9"/>
      <c r="BK914" s="9"/>
      <c r="BL914" s="9"/>
      <c r="BM914" s="9"/>
      <c r="BN914" s="9"/>
      <c r="BO914" s="9"/>
      <c r="BP914" s="9"/>
      <c r="BQ914" s="9"/>
      <c r="BR914" s="9"/>
      <c r="BS914" s="9"/>
      <c r="BT914" s="9"/>
      <c r="BU914" s="9"/>
      <c r="BV914" s="9"/>
      <c r="BW914" s="9"/>
      <c r="BX914" s="9"/>
      <c r="BY914" s="9"/>
      <c r="BZ914" s="9"/>
      <c r="CA914" s="9"/>
      <c r="CB914" s="9"/>
      <c r="CC914" s="9"/>
      <c r="CD914" s="9"/>
      <c r="CE914" s="9"/>
      <c r="CF914" s="9"/>
      <c r="CG914" s="9"/>
      <c r="CH914" s="9"/>
      <c r="CI914" s="9"/>
      <c r="CJ914" s="9"/>
      <c r="CK914" s="9"/>
      <c r="CL914" s="9"/>
      <c r="CM914" s="9"/>
      <c r="CN914" s="9"/>
      <c r="CO914" s="9"/>
      <c r="CP914" s="9"/>
      <c r="CQ914" s="9"/>
      <c r="CR914" s="9"/>
      <c r="CS914" s="9"/>
      <c r="CT914" s="9"/>
      <c r="CU914" s="9"/>
      <c r="CV914" s="9"/>
      <c r="CW914" s="9"/>
      <c r="CX914" s="9"/>
      <c r="CY914" s="9"/>
    </row>
    <row r="915" spans="1:103" ht="15.95" customHeight="1" x14ac:dyDescent="0.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c r="BA915" s="9"/>
      <c r="BB915" s="9"/>
      <c r="BC915" s="9"/>
      <c r="BD915" s="9"/>
      <c r="BE915" s="9"/>
      <c r="BF915" s="9"/>
      <c r="BG915" s="9"/>
      <c r="BH915" s="9"/>
      <c r="BI915" s="9"/>
      <c r="BJ915" s="9"/>
      <c r="BK915" s="9"/>
      <c r="BL915" s="9"/>
      <c r="BM915" s="9"/>
      <c r="BN915" s="9"/>
      <c r="BO915" s="9"/>
      <c r="BP915" s="9"/>
      <c r="BQ915" s="9"/>
      <c r="BR915" s="9"/>
      <c r="BS915" s="9"/>
      <c r="BT915" s="9"/>
      <c r="BU915" s="9"/>
      <c r="BV915" s="9"/>
      <c r="BW915" s="9"/>
      <c r="BX915" s="9"/>
      <c r="BY915" s="9"/>
      <c r="BZ915" s="9"/>
      <c r="CA915" s="9"/>
      <c r="CB915" s="9"/>
      <c r="CC915" s="9"/>
      <c r="CD915" s="9"/>
      <c r="CE915" s="9"/>
      <c r="CF915" s="9"/>
      <c r="CG915" s="9"/>
      <c r="CH915" s="9"/>
      <c r="CI915" s="9"/>
      <c r="CJ915" s="9"/>
      <c r="CK915" s="9"/>
      <c r="CL915" s="9"/>
      <c r="CM915" s="9"/>
      <c r="CN915" s="9"/>
      <c r="CO915" s="9"/>
      <c r="CP915" s="9"/>
      <c r="CQ915" s="9"/>
      <c r="CR915" s="9"/>
      <c r="CS915" s="9"/>
      <c r="CT915" s="9"/>
      <c r="CU915" s="9"/>
      <c r="CV915" s="9"/>
      <c r="CW915" s="9"/>
      <c r="CX915" s="9"/>
      <c r="CY915" s="9"/>
    </row>
    <row r="916" spans="1:103" ht="15.95" customHeight="1" x14ac:dyDescent="0.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c r="BA916" s="9"/>
      <c r="BB916" s="9"/>
      <c r="BC916" s="9"/>
      <c r="BD916" s="9"/>
      <c r="BE916" s="9"/>
      <c r="BF916" s="9"/>
      <c r="BG916" s="9"/>
      <c r="BH916" s="9"/>
      <c r="BI916" s="9"/>
      <c r="BJ916" s="9"/>
      <c r="BK916" s="9"/>
      <c r="BL916" s="9"/>
      <c r="BM916" s="9"/>
      <c r="BN916" s="9"/>
      <c r="BO916" s="9"/>
      <c r="BP916" s="9"/>
      <c r="BQ916" s="9"/>
      <c r="BR916" s="9"/>
      <c r="BS916" s="9"/>
      <c r="BT916" s="9"/>
      <c r="BU916" s="9"/>
      <c r="BV916" s="9"/>
      <c r="BW916" s="9"/>
      <c r="BX916" s="9"/>
      <c r="BY916" s="9"/>
      <c r="BZ916" s="9"/>
      <c r="CA916" s="9"/>
      <c r="CB916" s="9"/>
      <c r="CC916" s="9"/>
      <c r="CD916" s="9"/>
      <c r="CE916" s="9"/>
      <c r="CF916" s="9"/>
      <c r="CG916" s="9"/>
      <c r="CH916" s="9"/>
      <c r="CI916" s="9"/>
      <c r="CJ916" s="9"/>
      <c r="CK916" s="9"/>
      <c r="CL916" s="9"/>
      <c r="CM916" s="9"/>
      <c r="CN916" s="9"/>
      <c r="CO916" s="9"/>
      <c r="CP916" s="9"/>
      <c r="CQ916" s="9"/>
      <c r="CR916" s="9"/>
      <c r="CS916" s="9"/>
      <c r="CT916" s="9"/>
      <c r="CU916" s="9"/>
      <c r="CV916" s="9"/>
      <c r="CW916" s="9"/>
      <c r="CX916" s="9"/>
      <c r="CY916" s="9"/>
    </row>
    <row r="917" spans="1:103" ht="15.95" customHeight="1" x14ac:dyDescent="0.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c r="BA917" s="9"/>
      <c r="BB917" s="9"/>
      <c r="BC917" s="9"/>
      <c r="BD917" s="9"/>
      <c r="BE917" s="9"/>
      <c r="BF917" s="9"/>
      <c r="BG917" s="9"/>
      <c r="BH917" s="9"/>
      <c r="BI917" s="9"/>
      <c r="BJ917" s="9"/>
      <c r="BK917" s="9"/>
      <c r="BL917" s="9"/>
      <c r="BM917" s="9"/>
      <c r="BN917" s="9"/>
      <c r="BO917" s="9"/>
      <c r="BP917" s="9"/>
      <c r="BQ917" s="9"/>
      <c r="BR917" s="9"/>
      <c r="BS917" s="9"/>
      <c r="BT917" s="9"/>
      <c r="BU917" s="9"/>
      <c r="BV917" s="9"/>
      <c r="BW917" s="9"/>
      <c r="BX917" s="9"/>
      <c r="BY917" s="9"/>
      <c r="BZ917" s="9"/>
      <c r="CA917" s="9"/>
      <c r="CB917" s="9"/>
      <c r="CC917" s="9"/>
      <c r="CD917" s="9"/>
      <c r="CE917" s="9"/>
      <c r="CF917" s="9"/>
      <c r="CG917" s="9"/>
      <c r="CH917" s="9"/>
      <c r="CI917" s="9"/>
      <c r="CJ917" s="9"/>
      <c r="CK917" s="9"/>
      <c r="CL917" s="9"/>
      <c r="CM917" s="9"/>
      <c r="CN917" s="9"/>
      <c r="CO917" s="9"/>
      <c r="CP917" s="9"/>
      <c r="CQ917" s="9"/>
      <c r="CR917" s="9"/>
      <c r="CS917" s="9"/>
      <c r="CT917" s="9"/>
      <c r="CU917" s="9"/>
      <c r="CV917" s="9"/>
      <c r="CW917" s="9"/>
      <c r="CX917" s="9"/>
      <c r="CY917" s="9"/>
    </row>
    <row r="918" spans="1:103" ht="15.95" customHeight="1" x14ac:dyDescent="0.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c r="BA918" s="9"/>
      <c r="BB918" s="9"/>
      <c r="BC918" s="9"/>
      <c r="BD918" s="9"/>
      <c r="BE918" s="9"/>
      <c r="BF918" s="9"/>
      <c r="BG918" s="9"/>
      <c r="BH918" s="9"/>
      <c r="BI918" s="9"/>
      <c r="BJ918" s="9"/>
      <c r="BK918" s="9"/>
      <c r="BL918" s="9"/>
      <c r="BM918" s="9"/>
      <c r="BN918" s="9"/>
      <c r="BO918" s="9"/>
      <c r="BP918" s="9"/>
      <c r="BQ918" s="9"/>
      <c r="BR918" s="9"/>
      <c r="BS918" s="9"/>
      <c r="BT918" s="9"/>
      <c r="BU918" s="9"/>
      <c r="BV918" s="9"/>
      <c r="BW918" s="9"/>
      <c r="BX918" s="9"/>
      <c r="BY918" s="9"/>
      <c r="BZ918" s="9"/>
      <c r="CA918" s="9"/>
      <c r="CB918" s="9"/>
      <c r="CC918" s="9"/>
      <c r="CD918" s="9"/>
      <c r="CE918" s="9"/>
      <c r="CF918" s="9"/>
      <c r="CG918" s="9"/>
      <c r="CH918" s="9"/>
      <c r="CI918" s="9"/>
      <c r="CJ918" s="9"/>
      <c r="CK918" s="9"/>
      <c r="CL918" s="9"/>
      <c r="CM918" s="9"/>
      <c r="CN918" s="9"/>
      <c r="CO918" s="9"/>
      <c r="CP918" s="9"/>
      <c r="CQ918" s="9"/>
      <c r="CR918" s="9"/>
      <c r="CS918" s="9"/>
      <c r="CT918" s="9"/>
      <c r="CU918" s="9"/>
      <c r="CV918" s="9"/>
      <c r="CW918" s="9"/>
      <c r="CX918" s="9"/>
      <c r="CY918" s="9"/>
    </row>
    <row r="919" spans="1:103" ht="15.95" customHeight="1" x14ac:dyDescent="0.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c r="BA919" s="9"/>
      <c r="BB919" s="9"/>
      <c r="BC919" s="9"/>
      <c r="BD919" s="9"/>
      <c r="BE919" s="9"/>
      <c r="BF919" s="9"/>
      <c r="BG919" s="9"/>
      <c r="BH919" s="9"/>
      <c r="BI919" s="9"/>
      <c r="BJ919" s="9"/>
      <c r="BK919" s="9"/>
      <c r="BL919" s="9"/>
      <c r="BM919" s="9"/>
      <c r="BN919" s="9"/>
      <c r="BO919" s="9"/>
      <c r="BP919" s="9"/>
      <c r="BQ919" s="9"/>
      <c r="BR919" s="9"/>
      <c r="BS919" s="9"/>
      <c r="BT919" s="9"/>
      <c r="BU919" s="9"/>
      <c r="BV919" s="9"/>
      <c r="BW919" s="9"/>
      <c r="BX919" s="9"/>
      <c r="BY919" s="9"/>
      <c r="BZ919" s="9"/>
      <c r="CA919" s="9"/>
      <c r="CB919" s="9"/>
      <c r="CC919" s="9"/>
      <c r="CD919" s="9"/>
      <c r="CE919" s="9"/>
      <c r="CF919" s="9"/>
      <c r="CG919" s="9"/>
      <c r="CH919" s="9"/>
      <c r="CI919" s="9"/>
      <c r="CJ919" s="9"/>
      <c r="CK919" s="9"/>
      <c r="CL919" s="9"/>
      <c r="CM919" s="9"/>
      <c r="CN919" s="9"/>
      <c r="CO919" s="9"/>
      <c r="CP919" s="9"/>
      <c r="CQ919" s="9"/>
      <c r="CR919" s="9"/>
      <c r="CS919" s="9"/>
      <c r="CT919" s="9"/>
      <c r="CU919" s="9"/>
      <c r="CV919" s="9"/>
      <c r="CW919" s="9"/>
      <c r="CX919" s="9"/>
      <c r="CY919" s="9"/>
    </row>
    <row r="920" spans="1:103" ht="15.95" customHeight="1" x14ac:dyDescent="0.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c r="BA920" s="9"/>
      <c r="BB920" s="9"/>
      <c r="BC920" s="9"/>
      <c r="BD920" s="9"/>
      <c r="BE920" s="9"/>
      <c r="BF920" s="9"/>
      <c r="BG920" s="9"/>
      <c r="BH920" s="9"/>
      <c r="BI920" s="9"/>
      <c r="BJ920" s="9"/>
      <c r="BK920" s="9"/>
      <c r="BL920" s="9"/>
      <c r="BM920" s="9"/>
      <c r="BN920" s="9"/>
      <c r="BO920" s="9"/>
      <c r="BP920" s="9"/>
      <c r="BQ920" s="9"/>
      <c r="BR920" s="9"/>
      <c r="BS920" s="9"/>
      <c r="BT920" s="9"/>
      <c r="BU920" s="9"/>
      <c r="BV920" s="9"/>
      <c r="BW920" s="9"/>
      <c r="BX920" s="9"/>
      <c r="BY920" s="9"/>
      <c r="BZ920" s="9"/>
      <c r="CA920" s="9"/>
      <c r="CB920" s="9"/>
      <c r="CC920" s="9"/>
      <c r="CD920" s="9"/>
      <c r="CE920" s="9"/>
      <c r="CF920" s="9"/>
      <c r="CG920" s="9"/>
      <c r="CH920" s="9"/>
      <c r="CI920" s="9"/>
      <c r="CJ920" s="9"/>
      <c r="CK920" s="9"/>
      <c r="CL920" s="9"/>
      <c r="CM920" s="9"/>
      <c r="CN920" s="9"/>
      <c r="CO920" s="9"/>
      <c r="CP920" s="9"/>
      <c r="CQ920" s="9"/>
      <c r="CR920" s="9"/>
      <c r="CS920" s="9"/>
      <c r="CT920" s="9"/>
      <c r="CU920" s="9"/>
      <c r="CV920" s="9"/>
      <c r="CW920" s="9"/>
      <c r="CX920" s="9"/>
      <c r="CY920" s="9"/>
    </row>
    <row r="921" spans="1:103" ht="15.95" customHeight="1" x14ac:dyDescent="0.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c r="BA921" s="9"/>
      <c r="BB921" s="9"/>
      <c r="BC921" s="9"/>
      <c r="BD921" s="9"/>
      <c r="BE921" s="9"/>
      <c r="BF921" s="9"/>
      <c r="BG921" s="9"/>
      <c r="BH921" s="9"/>
      <c r="BI921" s="9"/>
      <c r="BJ921" s="9"/>
      <c r="BK921" s="9"/>
      <c r="BL921" s="9"/>
      <c r="BM921" s="9"/>
      <c r="BN921" s="9"/>
      <c r="BO921" s="9"/>
      <c r="BP921" s="9"/>
      <c r="BQ921" s="9"/>
      <c r="BR921" s="9"/>
      <c r="BS921" s="9"/>
      <c r="BT921" s="9"/>
      <c r="BU921" s="9"/>
      <c r="BV921" s="9"/>
      <c r="BW921" s="9"/>
      <c r="BX921" s="9"/>
      <c r="BY921" s="9"/>
      <c r="BZ921" s="9"/>
      <c r="CA921" s="9"/>
      <c r="CB921" s="9"/>
      <c r="CC921" s="9"/>
      <c r="CD921" s="9"/>
      <c r="CE921" s="9"/>
      <c r="CF921" s="9"/>
      <c r="CG921" s="9"/>
      <c r="CH921" s="9"/>
      <c r="CI921" s="9"/>
      <c r="CJ921" s="9"/>
      <c r="CK921" s="9"/>
      <c r="CL921" s="9"/>
      <c r="CM921" s="9"/>
      <c r="CN921" s="9"/>
      <c r="CO921" s="9"/>
      <c r="CP921" s="9"/>
      <c r="CQ921" s="9"/>
      <c r="CR921" s="9"/>
      <c r="CS921" s="9"/>
      <c r="CT921" s="9"/>
      <c r="CU921" s="9"/>
      <c r="CV921" s="9"/>
      <c r="CW921" s="9"/>
      <c r="CX921" s="9"/>
      <c r="CY921" s="9"/>
    </row>
    <row r="922" spans="1:103" ht="15.95" customHeight="1" x14ac:dyDescent="0.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c r="BA922" s="9"/>
      <c r="BB922" s="9"/>
      <c r="BC922" s="9"/>
      <c r="BD922" s="9"/>
      <c r="BE922" s="9"/>
      <c r="BF922" s="9"/>
      <c r="BG922" s="9"/>
      <c r="BH922" s="9"/>
      <c r="BI922" s="9"/>
      <c r="BJ922" s="9"/>
      <c r="BK922" s="9"/>
      <c r="BL922" s="9"/>
      <c r="BM922" s="9"/>
      <c r="BN922" s="9"/>
      <c r="BO922" s="9"/>
      <c r="BP922" s="9"/>
      <c r="BQ922" s="9"/>
      <c r="BR922" s="9"/>
      <c r="BS922" s="9"/>
      <c r="BT922" s="9"/>
      <c r="BU922" s="9"/>
      <c r="BV922" s="9"/>
      <c r="BW922" s="9"/>
      <c r="BX922" s="9"/>
      <c r="BY922" s="9"/>
      <c r="BZ922" s="9"/>
      <c r="CA922" s="9"/>
      <c r="CB922" s="9"/>
      <c r="CC922" s="9"/>
      <c r="CD922" s="9"/>
      <c r="CE922" s="9"/>
      <c r="CF922" s="9"/>
      <c r="CG922" s="9"/>
      <c r="CH922" s="9"/>
      <c r="CI922" s="9"/>
      <c r="CJ922" s="9"/>
      <c r="CK922" s="9"/>
      <c r="CL922" s="9"/>
      <c r="CM922" s="9"/>
      <c r="CN922" s="9"/>
      <c r="CO922" s="9"/>
      <c r="CP922" s="9"/>
      <c r="CQ922" s="9"/>
      <c r="CR922" s="9"/>
      <c r="CS922" s="9"/>
      <c r="CT922" s="9"/>
      <c r="CU922" s="9"/>
      <c r="CV922" s="9"/>
      <c r="CW922" s="9"/>
      <c r="CX922" s="9"/>
      <c r="CY922" s="9"/>
    </row>
    <row r="923" spans="1:103" ht="15.95" customHeight="1" x14ac:dyDescent="0.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c r="BA923" s="9"/>
      <c r="BB923" s="9"/>
      <c r="BC923" s="9"/>
      <c r="BD923" s="9"/>
      <c r="BE923" s="9"/>
      <c r="BF923" s="9"/>
      <c r="BG923" s="9"/>
      <c r="BH923" s="9"/>
      <c r="BI923" s="9"/>
      <c r="BJ923" s="9"/>
      <c r="BK923" s="9"/>
      <c r="BL923" s="9"/>
      <c r="BM923" s="9"/>
      <c r="BN923" s="9"/>
      <c r="BO923" s="9"/>
      <c r="BP923" s="9"/>
      <c r="BQ923" s="9"/>
      <c r="BR923" s="9"/>
      <c r="BS923" s="9"/>
      <c r="BT923" s="9"/>
      <c r="BU923" s="9"/>
      <c r="BV923" s="9"/>
      <c r="BW923" s="9"/>
      <c r="BX923" s="9"/>
      <c r="BY923" s="9"/>
      <c r="BZ923" s="9"/>
      <c r="CA923" s="9"/>
      <c r="CB923" s="9"/>
      <c r="CC923" s="9"/>
      <c r="CD923" s="9"/>
      <c r="CE923" s="9"/>
      <c r="CF923" s="9"/>
      <c r="CG923" s="9"/>
      <c r="CH923" s="9"/>
      <c r="CI923" s="9"/>
      <c r="CJ923" s="9"/>
      <c r="CK923" s="9"/>
      <c r="CL923" s="9"/>
      <c r="CM923" s="9"/>
      <c r="CN923" s="9"/>
      <c r="CO923" s="9"/>
      <c r="CP923" s="9"/>
      <c r="CQ923" s="9"/>
      <c r="CR923" s="9"/>
      <c r="CS923" s="9"/>
      <c r="CT923" s="9"/>
      <c r="CU923" s="9"/>
      <c r="CV923" s="9"/>
      <c r="CW923" s="9"/>
      <c r="CX923" s="9"/>
      <c r="CY923" s="9"/>
    </row>
    <row r="924" spans="1:103" ht="15.95" customHeight="1" x14ac:dyDescent="0.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c r="BA924" s="9"/>
      <c r="BB924" s="9"/>
      <c r="BC924" s="9"/>
      <c r="BD924" s="9"/>
      <c r="BE924" s="9"/>
      <c r="BF924" s="9"/>
      <c r="BG924" s="9"/>
      <c r="BH924" s="9"/>
      <c r="BI924" s="9"/>
      <c r="BJ924" s="9"/>
      <c r="BK924" s="9"/>
      <c r="BL924" s="9"/>
      <c r="BM924" s="9"/>
      <c r="BN924" s="9"/>
      <c r="BO924" s="9"/>
      <c r="BP924" s="9"/>
      <c r="BQ924" s="9"/>
      <c r="BR924" s="9"/>
      <c r="BS924" s="9"/>
      <c r="BT924" s="9"/>
      <c r="BU924" s="9"/>
      <c r="BV924" s="9"/>
      <c r="BW924" s="9"/>
      <c r="BX924" s="9"/>
      <c r="BY924" s="9"/>
      <c r="BZ924" s="9"/>
      <c r="CA924" s="9"/>
      <c r="CB924" s="9"/>
      <c r="CC924" s="9"/>
      <c r="CD924" s="9"/>
      <c r="CE924" s="9"/>
      <c r="CF924" s="9"/>
      <c r="CG924" s="9"/>
      <c r="CH924" s="9"/>
      <c r="CI924" s="9"/>
      <c r="CJ924" s="9"/>
      <c r="CK924" s="9"/>
      <c r="CL924" s="9"/>
      <c r="CM924" s="9"/>
      <c r="CN924" s="9"/>
      <c r="CO924" s="9"/>
      <c r="CP924" s="9"/>
      <c r="CQ924" s="9"/>
      <c r="CR924" s="9"/>
      <c r="CS924" s="9"/>
      <c r="CT924" s="9"/>
      <c r="CU924" s="9"/>
      <c r="CV924" s="9"/>
      <c r="CW924" s="9"/>
      <c r="CX924" s="9"/>
      <c r="CY924" s="9"/>
    </row>
    <row r="925" spans="1:103" ht="15.95" customHeight="1" x14ac:dyDescent="0.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c r="BA925" s="9"/>
      <c r="BB925" s="9"/>
      <c r="BC925" s="9"/>
      <c r="BD925" s="9"/>
      <c r="BE925" s="9"/>
      <c r="BF925" s="9"/>
      <c r="BG925" s="9"/>
      <c r="BH925" s="9"/>
      <c r="BI925" s="9"/>
      <c r="BJ925" s="9"/>
      <c r="BK925" s="9"/>
      <c r="BL925" s="9"/>
      <c r="BM925" s="9"/>
      <c r="BN925" s="9"/>
      <c r="BO925" s="9"/>
      <c r="BP925" s="9"/>
      <c r="BQ925" s="9"/>
      <c r="BR925" s="9"/>
      <c r="BS925" s="9"/>
      <c r="BT925" s="9"/>
      <c r="BU925" s="9"/>
      <c r="BV925" s="9"/>
      <c r="BW925" s="9"/>
      <c r="BX925" s="9"/>
      <c r="BY925" s="9"/>
      <c r="BZ925" s="9"/>
      <c r="CA925" s="9"/>
      <c r="CB925" s="9"/>
      <c r="CC925" s="9"/>
      <c r="CD925" s="9"/>
      <c r="CE925" s="9"/>
      <c r="CF925" s="9"/>
      <c r="CG925" s="9"/>
      <c r="CH925" s="9"/>
      <c r="CI925" s="9"/>
      <c r="CJ925" s="9"/>
      <c r="CK925" s="9"/>
      <c r="CL925" s="9"/>
      <c r="CM925" s="9"/>
      <c r="CN925" s="9"/>
      <c r="CO925" s="9"/>
      <c r="CP925" s="9"/>
      <c r="CQ925" s="9"/>
      <c r="CR925" s="9"/>
      <c r="CS925" s="9"/>
      <c r="CT925" s="9"/>
      <c r="CU925" s="9"/>
      <c r="CV925" s="9"/>
      <c r="CW925" s="9"/>
      <c r="CX925" s="9"/>
      <c r="CY925" s="9"/>
    </row>
    <row r="926" spans="1:103" ht="15.95" customHeight="1" x14ac:dyDescent="0.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c r="BA926" s="9"/>
      <c r="BB926" s="9"/>
      <c r="BC926" s="9"/>
      <c r="BD926" s="9"/>
      <c r="BE926" s="9"/>
      <c r="BF926" s="9"/>
      <c r="BG926" s="9"/>
      <c r="BH926" s="9"/>
      <c r="BI926" s="9"/>
      <c r="BJ926" s="9"/>
      <c r="BK926" s="9"/>
      <c r="BL926" s="9"/>
      <c r="BM926" s="9"/>
      <c r="BN926" s="9"/>
      <c r="BO926" s="9"/>
      <c r="BP926" s="9"/>
      <c r="BQ926" s="9"/>
      <c r="BR926" s="9"/>
      <c r="BS926" s="9"/>
      <c r="BT926" s="9"/>
      <c r="BU926" s="9"/>
      <c r="BV926" s="9"/>
      <c r="BW926" s="9"/>
      <c r="BX926" s="9"/>
      <c r="BY926" s="9"/>
      <c r="BZ926" s="9"/>
      <c r="CA926" s="9"/>
      <c r="CB926" s="9"/>
      <c r="CC926" s="9"/>
      <c r="CD926" s="9"/>
      <c r="CE926" s="9"/>
      <c r="CF926" s="9"/>
      <c r="CG926" s="9"/>
      <c r="CH926" s="9"/>
      <c r="CI926" s="9"/>
      <c r="CJ926" s="9"/>
      <c r="CK926" s="9"/>
      <c r="CL926" s="9"/>
      <c r="CM926" s="9"/>
      <c r="CN926" s="9"/>
      <c r="CO926" s="9"/>
      <c r="CP926" s="9"/>
      <c r="CQ926" s="9"/>
      <c r="CR926" s="9"/>
      <c r="CS926" s="9"/>
      <c r="CT926" s="9"/>
      <c r="CU926" s="9"/>
      <c r="CV926" s="9"/>
      <c r="CW926" s="9"/>
      <c r="CX926" s="9"/>
      <c r="CY926" s="9"/>
    </row>
    <row r="927" spans="1:103" ht="15.95" customHeight="1" x14ac:dyDescent="0.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c r="BA927" s="9"/>
      <c r="BB927" s="9"/>
      <c r="BC927" s="9"/>
      <c r="BD927" s="9"/>
      <c r="BE927" s="9"/>
      <c r="BF927" s="9"/>
      <c r="BG927" s="9"/>
      <c r="BH927" s="9"/>
      <c r="BI927" s="9"/>
      <c r="BJ927" s="9"/>
      <c r="BK927" s="9"/>
      <c r="BL927" s="9"/>
      <c r="BM927" s="9"/>
      <c r="BN927" s="9"/>
      <c r="BO927" s="9"/>
      <c r="BP927" s="9"/>
      <c r="BQ927" s="9"/>
      <c r="BR927" s="9"/>
      <c r="BS927" s="9"/>
      <c r="BT927" s="9"/>
      <c r="BU927" s="9"/>
      <c r="BV927" s="9"/>
      <c r="BW927" s="9"/>
      <c r="BX927" s="9"/>
      <c r="BY927" s="9"/>
      <c r="BZ927" s="9"/>
      <c r="CA927" s="9"/>
      <c r="CB927" s="9"/>
      <c r="CC927" s="9"/>
      <c r="CD927" s="9"/>
      <c r="CE927" s="9"/>
      <c r="CF927" s="9"/>
      <c r="CG927" s="9"/>
      <c r="CH927" s="9"/>
      <c r="CI927" s="9"/>
      <c r="CJ927" s="9"/>
      <c r="CK927" s="9"/>
      <c r="CL927" s="9"/>
      <c r="CM927" s="9"/>
      <c r="CN927" s="9"/>
      <c r="CO927" s="9"/>
      <c r="CP927" s="9"/>
      <c r="CQ927" s="9"/>
      <c r="CR927" s="9"/>
      <c r="CS927" s="9"/>
      <c r="CT927" s="9"/>
      <c r="CU927" s="9"/>
      <c r="CV927" s="9"/>
      <c r="CW927" s="9"/>
      <c r="CX927" s="9"/>
      <c r="CY927" s="9"/>
    </row>
    <row r="928" spans="1:103" ht="15.95" customHeight="1" x14ac:dyDescent="0.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c r="BA928" s="9"/>
      <c r="BB928" s="9"/>
      <c r="BC928" s="9"/>
      <c r="BD928" s="9"/>
      <c r="BE928" s="9"/>
      <c r="BF928" s="9"/>
      <c r="BG928" s="9"/>
      <c r="BH928" s="9"/>
      <c r="BI928" s="9"/>
      <c r="BJ928" s="9"/>
      <c r="BK928" s="9"/>
      <c r="BL928" s="9"/>
      <c r="BM928" s="9"/>
      <c r="BN928" s="9"/>
      <c r="BO928" s="9"/>
      <c r="BP928" s="9"/>
      <c r="BQ928" s="9"/>
      <c r="BR928" s="9"/>
      <c r="BS928" s="9"/>
      <c r="BT928" s="9"/>
      <c r="BU928" s="9"/>
      <c r="BV928" s="9"/>
      <c r="BW928" s="9"/>
      <c r="BX928" s="9"/>
      <c r="BY928" s="9"/>
      <c r="BZ928" s="9"/>
      <c r="CA928" s="9"/>
      <c r="CB928" s="9"/>
      <c r="CC928" s="9"/>
      <c r="CD928" s="9"/>
      <c r="CE928" s="9"/>
      <c r="CF928" s="9"/>
      <c r="CG928" s="9"/>
      <c r="CH928" s="9"/>
      <c r="CI928" s="9"/>
      <c r="CJ928" s="9"/>
      <c r="CK928" s="9"/>
      <c r="CL928" s="9"/>
      <c r="CM928" s="9"/>
      <c r="CN928" s="9"/>
      <c r="CO928" s="9"/>
      <c r="CP928" s="9"/>
      <c r="CQ928" s="9"/>
      <c r="CR928" s="9"/>
      <c r="CS928" s="9"/>
      <c r="CT928" s="9"/>
      <c r="CU928" s="9"/>
      <c r="CV928" s="9"/>
      <c r="CW928" s="9"/>
      <c r="CX928" s="9"/>
      <c r="CY928" s="9"/>
    </row>
    <row r="929" spans="1:103" ht="15.95" customHeight="1" x14ac:dyDescent="0.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c r="BA929" s="9"/>
      <c r="BB929" s="9"/>
      <c r="BC929" s="9"/>
      <c r="BD929" s="9"/>
      <c r="BE929" s="9"/>
      <c r="BF929" s="9"/>
      <c r="BG929" s="9"/>
      <c r="BH929" s="9"/>
      <c r="BI929" s="9"/>
      <c r="BJ929" s="9"/>
      <c r="BK929" s="9"/>
      <c r="BL929" s="9"/>
      <c r="BM929" s="9"/>
      <c r="BN929" s="9"/>
      <c r="BO929" s="9"/>
      <c r="BP929" s="9"/>
      <c r="BQ929" s="9"/>
      <c r="BR929" s="9"/>
      <c r="BS929" s="9"/>
      <c r="BT929" s="9"/>
      <c r="BU929" s="9"/>
      <c r="BV929" s="9"/>
      <c r="BW929" s="9"/>
      <c r="BX929" s="9"/>
      <c r="BY929" s="9"/>
      <c r="BZ929" s="9"/>
      <c r="CA929" s="9"/>
      <c r="CB929" s="9"/>
      <c r="CC929" s="9"/>
      <c r="CD929" s="9"/>
      <c r="CE929" s="9"/>
      <c r="CF929" s="9"/>
      <c r="CG929" s="9"/>
      <c r="CH929" s="9"/>
      <c r="CI929" s="9"/>
      <c r="CJ929" s="9"/>
      <c r="CK929" s="9"/>
      <c r="CL929" s="9"/>
      <c r="CM929" s="9"/>
      <c r="CN929" s="9"/>
      <c r="CO929" s="9"/>
      <c r="CP929" s="9"/>
      <c r="CQ929" s="9"/>
      <c r="CR929" s="9"/>
      <c r="CS929" s="9"/>
      <c r="CT929" s="9"/>
      <c r="CU929" s="9"/>
      <c r="CV929" s="9"/>
      <c r="CW929" s="9"/>
      <c r="CX929" s="9"/>
      <c r="CY929" s="9"/>
    </row>
    <row r="930" spans="1:103" ht="15.95" customHeight="1" x14ac:dyDescent="0.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c r="BA930" s="9"/>
      <c r="BB930" s="9"/>
      <c r="BC930" s="9"/>
      <c r="BD930" s="9"/>
      <c r="BE930" s="9"/>
      <c r="BF930" s="9"/>
      <c r="BG930" s="9"/>
      <c r="BH930" s="9"/>
      <c r="BI930" s="9"/>
      <c r="BJ930" s="9"/>
      <c r="BK930" s="9"/>
      <c r="BL930" s="9"/>
      <c r="BM930" s="9"/>
      <c r="BN930" s="9"/>
      <c r="BO930" s="9"/>
      <c r="BP930" s="9"/>
      <c r="BQ930" s="9"/>
      <c r="BR930" s="9"/>
      <c r="BS930" s="9"/>
      <c r="BT930" s="9"/>
      <c r="BU930" s="9"/>
      <c r="BV930" s="9"/>
      <c r="BW930" s="9"/>
      <c r="BX930" s="9"/>
      <c r="BY930" s="9"/>
      <c r="BZ930" s="9"/>
      <c r="CA930" s="9"/>
      <c r="CB930" s="9"/>
      <c r="CC930" s="9"/>
      <c r="CD930" s="9"/>
      <c r="CE930" s="9"/>
      <c r="CF930" s="9"/>
      <c r="CG930" s="9"/>
      <c r="CH930" s="9"/>
      <c r="CI930" s="9"/>
      <c r="CJ930" s="9"/>
      <c r="CK930" s="9"/>
      <c r="CL930" s="9"/>
      <c r="CM930" s="9"/>
      <c r="CN930" s="9"/>
      <c r="CO930" s="9"/>
      <c r="CP930" s="9"/>
      <c r="CQ930" s="9"/>
      <c r="CR930" s="9"/>
      <c r="CS930" s="9"/>
      <c r="CT930" s="9"/>
      <c r="CU930" s="9"/>
      <c r="CV930" s="9"/>
      <c r="CW930" s="9"/>
      <c r="CX930" s="9"/>
      <c r="CY930" s="9"/>
    </row>
    <row r="931" spans="1:103" ht="15.95" customHeight="1" x14ac:dyDescent="0.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c r="BA931" s="9"/>
      <c r="BB931" s="9"/>
      <c r="BC931" s="9"/>
      <c r="BD931" s="9"/>
      <c r="BE931" s="9"/>
      <c r="BF931" s="9"/>
      <c r="BG931" s="9"/>
      <c r="BH931" s="9"/>
      <c r="BI931" s="9"/>
      <c r="BJ931" s="9"/>
      <c r="BK931" s="9"/>
      <c r="BL931" s="9"/>
      <c r="BM931" s="9"/>
      <c r="BN931" s="9"/>
      <c r="BO931" s="9"/>
      <c r="BP931" s="9"/>
      <c r="BQ931" s="9"/>
      <c r="BR931" s="9"/>
      <c r="BS931" s="9"/>
      <c r="BT931" s="9"/>
      <c r="BU931" s="9"/>
      <c r="BV931" s="9"/>
      <c r="BW931" s="9"/>
      <c r="BX931" s="9"/>
      <c r="BY931" s="9"/>
      <c r="BZ931" s="9"/>
      <c r="CA931" s="9"/>
      <c r="CB931" s="9"/>
      <c r="CC931" s="9"/>
      <c r="CD931" s="9"/>
      <c r="CE931" s="9"/>
      <c r="CF931" s="9"/>
      <c r="CG931" s="9"/>
      <c r="CH931" s="9"/>
      <c r="CI931" s="9"/>
      <c r="CJ931" s="9"/>
      <c r="CK931" s="9"/>
      <c r="CL931" s="9"/>
      <c r="CM931" s="9"/>
      <c r="CN931" s="9"/>
      <c r="CO931" s="9"/>
      <c r="CP931" s="9"/>
      <c r="CQ931" s="9"/>
      <c r="CR931" s="9"/>
      <c r="CS931" s="9"/>
      <c r="CT931" s="9"/>
      <c r="CU931" s="9"/>
      <c r="CV931" s="9"/>
      <c r="CW931" s="9"/>
      <c r="CX931" s="9"/>
      <c r="CY931" s="9"/>
    </row>
    <row r="932" spans="1:103" ht="15.95" customHeight="1" x14ac:dyDescent="0.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c r="BA932" s="9"/>
      <c r="BB932" s="9"/>
      <c r="BC932" s="9"/>
      <c r="BD932" s="9"/>
      <c r="BE932" s="9"/>
      <c r="BF932" s="9"/>
      <c r="BG932" s="9"/>
      <c r="BH932" s="9"/>
      <c r="BI932" s="9"/>
      <c r="BJ932" s="9"/>
      <c r="BK932" s="9"/>
      <c r="BL932" s="9"/>
      <c r="BM932" s="9"/>
      <c r="BN932" s="9"/>
      <c r="BO932" s="9"/>
      <c r="BP932" s="9"/>
      <c r="BQ932" s="9"/>
      <c r="BR932" s="9"/>
      <c r="BS932" s="9"/>
      <c r="BT932" s="9"/>
      <c r="BU932" s="9"/>
      <c r="BV932" s="9"/>
      <c r="BW932" s="9"/>
      <c r="BX932" s="9"/>
      <c r="BY932" s="9"/>
      <c r="BZ932" s="9"/>
      <c r="CA932" s="9"/>
      <c r="CB932" s="9"/>
      <c r="CC932" s="9"/>
      <c r="CD932" s="9"/>
      <c r="CE932" s="9"/>
      <c r="CF932" s="9"/>
      <c r="CG932" s="9"/>
      <c r="CH932" s="9"/>
      <c r="CI932" s="9"/>
      <c r="CJ932" s="9"/>
      <c r="CK932" s="9"/>
      <c r="CL932" s="9"/>
      <c r="CM932" s="9"/>
      <c r="CN932" s="9"/>
      <c r="CO932" s="9"/>
      <c r="CP932" s="9"/>
      <c r="CQ932" s="9"/>
      <c r="CR932" s="9"/>
      <c r="CS932" s="9"/>
      <c r="CT932" s="9"/>
      <c r="CU932" s="9"/>
      <c r="CV932" s="9"/>
      <c r="CW932" s="9"/>
      <c r="CX932" s="9"/>
      <c r="CY932" s="9"/>
    </row>
    <row r="933" spans="1:103" ht="15.95" customHeight="1" x14ac:dyDescent="0.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c r="BA933" s="9"/>
      <c r="BB933" s="9"/>
      <c r="BC933" s="9"/>
      <c r="BD933" s="9"/>
      <c r="BE933" s="9"/>
      <c r="BF933" s="9"/>
      <c r="BG933" s="9"/>
      <c r="BH933" s="9"/>
      <c r="BI933" s="9"/>
      <c r="BJ933" s="9"/>
      <c r="BK933" s="9"/>
      <c r="BL933" s="9"/>
      <c r="BM933" s="9"/>
      <c r="BN933" s="9"/>
      <c r="BO933" s="9"/>
      <c r="BP933" s="9"/>
      <c r="BQ933" s="9"/>
      <c r="BR933" s="9"/>
      <c r="BS933" s="9"/>
      <c r="BT933" s="9"/>
      <c r="BU933" s="9"/>
      <c r="BV933" s="9"/>
      <c r="BW933" s="9"/>
      <c r="BX933" s="9"/>
      <c r="BY933" s="9"/>
      <c r="BZ933" s="9"/>
      <c r="CA933" s="9"/>
      <c r="CB933" s="9"/>
      <c r="CC933" s="9"/>
      <c r="CD933" s="9"/>
      <c r="CE933" s="9"/>
      <c r="CF933" s="9"/>
      <c r="CG933" s="9"/>
      <c r="CH933" s="9"/>
      <c r="CI933" s="9"/>
      <c r="CJ933" s="9"/>
      <c r="CK933" s="9"/>
      <c r="CL933" s="9"/>
      <c r="CM933" s="9"/>
      <c r="CN933" s="9"/>
      <c r="CO933" s="9"/>
      <c r="CP933" s="9"/>
      <c r="CQ933" s="9"/>
      <c r="CR933" s="9"/>
      <c r="CS933" s="9"/>
      <c r="CT933" s="9"/>
      <c r="CU933" s="9"/>
      <c r="CV933" s="9"/>
      <c r="CW933" s="9"/>
      <c r="CX933" s="9"/>
      <c r="CY933" s="9"/>
    </row>
    <row r="934" spans="1:103" ht="15.95" customHeight="1" x14ac:dyDescent="0.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c r="BA934" s="9"/>
      <c r="BB934" s="9"/>
      <c r="BC934" s="9"/>
      <c r="BD934" s="9"/>
      <c r="BE934" s="9"/>
      <c r="BF934" s="9"/>
      <c r="BG934" s="9"/>
      <c r="BH934" s="9"/>
      <c r="BI934" s="9"/>
      <c r="BJ934" s="9"/>
      <c r="BK934" s="9"/>
      <c r="BL934" s="9"/>
      <c r="BM934" s="9"/>
      <c r="BN934" s="9"/>
      <c r="BO934" s="9"/>
      <c r="BP934" s="9"/>
      <c r="BQ934" s="9"/>
      <c r="BR934" s="9"/>
      <c r="BS934" s="9"/>
      <c r="BT934" s="9"/>
      <c r="BU934" s="9"/>
      <c r="BV934" s="9"/>
      <c r="BW934" s="9"/>
      <c r="BX934" s="9"/>
      <c r="BY934" s="9"/>
      <c r="BZ934" s="9"/>
      <c r="CA934" s="9"/>
      <c r="CB934" s="9"/>
      <c r="CC934" s="9"/>
      <c r="CD934" s="9"/>
      <c r="CE934" s="9"/>
      <c r="CF934" s="9"/>
      <c r="CG934" s="9"/>
      <c r="CH934" s="9"/>
      <c r="CI934" s="9"/>
      <c r="CJ934" s="9"/>
      <c r="CK934" s="9"/>
      <c r="CL934" s="9"/>
      <c r="CM934" s="9"/>
      <c r="CN934" s="9"/>
      <c r="CO934" s="9"/>
      <c r="CP934" s="9"/>
      <c r="CQ934" s="9"/>
      <c r="CR934" s="9"/>
      <c r="CS934" s="9"/>
      <c r="CT934" s="9"/>
      <c r="CU934" s="9"/>
      <c r="CV934" s="9"/>
      <c r="CW934" s="9"/>
      <c r="CX934" s="9"/>
      <c r="CY934" s="9"/>
    </row>
    <row r="935" spans="1:103" ht="15.95" customHeight="1" x14ac:dyDescent="0.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c r="BA935" s="9"/>
      <c r="BB935" s="9"/>
      <c r="BC935" s="9"/>
      <c r="BD935" s="9"/>
      <c r="BE935" s="9"/>
      <c r="BF935" s="9"/>
      <c r="BG935" s="9"/>
      <c r="BH935" s="9"/>
      <c r="BI935" s="9"/>
      <c r="BJ935" s="9"/>
      <c r="BK935" s="9"/>
      <c r="BL935" s="9"/>
      <c r="BM935" s="9"/>
      <c r="BN935" s="9"/>
      <c r="BO935" s="9"/>
      <c r="BP935" s="9"/>
      <c r="BQ935" s="9"/>
      <c r="BR935" s="9"/>
      <c r="BS935" s="9"/>
      <c r="BT935" s="9"/>
      <c r="BU935" s="9"/>
      <c r="BV935" s="9"/>
      <c r="BW935" s="9"/>
      <c r="BX935" s="9"/>
      <c r="BY935" s="9"/>
      <c r="BZ935" s="9"/>
      <c r="CA935" s="9"/>
      <c r="CB935" s="9"/>
      <c r="CC935" s="9"/>
      <c r="CD935" s="9"/>
      <c r="CE935" s="9"/>
      <c r="CF935" s="9"/>
      <c r="CG935" s="9"/>
      <c r="CH935" s="9"/>
      <c r="CI935" s="9"/>
      <c r="CJ935" s="9"/>
      <c r="CK935" s="9"/>
      <c r="CL935" s="9"/>
      <c r="CM935" s="9"/>
      <c r="CN935" s="9"/>
      <c r="CO935" s="9"/>
      <c r="CP935" s="9"/>
      <c r="CQ935" s="9"/>
      <c r="CR935" s="9"/>
      <c r="CS935" s="9"/>
      <c r="CT935" s="9"/>
      <c r="CU935" s="9"/>
      <c r="CV935" s="9"/>
      <c r="CW935" s="9"/>
      <c r="CX935" s="9"/>
      <c r="CY935" s="9"/>
    </row>
    <row r="936" spans="1:103" ht="15.95" customHeight="1" x14ac:dyDescent="0.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c r="BA936" s="9"/>
      <c r="BB936" s="9"/>
      <c r="BC936" s="9"/>
      <c r="BD936" s="9"/>
      <c r="BE936" s="9"/>
      <c r="BF936" s="9"/>
      <c r="BG936" s="9"/>
      <c r="BH936" s="9"/>
      <c r="BI936" s="9"/>
      <c r="BJ936" s="9"/>
      <c r="BK936" s="9"/>
      <c r="BL936" s="9"/>
      <c r="BM936" s="9"/>
      <c r="BN936" s="9"/>
      <c r="BO936" s="9"/>
      <c r="BP936" s="9"/>
      <c r="BQ936" s="9"/>
      <c r="BR936" s="9"/>
      <c r="BS936" s="9"/>
      <c r="BT936" s="9"/>
      <c r="BU936" s="9"/>
      <c r="BV936" s="9"/>
      <c r="BW936" s="9"/>
      <c r="BX936" s="9"/>
      <c r="BY936" s="9"/>
      <c r="BZ936" s="9"/>
      <c r="CA936" s="9"/>
      <c r="CB936" s="9"/>
      <c r="CC936" s="9"/>
      <c r="CD936" s="9"/>
      <c r="CE936" s="9"/>
      <c r="CF936" s="9"/>
      <c r="CG936" s="9"/>
      <c r="CH936" s="9"/>
      <c r="CI936" s="9"/>
      <c r="CJ936" s="9"/>
      <c r="CK936" s="9"/>
      <c r="CL936" s="9"/>
      <c r="CM936" s="9"/>
      <c r="CN936" s="9"/>
      <c r="CO936" s="9"/>
      <c r="CP936" s="9"/>
      <c r="CQ936" s="9"/>
      <c r="CR936" s="9"/>
      <c r="CS936" s="9"/>
      <c r="CT936" s="9"/>
      <c r="CU936" s="9"/>
      <c r="CV936" s="9"/>
      <c r="CW936" s="9"/>
      <c r="CX936" s="9"/>
      <c r="CY936" s="9"/>
    </row>
    <row r="937" spans="1:103" ht="15.95" customHeight="1" x14ac:dyDescent="0.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c r="BA937" s="9"/>
      <c r="BB937" s="9"/>
      <c r="BC937" s="9"/>
      <c r="BD937" s="9"/>
      <c r="BE937" s="9"/>
      <c r="BF937" s="9"/>
      <c r="BG937" s="9"/>
      <c r="BH937" s="9"/>
      <c r="BI937" s="9"/>
      <c r="BJ937" s="9"/>
      <c r="BK937" s="9"/>
      <c r="BL937" s="9"/>
      <c r="BM937" s="9"/>
      <c r="BN937" s="9"/>
      <c r="BO937" s="9"/>
      <c r="BP937" s="9"/>
      <c r="BQ937" s="9"/>
      <c r="BR937" s="9"/>
      <c r="BS937" s="9"/>
      <c r="BT937" s="9"/>
      <c r="BU937" s="9"/>
      <c r="BV937" s="9"/>
      <c r="BW937" s="9"/>
      <c r="BX937" s="9"/>
      <c r="BY937" s="9"/>
      <c r="BZ937" s="9"/>
      <c r="CA937" s="9"/>
      <c r="CB937" s="9"/>
      <c r="CC937" s="9"/>
      <c r="CD937" s="9"/>
      <c r="CE937" s="9"/>
      <c r="CF937" s="9"/>
      <c r="CG937" s="9"/>
      <c r="CH937" s="9"/>
      <c r="CI937" s="9"/>
      <c r="CJ937" s="9"/>
      <c r="CK937" s="9"/>
      <c r="CL937" s="9"/>
      <c r="CM937" s="9"/>
      <c r="CN937" s="9"/>
      <c r="CO937" s="9"/>
      <c r="CP937" s="9"/>
      <c r="CQ937" s="9"/>
      <c r="CR937" s="9"/>
      <c r="CS937" s="9"/>
      <c r="CT937" s="9"/>
      <c r="CU937" s="9"/>
      <c r="CV937" s="9"/>
      <c r="CW937" s="9"/>
      <c r="CX937" s="9"/>
      <c r="CY937" s="9"/>
    </row>
    <row r="938" spans="1:103" ht="15.95" customHeight="1" x14ac:dyDescent="0.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c r="BA938" s="9"/>
      <c r="BB938" s="9"/>
      <c r="BC938" s="9"/>
      <c r="BD938" s="9"/>
      <c r="BE938" s="9"/>
      <c r="BF938" s="9"/>
      <c r="BG938" s="9"/>
      <c r="BH938" s="9"/>
      <c r="BI938" s="9"/>
      <c r="BJ938" s="9"/>
      <c r="BK938" s="9"/>
      <c r="BL938" s="9"/>
      <c r="BM938" s="9"/>
      <c r="BN938" s="9"/>
      <c r="BO938" s="9"/>
      <c r="BP938" s="9"/>
      <c r="BQ938" s="9"/>
      <c r="BR938" s="9"/>
      <c r="BS938" s="9"/>
      <c r="BT938" s="9"/>
      <c r="BU938" s="9"/>
      <c r="BV938" s="9"/>
      <c r="BW938" s="9"/>
      <c r="BX938" s="9"/>
      <c r="BY938" s="9"/>
      <c r="BZ938" s="9"/>
      <c r="CA938" s="9"/>
      <c r="CB938" s="9"/>
      <c r="CC938" s="9"/>
      <c r="CD938" s="9"/>
      <c r="CE938" s="9"/>
      <c r="CF938" s="9"/>
      <c r="CG938" s="9"/>
      <c r="CH938" s="9"/>
      <c r="CI938" s="9"/>
      <c r="CJ938" s="9"/>
      <c r="CK938" s="9"/>
      <c r="CL938" s="9"/>
      <c r="CM938" s="9"/>
      <c r="CN938" s="9"/>
      <c r="CO938" s="9"/>
      <c r="CP938" s="9"/>
      <c r="CQ938" s="9"/>
      <c r="CR938" s="9"/>
      <c r="CS938" s="9"/>
      <c r="CT938" s="9"/>
      <c r="CU938" s="9"/>
      <c r="CV938" s="9"/>
      <c r="CW938" s="9"/>
      <c r="CX938" s="9"/>
      <c r="CY938" s="9"/>
    </row>
    <row r="939" spans="1:103" ht="15.95" customHeight="1" x14ac:dyDescent="0.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c r="BA939" s="9"/>
      <c r="BB939" s="9"/>
      <c r="BC939" s="9"/>
      <c r="BD939" s="9"/>
      <c r="BE939" s="9"/>
      <c r="BF939" s="9"/>
      <c r="BG939" s="9"/>
      <c r="BH939" s="9"/>
      <c r="BI939" s="9"/>
      <c r="BJ939" s="9"/>
      <c r="BK939" s="9"/>
      <c r="BL939" s="9"/>
      <c r="BM939" s="9"/>
      <c r="BN939" s="9"/>
      <c r="BO939" s="9"/>
      <c r="BP939" s="9"/>
      <c r="BQ939" s="9"/>
      <c r="BR939" s="9"/>
      <c r="BS939" s="9"/>
      <c r="BT939" s="9"/>
      <c r="BU939" s="9"/>
      <c r="BV939" s="9"/>
      <c r="BW939" s="9"/>
      <c r="BX939" s="9"/>
      <c r="BY939" s="9"/>
      <c r="BZ939" s="9"/>
      <c r="CA939" s="9"/>
      <c r="CB939" s="9"/>
      <c r="CC939" s="9"/>
      <c r="CD939" s="9"/>
      <c r="CE939" s="9"/>
      <c r="CF939" s="9"/>
      <c r="CG939" s="9"/>
      <c r="CH939" s="9"/>
      <c r="CI939" s="9"/>
      <c r="CJ939" s="9"/>
      <c r="CK939" s="9"/>
      <c r="CL939" s="9"/>
      <c r="CM939" s="9"/>
      <c r="CN939" s="9"/>
      <c r="CO939" s="9"/>
      <c r="CP939" s="9"/>
      <c r="CQ939" s="9"/>
      <c r="CR939" s="9"/>
      <c r="CS939" s="9"/>
      <c r="CT939" s="9"/>
      <c r="CU939" s="9"/>
      <c r="CV939" s="9"/>
      <c r="CW939" s="9"/>
      <c r="CX939" s="9"/>
      <c r="CY939" s="9"/>
    </row>
    <row r="940" spans="1:103" ht="15.95" customHeight="1" x14ac:dyDescent="0.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c r="BA940" s="9"/>
      <c r="BB940" s="9"/>
      <c r="BC940" s="9"/>
      <c r="BD940" s="9"/>
      <c r="BE940" s="9"/>
      <c r="BF940" s="9"/>
      <c r="BG940" s="9"/>
      <c r="BH940" s="9"/>
      <c r="BI940" s="9"/>
      <c r="BJ940" s="9"/>
      <c r="BK940" s="9"/>
      <c r="BL940" s="9"/>
      <c r="BM940" s="9"/>
      <c r="BN940" s="9"/>
      <c r="BO940" s="9"/>
      <c r="BP940" s="9"/>
      <c r="BQ940" s="9"/>
      <c r="BR940" s="9"/>
      <c r="BS940" s="9"/>
      <c r="BT940" s="9"/>
      <c r="BU940" s="9"/>
      <c r="BV940" s="9"/>
      <c r="BW940" s="9"/>
      <c r="BX940" s="9"/>
      <c r="BY940" s="9"/>
      <c r="BZ940" s="9"/>
      <c r="CA940" s="9"/>
      <c r="CB940" s="9"/>
      <c r="CC940" s="9"/>
      <c r="CD940" s="9"/>
      <c r="CE940" s="9"/>
      <c r="CF940" s="9"/>
      <c r="CG940" s="9"/>
      <c r="CH940" s="9"/>
      <c r="CI940" s="9"/>
      <c r="CJ940" s="9"/>
      <c r="CK940" s="9"/>
      <c r="CL940" s="9"/>
      <c r="CM940" s="9"/>
      <c r="CN940" s="9"/>
      <c r="CO940" s="9"/>
      <c r="CP940" s="9"/>
      <c r="CQ940" s="9"/>
      <c r="CR940" s="9"/>
      <c r="CS940" s="9"/>
      <c r="CT940" s="9"/>
      <c r="CU940" s="9"/>
      <c r="CV940" s="9"/>
      <c r="CW940" s="9"/>
      <c r="CX940" s="9"/>
      <c r="CY940" s="9"/>
    </row>
    <row r="941" spans="1:103" ht="15.95" customHeight="1" x14ac:dyDescent="0.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c r="BA941" s="9"/>
      <c r="BB941" s="9"/>
      <c r="BC941" s="9"/>
      <c r="BD941" s="9"/>
      <c r="BE941" s="9"/>
      <c r="BF941" s="9"/>
      <c r="BG941" s="9"/>
      <c r="BH941" s="9"/>
      <c r="BI941" s="9"/>
      <c r="BJ941" s="9"/>
      <c r="BK941" s="9"/>
      <c r="BL941" s="9"/>
      <c r="BM941" s="9"/>
      <c r="BN941" s="9"/>
      <c r="BO941" s="9"/>
      <c r="BP941" s="9"/>
      <c r="BQ941" s="9"/>
      <c r="BR941" s="9"/>
      <c r="BS941" s="9"/>
      <c r="BT941" s="9"/>
      <c r="BU941" s="9"/>
      <c r="BV941" s="9"/>
      <c r="BW941" s="9"/>
      <c r="BX941" s="9"/>
      <c r="BY941" s="9"/>
      <c r="BZ941" s="9"/>
      <c r="CA941" s="9"/>
      <c r="CB941" s="9"/>
      <c r="CC941" s="9"/>
      <c r="CD941" s="9"/>
      <c r="CE941" s="9"/>
      <c r="CF941" s="9"/>
      <c r="CG941" s="9"/>
      <c r="CH941" s="9"/>
      <c r="CI941" s="9"/>
      <c r="CJ941" s="9"/>
      <c r="CK941" s="9"/>
      <c r="CL941" s="9"/>
      <c r="CM941" s="9"/>
      <c r="CN941" s="9"/>
      <c r="CO941" s="9"/>
      <c r="CP941" s="9"/>
      <c r="CQ941" s="9"/>
      <c r="CR941" s="9"/>
      <c r="CS941" s="9"/>
      <c r="CT941" s="9"/>
      <c r="CU941" s="9"/>
      <c r="CV941" s="9"/>
      <c r="CW941" s="9"/>
      <c r="CX941" s="9"/>
      <c r="CY941" s="9"/>
    </row>
    <row r="942" spans="1:103" ht="15.95" customHeight="1" x14ac:dyDescent="0.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c r="BA942" s="9"/>
      <c r="BB942" s="9"/>
      <c r="BC942" s="9"/>
      <c r="BD942" s="9"/>
      <c r="BE942" s="9"/>
      <c r="BF942" s="9"/>
      <c r="BG942" s="9"/>
      <c r="BH942" s="9"/>
      <c r="BI942" s="9"/>
      <c r="BJ942" s="9"/>
      <c r="BK942" s="9"/>
      <c r="BL942" s="9"/>
      <c r="BM942" s="9"/>
      <c r="BN942" s="9"/>
      <c r="BO942" s="9"/>
      <c r="BP942" s="9"/>
      <c r="BQ942" s="9"/>
      <c r="BR942" s="9"/>
      <c r="BS942" s="9"/>
      <c r="BT942" s="9"/>
      <c r="BU942" s="9"/>
      <c r="BV942" s="9"/>
      <c r="BW942" s="9"/>
      <c r="BX942" s="9"/>
      <c r="BY942" s="9"/>
      <c r="BZ942" s="9"/>
      <c r="CA942" s="9"/>
      <c r="CB942" s="9"/>
      <c r="CC942" s="9"/>
      <c r="CD942" s="9"/>
      <c r="CE942" s="9"/>
      <c r="CF942" s="9"/>
      <c r="CG942" s="9"/>
      <c r="CH942" s="9"/>
      <c r="CI942" s="9"/>
      <c r="CJ942" s="9"/>
      <c r="CK942" s="9"/>
      <c r="CL942" s="9"/>
      <c r="CM942" s="9"/>
      <c r="CN942" s="9"/>
      <c r="CO942" s="9"/>
      <c r="CP942" s="9"/>
      <c r="CQ942" s="9"/>
      <c r="CR942" s="9"/>
      <c r="CS942" s="9"/>
      <c r="CT942" s="9"/>
      <c r="CU942" s="9"/>
      <c r="CV942" s="9"/>
      <c r="CW942" s="9"/>
      <c r="CX942" s="9"/>
      <c r="CY942" s="9"/>
    </row>
    <row r="943" spans="1:103" ht="15.95" customHeight="1" x14ac:dyDescent="0.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c r="BA943" s="9"/>
      <c r="BB943" s="9"/>
      <c r="BC943" s="9"/>
      <c r="BD943" s="9"/>
      <c r="BE943" s="9"/>
      <c r="BF943" s="9"/>
      <c r="BG943" s="9"/>
      <c r="BH943" s="9"/>
      <c r="BI943" s="9"/>
      <c r="BJ943" s="9"/>
      <c r="BK943" s="9"/>
      <c r="BL943" s="9"/>
      <c r="BM943" s="9"/>
      <c r="BN943" s="9"/>
      <c r="BO943" s="9"/>
      <c r="BP943" s="9"/>
      <c r="BQ943" s="9"/>
      <c r="BR943" s="9"/>
      <c r="BS943" s="9"/>
      <c r="BT943" s="9"/>
      <c r="BU943" s="9"/>
      <c r="BV943" s="9"/>
      <c r="BW943" s="9"/>
      <c r="BX943" s="9"/>
      <c r="BY943" s="9"/>
      <c r="BZ943" s="9"/>
      <c r="CA943" s="9"/>
      <c r="CB943" s="9"/>
      <c r="CC943" s="9"/>
      <c r="CD943" s="9"/>
      <c r="CE943" s="9"/>
      <c r="CF943" s="9"/>
      <c r="CG943" s="9"/>
      <c r="CH943" s="9"/>
      <c r="CI943" s="9"/>
      <c r="CJ943" s="9"/>
      <c r="CK943" s="9"/>
      <c r="CL943" s="9"/>
      <c r="CM943" s="9"/>
      <c r="CN943" s="9"/>
      <c r="CO943" s="9"/>
      <c r="CP943" s="9"/>
      <c r="CQ943" s="9"/>
      <c r="CR943" s="9"/>
      <c r="CS943" s="9"/>
      <c r="CT943" s="9"/>
      <c r="CU943" s="9"/>
      <c r="CV943" s="9"/>
      <c r="CW943" s="9"/>
      <c r="CX943" s="9"/>
      <c r="CY943" s="9"/>
    </row>
    <row r="944" spans="1:103" ht="15.95" customHeight="1" x14ac:dyDescent="0.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c r="BA944" s="9"/>
      <c r="BB944" s="9"/>
      <c r="BC944" s="9"/>
      <c r="BD944" s="9"/>
      <c r="BE944" s="9"/>
      <c r="BF944" s="9"/>
      <c r="BG944" s="9"/>
      <c r="BH944" s="9"/>
      <c r="BI944" s="9"/>
      <c r="BJ944" s="9"/>
      <c r="BK944" s="9"/>
      <c r="BL944" s="9"/>
      <c r="BM944" s="9"/>
      <c r="BN944" s="9"/>
      <c r="BO944" s="9"/>
      <c r="BP944" s="9"/>
      <c r="BQ944" s="9"/>
      <c r="BR944" s="9"/>
      <c r="BS944" s="9"/>
      <c r="BT944" s="9"/>
      <c r="BU944" s="9"/>
      <c r="BV944" s="9"/>
      <c r="BW944" s="9"/>
      <c r="BX944" s="9"/>
      <c r="BY944" s="9"/>
      <c r="BZ944" s="9"/>
      <c r="CA944" s="9"/>
      <c r="CB944" s="9"/>
      <c r="CC944" s="9"/>
      <c r="CD944" s="9"/>
      <c r="CE944" s="9"/>
      <c r="CF944" s="9"/>
      <c r="CG944" s="9"/>
      <c r="CH944" s="9"/>
      <c r="CI944" s="9"/>
      <c r="CJ944" s="9"/>
      <c r="CK944" s="9"/>
      <c r="CL944" s="9"/>
      <c r="CM944" s="9"/>
      <c r="CN944" s="9"/>
      <c r="CO944" s="9"/>
      <c r="CP944" s="9"/>
      <c r="CQ944" s="9"/>
      <c r="CR944" s="9"/>
      <c r="CS944" s="9"/>
      <c r="CT944" s="9"/>
      <c r="CU944" s="9"/>
      <c r="CV944" s="9"/>
      <c r="CW944" s="9"/>
      <c r="CX944" s="9"/>
      <c r="CY944" s="9"/>
    </row>
    <row r="945" spans="1:103" ht="15.95" customHeight="1" x14ac:dyDescent="0.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c r="BA945" s="9"/>
      <c r="BB945" s="9"/>
      <c r="BC945" s="9"/>
      <c r="BD945" s="9"/>
      <c r="BE945" s="9"/>
      <c r="BF945" s="9"/>
      <c r="BG945" s="9"/>
      <c r="BH945" s="9"/>
      <c r="BI945" s="9"/>
      <c r="BJ945" s="9"/>
      <c r="BK945" s="9"/>
      <c r="BL945" s="9"/>
      <c r="BM945" s="9"/>
      <c r="BN945" s="9"/>
      <c r="BO945" s="9"/>
      <c r="BP945" s="9"/>
      <c r="BQ945" s="9"/>
      <c r="BR945" s="9"/>
      <c r="BS945" s="9"/>
      <c r="BT945" s="9"/>
      <c r="BU945" s="9"/>
      <c r="BV945" s="9"/>
      <c r="BW945" s="9"/>
      <c r="BX945" s="9"/>
      <c r="BY945" s="9"/>
      <c r="BZ945" s="9"/>
      <c r="CA945" s="9"/>
      <c r="CB945" s="9"/>
      <c r="CC945" s="9"/>
      <c r="CD945" s="9"/>
      <c r="CE945" s="9"/>
      <c r="CF945" s="9"/>
      <c r="CG945" s="9"/>
      <c r="CH945" s="9"/>
      <c r="CI945" s="9"/>
      <c r="CJ945" s="9"/>
      <c r="CK945" s="9"/>
      <c r="CL945" s="9"/>
      <c r="CM945" s="9"/>
      <c r="CN945" s="9"/>
      <c r="CO945" s="9"/>
      <c r="CP945" s="9"/>
      <c r="CQ945" s="9"/>
      <c r="CR945" s="9"/>
      <c r="CS945" s="9"/>
      <c r="CT945" s="9"/>
      <c r="CU945" s="9"/>
      <c r="CV945" s="9"/>
      <c r="CW945" s="9"/>
      <c r="CX945" s="9"/>
      <c r="CY945" s="9"/>
    </row>
    <row r="946" spans="1:103" ht="15.95" customHeight="1" x14ac:dyDescent="0.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c r="BA946" s="9"/>
      <c r="BB946" s="9"/>
      <c r="BC946" s="9"/>
      <c r="BD946" s="9"/>
      <c r="BE946" s="9"/>
      <c r="BF946" s="9"/>
      <c r="BG946" s="9"/>
      <c r="BH946" s="9"/>
      <c r="BI946" s="9"/>
      <c r="BJ946" s="9"/>
      <c r="BK946" s="9"/>
      <c r="BL946" s="9"/>
      <c r="BM946" s="9"/>
      <c r="BN946" s="9"/>
      <c r="BO946" s="9"/>
      <c r="BP946" s="9"/>
      <c r="BQ946" s="9"/>
      <c r="BR946" s="9"/>
      <c r="BS946" s="9"/>
      <c r="BT946" s="9"/>
      <c r="BU946" s="9"/>
      <c r="BV946" s="9"/>
      <c r="BW946" s="9"/>
      <c r="BX946" s="9"/>
      <c r="BY946" s="9"/>
      <c r="BZ946" s="9"/>
      <c r="CA946" s="9"/>
      <c r="CB946" s="9"/>
      <c r="CC946" s="9"/>
      <c r="CD946" s="9"/>
      <c r="CE946" s="9"/>
      <c r="CF946" s="9"/>
      <c r="CG946" s="9"/>
      <c r="CH946" s="9"/>
      <c r="CI946" s="9"/>
      <c r="CJ946" s="9"/>
      <c r="CK946" s="9"/>
      <c r="CL946" s="9"/>
      <c r="CM946" s="9"/>
      <c r="CN946" s="9"/>
      <c r="CO946" s="9"/>
      <c r="CP946" s="9"/>
      <c r="CQ946" s="9"/>
      <c r="CR946" s="9"/>
      <c r="CS946" s="9"/>
      <c r="CT946" s="9"/>
      <c r="CU946" s="9"/>
      <c r="CV946" s="9"/>
      <c r="CW946" s="9"/>
      <c r="CX946" s="9"/>
      <c r="CY946" s="9"/>
    </row>
    <row r="947" spans="1:103" ht="15.95" customHeight="1" x14ac:dyDescent="0.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c r="BA947" s="9"/>
      <c r="BB947" s="9"/>
      <c r="BC947" s="9"/>
      <c r="BD947" s="9"/>
      <c r="BE947" s="9"/>
      <c r="BF947" s="9"/>
      <c r="BG947" s="9"/>
      <c r="BH947" s="9"/>
      <c r="BI947" s="9"/>
      <c r="BJ947" s="9"/>
      <c r="BK947" s="9"/>
      <c r="BL947" s="9"/>
      <c r="BM947" s="9"/>
      <c r="BN947" s="9"/>
      <c r="BO947" s="9"/>
      <c r="BP947" s="9"/>
      <c r="BQ947" s="9"/>
      <c r="BR947" s="9"/>
      <c r="BS947" s="9"/>
      <c r="BT947" s="9"/>
      <c r="BU947" s="9"/>
      <c r="BV947" s="9"/>
      <c r="BW947" s="9"/>
      <c r="BX947" s="9"/>
      <c r="BY947" s="9"/>
      <c r="BZ947" s="9"/>
      <c r="CA947" s="9"/>
      <c r="CB947" s="9"/>
      <c r="CC947" s="9"/>
      <c r="CD947" s="9"/>
      <c r="CE947" s="9"/>
      <c r="CF947" s="9"/>
      <c r="CG947" s="9"/>
      <c r="CH947" s="9"/>
      <c r="CI947" s="9"/>
      <c r="CJ947" s="9"/>
      <c r="CK947" s="9"/>
      <c r="CL947" s="9"/>
      <c r="CM947" s="9"/>
      <c r="CN947" s="9"/>
      <c r="CO947" s="9"/>
      <c r="CP947" s="9"/>
      <c r="CQ947" s="9"/>
      <c r="CR947" s="9"/>
      <c r="CS947" s="9"/>
      <c r="CT947" s="9"/>
      <c r="CU947" s="9"/>
      <c r="CV947" s="9"/>
      <c r="CW947" s="9"/>
      <c r="CX947" s="9"/>
      <c r="CY947" s="9"/>
    </row>
    <row r="948" spans="1:103" ht="15.95" customHeight="1" x14ac:dyDescent="0.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c r="BA948" s="9"/>
      <c r="BB948" s="9"/>
      <c r="BC948" s="9"/>
      <c r="BD948" s="9"/>
      <c r="BE948" s="9"/>
      <c r="BF948" s="9"/>
      <c r="BG948" s="9"/>
      <c r="BH948" s="9"/>
      <c r="BI948" s="9"/>
      <c r="BJ948" s="9"/>
      <c r="BK948" s="9"/>
      <c r="BL948" s="9"/>
      <c r="BM948" s="9"/>
      <c r="BN948" s="9"/>
      <c r="BO948" s="9"/>
      <c r="BP948" s="9"/>
      <c r="BQ948" s="9"/>
      <c r="BR948" s="9"/>
      <c r="BS948" s="9"/>
      <c r="BT948" s="9"/>
      <c r="BU948" s="9"/>
      <c r="BV948" s="9"/>
      <c r="BW948" s="9"/>
      <c r="BX948" s="9"/>
      <c r="BY948" s="9"/>
      <c r="BZ948" s="9"/>
      <c r="CA948" s="9"/>
      <c r="CB948" s="9"/>
      <c r="CC948" s="9"/>
      <c r="CD948" s="9"/>
      <c r="CE948" s="9"/>
      <c r="CF948" s="9"/>
      <c r="CG948" s="9"/>
      <c r="CH948" s="9"/>
      <c r="CI948" s="9"/>
      <c r="CJ948" s="9"/>
      <c r="CK948" s="9"/>
      <c r="CL948" s="9"/>
      <c r="CM948" s="9"/>
      <c r="CN948" s="9"/>
      <c r="CO948" s="9"/>
      <c r="CP948" s="9"/>
      <c r="CQ948" s="9"/>
      <c r="CR948" s="9"/>
      <c r="CS948" s="9"/>
      <c r="CT948" s="9"/>
      <c r="CU948" s="9"/>
      <c r="CV948" s="9"/>
      <c r="CW948" s="9"/>
      <c r="CX948" s="9"/>
      <c r="CY948" s="9"/>
    </row>
    <row r="949" spans="1:103" ht="15.95" customHeight="1" x14ac:dyDescent="0.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c r="BA949" s="9"/>
      <c r="BB949" s="9"/>
      <c r="BC949" s="9"/>
      <c r="BD949" s="9"/>
      <c r="BE949" s="9"/>
      <c r="BF949" s="9"/>
      <c r="BG949" s="9"/>
      <c r="BH949" s="9"/>
      <c r="BI949" s="9"/>
      <c r="BJ949" s="9"/>
      <c r="BK949" s="9"/>
      <c r="BL949" s="9"/>
      <c r="BM949" s="9"/>
      <c r="BN949" s="9"/>
      <c r="BO949" s="9"/>
      <c r="BP949" s="9"/>
      <c r="BQ949" s="9"/>
      <c r="BR949" s="9"/>
      <c r="BS949" s="9"/>
      <c r="BT949" s="9"/>
      <c r="BU949" s="9"/>
      <c r="BV949" s="9"/>
      <c r="BW949" s="9"/>
      <c r="BX949" s="9"/>
      <c r="BY949" s="9"/>
      <c r="BZ949" s="9"/>
      <c r="CA949" s="9"/>
      <c r="CB949" s="9"/>
      <c r="CC949" s="9"/>
      <c r="CD949" s="9"/>
      <c r="CE949" s="9"/>
      <c r="CF949" s="9"/>
      <c r="CG949" s="9"/>
      <c r="CH949" s="9"/>
      <c r="CI949" s="9"/>
      <c r="CJ949" s="9"/>
      <c r="CK949" s="9"/>
      <c r="CL949" s="9"/>
      <c r="CM949" s="9"/>
      <c r="CN949" s="9"/>
      <c r="CO949" s="9"/>
      <c r="CP949" s="9"/>
      <c r="CQ949" s="9"/>
      <c r="CR949" s="9"/>
      <c r="CS949" s="9"/>
      <c r="CT949" s="9"/>
      <c r="CU949" s="9"/>
      <c r="CV949" s="9"/>
      <c r="CW949" s="9"/>
      <c r="CX949" s="9"/>
      <c r="CY949" s="9"/>
    </row>
    <row r="950" spans="1:103" ht="15.95" customHeight="1" x14ac:dyDescent="0.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c r="BA950" s="9"/>
      <c r="BB950" s="9"/>
      <c r="BC950" s="9"/>
      <c r="BD950" s="9"/>
      <c r="BE950" s="9"/>
      <c r="BF950" s="9"/>
      <c r="BG950" s="9"/>
      <c r="BH950" s="9"/>
      <c r="BI950" s="9"/>
      <c r="BJ950" s="9"/>
      <c r="BK950" s="9"/>
      <c r="BL950" s="9"/>
      <c r="BM950" s="9"/>
      <c r="BN950" s="9"/>
      <c r="BO950" s="9"/>
      <c r="BP950" s="9"/>
      <c r="BQ950" s="9"/>
      <c r="BR950" s="9"/>
      <c r="BS950" s="9"/>
      <c r="BT950" s="9"/>
      <c r="BU950" s="9"/>
      <c r="BV950" s="9"/>
      <c r="BW950" s="9"/>
      <c r="BX950" s="9"/>
      <c r="BY950" s="9"/>
      <c r="BZ950" s="9"/>
      <c r="CA950" s="9"/>
      <c r="CB950" s="9"/>
      <c r="CC950" s="9"/>
      <c r="CD950" s="9"/>
      <c r="CE950" s="9"/>
      <c r="CF950" s="9"/>
      <c r="CG950" s="9"/>
      <c r="CH950" s="9"/>
      <c r="CI950" s="9"/>
      <c r="CJ950" s="9"/>
      <c r="CK950" s="9"/>
      <c r="CL950" s="9"/>
      <c r="CM950" s="9"/>
      <c r="CN950" s="9"/>
      <c r="CO950" s="9"/>
      <c r="CP950" s="9"/>
      <c r="CQ950" s="9"/>
      <c r="CR950" s="9"/>
      <c r="CS950" s="9"/>
      <c r="CT950" s="9"/>
      <c r="CU950" s="9"/>
      <c r="CV950" s="9"/>
      <c r="CW950" s="9"/>
      <c r="CX950" s="9"/>
      <c r="CY950" s="9"/>
    </row>
    <row r="951" spans="1:103" ht="15.95" customHeight="1" x14ac:dyDescent="0.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c r="BA951" s="9"/>
      <c r="BB951" s="9"/>
      <c r="BC951" s="9"/>
      <c r="BD951" s="9"/>
      <c r="BE951" s="9"/>
      <c r="BF951" s="9"/>
      <c r="BG951" s="9"/>
      <c r="BH951" s="9"/>
      <c r="BI951" s="9"/>
      <c r="BJ951" s="9"/>
      <c r="BK951" s="9"/>
      <c r="BL951" s="9"/>
      <c r="BM951" s="9"/>
      <c r="BN951" s="9"/>
      <c r="BO951" s="9"/>
      <c r="BP951" s="9"/>
      <c r="BQ951" s="9"/>
      <c r="BR951" s="9"/>
      <c r="BS951" s="9"/>
      <c r="BT951" s="9"/>
      <c r="BU951" s="9"/>
      <c r="BV951" s="9"/>
      <c r="BW951" s="9"/>
      <c r="BX951" s="9"/>
      <c r="BY951" s="9"/>
      <c r="BZ951" s="9"/>
      <c r="CA951" s="9"/>
      <c r="CB951" s="9"/>
      <c r="CC951" s="9"/>
      <c r="CD951" s="9"/>
      <c r="CE951" s="9"/>
      <c r="CF951" s="9"/>
      <c r="CG951" s="9"/>
      <c r="CH951" s="9"/>
      <c r="CI951" s="9"/>
      <c r="CJ951" s="9"/>
      <c r="CK951" s="9"/>
      <c r="CL951" s="9"/>
      <c r="CM951" s="9"/>
      <c r="CN951" s="9"/>
      <c r="CO951" s="9"/>
      <c r="CP951" s="9"/>
      <c r="CQ951" s="9"/>
      <c r="CR951" s="9"/>
      <c r="CS951" s="9"/>
      <c r="CT951" s="9"/>
      <c r="CU951" s="9"/>
      <c r="CV951" s="9"/>
      <c r="CW951" s="9"/>
      <c r="CX951" s="9"/>
      <c r="CY951" s="9"/>
    </row>
    <row r="952" spans="1:103" ht="15.95" customHeight="1" x14ac:dyDescent="0.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c r="BA952" s="9"/>
      <c r="BB952" s="9"/>
      <c r="BC952" s="9"/>
      <c r="BD952" s="9"/>
      <c r="BE952" s="9"/>
      <c r="BF952" s="9"/>
      <c r="BG952" s="9"/>
      <c r="BH952" s="9"/>
      <c r="BI952" s="9"/>
      <c r="BJ952" s="9"/>
      <c r="BK952" s="9"/>
      <c r="BL952" s="9"/>
      <c r="BM952" s="9"/>
      <c r="BN952" s="9"/>
      <c r="BO952" s="9"/>
      <c r="BP952" s="9"/>
      <c r="BQ952" s="9"/>
      <c r="BR952" s="9"/>
      <c r="BS952" s="9"/>
      <c r="BT952" s="9"/>
      <c r="BU952" s="9"/>
      <c r="BV952" s="9"/>
      <c r="BW952" s="9"/>
      <c r="BX952" s="9"/>
      <c r="BY952" s="9"/>
      <c r="BZ952" s="9"/>
      <c r="CA952" s="9"/>
      <c r="CB952" s="9"/>
      <c r="CC952" s="9"/>
      <c r="CD952" s="9"/>
      <c r="CE952" s="9"/>
      <c r="CF952" s="9"/>
      <c r="CG952" s="9"/>
      <c r="CH952" s="9"/>
      <c r="CI952" s="9"/>
      <c r="CJ952" s="9"/>
      <c r="CK952" s="9"/>
      <c r="CL952" s="9"/>
      <c r="CM952" s="9"/>
      <c r="CN952" s="9"/>
      <c r="CO952" s="9"/>
      <c r="CP952" s="9"/>
      <c r="CQ952" s="9"/>
      <c r="CR952" s="9"/>
      <c r="CS952" s="9"/>
      <c r="CT952" s="9"/>
      <c r="CU952" s="9"/>
      <c r="CV952" s="9"/>
      <c r="CW952" s="9"/>
      <c r="CX952" s="9"/>
      <c r="CY952" s="9"/>
    </row>
    <row r="953" spans="1:103" ht="15.95" customHeight="1" x14ac:dyDescent="0.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c r="BA953" s="9"/>
      <c r="BB953" s="9"/>
      <c r="BC953" s="9"/>
      <c r="BD953" s="9"/>
      <c r="BE953" s="9"/>
      <c r="BF953" s="9"/>
      <c r="BG953" s="9"/>
      <c r="BH953" s="9"/>
      <c r="BI953" s="9"/>
      <c r="BJ953" s="9"/>
      <c r="BK953" s="9"/>
      <c r="BL953" s="9"/>
      <c r="BM953" s="9"/>
      <c r="BN953" s="9"/>
      <c r="BO953" s="9"/>
      <c r="BP953" s="9"/>
      <c r="BQ953" s="9"/>
      <c r="BR953" s="9"/>
      <c r="BS953" s="9"/>
      <c r="BT953" s="9"/>
      <c r="BU953" s="9"/>
      <c r="BV953" s="9"/>
      <c r="BW953" s="9"/>
      <c r="BX953" s="9"/>
      <c r="BY953" s="9"/>
      <c r="BZ953" s="9"/>
      <c r="CA953" s="9"/>
      <c r="CB953" s="9"/>
      <c r="CC953" s="9"/>
      <c r="CD953" s="9"/>
      <c r="CE953" s="9"/>
      <c r="CF953" s="9"/>
      <c r="CG953" s="9"/>
      <c r="CH953" s="9"/>
      <c r="CI953" s="9"/>
      <c r="CJ953" s="9"/>
      <c r="CK953" s="9"/>
      <c r="CL953" s="9"/>
      <c r="CM953" s="9"/>
      <c r="CN953" s="9"/>
      <c r="CO953" s="9"/>
      <c r="CP953" s="9"/>
      <c r="CQ953" s="9"/>
      <c r="CR953" s="9"/>
      <c r="CS953" s="9"/>
      <c r="CT953" s="9"/>
      <c r="CU953" s="9"/>
      <c r="CV953" s="9"/>
      <c r="CW953" s="9"/>
      <c r="CX953" s="9"/>
      <c r="CY953" s="9"/>
    </row>
    <row r="954" spans="1:103" ht="15.95" customHeight="1" x14ac:dyDescent="0.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c r="BA954" s="9"/>
      <c r="BB954" s="9"/>
      <c r="BC954" s="9"/>
      <c r="BD954" s="9"/>
      <c r="BE954" s="9"/>
      <c r="BF954" s="9"/>
      <c r="BG954" s="9"/>
      <c r="BH954" s="9"/>
      <c r="BI954" s="9"/>
      <c r="BJ954" s="9"/>
      <c r="BK954" s="9"/>
      <c r="BL954" s="9"/>
      <c r="BM954" s="9"/>
      <c r="BN954" s="9"/>
      <c r="BO954" s="9"/>
      <c r="BP954" s="9"/>
      <c r="BQ954" s="9"/>
      <c r="BR954" s="9"/>
      <c r="BS954" s="9"/>
      <c r="BT954" s="9"/>
      <c r="BU954" s="9"/>
      <c r="BV954" s="9"/>
      <c r="BW954" s="9"/>
      <c r="BX954" s="9"/>
      <c r="BY954" s="9"/>
      <c r="BZ954" s="9"/>
      <c r="CA954" s="9"/>
      <c r="CB954" s="9"/>
      <c r="CC954" s="9"/>
      <c r="CD954" s="9"/>
      <c r="CE954" s="9"/>
      <c r="CF954" s="9"/>
      <c r="CG954" s="9"/>
      <c r="CH954" s="9"/>
      <c r="CI954" s="9"/>
      <c r="CJ954" s="9"/>
      <c r="CK954" s="9"/>
      <c r="CL954" s="9"/>
      <c r="CM954" s="9"/>
      <c r="CN954" s="9"/>
      <c r="CO954" s="9"/>
      <c r="CP954" s="9"/>
      <c r="CQ954" s="9"/>
      <c r="CR954" s="9"/>
      <c r="CS954" s="9"/>
      <c r="CT954" s="9"/>
      <c r="CU954" s="9"/>
      <c r="CV954" s="9"/>
      <c r="CW954" s="9"/>
      <c r="CX954" s="9"/>
      <c r="CY954" s="9"/>
    </row>
    <row r="955" spans="1:103" ht="15.95" customHeight="1" x14ac:dyDescent="0.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c r="BA955" s="9"/>
      <c r="BB955" s="9"/>
      <c r="BC955" s="9"/>
      <c r="BD955" s="9"/>
      <c r="BE955" s="9"/>
      <c r="BF955" s="9"/>
      <c r="BG955" s="9"/>
      <c r="BH955" s="9"/>
      <c r="BI955" s="9"/>
      <c r="BJ955" s="9"/>
      <c r="BK955" s="9"/>
      <c r="BL955" s="9"/>
      <c r="BM955" s="9"/>
      <c r="BN955" s="9"/>
      <c r="BO955" s="9"/>
      <c r="BP955" s="9"/>
      <c r="BQ955" s="9"/>
      <c r="BR955" s="9"/>
      <c r="BS955" s="9"/>
      <c r="BT955" s="9"/>
      <c r="BU955" s="9"/>
      <c r="BV955" s="9"/>
      <c r="BW955" s="9"/>
      <c r="BX955" s="9"/>
      <c r="BY955" s="9"/>
      <c r="BZ955" s="9"/>
      <c r="CA955" s="9"/>
      <c r="CB955" s="9"/>
      <c r="CC955" s="9"/>
      <c r="CD955" s="9"/>
      <c r="CE955" s="9"/>
      <c r="CF955" s="9"/>
      <c r="CG955" s="9"/>
      <c r="CH955" s="9"/>
      <c r="CI955" s="9"/>
      <c r="CJ955" s="9"/>
      <c r="CK955" s="9"/>
      <c r="CL955" s="9"/>
      <c r="CM955" s="9"/>
      <c r="CN955" s="9"/>
      <c r="CO955" s="9"/>
      <c r="CP955" s="9"/>
      <c r="CQ955" s="9"/>
      <c r="CR955" s="9"/>
      <c r="CS955" s="9"/>
      <c r="CT955" s="9"/>
      <c r="CU955" s="9"/>
      <c r="CV955" s="9"/>
      <c r="CW955" s="9"/>
      <c r="CX955" s="9"/>
      <c r="CY955" s="9"/>
    </row>
    <row r="956" spans="1:103" ht="15.95" customHeight="1" x14ac:dyDescent="0.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c r="BA956" s="9"/>
      <c r="BB956" s="9"/>
      <c r="BC956" s="9"/>
      <c r="BD956" s="9"/>
      <c r="BE956" s="9"/>
      <c r="BF956" s="9"/>
      <c r="BG956" s="9"/>
      <c r="BH956" s="9"/>
      <c r="BI956" s="9"/>
      <c r="BJ956" s="9"/>
      <c r="BK956" s="9"/>
      <c r="BL956" s="9"/>
      <c r="BM956" s="9"/>
      <c r="BN956" s="9"/>
      <c r="BO956" s="9"/>
      <c r="BP956" s="9"/>
      <c r="BQ956" s="9"/>
      <c r="BR956" s="9"/>
      <c r="BS956" s="9"/>
      <c r="BT956" s="9"/>
      <c r="BU956" s="9"/>
      <c r="BV956" s="9"/>
      <c r="BW956" s="9"/>
      <c r="BX956" s="9"/>
      <c r="BY956" s="9"/>
      <c r="BZ956" s="9"/>
      <c r="CA956" s="9"/>
      <c r="CB956" s="9"/>
      <c r="CC956" s="9"/>
      <c r="CD956" s="9"/>
      <c r="CE956" s="9"/>
      <c r="CF956" s="9"/>
      <c r="CG956" s="9"/>
      <c r="CH956" s="9"/>
      <c r="CI956" s="9"/>
      <c r="CJ956" s="9"/>
      <c r="CK956" s="9"/>
      <c r="CL956" s="9"/>
      <c r="CM956" s="9"/>
      <c r="CN956" s="9"/>
      <c r="CO956" s="9"/>
      <c r="CP956" s="9"/>
      <c r="CQ956" s="9"/>
      <c r="CR956" s="9"/>
      <c r="CS956" s="9"/>
      <c r="CT956" s="9"/>
      <c r="CU956" s="9"/>
      <c r="CV956" s="9"/>
      <c r="CW956" s="9"/>
      <c r="CX956" s="9"/>
      <c r="CY956" s="9"/>
    </row>
    <row r="957" spans="1:103" ht="15.95" customHeight="1" x14ac:dyDescent="0.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c r="BA957" s="9"/>
      <c r="BB957" s="9"/>
      <c r="BC957" s="9"/>
      <c r="BD957" s="9"/>
      <c r="BE957" s="9"/>
      <c r="BF957" s="9"/>
      <c r="BG957" s="9"/>
      <c r="BH957" s="9"/>
      <c r="BI957" s="9"/>
      <c r="BJ957" s="9"/>
      <c r="BK957" s="9"/>
      <c r="BL957" s="9"/>
      <c r="BM957" s="9"/>
      <c r="BN957" s="9"/>
      <c r="BO957" s="9"/>
      <c r="BP957" s="9"/>
      <c r="BQ957" s="9"/>
      <c r="BR957" s="9"/>
      <c r="BS957" s="9"/>
      <c r="BT957" s="9"/>
      <c r="BU957" s="9"/>
      <c r="BV957" s="9"/>
      <c r="BW957" s="9"/>
      <c r="BX957" s="9"/>
      <c r="BY957" s="9"/>
      <c r="BZ957" s="9"/>
      <c r="CA957" s="9"/>
      <c r="CB957" s="9"/>
      <c r="CC957" s="9"/>
      <c r="CD957" s="9"/>
      <c r="CE957" s="9"/>
      <c r="CF957" s="9"/>
      <c r="CG957" s="9"/>
      <c r="CH957" s="9"/>
      <c r="CI957" s="9"/>
      <c r="CJ957" s="9"/>
      <c r="CK957" s="9"/>
      <c r="CL957" s="9"/>
      <c r="CM957" s="9"/>
      <c r="CN957" s="9"/>
      <c r="CO957" s="9"/>
      <c r="CP957" s="9"/>
      <c r="CQ957" s="9"/>
      <c r="CR957" s="9"/>
      <c r="CS957" s="9"/>
      <c r="CT957" s="9"/>
      <c r="CU957" s="9"/>
      <c r="CV957" s="9"/>
      <c r="CW957" s="9"/>
      <c r="CX957" s="9"/>
      <c r="CY957" s="9"/>
    </row>
    <row r="958" spans="1:103" ht="15.95" customHeight="1" x14ac:dyDescent="0.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c r="BA958" s="9"/>
      <c r="BB958" s="9"/>
      <c r="BC958" s="9"/>
      <c r="BD958" s="9"/>
      <c r="BE958" s="9"/>
      <c r="BF958" s="9"/>
      <c r="BG958" s="9"/>
      <c r="BH958" s="9"/>
      <c r="BI958" s="9"/>
      <c r="BJ958" s="9"/>
      <c r="BK958" s="9"/>
      <c r="BL958" s="9"/>
      <c r="BM958" s="9"/>
      <c r="BN958" s="9"/>
      <c r="BO958" s="9"/>
      <c r="BP958" s="9"/>
      <c r="BQ958" s="9"/>
      <c r="BR958" s="9"/>
      <c r="BS958" s="9"/>
      <c r="BT958" s="9"/>
      <c r="BU958" s="9"/>
      <c r="BV958" s="9"/>
      <c r="BW958" s="9"/>
      <c r="BX958" s="9"/>
      <c r="BY958" s="9"/>
      <c r="BZ958" s="9"/>
      <c r="CA958" s="9"/>
      <c r="CB958" s="9"/>
      <c r="CC958" s="9"/>
      <c r="CD958" s="9"/>
      <c r="CE958" s="9"/>
      <c r="CF958" s="9"/>
      <c r="CG958" s="9"/>
      <c r="CH958" s="9"/>
      <c r="CI958" s="9"/>
      <c r="CJ958" s="9"/>
      <c r="CK958" s="9"/>
      <c r="CL958" s="9"/>
      <c r="CM958" s="9"/>
      <c r="CN958" s="9"/>
      <c r="CO958" s="9"/>
      <c r="CP958" s="9"/>
      <c r="CQ958" s="9"/>
      <c r="CR958" s="9"/>
      <c r="CS958" s="9"/>
      <c r="CT958" s="9"/>
      <c r="CU958" s="9"/>
      <c r="CV958" s="9"/>
      <c r="CW958" s="9"/>
      <c r="CX958" s="9"/>
      <c r="CY958" s="9"/>
    </row>
    <row r="959" spans="1:103" ht="15.95" customHeight="1" x14ac:dyDescent="0.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c r="BA959" s="9"/>
      <c r="BB959" s="9"/>
      <c r="BC959" s="9"/>
      <c r="BD959" s="9"/>
      <c r="BE959" s="9"/>
      <c r="BF959" s="9"/>
      <c r="BG959" s="9"/>
      <c r="BH959" s="9"/>
      <c r="BI959" s="9"/>
      <c r="BJ959" s="9"/>
      <c r="BK959" s="9"/>
      <c r="BL959" s="9"/>
      <c r="BM959" s="9"/>
      <c r="BN959" s="9"/>
      <c r="BO959" s="9"/>
      <c r="BP959" s="9"/>
      <c r="BQ959" s="9"/>
      <c r="BR959" s="9"/>
      <c r="BS959" s="9"/>
      <c r="BT959" s="9"/>
      <c r="BU959" s="9"/>
      <c r="BV959" s="9"/>
      <c r="BW959" s="9"/>
      <c r="BX959" s="9"/>
      <c r="BY959" s="9"/>
      <c r="BZ959" s="9"/>
      <c r="CA959" s="9"/>
      <c r="CB959" s="9"/>
      <c r="CC959" s="9"/>
      <c r="CD959" s="9"/>
      <c r="CE959" s="9"/>
      <c r="CF959" s="9"/>
      <c r="CG959" s="9"/>
      <c r="CH959" s="9"/>
      <c r="CI959" s="9"/>
      <c r="CJ959" s="9"/>
      <c r="CK959" s="9"/>
      <c r="CL959" s="9"/>
      <c r="CM959" s="9"/>
      <c r="CN959" s="9"/>
      <c r="CO959" s="9"/>
      <c r="CP959" s="9"/>
      <c r="CQ959" s="9"/>
      <c r="CR959" s="9"/>
      <c r="CS959" s="9"/>
      <c r="CT959" s="9"/>
      <c r="CU959" s="9"/>
      <c r="CV959" s="9"/>
      <c r="CW959" s="9"/>
      <c r="CX959" s="9"/>
      <c r="CY959" s="9"/>
    </row>
    <row r="960" spans="1:103" ht="15.95" customHeight="1" x14ac:dyDescent="0.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c r="BA960" s="9"/>
      <c r="BB960" s="9"/>
      <c r="BC960" s="9"/>
      <c r="BD960" s="9"/>
      <c r="BE960" s="9"/>
      <c r="BF960" s="9"/>
      <c r="BG960" s="9"/>
      <c r="BH960" s="9"/>
      <c r="BI960" s="9"/>
      <c r="BJ960" s="9"/>
      <c r="BK960" s="9"/>
      <c r="BL960" s="9"/>
      <c r="BM960" s="9"/>
      <c r="BN960" s="9"/>
      <c r="BO960" s="9"/>
      <c r="BP960" s="9"/>
      <c r="BQ960" s="9"/>
      <c r="BR960" s="9"/>
      <c r="BS960" s="9"/>
      <c r="BT960" s="9"/>
      <c r="BU960" s="9"/>
      <c r="BV960" s="9"/>
      <c r="BW960" s="9"/>
      <c r="BX960" s="9"/>
      <c r="BY960" s="9"/>
      <c r="BZ960" s="9"/>
      <c r="CA960" s="9"/>
      <c r="CB960" s="9"/>
      <c r="CC960" s="9"/>
      <c r="CD960" s="9"/>
      <c r="CE960" s="9"/>
      <c r="CF960" s="9"/>
      <c r="CG960" s="9"/>
      <c r="CH960" s="9"/>
      <c r="CI960" s="9"/>
      <c r="CJ960" s="9"/>
      <c r="CK960" s="9"/>
      <c r="CL960" s="9"/>
      <c r="CM960" s="9"/>
      <c r="CN960" s="9"/>
      <c r="CO960" s="9"/>
      <c r="CP960" s="9"/>
      <c r="CQ960" s="9"/>
      <c r="CR960" s="9"/>
      <c r="CS960" s="9"/>
      <c r="CT960" s="9"/>
      <c r="CU960" s="9"/>
      <c r="CV960" s="9"/>
      <c r="CW960" s="9"/>
      <c r="CX960" s="9"/>
      <c r="CY960" s="9"/>
    </row>
    <row r="961" spans="1:103" ht="15.95" customHeight="1" x14ac:dyDescent="0.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c r="BA961" s="9"/>
      <c r="BB961" s="9"/>
      <c r="BC961" s="9"/>
      <c r="BD961" s="9"/>
      <c r="BE961" s="9"/>
      <c r="BF961" s="9"/>
      <c r="BG961" s="9"/>
      <c r="BH961" s="9"/>
      <c r="BI961" s="9"/>
      <c r="BJ961" s="9"/>
      <c r="BK961" s="9"/>
      <c r="BL961" s="9"/>
      <c r="BM961" s="9"/>
      <c r="BN961" s="9"/>
      <c r="BO961" s="9"/>
      <c r="BP961" s="9"/>
      <c r="BQ961" s="9"/>
      <c r="BR961" s="9"/>
      <c r="BS961" s="9"/>
      <c r="BT961" s="9"/>
      <c r="BU961" s="9"/>
      <c r="BV961" s="9"/>
      <c r="BW961" s="9"/>
      <c r="BX961" s="9"/>
      <c r="BY961" s="9"/>
      <c r="BZ961" s="9"/>
      <c r="CA961" s="9"/>
      <c r="CB961" s="9"/>
      <c r="CC961" s="9"/>
      <c r="CD961" s="9"/>
      <c r="CE961" s="9"/>
      <c r="CF961" s="9"/>
      <c r="CG961" s="9"/>
      <c r="CH961" s="9"/>
      <c r="CI961" s="9"/>
      <c r="CJ961" s="9"/>
      <c r="CK961" s="9"/>
      <c r="CL961" s="9"/>
      <c r="CM961" s="9"/>
      <c r="CN961" s="9"/>
      <c r="CO961" s="9"/>
      <c r="CP961" s="9"/>
      <c r="CQ961" s="9"/>
      <c r="CR961" s="9"/>
      <c r="CS961" s="9"/>
      <c r="CT961" s="9"/>
      <c r="CU961" s="9"/>
      <c r="CV961" s="9"/>
      <c r="CW961" s="9"/>
      <c r="CX961" s="9"/>
      <c r="CY961" s="9"/>
    </row>
    <row r="962" spans="1:103" ht="15.95" customHeight="1" x14ac:dyDescent="0.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c r="BA962" s="9"/>
      <c r="BB962" s="9"/>
      <c r="BC962" s="9"/>
      <c r="BD962" s="9"/>
      <c r="BE962" s="9"/>
      <c r="BF962" s="9"/>
      <c r="BG962" s="9"/>
      <c r="BH962" s="9"/>
      <c r="BI962" s="9"/>
      <c r="BJ962" s="9"/>
      <c r="BK962" s="9"/>
      <c r="BL962" s="9"/>
      <c r="BM962" s="9"/>
      <c r="BN962" s="9"/>
      <c r="BO962" s="9"/>
      <c r="BP962" s="9"/>
      <c r="BQ962" s="9"/>
      <c r="BR962" s="9"/>
      <c r="BS962" s="9"/>
      <c r="BT962" s="9"/>
      <c r="BU962" s="9"/>
      <c r="BV962" s="9"/>
      <c r="BW962" s="9"/>
      <c r="BX962" s="9"/>
      <c r="BY962" s="9"/>
      <c r="BZ962" s="9"/>
      <c r="CA962" s="9"/>
      <c r="CB962" s="9"/>
      <c r="CC962" s="9"/>
      <c r="CD962" s="9"/>
      <c r="CE962" s="9"/>
      <c r="CF962" s="9"/>
      <c r="CG962" s="9"/>
      <c r="CH962" s="9"/>
      <c r="CI962" s="9"/>
      <c r="CJ962" s="9"/>
      <c r="CK962" s="9"/>
      <c r="CL962" s="9"/>
      <c r="CM962" s="9"/>
      <c r="CN962" s="9"/>
      <c r="CO962" s="9"/>
      <c r="CP962" s="9"/>
      <c r="CQ962" s="9"/>
      <c r="CR962" s="9"/>
      <c r="CS962" s="9"/>
      <c r="CT962" s="9"/>
      <c r="CU962" s="9"/>
      <c r="CV962" s="9"/>
      <c r="CW962" s="9"/>
      <c r="CX962" s="9"/>
      <c r="CY962" s="9"/>
    </row>
    <row r="963" spans="1:103" ht="15.95" customHeight="1" x14ac:dyDescent="0.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c r="BA963" s="9"/>
      <c r="BB963" s="9"/>
      <c r="BC963" s="9"/>
      <c r="BD963" s="9"/>
      <c r="BE963" s="9"/>
      <c r="BF963" s="9"/>
      <c r="BG963" s="9"/>
      <c r="BH963" s="9"/>
      <c r="BI963" s="9"/>
      <c r="BJ963" s="9"/>
      <c r="BK963" s="9"/>
      <c r="BL963" s="9"/>
      <c r="BM963" s="9"/>
      <c r="BN963" s="9"/>
      <c r="BO963" s="9"/>
      <c r="BP963" s="9"/>
      <c r="BQ963" s="9"/>
      <c r="BR963" s="9"/>
      <c r="BS963" s="9"/>
      <c r="BT963" s="9"/>
      <c r="BU963" s="9"/>
      <c r="BV963" s="9"/>
      <c r="BW963" s="9"/>
      <c r="BX963" s="9"/>
      <c r="BY963" s="9"/>
      <c r="BZ963" s="9"/>
      <c r="CA963" s="9"/>
      <c r="CB963" s="9"/>
      <c r="CC963" s="9"/>
      <c r="CD963" s="9"/>
      <c r="CE963" s="9"/>
      <c r="CF963" s="9"/>
      <c r="CG963" s="9"/>
      <c r="CH963" s="9"/>
      <c r="CI963" s="9"/>
      <c r="CJ963" s="9"/>
      <c r="CK963" s="9"/>
      <c r="CL963" s="9"/>
      <c r="CM963" s="9"/>
      <c r="CN963" s="9"/>
      <c r="CO963" s="9"/>
      <c r="CP963" s="9"/>
      <c r="CQ963" s="9"/>
      <c r="CR963" s="9"/>
      <c r="CS963" s="9"/>
      <c r="CT963" s="9"/>
      <c r="CU963" s="9"/>
      <c r="CV963" s="9"/>
      <c r="CW963" s="9"/>
      <c r="CX963" s="9"/>
      <c r="CY963" s="9"/>
    </row>
    <row r="964" spans="1:103" ht="15.95" customHeight="1" x14ac:dyDescent="0.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c r="BA964" s="9"/>
      <c r="BB964" s="9"/>
      <c r="BC964" s="9"/>
      <c r="BD964" s="9"/>
      <c r="BE964" s="9"/>
      <c r="BF964" s="9"/>
      <c r="BG964" s="9"/>
      <c r="BH964" s="9"/>
      <c r="BI964" s="9"/>
      <c r="BJ964" s="9"/>
      <c r="BK964" s="9"/>
      <c r="BL964" s="9"/>
      <c r="BM964" s="9"/>
      <c r="BN964" s="9"/>
      <c r="BO964" s="9"/>
      <c r="BP964" s="9"/>
      <c r="BQ964" s="9"/>
      <c r="BR964" s="9"/>
      <c r="BS964" s="9"/>
      <c r="BT964" s="9"/>
      <c r="BU964" s="9"/>
      <c r="BV964" s="9"/>
      <c r="BW964" s="9"/>
      <c r="BX964" s="9"/>
      <c r="BY964" s="9"/>
      <c r="BZ964" s="9"/>
      <c r="CA964" s="9"/>
      <c r="CB964" s="9"/>
      <c r="CC964" s="9"/>
      <c r="CD964" s="9"/>
      <c r="CE964" s="9"/>
      <c r="CF964" s="9"/>
      <c r="CG964" s="9"/>
      <c r="CH964" s="9"/>
      <c r="CI964" s="9"/>
      <c r="CJ964" s="9"/>
      <c r="CK964" s="9"/>
      <c r="CL964" s="9"/>
      <c r="CM964" s="9"/>
      <c r="CN964" s="9"/>
      <c r="CO964" s="9"/>
      <c r="CP964" s="9"/>
      <c r="CQ964" s="9"/>
      <c r="CR964" s="9"/>
      <c r="CS964" s="9"/>
      <c r="CT964" s="9"/>
      <c r="CU964" s="9"/>
      <c r="CV964" s="9"/>
      <c r="CW964" s="9"/>
      <c r="CX964" s="9"/>
      <c r="CY964" s="9"/>
    </row>
    <row r="965" spans="1:103" ht="15.95" customHeight="1" x14ac:dyDescent="0.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c r="BA965" s="9"/>
      <c r="BB965" s="9"/>
      <c r="BC965" s="9"/>
      <c r="BD965" s="9"/>
      <c r="BE965" s="9"/>
      <c r="BF965" s="9"/>
      <c r="BG965" s="9"/>
      <c r="BH965" s="9"/>
      <c r="BI965" s="9"/>
      <c r="BJ965" s="9"/>
      <c r="BK965" s="9"/>
      <c r="BL965" s="9"/>
      <c r="BM965" s="9"/>
      <c r="BN965" s="9"/>
      <c r="BO965" s="9"/>
      <c r="BP965" s="9"/>
      <c r="BQ965" s="9"/>
      <c r="BR965" s="9"/>
      <c r="BS965" s="9"/>
      <c r="BT965" s="9"/>
      <c r="BU965" s="9"/>
      <c r="BV965" s="9"/>
      <c r="BW965" s="9"/>
      <c r="BX965" s="9"/>
      <c r="BY965" s="9"/>
      <c r="BZ965" s="9"/>
      <c r="CA965" s="9"/>
      <c r="CB965" s="9"/>
      <c r="CC965" s="9"/>
      <c r="CD965" s="9"/>
      <c r="CE965" s="9"/>
      <c r="CF965" s="9"/>
      <c r="CG965" s="9"/>
      <c r="CH965" s="9"/>
      <c r="CI965" s="9"/>
      <c r="CJ965" s="9"/>
      <c r="CK965" s="9"/>
      <c r="CL965" s="9"/>
      <c r="CM965" s="9"/>
      <c r="CN965" s="9"/>
      <c r="CO965" s="9"/>
      <c r="CP965" s="9"/>
      <c r="CQ965" s="9"/>
      <c r="CR965" s="9"/>
      <c r="CS965" s="9"/>
      <c r="CT965" s="9"/>
      <c r="CU965" s="9"/>
      <c r="CV965" s="9"/>
      <c r="CW965" s="9"/>
      <c r="CX965" s="9"/>
      <c r="CY965" s="9"/>
    </row>
    <row r="966" spans="1:103" ht="15.95" customHeight="1" x14ac:dyDescent="0.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c r="BA966" s="9"/>
      <c r="BB966" s="9"/>
      <c r="BC966" s="9"/>
      <c r="BD966" s="9"/>
      <c r="BE966" s="9"/>
      <c r="BF966" s="9"/>
      <c r="BG966" s="9"/>
      <c r="BH966" s="9"/>
      <c r="BI966" s="9"/>
      <c r="BJ966" s="9"/>
      <c r="BK966" s="9"/>
      <c r="BL966" s="9"/>
      <c r="BM966" s="9"/>
      <c r="BN966" s="9"/>
      <c r="BO966" s="9"/>
      <c r="BP966" s="9"/>
      <c r="BQ966" s="9"/>
      <c r="BR966" s="9"/>
      <c r="BS966" s="9"/>
      <c r="BT966" s="9"/>
      <c r="BU966" s="9"/>
      <c r="BV966" s="9"/>
      <c r="BW966" s="9"/>
      <c r="BX966" s="9"/>
      <c r="BY966" s="9"/>
      <c r="BZ966" s="9"/>
      <c r="CA966" s="9"/>
      <c r="CB966" s="9"/>
      <c r="CC966" s="9"/>
      <c r="CD966" s="9"/>
      <c r="CE966" s="9"/>
      <c r="CF966" s="9"/>
      <c r="CG966" s="9"/>
      <c r="CH966" s="9"/>
      <c r="CI966" s="9"/>
      <c r="CJ966" s="9"/>
      <c r="CK966" s="9"/>
      <c r="CL966" s="9"/>
      <c r="CM966" s="9"/>
      <c r="CN966" s="9"/>
      <c r="CO966" s="9"/>
      <c r="CP966" s="9"/>
      <c r="CQ966" s="9"/>
      <c r="CR966" s="9"/>
      <c r="CS966" s="9"/>
      <c r="CT966" s="9"/>
      <c r="CU966" s="9"/>
      <c r="CV966" s="9"/>
      <c r="CW966" s="9"/>
      <c r="CX966" s="9"/>
      <c r="CY966" s="9"/>
    </row>
    <row r="967" spans="1:103" ht="15.95" customHeight="1" x14ac:dyDescent="0.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c r="BA967" s="9"/>
      <c r="BB967" s="9"/>
      <c r="BC967" s="9"/>
      <c r="BD967" s="9"/>
      <c r="BE967" s="9"/>
      <c r="BF967" s="9"/>
      <c r="BG967" s="9"/>
      <c r="BH967" s="9"/>
      <c r="BI967" s="9"/>
      <c r="BJ967" s="9"/>
      <c r="BK967" s="9"/>
      <c r="BL967" s="9"/>
      <c r="BM967" s="9"/>
      <c r="BN967" s="9"/>
      <c r="BO967" s="9"/>
      <c r="BP967" s="9"/>
      <c r="BQ967" s="9"/>
      <c r="BR967" s="9"/>
      <c r="BS967" s="9"/>
      <c r="BT967" s="9"/>
      <c r="BU967" s="9"/>
      <c r="BV967" s="9"/>
      <c r="BW967" s="9"/>
      <c r="BX967" s="9"/>
      <c r="BY967" s="9"/>
      <c r="BZ967" s="9"/>
      <c r="CA967" s="9"/>
      <c r="CB967" s="9"/>
      <c r="CC967" s="9"/>
      <c r="CD967" s="9"/>
      <c r="CE967" s="9"/>
      <c r="CF967" s="9"/>
      <c r="CG967" s="9"/>
      <c r="CH967" s="9"/>
      <c r="CI967" s="9"/>
      <c r="CJ967" s="9"/>
      <c r="CK967" s="9"/>
      <c r="CL967" s="9"/>
      <c r="CM967" s="9"/>
      <c r="CN967" s="9"/>
      <c r="CO967" s="9"/>
      <c r="CP967" s="9"/>
      <c r="CQ967" s="9"/>
      <c r="CR967" s="9"/>
      <c r="CS967" s="9"/>
      <c r="CT967" s="9"/>
      <c r="CU967" s="9"/>
      <c r="CV967" s="9"/>
      <c r="CW967" s="9"/>
      <c r="CX967" s="9"/>
      <c r="CY967" s="9"/>
    </row>
    <row r="968" spans="1:103" ht="15.95" customHeight="1" x14ac:dyDescent="0.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c r="BA968" s="9"/>
      <c r="BB968" s="9"/>
      <c r="BC968" s="9"/>
      <c r="BD968" s="9"/>
      <c r="BE968" s="9"/>
      <c r="BF968" s="9"/>
      <c r="BG968" s="9"/>
      <c r="BH968" s="9"/>
      <c r="BI968" s="9"/>
      <c r="BJ968" s="9"/>
      <c r="BK968" s="9"/>
      <c r="BL968" s="9"/>
      <c r="BM968" s="9"/>
      <c r="BN968" s="9"/>
      <c r="BO968" s="9"/>
      <c r="BP968" s="9"/>
      <c r="BQ968" s="9"/>
      <c r="BR968" s="9"/>
      <c r="BS968" s="9"/>
      <c r="BT968" s="9"/>
      <c r="BU968" s="9"/>
      <c r="BV968" s="9"/>
      <c r="BW968" s="9"/>
      <c r="BX968" s="9"/>
      <c r="BY968" s="9"/>
      <c r="BZ968" s="9"/>
      <c r="CA968" s="9"/>
      <c r="CB968" s="9"/>
      <c r="CC968" s="9"/>
      <c r="CD968" s="9"/>
      <c r="CE968" s="9"/>
      <c r="CF968" s="9"/>
      <c r="CG968" s="9"/>
      <c r="CH968" s="9"/>
      <c r="CI968" s="9"/>
      <c r="CJ968" s="9"/>
      <c r="CK968" s="9"/>
      <c r="CL968" s="9"/>
      <c r="CM968" s="9"/>
      <c r="CN968" s="9"/>
      <c r="CO968" s="9"/>
      <c r="CP968" s="9"/>
      <c r="CQ968" s="9"/>
      <c r="CR968" s="9"/>
      <c r="CS968" s="9"/>
      <c r="CT968" s="9"/>
      <c r="CU968" s="9"/>
      <c r="CV968" s="9"/>
      <c r="CW968" s="9"/>
      <c r="CX968" s="9"/>
      <c r="CY968" s="9"/>
    </row>
    <row r="969" spans="1:103" ht="15.95" customHeight="1" x14ac:dyDescent="0.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c r="BA969" s="9"/>
      <c r="BB969" s="9"/>
      <c r="BC969" s="9"/>
      <c r="BD969" s="9"/>
      <c r="BE969" s="9"/>
      <c r="BF969" s="9"/>
      <c r="BG969" s="9"/>
      <c r="BH969" s="9"/>
      <c r="BI969" s="9"/>
      <c r="BJ969" s="9"/>
      <c r="BK969" s="9"/>
      <c r="BL969" s="9"/>
      <c r="BM969" s="9"/>
      <c r="BN969" s="9"/>
      <c r="BO969" s="9"/>
      <c r="BP969" s="9"/>
      <c r="BQ969" s="9"/>
      <c r="BR969" s="9"/>
      <c r="BS969" s="9"/>
      <c r="BT969" s="9"/>
      <c r="BU969" s="9"/>
      <c r="BV969" s="9"/>
      <c r="BW969" s="9"/>
      <c r="BX969" s="9"/>
      <c r="BY969" s="9"/>
      <c r="BZ969" s="9"/>
      <c r="CA969" s="9"/>
      <c r="CB969" s="9"/>
      <c r="CC969" s="9"/>
      <c r="CD969" s="9"/>
      <c r="CE969" s="9"/>
      <c r="CF969" s="9"/>
      <c r="CG969" s="9"/>
      <c r="CH969" s="9"/>
      <c r="CI969" s="9"/>
      <c r="CJ969" s="9"/>
      <c r="CK969" s="9"/>
      <c r="CL969" s="9"/>
      <c r="CM969" s="9"/>
      <c r="CN969" s="9"/>
      <c r="CO969" s="9"/>
      <c r="CP969" s="9"/>
      <c r="CQ969" s="9"/>
      <c r="CR969" s="9"/>
      <c r="CS969" s="9"/>
      <c r="CT969" s="9"/>
      <c r="CU969" s="9"/>
      <c r="CV969" s="9"/>
      <c r="CW969" s="9"/>
      <c r="CX969" s="9"/>
      <c r="CY969" s="9"/>
    </row>
    <row r="970" spans="1:103" ht="15.95" customHeight="1" x14ac:dyDescent="0.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c r="BA970" s="9"/>
      <c r="BB970" s="9"/>
      <c r="BC970" s="9"/>
      <c r="BD970" s="9"/>
      <c r="BE970" s="9"/>
      <c r="BF970" s="9"/>
      <c r="BG970" s="9"/>
      <c r="BH970" s="9"/>
      <c r="BI970" s="9"/>
      <c r="BJ970" s="9"/>
      <c r="BK970" s="9"/>
      <c r="BL970" s="9"/>
      <c r="BM970" s="9"/>
      <c r="BN970" s="9"/>
      <c r="BO970" s="9"/>
      <c r="BP970" s="9"/>
      <c r="BQ970" s="9"/>
      <c r="BR970" s="9"/>
      <c r="BS970" s="9"/>
      <c r="BT970" s="9"/>
      <c r="BU970" s="9"/>
      <c r="BV970" s="9"/>
      <c r="BW970" s="9"/>
      <c r="BX970" s="9"/>
      <c r="BY970" s="9"/>
      <c r="BZ970" s="9"/>
      <c r="CA970" s="9"/>
      <c r="CB970" s="9"/>
      <c r="CC970" s="9"/>
      <c r="CD970" s="9"/>
      <c r="CE970" s="9"/>
      <c r="CF970" s="9"/>
      <c r="CG970" s="9"/>
      <c r="CH970" s="9"/>
      <c r="CI970" s="9"/>
      <c r="CJ970" s="9"/>
      <c r="CK970" s="9"/>
      <c r="CL970" s="9"/>
      <c r="CM970" s="9"/>
      <c r="CN970" s="9"/>
      <c r="CO970" s="9"/>
      <c r="CP970" s="9"/>
      <c r="CQ970" s="9"/>
      <c r="CR970" s="9"/>
      <c r="CS970" s="9"/>
      <c r="CT970" s="9"/>
      <c r="CU970" s="9"/>
      <c r="CV970" s="9"/>
      <c r="CW970" s="9"/>
      <c r="CX970" s="9"/>
      <c r="CY970" s="9"/>
    </row>
    <row r="971" spans="1:103" ht="15.95" customHeight="1" x14ac:dyDescent="0.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c r="BA971" s="9"/>
      <c r="BB971" s="9"/>
      <c r="BC971" s="9"/>
      <c r="BD971" s="9"/>
      <c r="BE971" s="9"/>
      <c r="BF971" s="9"/>
      <c r="BG971" s="9"/>
      <c r="BH971" s="9"/>
      <c r="BI971" s="9"/>
      <c r="BJ971" s="9"/>
      <c r="BK971" s="9"/>
      <c r="BL971" s="9"/>
      <c r="BM971" s="9"/>
      <c r="BN971" s="9"/>
      <c r="BO971" s="9"/>
      <c r="BP971" s="9"/>
      <c r="BQ971" s="9"/>
      <c r="BR971" s="9"/>
      <c r="BS971" s="9"/>
      <c r="BT971" s="9"/>
      <c r="BU971" s="9"/>
      <c r="BV971" s="9"/>
      <c r="BW971" s="9"/>
      <c r="BX971" s="9"/>
      <c r="BY971" s="9"/>
      <c r="BZ971" s="9"/>
      <c r="CA971" s="9"/>
      <c r="CB971" s="9"/>
      <c r="CC971" s="9"/>
      <c r="CD971" s="9"/>
      <c r="CE971" s="9"/>
      <c r="CF971" s="9"/>
      <c r="CG971" s="9"/>
      <c r="CH971" s="9"/>
      <c r="CI971" s="9"/>
      <c r="CJ971" s="9"/>
      <c r="CK971" s="9"/>
      <c r="CL971" s="9"/>
      <c r="CM971" s="9"/>
      <c r="CN971" s="9"/>
      <c r="CO971" s="9"/>
      <c r="CP971" s="9"/>
      <c r="CQ971" s="9"/>
      <c r="CR971" s="9"/>
      <c r="CS971" s="9"/>
      <c r="CT971" s="9"/>
      <c r="CU971" s="9"/>
      <c r="CV971" s="9"/>
      <c r="CW971" s="9"/>
      <c r="CX971" s="9"/>
      <c r="CY971" s="9"/>
    </row>
    <row r="972" spans="1:103" ht="15.95" customHeight="1" x14ac:dyDescent="0.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c r="BA972" s="9"/>
      <c r="BB972" s="9"/>
      <c r="BC972" s="9"/>
      <c r="BD972" s="9"/>
      <c r="BE972" s="9"/>
      <c r="BF972" s="9"/>
      <c r="BG972" s="9"/>
      <c r="BH972" s="9"/>
      <c r="BI972" s="9"/>
      <c r="BJ972" s="9"/>
      <c r="BK972" s="9"/>
      <c r="BL972" s="9"/>
      <c r="BM972" s="9"/>
      <c r="BN972" s="9"/>
      <c r="BO972" s="9"/>
      <c r="BP972" s="9"/>
      <c r="BQ972" s="9"/>
      <c r="BR972" s="9"/>
      <c r="BS972" s="9"/>
      <c r="BT972" s="9"/>
      <c r="BU972" s="9"/>
      <c r="BV972" s="9"/>
      <c r="BW972" s="9"/>
      <c r="BX972" s="9"/>
      <c r="BY972" s="9"/>
      <c r="BZ972" s="9"/>
      <c r="CA972" s="9"/>
      <c r="CB972" s="9"/>
      <c r="CC972" s="9"/>
      <c r="CD972" s="9"/>
      <c r="CE972" s="9"/>
      <c r="CF972" s="9"/>
      <c r="CG972" s="9"/>
      <c r="CH972" s="9"/>
      <c r="CI972" s="9"/>
      <c r="CJ972" s="9"/>
      <c r="CK972" s="9"/>
      <c r="CL972" s="9"/>
      <c r="CM972" s="9"/>
      <c r="CN972" s="9"/>
      <c r="CO972" s="9"/>
      <c r="CP972" s="9"/>
      <c r="CQ972" s="9"/>
      <c r="CR972" s="9"/>
      <c r="CS972" s="9"/>
      <c r="CT972" s="9"/>
      <c r="CU972" s="9"/>
      <c r="CV972" s="9"/>
      <c r="CW972" s="9"/>
      <c r="CX972" s="9"/>
      <c r="CY972" s="9"/>
    </row>
    <row r="973" spans="1:103" ht="15.95" customHeight="1" x14ac:dyDescent="0.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c r="BA973" s="9"/>
      <c r="BB973" s="9"/>
      <c r="BC973" s="9"/>
      <c r="BD973" s="9"/>
      <c r="BE973" s="9"/>
      <c r="BF973" s="9"/>
      <c r="BG973" s="9"/>
      <c r="BH973" s="9"/>
      <c r="BI973" s="9"/>
      <c r="BJ973" s="9"/>
      <c r="BK973" s="9"/>
      <c r="BL973" s="9"/>
      <c r="BM973" s="9"/>
      <c r="BN973" s="9"/>
      <c r="BO973" s="9"/>
      <c r="BP973" s="9"/>
      <c r="BQ973" s="9"/>
      <c r="BR973" s="9"/>
      <c r="BS973" s="9"/>
      <c r="BT973" s="9"/>
      <c r="BU973" s="9"/>
      <c r="BV973" s="9"/>
      <c r="BW973" s="9"/>
      <c r="BX973" s="9"/>
      <c r="BY973" s="9"/>
      <c r="BZ973" s="9"/>
      <c r="CA973" s="9"/>
      <c r="CB973" s="9"/>
      <c r="CC973" s="9"/>
      <c r="CD973" s="9"/>
      <c r="CE973" s="9"/>
      <c r="CF973" s="9"/>
      <c r="CG973" s="9"/>
      <c r="CH973" s="9"/>
      <c r="CI973" s="9"/>
      <c r="CJ973" s="9"/>
      <c r="CK973" s="9"/>
      <c r="CL973" s="9"/>
      <c r="CM973" s="9"/>
      <c r="CN973" s="9"/>
      <c r="CO973" s="9"/>
      <c r="CP973" s="9"/>
      <c r="CQ973" s="9"/>
      <c r="CR973" s="9"/>
      <c r="CS973" s="9"/>
      <c r="CT973" s="9"/>
      <c r="CU973" s="9"/>
      <c r="CV973" s="9"/>
      <c r="CW973" s="9"/>
      <c r="CX973" s="9"/>
      <c r="CY973" s="9"/>
    </row>
    <row r="974" spans="1:103" ht="15.95" customHeight="1" x14ac:dyDescent="0.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c r="BA974" s="9"/>
      <c r="BB974" s="9"/>
      <c r="BC974" s="9"/>
      <c r="BD974" s="9"/>
      <c r="BE974" s="9"/>
      <c r="BF974" s="9"/>
      <c r="BG974" s="9"/>
      <c r="BH974" s="9"/>
      <c r="BI974" s="9"/>
      <c r="BJ974" s="9"/>
      <c r="BK974" s="9"/>
      <c r="BL974" s="9"/>
      <c r="BM974" s="9"/>
      <c r="BN974" s="9"/>
      <c r="BO974" s="9"/>
      <c r="BP974" s="9"/>
      <c r="BQ974" s="9"/>
      <c r="BR974" s="9"/>
      <c r="BS974" s="9"/>
      <c r="BT974" s="9"/>
      <c r="BU974" s="9"/>
      <c r="BV974" s="9"/>
      <c r="BW974" s="9"/>
      <c r="BX974" s="9"/>
      <c r="BY974" s="9"/>
      <c r="BZ974" s="9"/>
      <c r="CA974" s="9"/>
      <c r="CB974" s="9"/>
      <c r="CC974" s="9"/>
      <c r="CD974" s="9"/>
      <c r="CE974" s="9"/>
      <c r="CF974" s="9"/>
      <c r="CG974" s="9"/>
      <c r="CH974" s="9"/>
      <c r="CI974" s="9"/>
      <c r="CJ974" s="9"/>
      <c r="CK974" s="9"/>
      <c r="CL974" s="9"/>
      <c r="CM974" s="9"/>
      <c r="CN974" s="9"/>
      <c r="CO974" s="9"/>
      <c r="CP974" s="9"/>
      <c r="CQ974" s="9"/>
      <c r="CR974" s="9"/>
      <c r="CS974" s="9"/>
      <c r="CT974" s="9"/>
      <c r="CU974" s="9"/>
      <c r="CV974" s="9"/>
      <c r="CW974" s="9"/>
      <c r="CX974" s="9"/>
      <c r="CY974" s="9"/>
    </row>
    <row r="975" spans="1:103" ht="15.95" customHeight="1" x14ac:dyDescent="0.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c r="BA975" s="9"/>
      <c r="BB975" s="9"/>
      <c r="BC975" s="9"/>
      <c r="BD975" s="9"/>
      <c r="BE975" s="9"/>
      <c r="BF975" s="9"/>
      <c r="BG975" s="9"/>
      <c r="BH975" s="9"/>
      <c r="BI975" s="9"/>
      <c r="BJ975" s="9"/>
      <c r="BK975" s="9"/>
      <c r="BL975" s="9"/>
      <c r="BM975" s="9"/>
      <c r="BN975" s="9"/>
      <c r="BO975" s="9"/>
      <c r="BP975" s="9"/>
      <c r="BQ975" s="9"/>
      <c r="BR975" s="9"/>
      <c r="BS975" s="9"/>
      <c r="BT975" s="9"/>
      <c r="BU975" s="9"/>
      <c r="BV975" s="9"/>
      <c r="BW975" s="9"/>
      <c r="BX975" s="9"/>
      <c r="BY975" s="9"/>
      <c r="BZ975" s="9"/>
      <c r="CA975" s="9"/>
      <c r="CB975" s="9"/>
      <c r="CC975" s="9"/>
      <c r="CD975" s="9"/>
      <c r="CE975" s="9"/>
      <c r="CF975" s="9"/>
      <c r="CG975" s="9"/>
      <c r="CH975" s="9"/>
      <c r="CI975" s="9"/>
      <c r="CJ975" s="9"/>
      <c r="CK975" s="9"/>
      <c r="CL975" s="9"/>
      <c r="CM975" s="9"/>
      <c r="CN975" s="9"/>
      <c r="CO975" s="9"/>
      <c r="CP975" s="9"/>
      <c r="CQ975" s="9"/>
      <c r="CR975" s="9"/>
      <c r="CS975" s="9"/>
      <c r="CT975" s="9"/>
      <c r="CU975" s="9"/>
      <c r="CV975" s="9"/>
      <c r="CW975" s="9"/>
      <c r="CX975" s="9"/>
      <c r="CY975" s="9"/>
    </row>
    <row r="976" spans="1:103" ht="15.95" customHeight="1" x14ac:dyDescent="0.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c r="BA976" s="9"/>
      <c r="BB976" s="9"/>
      <c r="BC976" s="9"/>
      <c r="BD976" s="9"/>
      <c r="BE976" s="9"/>
      <c r="BF976" s="9"/>
      <c r="BG976" s="9"/>
      <c r="BH976" s="9"/>
      <c r="BI976" s="9"/>
      <c r="BJ976" s="9"/>
      <c r="BK976" s="9"/>
      <c r="BL976" s="9"/>
      <c r="BM976" s="9"/>
      <c r="BN976" s="9"/>
      <c r="BO976" s="9"/>
      <c r="BP976" s="9"/>
      <c r="BQ976" s="9"/>
      <c r="BR976" s="9"/>
      <c r="BS976" s="9"/>
      <c r="BT976" s="9"/>
      <c r="BU976" s="9"/>
      <c r="BV976" s="9"/>
      <c r="BW976" s="9"/>
      <c r="BX976" s="9"/>
      <c r="BY976" s="9"/>
      <c r="BZ976" s="9"/>
      <c r="CA976" s="9"/>
      <c r="CB976" s="9"/>
      <c r="CC976" s="9"/>
      <c r="CD976" s="9"/>
      <c r="CE976" s="9"/>
      <c r="CF976" s="9"/>
      <c r="CG976" s="9"/>
      <c r="CH976" s="9"/>
      <c r="CI976" s="9"/>
      <c r="CJ976" s="9"/>
      <c r="CK976" s="9"/>
      <c r="CL976" s="9"/>
      <c r="CM976" s="9"/>
      <c r="CN976" s="9"/>
      <c r="CO976" s="9"/>
      <c r="CP976" s="9"/>
      <c r="CQ976" s="9"/>
      <c r="CR976" s="9"/>
      <c r="CS976" s="9"/>
      <c r="CT976" s="9"/>
      <c r="CU976" s="9"/>
      <c r="CV976" s="9"/>
      <c r="CW976" s="9"/>
      <c r="CX976" s="9"/>
      <c r="CY976" s="9"/>
    </row>
    <row r="977" spans="1:103" ht="15.95" customHeight="1" x14ac:dyDescent="0.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c r="BA977" s="9"/>
      <c r="BB977" s="9"/>
      <c r="BC977" s="9"/>
      <c r="BD977" s="9"/>
      <c r="BE977" s="9"/>
      <c r="BF977" s="9"/>
      <c r="BG977" s="9"/>
      <c r="BH977" s="9"/>
      <c r="BI977" s="9"/>
      <c r="BJ977" s="9"/>
      <c r="BK977" s="9"/>
      <c r="BL977" s="9"/>
      <c r="BM977" s="9"/>
      <c r="BN977" s="9"/>
      <c r="BO977" s="9"/>
      <c r="BP977" s="9"/>
      <c r="BQ977" s="9"/>
      <c r="BR977" s="9"/>
      <c r="BS977" s="9"/>
      <c r="BT977" s="9"/>
      <c r="BU977" s="9"/>
      <c r="BV977" s="9"/>
      <c r="BW977" s="9"/>
      <c r="BX977" s="9"/>
      <c r="BY977" s="9"/>
      <c r="BZ977" s="9"/>
      <c r="CA977" s="9"/>
      <c r="CB977" s="9"/>
      <c r="CC977" s="9"/>
      <c r="CD977" s="9"/>
      <c r="CE977" s="9"/>
      <c r="CF977" s="9"/>
      <c r="CG977" s="9"/>
      <c r="CH977" s="9"/>
      <c r="CI977" s="9"/>
      <c r="CJ977" s="9"/>
      <c r="CK977" s="9"/>
      <c r="CL977" s="9"/>
      <c r="CM977" s="9"/>
      <c r="CN977" s="9"/>
      <c r="CO977" s="9"/>
      <c r="CP977" s="9"/>
      <c r="CQ977" s="9"/>
      <c r="CR977" s="9"/>
      <c r="CS977" s="9"/>
      <c r="CT977" s="9"/>
      <c r="CU977" s="9"/>
      <c r="CV977" s="9"/>
      <c r="CW977" s="9"/>
      <c r="CX977" s="9"/>
      <c r="CY977" s="9"/>
    </row>
    <row r="978" spans="1:103" ht="15.95" customHeight="1" x14ac:dyDescent="0.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c r="BA978" s="9"/>
      <c r="BB978" s="9"/>
      <c r="BC978" s="9"/>
      <c r="BD978" s="9"/>
      <c r="BE978" s="9"/>
      <c r="BF978" s="9"/>
      <c r="BG978" s="9"/>
      <c r="BH978" s="9"/>
      <c r="BI978" s="9"/>
      <c r="BJ978" s="9"/>
      <c r="BK978" s="9"/>
      <c r="BL978" s="9"/>
      <c r="BM978" s="9"/>
      <c r="BN978" s="9"/>
      <c r="BO978" s="9"/>
      <c r="BP978" s="9"/>
      <c r="BQ978" s="9"/>
      <c r="BR978" s="9"/>
      <c r="BS978" s="9"/>
      <c r="BT978" s="9"/>
      <c r="BU978" s="9"/>
      <c r="BV978" s="9"/>
      <c r="BW978" s="9"/>
      <c r="BX978" s="9"/>
      <c r="BY978" s="9"/>
      <c r="BZ978" s="9"/>
      <c r="CA978" s="9"/>
      <c r="CB978" s="9"/>
      <c r="CC978" s="9"/>
      <c r="CD978" s="9"/>
      <c r="CE978" s="9"/>
      <c r="CF978" s="9"/>
      <c r="CG978" s="9"/>
      <c r="CH978" s="9"/>
      <c r="CI978" s="9"/>
      <c r="CJ978" s="9"/>
      <c r="CK978" s="9"/>
      <c r="CL978" s="9"/>
      <c r="CM978" s="9"/>
      <c r="CN978" s="9"/>
      <c r="CO978" s="9"/>
      <c r="CP978" s="9"/>
      <c r="CQ978" s="9"/>
      <c r="CR978" s="9"/>
      <c r="CS978" s="9"/>
      <c r="CT978" s="9"/>
      <c r="CU978" s="9"/>
      <c r="CV978" s="9"/>
      <c r="CW978" s="9"/>
      <c r="CX978" s="9"/>
      <c r="CY978" s="9"/>
    </row>
    <row r="979" spans="1:103" ht="15.95" customHeight="1" x14ac:dyDescent="0.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c r="BA979" s="9"/>
      <c r="BB979" s="9"/>
      <c r="BC979" s="9"/>
      <c r="BD979" s="9"/>
      <c r="BE979" s="9"/>
      <c r="BF979" s="9"/>
      <c r="BG979" s="9"/>
      <c r="BH979" s="9"/>
      <c r="BI979" s="9"/>
      <c r="BJ979" s="9"/>
      <c r="BK979" s="9"/>
      <c r="BL979" s="9"/>
      <c r="BM979" s="9"/>
      <c r="BN979" s="9"/>
      <c r="BO979" s="9"/>
      <c r="BP979" s="9"/>
      <c r="BQ979" s="9"/>
      <c r="BR979" s="9"/>
      <c r="BS979" s="9"/>
      <c r="BT979" s="9"/>
      <c r="BU979" s="9"/>
      <c r="BV979" s="9"/>
      <c r="BW979" s="9"/>
      <c r="BX979" s="9"/>
      <c r="BY979" s="9"/>
      <c r="BZ979" s="9"/>
      <c r="CA979" s="9"/>
      <c r="CB979" s="9"/>
      <c r="CC979" s="9"/>
      <c r="CD979" s="9"/>
      <c r="CE979" s="9"/>
      <c r="CF979" s="9"/>
      <c r="CG979" s="9"/>
      <c r="CH979" s="9"/>
      <c r="CI979" s="9"/>
      <c r="CJ979" s="9"/>
      <c r="CK979" s="9"/>
      <c r="CL979" s="9"/>
      <c r="CM979" s="9"/>
      <c r="CN979" s="9"/>
      <c r="CO979" s="9"/>
      <c r="CP979" s="9"/>
      <c r="CQ979" s="9"/>
      <c r="CR979" s="9"/>
      <c r="CS979" s="9"/>
      <c r="CT979" s="9"/>
      <c r="CU979" s="9"/>
      <c r="CV979" s="9"/>
      <c r="CW979" s="9"/>
      <c r="CX979" s="9"/>
      <c r="CY979" s="9"/>
    </row>
    <row r="980" spans="1:103" ht="15.95" customHeight="1" x14ac:dyDescent="0.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c r="BA980" s="9"/>
      <c r="BB980" s="9"/>
      <c r="BC980" s="9"/>
      <c r="BD980" s="9"/>
      <c r="BE980" s="9"/>
      <c r="BF980" s="9"/>
      <c r="BG980" s="9"/>
      <c r="BH980" s="9"/>
      <c r="BI980" s="9"/>
      <c r="BJ980" s="9"/>
      <c r="BK980" s="9"/>
      <c r="BL980" s="9"/>
      <c r="BM980" s="9"/>
      <c r="BN980" s="9"/>
      <c r="BO980" s="9"/>
      <c r="BP980" s="9"/>
      <c r="BQ980" s="9"/>
      <c r="BR980" s="9"/>
      <c r="BS980" s="9"/>
      <c r="BT980" s="9"/>
      <c r="BU980" s="9"/>
      <c r="BV980" s="9"/>
      <c r="BW980" s="9"/>
      <c r="BX980" s="9"/>
      <c r="BY980" s="9"/>
      <c r="BZ980" s="9"/>
      <c r="CA980" s="9"/>
      <c r="CB980" s="9"/>
      <c r="CC980" s="9"/>
      <c r="CD980" s="9"/>
      <c r="CE980" s="9"/>
      <c r="CF980" s="9"/>
      <c r="CG980" s="9"/>
      <c r="CH980" s="9"/>
      <c r="CI980" s="9"/>
      <c r="CJ980" s="9"/>
      <c r="CK980" s="9"/>
      <c r="CL980" s="9"/>
      <c r="CM980" s="9"/>
      <c r="CN980" s="9"/>
      <c r="CO980" s="9"/>
      <c r="CP980" s="9"/>
      <c r="CQ980" s="9"/>
      <c r="CR980" s="9"/>
      <c r="CS980" s="9"/>
      <c r="CT980" s="9"/>
      <c r="CU980" s="9"/>
      <c r="CV980" s="9"/>
      <c r="CW980" s="9"/>
      <c r="CX980" s="9"/>
      <c r="CY980" s="9"/>
    </row>
    <row r="981" spans="1:103" ht="15.95" customHeight="1" x14ac:dyDescent="0.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c r="BA981" s="9"/>
      <c r="BB981" s="9"/>
      <c r="BC981" s="9"/>
      <c r="BD981" s="9"/>
      <c r="BE981" s="9"/>
      <c r="BF981" s="9"/>
      <c r="BG981" s="9"/>
      <c r="BH981" s="9"/>
      <c r="BI981" s="9"/>
      <c r="BJ981" s="9"/>
      <c r="BK981" s="9"/>
      <c r="BL981" s="9"/>
      <c r="BM981" s="9"/>
      <c r="BN981" s="9"/>
      <c r="BO981" s="9"/>
      <c r="BP981" s="9"/>
      <c r="BQ981" s="9"/>
      <c r="BR981" s="9"/>
      <c r="BS981" s="9"/>
      <c r="BT981" s="9"/>
      <c r="BU981" s="9"/>
      <c r="BV981" s="9"/>
      <c r="BW981" s="9"/>
      <c r="BX981" s="9"/>
      <c r="BY981" s="9"/>
      <c r="BZ981" s="9"/>
      <c r="CA981" s="9"/>
      <c r="CB981" s="9"/>
      <c r="CC981" s="9"/>
      <c r="CD981" s="9"/>
      <c r="CE981" s="9"/>
      <c r="CF981" s="9"/>
      <c r="CG981" s="9"/>
      <c r="CH981" s="9"/>
      <c r="CI981" s="9"/>
      <c r="CJ981" s="9"/>
      <c r="CK981" s="9"/>
      <c r="CL981" s="9"/>
      <c r="CM981" s="9"/>
      <c r="CN981" s="9"/>
      <c r="CO981" s="9"/>
      <c r="CP981" s="9"/>
      <c r="CQ981" s="9"/>
      <c r="CR981" s="9"/>
      <c r="CS981" s="9"/>
      <c r="CT981" s="9"/>
      <c r="CU981" s="9"/>
      <c r="CV981" s="9"/>
      <c r="CW981" s="9"/>
      <c r="CX981" s="9"/>
      <c r="CY981" s="9"/>
    </row>
    <row r="982" spans="1:103" ht="15.95" customHeight="1" x14ac:dyDescent="0.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c r="BA982" s="9"/>
      <c r="BB982" s="9"/>
      <c r="BC982" s="9"/>
      <c r="BD982" s="9"/>
      <c r="BE982" s="9"/>
      <c r="BF982" s="9"/>
      <c r="BG982" s="9"/>
      <c r="BH982" s="9"/>
      <c r="BI982" s="9"/>
      <c r="BJ982" s="9"/>
      <c r="BK982" s="9"/>
      <c r="BL982" s="9"/>
      <c r="BM982" s="9"/>
      <c r="BN982" s="9"/>
      <c r="BO982" s="9"/>
      <c r="BP982" s="9"/>
      <c r="BQ982" s="9"/>
      <c r="BR982" s="9"/>
      <c r="BS982" s="9"/>
      <c r="BT982" s="9"/>
      <c r="BU982" s="9"/>
      <c r="BV982" s="9"/>
      <c r="BW982" s="9"/>
      <c r="BX982" s="9"/>
      <c r="BY982" s="9"/>
      <c r="BZ982" s="9"/>
      <c r="CA982" s="9"/>
      <c r="CB982" s="9"/>
      <c r="CC982" s="9"/>
      <c r="CD982" s="9"/>
      <c r="CE982" s="9"/>
      <c r="CF982" s="9"/>
      <c r="CG982" s="9"/>
      <c r="CH982" s="9"/>
      <c r="CI982" s="9"/>
      <c r="CJ982" s="9"/>
      <c r="CK982" s="9"/>
      <c r="CL982" s="9"/>
      <c r="CM982" s="9"/>
      <c r="CN982" s="9"/>
      <c r="CO982" s="9"/>
      <c r="CP982" s="9"/>
      <c r="CQ982" s="9"/>
      <c r="CR982" s="9"/>
      <c r="CS982" s="9"/>
      <c r="CT982" s="9"/>
      <c r="CU982" s="9"/>
      <c r="CV982" s="9"/>
      <c r="CW982" s="9"/>
      <c r="CX982" s="9"/>
      <c r="CY982" s="9"/>
    </row>
    <row r="983" spans="1:103" ht="15.95" customHeight="1" x14ac:dyDescent="0.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c r="BA983" s="9"/>
      <c r="BB983" s="9"/>
      <c r="BC983" s="9"/>
      <c r="BD983" s="9"/>
      <c r="BE983" s="9"/>
      <c r="BF983" s="9"/>
      <c r="BG983" s="9"/>
      <c r="BH983" s="9"/>
      <c r="BI983" s="9"/>
      <c r="BJ983" s="9"/>
      <c r="BK983" s="9"/>
      <c r="BL983" s="9"/>
      <c r="BM983" s="9"/>
      <c r="BN983" s="9"/>
      <c r="BO983" s="9"/>
      <c r="BP983" s="9"/>
      <c r="BQ983" s="9"/>
      <c r="BR983" s="9"/>
      <c r="BS983" s="9"/>
      <c r="BT983" s="9"/>
      <c r="BU983" s="9"/>
      <c r="BV983" s="9"/>
      <c r="BW983" s="9"/>
      <c r="BX983" s="9"/>
      <c r="BY983" s="9"/>
      <c r="BZ983" s="9"/>
      <c r="CA983" s="9"/>
      <c r="CB983" s="9"/>
      <c r="CC983" s="9"/>
      <c r="CD983" s="9"/>
      <c r="CE983" s="9"/>
      <c r="CF983" s="9"/>
      <c r="CG983" s="9"/>
      <c r="CH983" s="9"/>
      <c r="CI983" s="9"/>
      <c r="CJ983" s="9"/>
      <c r="CK983" s="9"/>
      <c r="CL983" s="9"/>
      <c r="CM983" s="9"/>
      <c r="CN983" s="9"/>
      <c r="CO983" s="9"/>
      <c r="CP983" s="9"/>
      <c r="CQ983" s="9"/>
      <c r="CR983" s="9"/>
      <c r="CS983" s="9"/>
      <c r="CT983" s="9"/>
      <c r="CU983" s="9"/>
      <c r="CV983" s="9"/>
      <c r="CW983" s="9"/>
      <c r="CX983" s="9"/>
      <c r="CY983" s="9"/>
    </row>
    <row r="984" spans="1:103" ht="15.95" customHeight="1" x14ac:dyDescent="0.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c r="BA984" s="9"/>
      <c r="BB984" s="9"/>
      <c r="BC984" s="9"/>
      <c r="BD984" s="9"/>
      <c r="BE984" s="9"/>
      <c r="BF984" s="9"/>
      <c r="BG984" s="9"/>
      <c r="BH984" s="9"/>
      <c r="BI984" s="9"/>
      <c r="BJ984" s="9"/>
      <c r="BK984" s="9"/>
      <c r="BL984" s="9"/>
      <c r="BM984" s="9"/>
      <c r="BN984" s="9"/>
      <c r="BO984" s="9"/>
      <c r="BP984" s="9"/>
      <c r="BQ984" s="9"/>
      <c r="BR984" s="9"/>
      <c r="BS984" s="9"/>
      <c r="BT984" s="9"/>
      <c r="BU984" s="9"/>
      <c r="BV984" s="9"/>
      <c r="BW984" s="9"/>
      <c r="BX984" s="9"/>
      <c r="BY984" s="9"/>
      <c r="BZ984" s="9"/>
      <c r="CA984" s="9"/>
      <c r="CB984" s="9"/>
      <c r="CC984" s="9"/>
      <c r="CD984" s="9"/>
      <c r="CE984" s="9"/>
      <c r="CF984" s="9"/>
      <c r="CG984" s="9"/>
      <c r="CH984" s="9"/>
      <c r="CI984" s="9"/>
      <c r="CJ984" s="9"/>
      <c r="CK984" s="9"/>
      <c r="CL984" s="9"/>
      <c r="CM984" s="9"/>
      <c r="CN984" s="9"/>
      <c r="CO984" s="9"/>
      <c r="CP984" s="9"/>
      <c r="CQ984" s="9"/>
      <c r="CR984" s="9"/>
      <c r="CS984" s="9"/>
      <c r="CT984" s="9"/>
      <c r="CU984" s="9"/>
      <c r="CV984" s="9"/>
      <c r="CW984" s="9"/>
      <c r="CX984" s="9"/>
      <c r="CY984" s="9"/>
    </row>
    <row r="985" spans="1:103" ht="15.95" customHeight="1" x14ac:dyDescent="0.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c r="BA985" s="9"/>
      <c r="BB985" s="9"/>
      <c r="BC985" s="9"/>
      <c r="BD985" s="9"/>
      <c r="BE985" s="9"/>
      <c r="BF985" s="9"/>
      <c r="BG985" s="9"/>
      <c r="BH985" s="9"/>
      <c r="BI985" s="9"/>
      <c r="BJ985" s="9"/>
      <c r="BK985" s="9"/>
      <c r="BL985" s="9"/>
      <c r="BM985" s="9"/>
      <c r="BN985" s="9"/>
      <c r="BO985" s="9"/>
      <c r="BP985" s="9"/>
      <c r="BQ985" s="9"/>
      <c r="BR985" s="9"/>
      <c r="BS985" s="9"/>
      <c r="BT985" s="9"/>
      <c r="BU985" s="9"/>
      <c r="BV985" s="9"/>
      <c r="BW985" s="9"/>
      <c r="BX985" s="9"/>
      <c r="BY985" s="9"/>
      <c r="BZ985" s="9"/>
      <c r="CA985" s="9"/>
      <c r="CB985" s="9"/>
      <c r="CC985" s="9"/>
      <c r="CD985" s="9"/>
      <c r="CE985" s="9"/>
      <c r="CF985" s="9"/>
      <c r="CG985" s="9"/>
      <c r="CH985" s="9"/>
      <c r="CI985" s="9"/>
      <c r="CJ985" s="9"/>
      <c r="CK985" s="9"/>
      <c r="CL985" s="9"/>
      <c r="CM985" s="9"/>
      <c r="CN985" s="9"/>
      <c r="CO985" s="9"/>
      <c r="CP985" s="9"/>
      <c r="CQ985" s="9"/>
      <c r="CR985" s="9"/>
      <c r="CS985" s="9"/>
      <c r="CT985" s="9"/>
      <c r="CU985" s="9"/>
      <c r="CV985" s="9"/>
      <c r="CW985" s="9"/>
      <c r="CX985" s="9"/>
      <c r="CY985" s="9"/>
    </row>
    <row r="986" spans="1:103" ht="15.95" customHeight="1" x14ac:dyDescent="0.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c r="BA986" s="9"/>
      <c r="BB986" s="9"/>
      <c r="BC986" s="9"/>
      <c r="BD986" s="9"/>
      <c r="BE986" s="9"/>
      <c r="BF986" s="9"/>
      <c r="BG986" s="9"/>
      <c r="BH986" s="9"/>
      <c r="BI986" s="9"/>
      <c r="BJ986" s="9"/>
      <c r="BK986" s="9"/>
      <c r="BL986" s="9"/>
      <c r="BM986" s="9"/>
      <c r="BN986" s="9"/>
      <c r="BO986" s="9"/>
      <c r="BP986" s="9"/>
      <c r="BQ986" s="9"/>
      <c r="BR986" s="9"/>
      <c r="BS986" s="9"/>
      <c r="BT986" s="9"/>
      <c r="BU986" s="9"/>
      <c r="BV986" s="9"/>
      <c r="BW986" s="9"/>
      <c r="BX986" s="9"/>
      <c r="BY986" s="9"/>
      <c r="BZ986" s="9"/>
      <c r="CA986" s="9"/>
      <c r="CB986" s="9"/>
      <c r="CC986" s="9"/>
      <c r="CD986" s="9"/>
      <c r="CE986" s="9"/>
      <c r="CF986" s="9"/>
      <c r="CG986" s="9"/>
      <c r="CH986" s="9"/>
      <c r="CI986" s="9"/>
      <c r="CJ986" s="9"/>
      <c r="CK986" s="9"/>
      <c r="CL986" s="9"/>
      <c r="CM986" s="9"/>
      <c r="CN986" s="9"/>
      <c r="CO986" s="9"/>
      <c r="CP986" s="9"/>
      <c r="CQ986" s="9"/>
      <c r="CR986" s="9"/>
      <c r="CS986" s="9"/>
      <c r="CT986" s="9"/>
      <c r="CU986" s="9"/>
      <c r="CV986" s="9"/>
      <c r="CW986" s="9"/>
      <c r="CX986" s="9"/>
      <c r="CY986" s="9"/>
    </row>
    <row r="987" spans="1:103" ht="15.95" customHeight="1" x14ac:dyDescent="0.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c r="BA987" s="9"/>
      <c r="BB987" s="9"/>
      <c r="BC987" s="9"/>
      <c r="BD987" s="9"/>
      <c r="BE987" s="9"/>
      <c r="BF987" s="9"/>
      <c r="BG987" s="9"/>
      <c r="BH987" s="9"/>
      <c r="BI987" s="9"/>
      <c r="BJ987" s="9"/>
      <c r="BK987" s="9"/>
      <c r="BL987" s="9"/>
      <c r="BM987" s="9"/>
      <c r="BN987" s="9"/>
      <c r="BO987" s="9"/>
      <c r="BP987" s="9"/>
      <c r="BQ987" s="9"/>
      <c r="BR987" s="9"/>
      <c r="BS987" s="9"/>
      <c r="BT987" s="9"/>
      <c r="BU987" s="9"/>
      <c r="BV987" s="9"/>
      <c r="BW987" s="9"/>
      <c r="BX987" s="9"/>
      <c r="BY987" s="9"/>
      <c r="BZ987" s="9"/>
      <c r="CA987" s="9"/>
      <c r="CB987" s="9"/>
      <c r="CC987" s="9"/>
      <c r="CD987" s="9"/>
      <c r="CE987" s="9"/>
      <c r="CF987" s="9"/>
      <c r="CG987" s="9"/>
      <c r="CH987" s="9"/>
      <c r="CI987" s="9"/>
      <c r="CJ987" s="9"/>
      <c r="CK987" s="9"/>
      <c r="CL987" s="9"/>
      <c r="CM987" s="9"/>
      <c r="CN987" s="9"/>
      <c r="CO987" s="9"/>
      <c r="CP987" s="9"/>
      <c r="CQ987" s="9"/>
      <c r="CR987" s="9"/>
      <c r="CS987" s="9"/>
      <c r="CT987" s="9"/>
      <c r="CU987" s="9"/>
      <c r="CV987" s="9"/>
      <c r="CW987" s="9"/>
      <c r="CX987" s="9"/>
      <c r="CY987" s="9"/>
    </row>
    <row r="988" spans="1:103" ht="15.95" customHeight="1" x14ac:dyDescent="0.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c r="BA988" s="9"/>
      <c r="BB988" s="9"/>
      <c r="BC988" s="9"/>
      <c r="BD988" s="9"/>
      <c r="BE988" s="9"/>
      <c r="BF988" s="9"/>
      <c r="BG988" s="9"/>
      <c r="BH988" s="9"/>
      <c r="BI988" s="9"/>
      <c r="BJ988" s="9"/>
      <c r="BK988" s="9"/>
      <c r="BL988" s="9"/>
      <c r="BM988" s="9"/>
      <c r="BN988" s="9"/>
      <c r="BO988" s="9"/>
      <c r="BP988" s="9"/>
      <c r="BQ988" s="9"/>
      <c r="BR988" s="9"/>
      <c r="BS988" s="9"/>
      <c r="BT988" s="9"/>
      <c r="BU988" s="9"/>
      <c r="BV988" s="9"/>
      <c r="BW988" s="9"/>
      <c r="BX988" s="9"/>
      <c r="BY988" s="9"/>
      <c r="BZ988" s="9"/>
      <c r="CA988" s="9"/>
      <c r="CB988" s="9"/>
      <c r="CC988" s="9"/>
      <c r="CD988" s="9"/>
      <c r="CE988" s="9"/>
      <c r="CF988" s="9"/>
      <c r="CG988" s="9"/>
      <c r="CH988" s="9"/>
      <c r="CI988" s="9"/>
      <c r="CJ988" s="9"/>
      <c r="CK988" s="9"/>
      <c r="CL988" s="9"/>
      <c r="CM988" s="9"/>
      <c r="CN988" s="9"/>
      <c r="CO988" s="9"/>
      <c r="CP988" s="9"/>
      <c r="CQ988" s="9"/>
      <c r="CR988" s="9"/>
      <c r="CS988" s="9"/>
      <c r="CT988" s="9"/>
      <c r="CU988" s="9"/>
      <c r="CV988" s="9"/>
      <c r="CW988" s="9"/>
      <c r="CX988" s="9"/>
      <c r="CY988" s="9"/>
    </row>
    <row r="989" spans="1:103" ht="15.95" customHeight="1" x14ac:dyDescent="0.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c r="BA989" s="9"/>
      <c r="BB989" s="9"/>
      <c r="BC989" s="9"/>
      <c r="BD989" s="9"/>
      <c r="BE989" s="9"/>
      <c r="BF989" s="9"/>
      <c r="BG989" s="9"/>
      <c r="BH989" s="9"/>
      <c r="BI989" s="9"/>
      <c r="BJ989" s="9"/>
      <c r="BK989" s="9"/>
      <c r="BL989" s="9"/>
      <c r="BM989" s="9"/>
      <c r="BN989" s="9"/>
      <c r="BO989" s="9"/>
      <c r="BP989" s="9"/>
      <c r="BQ989" s="9"/>
      <c r="BR989" s="9"/>
      <c r="BS989" s="9"/>
      <c r="BT989" s="9"/>
      <c r="BU989" s="9"/>
      <c r="BV989" s="9"/>
      <c r="BW989" s="9"/>
      <c r="BX989" s="9"/>
      <c r="BY989" s="9"/>
      <c r="BZ989" s="9"/>
      <c r="CA989" s="9"/>
      <c r="CB989" s="9"/>
      <c r="CC989" s="9"/>
      <c r="CD989" s="9"/>
      <c r="CE989" s="9"/>
      <c r="CF989" s="9"/>
      <c r="CG989" s="9"/>
      <c r="CH989" s="9"/>
      <c r="CI989" s="9"/>
      <c r="CJ989" s="9"/>
      <c r="CK989" s="9"/>
      <c r="CL989" s="9"/>
      <c r="CM989" s="9"/>
      <c r="CN989" s="9"/>
      <c r="CO989" s="9"/>
      <c r="CP989" s="9"/>
      <c r="CQ989" s="9"/>
      <c r="CR989" s="9"/>
      <c r="CS989" s="9"/>
      <c r="CT989" s="9"/>
      <c r="CU989" s="9"/>
      <c r="CV989" s="9"/>
      <c r="CW989" s="9"/>
      <c r="CX989" s="9"/>
      <c r="CY989" s="9"/>
    </row>
    <row r="990" spans="1:103" ht="15.95" customHeight="1" x14ac:dyDescent="0.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c r="BA990" s="9"/>
      <c r="BB990" s="9"/>
      <c r="BC990" s="9"/>
      <c r="BD990" s="9"/>
      <c r="BE990" s="9"/>
      <c r="BF990" s="9"/>
      <c r="BG990" s="9"/>
      <c r="BH990" s="9"/>
      <c r="BI990" s="9"/>
      <c r="BJ990" s="9"/>
      <c r="BK990" s="9"/>
      <c r="BL990" s="9"/>
      <c r="BM990" s="9"/>
      <c r="BN990" s="9"/>
      <c r="BO990" s="9"/>
      <c r="BP990" s="9"/>
      <c r="BQ990" s="9"/>
      <c r="BR990" s="9"/>
      <c r="BS990" s="9"/>
      <c r="BT990" s="9"/>
      <c r="BU990" s="9"/>
      <c r="BV990" s="9"/>
      <c r="BW990" s="9"/>
      <c r="BX990" s="9"/>
      <c r="BY990" s="9"/>
      <c r="BZ990" s="9"/>
      <c r="CA990" s="9"/>
      <c r="CB990" s="9"/>
      <c r="CC990" s="9"/>
      <c r="CD990" s="9"/>
      <c r="CE990" s="9"/>
      <c r="CF990" s="9"/>
      <c r="CG990" s="9"/>
      <c r="CH990" s="9"/>
      <c r="CI990" s="9"/>
      <c r="CJ990" s="9"/>
      <c r="CK990" s="9"/>
      <c r="CL990" s="9"/>
      <c r="CM990" s="9"/>
      <c r="CN990" s="9"/>
      <c r="CO990" s="9"/>
      <c r="CP990" s="9"/>
      <c r="CQ990" s="9"/>
      <c r="CR990" s="9"/>
      <c r="CS990" s="9"/>
      <c r="CT990" s="9"/>
      <c r="CU990" s="9"/>
      <c r="CV990" s="9"/>
      <c r="CW990" s="9"/>
      <c r="CX990" s="9"/>
      <c r="CY990" s="9"/>
    </row>
    <row r="991" spans="1:103" ht="15.95" customHeight="1" x14ac:dyDescent="0.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c r="BA991" s="9"/>
      <c r="BB991" s="9"/>
      <c r="BC991" s="9"/>
      <c r="BD991" s="9"/>
      <c r="BE991" s="9"/>
      <c r="BF991" s="9"/>
      <c r="BG991" s="9"/>
      <c r="BH991" s="9"/>
      <c r="BI991" s="9"/>
      <c r="BJ991" s="9"/>
      <c r="BK991" s="9"/>
      <c r="BL991" s="9"/>
      <c r="BM991" s="9"/>
      <c r="BN991" s="9"/>
      <c r="BO991" s="9"/>
      <c r="BP991" s="9"/>
      <c r="BQ991" s="9"/>
      <c r="BR991" s="9"/>
      <c r="BS991" s="9"/>
      <c r="BT991" s="9"/>
      <c r="BU991" s="9"/>
      <c r="BV991" s="9"/>
      <c r="BW991" s="9"/>
      <c r="BX991" s="9"/>
      <c r="BY991" s="9"/>
      <c r="BZ991" s="9"/>
      <c r="CA991" s="9"/>
      <c r="CB991" s="9"/>
      <c r="CC991" s="9"/>
      <c r="CD991" s="9"/>
      <c r="CE991" s="9"/>
      <c r="CF991" s="9"/>
      <c r="CG991" s="9"/>
      <c r="CH991" s="9"/>
      <c r="CI991" s="9"/>
      <c r="CJ991" s="9"/>
      <c r="CK991" s="9"/>
      <c r="CL991" s="9"/>
      <c r="CM991" s="9"/>
      <c r="CN991" s="9"/>
      <c r="CO991" s="9"/>
      <c r="CP991" s="9"/>
      <c r="CQ991" s="9"/>
      <c r="CR991" s="9"/>
      <c r="CS991" s="9"/>
      <c r="CT991" s="9"/>
      <c r="CU991" s="9"/>
      <c r="CV991" s="9"/>
      <c r="CW991" s="9"/>
      <c r="CX991" s="9"/>
      <c r="CY991" s="9"/>
    </row>
    <row r="992" spans="1:103" ht="15.95" customHeight="1" x14ac:dyDescent="0.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c r="BA992" s="9"/>
      <c r="BB992" s="9"/>
      <c r="BC992" s="9"/>
      <c r="BD992" s="9"/>
      <c r="BE992" s="9"/>
      <c r="BF992" s="9"/>
      <c r="BG992" s="9"/>
      <c r="BH992" s="9"/>
      <c r="BI992" s="9"/>
      <c r="BJ992" s="9"/>
      <c r="BK992" s="9"/>
      <c r="BL992" s="9"/>
      <c r="BM992" s="9"/>
      <c r="BN992" s="9"/>
      <c r="BO992" s="9"/>
      <c r="BP992" s="9"/>
      <c r="BQ992" s="9"/>
      <c r="BR992" s="9"/>
      <c r="BS992" s="9"/>
      <c r="BT992" s="9"/>
      <c r="BU992" s="9"/>
      <c r="BV992" s="9"/>
      <c r="BW992" s="9"/>
      <c r="BX992" s="9"/>
      <c r="BY992" s="9"/>
      <c r="BZ992" s="9"/>
      <c r="CA992" s="9"/>
      <c r="CB992" s="9"/>
      <c r="CC992" s="9"/>
      <c r="CD992" s="9"/>
      <c r="CE992" s="9"/>
      <c r="CF992" s="9"/>
      <c r="CG992" s="9"/>
      <c r="CH992" s="9"/>
      <c r="CI992" s="9"/>
      <c r="CJ992" s="9"/>
      <c r="CK992" s="9"/>
      <c r="CL992" s="9"/>
      <c r="CM992" s="9"/>
      <c r="CN992" s="9"/>
      <c r="CO992" s="9"/>
      <c r="CP992" s="9"/>
      <c r="CQ992" s="9"/>
      <c r="CR992" s="9"/>
      <c r="CS992" s="9"/>
      <c r="CT992" s="9"/>
      <c r="CU992" s="9"/>
      <c r="CV992" s="9"/>
      <c r="CW992" s="9"/>
      <c r="CX992" s="9"/>
      <c r="CY992" s="9"/>
    </row>
    <row r="993" spans="1:103" ht="15.95" customHeight="1" x14ac:dyDescent="0.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c r="BA993" s="9"/>
      <c r="BB993" s="9"/>
      <c r="BC993" s="9"/>
      <c r="BD993" s="9"/>
      <c r="BE993" s="9"/>
      <c r="BF993" s="9"/>
      <c r="BG993" s="9"/>
      <c r="BH993" s="9"/>
      <c r="BI993" s="9"/>
      <c r="BJ993" s="9"/>
      <c r="BK993" s="9"/>
      <c r="BL993" s="9"/>
      <c r="BM993" s="9"/>
      <c r="BN993" s="9"/>
      <c r="BO993" s="9"/>
      <c r="BP993" s="9"/>
      <c r="BQ993" s="9"/>
      <c r="BR993" s="9"/>
      <c r="BS993" s="9"/>
      <c r="BT993" s="9"/>
      <c r="BU993" s="9"/>
      <c r="BV993" s="9"/>
      <c r="BW993" s="9"/>
      <c r="BX993" s="9"/>
      <c r="BY993" s="9"/>
      <c r="BZ993" s="9"/>
      <c r="CA993" s="9"/>
      <c r="CB993" s="9"/>
      <c r="CC993" s="9"/>
      <c r="CD993" s="9"/>
      <c r="CE993" s="9"/>
      <c r="CF993" s="9"/>
      <c r="CG993" s="9"/>
      <c r="CH993" s="9"/>
      <c r="CI993" s="9"/>
      <c r="CJ993" s="9"/>
      <c r="CK993" s="9"/>
      <c r="CL993" s="9"/>
      <c r="CM993" s="9"/>
      <c r="CN993" s="9"/>
      <c r="CO993" s="9"/>
      <c r="CP993" s="9"/>
      <c r="CQ993" s="9"/>
      <c r="CR993" s="9"/>
      <c r="CS993" s="9"/>
      <c r="CT993" s="9"/>
      <c r="CU993" s="9"/>
      <c r="CV993" s="9"/>
      <c r="CW993" s="9"/>
      <c r="CX993" s="9"/>
      <c r="CY993" s="9"/>
    </row>
    <row r="994" spans="1:103" ht="15.95" customHeight="1" x14ac:dyDescent="0.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c r="BA994" s="9"/>
      <c r="BB994" s="9"/>
      <c r="BC994" s="9"/>
      <c r="BD994" s="9"/>
      <c r="BE994" s="9"/>
      <c r="BF994" s="9"/>
      <c r="BG994" s="9"/>
      <c r="BH994" s="9"/>
      <c r="BI994" s="9"/>
      <c r="BJ994" s="9"/>
      <c r="BK994" s="9"/>
      <c r="BL994" s="9"/>
      <c r="BM994" s="9"/>
      <c r="BN994" s="9"/>
      <c r="BO994" s="9"/>
      <c r="BP994" s="9"/>
      <c r="BQ994" s="9"/>
      <c r="BR994" s="9"/>
      <c r="BS994" s="9"/>
      <c r="BT994" s="9"/>
      <c r="BU994" s="9"/>
      <c r="BV994" s="9"/>
      <c r="BW994" s="9"/>
      <c r="BX994" s="9"/>
      <c r="BY994" s="9"/>
      <c r="BZ994" s="9"/>
      <c r="CA994" s="9"/>
      <c r="CB994" s="9"/>
      <c r="CC994" s="9"/>
      <c r="CD994" s="9"/>
      <c r="CE994" s="9"/>
      <c r="CF994" s="9"/>
      <c r="CG994" s="9"/>
      <c r="CH994" s="9"/>
      <c r="CI994" s="9"/>
      <c r="CJ994" s="9"/>
      <c r="CK994" s="9"/>
      <c r="CL994" s="9"/>
      <c r="CM994" s="9"/>
      <c r="CN994" s="9"/>
      <c r="CO994" s="9"/>
      <c r="CP994" s="9"/>
      <c r="CQ994" s="9"/>
      <c r="CR994" s="9"/>
      <c r="CS994" s="9"/>
      <c r="CT994" s="9"/>
      <c r="CU994" s="9"/>
      <c r="CV994" s="9"/>
      <c r="CW994" s="9"/>
      <c r="CX994" s="9"/>
      <c r="CY994" s="9"/>
    </row>
    <row r="995" spans="1:103" ht="15.95" customHeight="1" x14ac:dyDescent="0.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c r="BA995" s="9"/>
      <c r="BB995" s="9"/>
      <c r="BC995" s="9"/>
      <c r="BD995" s="9"/>
      <c r="BE995" s="9"/>
      <c r="BF995" s="9"/>
      <c r="BG995" s="9"/>
      <c r="BH995" s="9"/>
      <c r="BI995" s="9"/>
      <c r="BJ995" s="9"/>
      <c r="BK995" s="9"/>
      <c r="BL995" s="9"/>
      <c r="BM995" s="9"/>
      <c r="BN995" s="9"/>
      <c r="BO995" s="9"/>
      <c r="BP995" s="9"/>
      <c r="BQ995" s="9"/>
      <c r="BR995" s="9"/>
      <c r="BS995" s="9"/>
      <c r="BT995" s="9"/>
      <c r="BU995" s="9"/>
      <c r="BV995" s="9"/>
      <c r="BW995" s="9"/>
      <c r="BX995" s="9"/>
      <c r="BY995" s="9"/>
      <c r="BZ995" s="9"/>
      <c r="CA995" s="9"/>
      <c r="CB995" s="9"/>
      <c r="CC995" s="9"/>
      <c r="CD995" s="9"/>
      <c r="CE995" s="9"/>
      <c r="CF995" s="9"/>
      <c r="CG995" s="9"/>
      <c r="CH995" s="9"/>
      <c r="CI995" s="9"/>
      <c r="CJ995" s="9"/>
      <c r="CK995" s="9"/>
      <c r="CL995" s="9"/>
      <c r="CM995" s="9"/>
      <c r="CN995" s="9"/>
      <c r="CO995" s="9"/>
      <c r="CP995" s="9"/>
      <c r="CQ995" s="9"/>
      <c r="CR995" s="9"/>
      <c r="CS995" s="9"/>
      <c r="CT995" s="9"/>
      <c r="CU995" s="9"/>
      <c r="CV995" s="9"/>
      <c r="CW995" s="9"/>
      <c r="CX995" s="9"/>
      <c r="CY995" s="9"/>
    </row>
    <row r="996" spans="1:103" ht="15.95" customHeight="1" x14ac:dyDescent="0.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c r="BA996" s="9"/>
      <c r="BB996" s="9"/>
      <c r="BC996" s="9"/>
      <c r="BD996" s="9"/>
      <c r="BE996" s="9"/>
      <c r="BF996" s="9"/>
      <c r="BG996" s="9"/>
      <c r="BH996" s="9"/>
      <c r="BI996" s="9"/>
      <c r="BJ996" s="9"/>
      <c r="BK996" s="9"/>
      <c r="BL996" s="9"/>
      <c r="BM996" s="9"/>
      <c r="BN996" s="9"/>
      <c r="BO996" s="9"/>
      <c r="BP996" s="9"/>
      <c r="BQ996" s="9"/>
      <c r="BR996" s="9"/>
      <c r="BS996" s="9"/>
      <c r="BT996" s="9"/>
      <c r="BU996" s="9"/>
      <c r="BV996" s="9"/>
      <c r="BW996" s="9"/>
      <c r="BX996" s="9"/>
      <c r="BY996" s="9"/>
      <c r="BZ996" s="9"/>
      <c r="CA996" s="9"/>
      <c r="CB996" s="9"/>
      <c r="CC996" s="9"/>
      <c r="CD996" s="9"/>
      <c r="CE996" s="9"/>
      <c r="CF996" s="9"/>
      <c r="CG996" s="9"/>
      <c r="CH996" s="9"/>
      <c r="CI996" s="9"/>
      <c r="CJ996" s="9"/>
      <c r="CK996" s="9"/>
      <c r="CL996" s="9"/>
      <c r="CM996" s="9"/>
      <c r="CN996" s="9"/>
      <c r="CO996" s="9"/>
      <c r="CP996" s="9"/>
      <c r="CQ996" s="9"/>
      <c r="CR996" s="9"/>
      <c r="CS996" s="9"/>
      <c r="CT996" s="9"/>
      <c r="CU996" s="9"/>
      <c r="CV996" s="9"/>
      <c r="CW996" s="9"/>
      <c r="CX996" s="9"/>
      <c r="CY996" s="9"/>
    </row>
    <row r="997" spans="1:103" ht="15.95" customHeight="1" x14ac:dyDescent="0.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c r="BA997" s="9"/>
      <c r="BB997" s="9"/>
      <c r="BC997" s="9"/>
      <c r="BD997" s="9"/>
      <c r="BE997" s="9"/>
      <c r="BF997" s="9"/>
      <c r="BG997" s="9"/>
      <c r="BH997" s="9"/>
      <c r="BI997" s="9"/>
      <c r="BJ997" s="9"/>
      <c r="BK997" s="9"/>
      <c r="BL997" s="9"/>
      <c r="BM997" s="9"/>
      <c r="BN997" s="9"/>
      <c r="BO997" s="9"/>
      <c r="BP997" s="9"/>
      <c r="BQ997" s="9"/>
      <c r="BR997" s="9"/>
      <c r="BS997" s="9"/>
      <c r="BT997" s="9"/>
      <c r="BU997" s="9"/>
      <c r="BV997" s="9"/>
      <c r="BW997" s="9"/>
      <c r="BX997" s="9"/>
      <c r="BY997" s="9"/>
      <c r="BZ997" s="9"/>
      <c r="CA997" s="9"/>
      <c r="CB997" s="9"/>
      <c r="CC997" s="9"/>
      <c r="CD997" s="9"/>
      <c r="CE997" s="9"/>
      <c r="CF997" s="9"/>
      <c r="CG997" s="9"/>
      <c r="CH997" s="9"/>
      <c r="CI997" s="9"/>
      <c r="CJ997" s="9"/>
      <c r="CK997" s="9"/>
      <c r="CL997" s="9"/>
      <c r="CM997" s="9"/>
      <c r="CN997" s="9"/>
      <c r="CO997" s="9"/>
      <c r="CP997" s="9"/>
      <c r="CQ997" s="9"/>
      <c r="CR997" s="9"/>
      <c r="CS997" s="9"/>
      <c r="CT997" s="9"/>
      <c r="CU997" s="9"/>
      <c r="CV997" s="9"/>
      <c r="CW997" s="9"/>
      <c r="CX997" s="9"/>
      <c r="CY997" s="9"/>
    </row>
    <row r="998" spans="1:103" ht="15.95" customHeight="1" x14ac:dyDescent="0.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c r="BA998" s="9"/>
      <c r="BB998" s="9"/>
      <c r="BC998" s="9"/>
      <c r="BD998" s="9"/>
      <c r="BE998" s="9"/>
      <c r="BF998" s="9"/>
      <c r="BG998" s="9"/>
      <c r="BH998" s="9"/>
      <c r="BI998" s="9"/>
      <c r="BJ998" s="9"/>
      <c r="BK998" s="9"/>
      <c r="BL998" s="9"/>
      <c r="BM998" s="9"/>
      <c r="BN998" s="9"/>
      <c r="BO998" s="9"/>
      <c r="BP998" s="9"/>
      <c r="BQ998" s="9"/>
      <c r="BR998" s="9"/>
      <c r="BS998" s="9"/>
      <c r="BT998" s="9"/>
      <c r="BU998" s="9"/>
      <c r="BV998" s="9"/>
      <c r="BW998" s="9"/>
      <c r="BX998" s="9"/>
      <c r="BY998" s="9"/>
      <c r="BZ998" s="9"/>
      <c r="CA998" s="9"/>
      <c r="CB998" s="9"/>
      <c r="CC998" s="9"/>
      <c r="CD998" s="9"/>
      <c r="CE998" s="9"/>
      <c r="CF998" s="9"/>
      <c r="CG998" s="9"/>
      <c r="CH998" s="9"/>
      <c r="CI998" s="9"/>
      <c r="CJ998" s="9"/>
      <c r="CK998" s="9"/>
      <c r="CL998" s="9"/>
      <c r="CM998" s="9"/>
      <c r="CN998" s="9"/>
      <c r="CO998" s="9"/>
      <c r="CP998" s="9"/>
      <c r="CQ998" s="9"/>
      <c r="CR998" s="9"/>
      <c r="CS998" s="9"/>
      <c r="CT998" s="9"/>
      <c r="CU998" s="9"/>
      <c r="CV998" s="9"/>
      <c r="CW998" s="9"/>
      <c r="CX998" s="9"/>
      <c r="CY998" s="9"/>
    </row>
    <row r="999" spans="1:103" ht="15.95" customHeight="1" x14ac:dyDescent="0.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c r="BA999" s="9"/>
      <c r="BB999" s="9"/>
      <c r="BC999" s="9"/>
      <c r="BD999" s="9"/>
      <c r="BE999" s="9"/>
      <c r="BF999" s="9"/>
      <c r="BG999" s="9"/>
      <c r="BH999" s="9"/>
      <c r="BI999" s="9"/>
      <c r="BJ999" s="9"/>
      <c r="BK999" s="9"/>
      <c r="BL999" s="9"/>
      <c r="BM999" s="9"/>
      <c r="BN999" s="9"/>
      <c r="BO999" s="9"/>
      <c r="BP999" s="9"/>
      <c r="BQ999" s="9"/>
      <c r="BR999" s="9"/>
      <c r="BS999" s="9"/>
      <c r="BT999" s="9"/>
      <c r="BU999" s="9"/>
      <c r="BV999" s="9"/>
      <c r="BW999" s="9"/>
      <c r="BX999" s="9"/>
      <c r="BY999" s="9"/>
      <c r="BZ999" s="9"/>
      <c r="CA999" s="9"/>
      <c r="CB999" s="9"/>
      <c r="CC999" s="9"/>
      <c r="CD999" s="9"/>
      <c r="CE999" s="9"/>
      <c r="CF999" s="9"/>
      <c r="CG999" s="9"/>
      <c r="CH999" s="9"/>
      <c r="CI999" s="9"/>
      <c r="CJ999" s="9"/>
      <c r="CK999" s="9"/>
      <c r="CL999" s="9"/>
      <c r="CM999" s="9"/>
      <c r="CN999" s="9"/>
      <c r="CO999" s="9"/>
      <c r="CP999" s="9"/>
      <c r="CQ999" s="9"/>
      <c r="CR999" s="9"/>
      <c r="CS999" s="9"/>
      <c r="CT999" s="9"/>
      <c r="CU999" s="9"/>
      <c r="CV999" s="9"/>
      <c r="CW999" s="9"/>
      <c r="CX999" s="9"/>
      <c r="CY999" s="9"/>
    </row>
    <row r="1000" spans="1:103" ht="15.95" customHeight="1" x14ac:dyDescent="0.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c r="BA1000" s="9"/>
      <c r="BB1000" s="9"/>
      <c r="BC1000" s="9"/>
      <c r="BD1000" s="9"/>
      <c r="BE1000" s="9"/>
      <c r="BF1000" s="9"/>
      <c r="BG1000" s="9"/>
      <c r="BH1000" s="9"/>
      <c r="BI1000" s="9"/>
      <c r="BJ1000" s="9"/>
      <c r="BK1000" s="9"/>
      <c r="BL1000" s="9"/>
      <c r="BM1000" s="9"/>
      <c r="BN1000" s="9"/>
      <c r="BO1000" s="9"/>
      <c r="BP1000" s="9"/>
      <c r="BQ1000" s="9"/>
      <c r="BR1000" s="9"/>
      <c r="BS1000" s="9"/>
      <c r="BT1000" s="9"/>
      <c r="BU1000" s="9"/>
      <c r="BV1000" s="9"/>
      <c r="BW1000" s="9"/>
      <c r="BX1000" s="9"/>
      <c r="BY1000" s="9"/>
      <c r="BZ1000" s="9"/>
      <c r="CA1000" s="9"/>
      <c r="CB1000" s="9"/>
      <c r="CC1000" s="9"/>
      <c r="CD1000" s="9"/>
      <c r="CE1000" s="9"/>
      <c r="CF1000" s="9"/>
      <c r="CG1000" s="9"/>
      <c r="CH1000" s="9"/>
      <c r="CI1000" s="9"/>
      <c r="CJ1000" s="9"/>
      <c r="CK1000" s="9"/>
      <c r="CL1000" s="9"/>
      <c r="CM1000" s="9"/>
      <c r="CN1000" s="9"/>
      <c r="CO1000" s="9"/>
      <c r="CP1000" s="9"/>
      <c r="CQ1000" s="9"/>
      <c r="CR1000" s="9"/>
      <c r="CS1000" s="9"/>
      <c r="CT1000" s="9"/>
      <c r="CU1000" s="9"/>
      <c r="CV1000" s="9"/>
      <c r="CW1000" s="9"/>
      <c r="CX1000" s="9"/>
      <c r="CY1000" s="9"/>
    </row>
    <row r="1001" spans="1:103" ht="15.95" customHeight="1" x14ac:dyDescent="0.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c r="BA1001" s="9"/>
      <c r="BB1001" s="9"/>
      <c r="BC1001" s="9"/>
      <c r="BD1001" s="9"/>
      <c r="BE1001" s="9"/>
      <c r="BF1001" s="9"/>
      <c r="BG1001" s="9"/>
      <c r="BH1001" s="9"/>
      <c r="BI1001" s="9"/>
      <c r="BJ1001" s="9"/>
      <c r="BK1001" s="9"/>
      <c r="BL1001" s="9"/>
      <c r="BM1001" s="9"/>
      <c r="BN1001" s="9"/>
      <c r="BO1001" s="9"/>
      <c r="BP1001" s="9"/>
      <c r="BQ1001" s="9"/>
      <c r="BR1001" s="9"/>
      <c r="BS1001" s="9"/>
      <c r="BT1001" s="9"/>
      <c r="BU1001" s="9"/>
      <c r="BV1001" s="9"/>
      <c r="BW1001" s="9"/>
      <c r="BX1001" s="9"/>
      <c r="BY1001" s="9"/>
      <c r="BZ1001" s="9"/>
      <c r="CA1001" s="9"/>
      <c r="CB1001" s="9"/>
      <c r="CC1001" s="9"/>
      <c r="CD1001" s="9"/>
      <c r="CE1001" s="9"/>
      <c r="CF1001" s="9"/>
      <c r="CG1001" s="9"/>
      <c r="CH1001" s="9"/>
      <c r="CI1001" s="9"/>
      <c r="CJ1001" s="9"/>
      <c r="CK1001" s="9"/>
      <c r="CL1001" s="9"/>
      <c r="CM1001" s="9"/>
      <c r="CN1001" s="9"/>
      <c r="CO1001" s="9"/>
      <c r="CP1001" s="9"/>
      <c r="CQ1001" s="9"/>
      <c r="CR1001" s="9"/>
      <c r="CS1001" s="9"/>
      <c r="CT1001" s="9"/>
      <c r="CU1001" s="9"/>
      <c r="CV1001" s="9"/>
      <c r="CW1001" s="9"/>
      <c r="CX1001" s="9"/>
      <c r="CY1001" s="9"/>
    </row>
    <row r="1002" spans="1:103" ht="15.95" customHeight="1" x14ac:dyDescent="0.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c r="BA1002" s="9"/>
      <c r="BB1002" s="9"/>
      <c r="BC1002" s="9"/>
      <c r="BD1002" s="9"/>
      <c r="BE1002" s="9"/>
      <c r="BF1002" s="9"/>
      <c r="BG1002" s="9"/>
      <c r="BH1002" s="9"/>
      <c r="BI1002" s="9"/>
      <c r="BJ1002" s="9"/>
      <c r="BK1002" s="9"/>
      <c r="BL1002" s="9"/>
      <c r="BM1002" s="9"/>
      <c r="BN1002" s="9"/>
      <c r="BO1002" s="9"/>
      <c r="BP1002" s="9"/>
      <c r="BQ1002" s="9"/>
      <c r="BR1002" s="9"/>
      <c r="BS1002" s="9"/>
      <c r="BT1002" s="9"/>
      <c r="BU1002" s="9"/>
      <c r="BV1002" s="9"/>
      <c r="BW1002" s="9"/>
      <c r="BX1002" s="9"/>
      <c r="BY1002" s="9"/>
      <c r="BZ1002" s="9"/>
      <c r="CA1002" s="9"/>
      <c r="CB1002" s="9"/>
      <c r="CC1002" s="9"/>
      <c r="CD1002" s="9"/>
      <c r="CE1002" s="9"/>
      <c r="CF1002" s="9"/>
      <c r="CG1002" s="9"/>
      <c r="CH1002" s="9"/>
      <c r="CI1002" s="9"/>
      <c r="CJ1002" s="9"/>
      <c r="CK1002" s="9"/>
      <c r="CL1002" s="9"/>
      <c r="CM1002" s="9"/>
      <c r="CN1002" s="9"/>
      <c r="CO1002" s="9"/>
      <c r="CP1002" s="9"/>
      <c r="CQ1002" s="9"/>
      <c r="CR1002" s="9"/>
      <c r="CS1002" s="9"/>
      <c r="CT1002" s="9"/>
      <c r="CU1002" s="9"/>
      <c r="CV1002" s="9"/>
      <c r="CW1002" s="9"/>
      <c r="CX1002" s="9"/>
      <c r="CY1002" s="9"/>
    </row>
    <row r="1003" spans="1:103" ht="15.95" customHeight="1" x14ac:dyDescent="0.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c r="BA1003" s="9"/>
      <c r="BB1003" s="9"/>
      <c r="BC1003" s="9"/>
      <c r="BD1003" s="9"/>
      <c r="BE1003" s="9"/>
      <c r="BF1003" s="9"/>
      <c r="BG1003" s="9"/>
      <c r="BH1003" s="9"/>
      <c r="BI1003" s="9"/>
      <c r="BJ1003" s="9"/>
      <c r="BK1003" s="9"/>
      <c r="BL1003" s="9"/>
      <c r="BM1003" s="9"/>
      <c r="BN1003" s="9"/>
      <c r="BO1003" s="9"/>
      <c r="BP1003" s="9"/>
      <c r="BQ1003" s="9"/>
      <c r="BR1003" s="9"/>
      <c r="BS1003" s="9"/>
      <c r="BT1003" s="9"/>
      <c r="BU1003" s="9"/>
      <c r="BV1003" s="9"/>
      <c r="BW1003" s="9"/>
      <c r="BX1003" s="9"/>
      <c r="BY1003" s="9"/>
      <c r="BZ1003" s="9"/>
      <c r="CA1003" s="9"/>
      <c r="CB1003" s="9"/>
      <c r="CC1003" s="9"/>
      <c r="CD1003" s="9"/>
      <c r="CE1003" s="9"/>
      <c r="CF1003" s="9"/>
      <c r="CG1003" s="9"/>
      <c r="CH1003" s="9"/>
      <c r="CI1003" s="9"/>
      <c r="CJ1003" s="9"/>
      <c r="CK1003" s="9"/>
      <c r="CL1003" s="9"/>
      <c r="CM1003" s="9"/>
      <c r="CN1003" s="9"/>
      <c r="CO1003" s="9"/>
      <c r="CP1003" s="9"/>
      <c r="CQ1003" s="9"/>
      <c r="CR1003" s="9"/>
      <c r="CS1003" s="9"/>
      <c r="CT1003" s="9"/>
      <c r="CU1003" s="9"/>
      <c r="CV1003" s="9"/>
      <c r="CW1003" s="9"/>
      <c r="CX1003" s="9"/>
      <c r="CY1003" s="9"/>
    </row>
    <row r="1004" spans="1:103" ht="15.95" customHeight="1" x14ac:dyDescent="0.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c r="BA1004" s="9"/>
      <c r="BB1004" s="9"/>
      <c r="BC1004" s="9"/>
      <c r="BD1004" s="9"/>
      <c r="BE1004" s="9"/>
      <c r="BF1004" s="9"/>
      <c r="BG1004" s="9"/>
      <c r="BH1004" s="9"/>
      <c r="BI1004" s="9"/>
      <c r="BJ1004" s="9"/>
      <c r="BK1004" s="9"/>
      <c r="BL1004" s="9"/>
      <c r="BM1004" s="9"/>
      <c r="BN1004" s="9"/>
      <c r="BO1004" s="9"/>
      <c r="BP1004" s="9"/>
      <c r="BQ1004" s="9"/>
      <c r="BR1004" s="9"/>
      <c r="BS1004" s="9"/>
      <c r="BT1004" s="9"/>
      <c r="BU1004" s="9"/>
      <c r="BV1004" s="9"/>
      <c r="BW1004" s="9"/>
      <c r="BX1004" s="9"/>
      <c r="BY1004" s="9"/>
      <c r="BZ1004" s="9"/>
      <c r="CA1004" s="9"/>
      <c r="CB1004" s="9"/>
      <c r="CC1004" s="9"/>
      <c r="CD1004" s="9"/>
      <c r="CE1004" s="9"/>
      <c r="CF1004" s="9"/>
      <c r="CG1004" s="9"/>
      <c r="CH1004" s="9"/>
      <c r="CI1004" s="9"/>
      <c r="CJ1004" s="9"/>
      <c r="CK1004" s="9"/>
      <c r="CL1004" s="9"/>
      <c r="CM1004" s="9"/>
      <c r="CN1004" s="9"/>
      <c r="CO1004" s="9"/>
      <c r="CP1004" s="9"/>
      <c r="CQ1004" s="9"/>
      <c r="CR1004" s="9"/>
      <c r="CS1004" s="9"/>
      <c r="CT1004" s="9"/>
      <c r="CU1004" s="9"/>
      <c r="CV1004" s="9"/>
      <c r="CW1004" s="9"/>
      <c r="CX1004" s="9"/>
      <c r="CY1004" s="9"/>
    </row>
    <row r="1005" spans="1:103" ht="15.95" customHeight="1" x14ac:dyDescent="0.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c r="BA1005" s="9"/>
      <c r="BB1005" s="9"/>
      <c r="BC1005" s="9"/>
      <c r="BD1005" s="9"/>
      <c r="BE1005" s="9"/>
      <c r="BF1005" s="9"/>
      <c r="BG1005" s="9"/>
      <c r="BH1005" s="9"/>
      <c r="BI1005" s="9"/>
      <c r="BJ1005" s="9"/>
      <c r="BK1005" s="9"/>
      <c r="BL1005" s="9"/>
      <c r="BM1005" s="9"/>
      <c r="BN1005" s="9"/>
      <c r="BO1005" s="9"/>
      <c r="BP1005" s="9"/>
      <c r="BQ1005" s="9"/>
      <c r="BR1005" s="9"/>
      <c r="BS1005" s="9"/>
      <c r="BT1005" s="9"/>
      <c r="BU1005" s="9"/>
      <c r="BV1005" s="9"/>
      <c r="BW1005" s="9"/>
      <c r="BX1005" s="9"/>
      <c r="BY1005" s="9"/>
      <c r="BZ1005" s="9"/>
      <c r="CA1005" s="9"/>
      <c r="CB1005" s="9"/>
      <c r="CC1005" s="9"/>
      <c r="CD1005" s="9"/>
      <c r="CE1005" s="9"/>
      <c r="CF1005" s="9"/>
      <c r="CG1005" s="9"/>
      <c r="CH1005" s="9"/>
      <c r="CI1005" s="9"/>
      <c r="CJ1005" s="9"/>
      <c r="CK1005" s="9"/>
      <c r="CL1005" s="9"/>
      <c r="CM1005" s="9"/>
      <c r="CN1005" s="9"/>
      <c r="CO1005" s="9"/>
      <c r="CP1005" s="9"/>
      <c r="CQ1005" s="9"/>
      <c r="CR1005" s="9"/>
      <c r="CS1005" s="9"/>
      <c r="CT1005" s="9"/>
      <c r="CU1005" s="9"/>
      <c r="CV1005" s="9"/>
      <c r="CW1005" s="9"/>
      <c r="CX1005" s="9"/>
      <c r="CY1005" s="9"/>
    </row>
    <row r="1006" spans="1:103" ht="15.95" customHeight="1" x14ac:dyDescent="0.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c r="BA1006" s="9"/>
      <c r="BB1006" s="9"/>
      <c r="BC1006" s="9"/>
      <c r="BD1006" s="9"/>
      <c r="BE1006" s="9"/>
      <c r="BF1006" s="9"/>
      <c r="BG1006" s="9"/>
      <c r="BH1006" s="9"/>
      <c r="BI1006" s="9"/>
      <c r="BJ1006" s="9"/>
      <c r="BK1006" s="9"/>
      <c r="BL1006" s="9"/>
      <c r="BM1006" s="9"/>
      <c r="BN1006" s="9"/>
      <c r="BO1006" s="9"/>
      <c r="BP1006" s="9"/>
      <c r="BQ1006" s="9"/>
      <c r="BR1006" s="9"/>
      <c r="BS1006" s="9"/>
      <c r="BT1006" s="9"/>
      <c r="BU1006" s="9"/>
      <c r="BV1006" s="9"/>
      <c r="BW1006" s="9"/>
      <c r="BX1006" s="9"/>
      <c r="BY1006" s="9"/>
      <c r="BZ1006" s="9"/>
      <c r="CA1006" s="9"/>
      <c r="CB1006" s="9"/>
      <c r="CC1006" s="9"/>
      <c r="CD1006" s="9"/>
      <c r="CE1006" s="9"/>
      <c r="CF1006" s="9"/>
      <c r="CG1006" s="9"/>
      <c r="CH1006" s="9"/>
      <c r="CI1006" s="9"/>
      <c r="CJ1006" s="9"/>
      <c r="CK1006" s="9"/>
      <c r="CL1006" s="9"/>
      <c r="CM1006" s="9"/>
      <c r="CN1006" s="9"/>
      <c r="CO1006" s="9"/>
      <c r="CP1006" s="9"/>
      <c r="CQ1006" s="9"/>
      <c r="CR1006" s="9"/>
      <c r="CS1006" s="9"/>
      <c r="CT1006" s="9"/>
      <c r="CU1006" s="9"/>
      <c r="CV1006" s="9"/>
      <c r="CW1006" s="9"/>
      <c r="CX1006" s="9"/>
      <c r="CY1006" s="9"/>
    </row>
    <row r="1007" spans="1:103" ht="15.95" customHeight="1" x14ac:dyDescent="0.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c r="BA1007" s="9"/>
      <c r="BB1007" s="9"/>
      <c r="BC1007" s="9"/>
      <c r="BD1007" s="9"/>
      <c r="BE1007" s="9"/>
      <c r="BF1007" s="9"/>
      <c r="BG1007" s="9"/>
      <c r="BH1007" s="9"/>
      <c r="BI1007" s="9"/>
      <c r="BJ1007" s="9"/>
      <c r="BK1007" s="9"/>
      <c r="BL1007" s="9"/>
      <c r="BM1007" s="9"/>
      <c r="BN1007" s="9"/>
      <c r="BO1007" s="9"/>
      <c r="BP1007" s="9"/>
      <c r="BQ1007" s="9"/>
      <c r="BR1007" s="9"/>
      <c r="BS1007" s="9"/>
      <c r="BT1007" s="9"/>
      <c r="BU1007" s="9"/>
      <c r="BV1007" s="9"/>
      <c r="BW1007" s="9"/>
      <c r="BX1007" s="9"/>
      <c r="BY1007" s="9"/>
      <c r="BZ1007" s="9"/>
      <c r="CA1007" s="9"/>
      <c r="CB1007" s="9"/>
      <c r="CC1007" s="9"/>
      <c r="CD1007" s="9"/>
      <c r="CE1007" s="9"/>
      <c r="CF1007" s="9"/>
      <c r="CG1007" s="9"/>
      <c r="CH1007" s="9"/>
      <c r="CI1007" s="9"/>
      <c r="CJ1007" s="9"/>
      <c r="CK1007" s="9"/>
      <c r="CL1007" s="9"/>
      <c r="CM1007" s="9"/>
      <c r="CN1007" s="9"/>
      <c r="CO1007" s="9"/>
      <c r="CP1007" s="9"/>
      <c r="CQ1007" s="9"/>
      <c r="CR1007" s="9"/>
      <c r="CS1007" s="9"/>
      <c r="CT1007" s="9"/>
      <c r="CU1007" s="9"/>
      <c r="CV1007" s="9"/>
      <c r="CW1007" s="9"/>
      <c r="CX1007" s="9"/>
      <c r="CY1007" s="9"/>
    </row>
  </sheetData>
  <mergeCells count="5">
    <mergeCell ref="C3:D3"/>
    <mergeCell ref="B26:C26"/>
    <mergeCell ref="D26:E26"/>
    <mergeCell ref="F3:G3"/>
    <mergeCell ref="I4:J4"/>
  </mergeCells>
  <hyperlinks>
    <hyperlink ref="I11" r:id="rId1" location="!documentDetail;D=EPA-HQ-OAR-2005-0161-3173"/>
  </hyperlinks>
  <pageMargins left="0.7" right="0.7" top="0.75" bottom="0.75" header="0.3" footer="0.3"/>
  <pageSetup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34</vt:i4>
      </vt:variant>
    </vt:vector>
  </HeadingPairs>
  <TitlesOfParts>
    <vt:vector size="46" baseType="lpstr">
      <vt:lpstr>Index</vt:lpstr>
      <vt:lpstr>A</vt:lpstr>
      <vt:lpstr>B</vt:lpstr>
      <vt:lpstr>C</vt:lpstr>
      <vt:lpstr>D</vt:lpstr>
      <vt:lpstr>F</vt:lpstr>
      <vt:lpstr>G</vt:lpstr>
      <vt:lpstr>H</vt:lpstr>
      <vt:lpstr>L</vt:lpstr>
      <vt:lpstr>R</vt:lpstr>
      <vt:lpstr>P</vt:lpstr>
      <vt:lpstr>Log</vt:lpstr>
      <vt:lpstr>acHA</vt:lpstr>
      <vt:lpstr>cconv</vt:lpstr>
      <vt:lpstr>ccotwo</vt:lpstr>
      <vt:lpstr>CEYd</vt:lpstr>
      <vt:lpstr>CseLHV</vt:lpstr>
      <vt:lpstr>CYd</vt:lpstr>
      <vt:lpstr>DGSgal</vt:lpstr>
      <vt:lpstr>DLUCb</vt:lpstr>
      <vt:lpstr>DLUCe</vt:lpstr>
      <vt:lpstr>EJyMbd</vt:lpstr>
      <vt:lpstr>FarmEthanol</vt:lpstr>
      <vt:lpstr>galBarrel</vt:lpstr>
      <vt:lpstr>gcmjb</vt:lpstr>
      <vt:lpstr>gcmjd</vt:lpstr>
      <vt:lpstr>gcmje</vt:lpstr>
      <vt:lpstr>gcmjg</vt:lpstr>
      <vt:lpstr>kJBtu</vt:lpstr>
      <vt:lpstr>lbkg</vt:lpstr>
      <vt:lpstr>LHRb</vt:lpstr>
      <vt:lpstr>LHRd</vt:lpstr>
      <vt:lpstr>LHRe</vt:lpstr>
      <vt:lpstr>LHRg</vt:lpstr>
      <vt:lpstr>PJMJ</vt:lpstr>
      <vt:lpstr>PJmmBtu</vt:lpstr>
      <vt:lpstr>ProcBiodiesel</vt:lpstr>
      <vt:lpstr>ProcDiesel</vt:lpstr>
      <vt:lpstr>ProcEthanol</vt:lpstr>
      <vt:lpstr>ProcGasoline</vt:lpstr>
      <vt:lpstr>Reffcy</vt:lpstr>
      <vt:lpstr>SbdLHV</vt:lpstr>
      <vt:lpstr>SDYd</vt:lpstr>
      <vt:lpstr>SYd</vt:lpstr>
      <vt:lpstr>Tgkg</vt:lpstr>
      <vt:lpstr>tonkg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jmd</dc:creator>
  <cp:lastModifiedBy>John M. DeCicco</cp:lastModifiedBy>
  <cp:lastPrinted>2016-04-04T17:15:43Z</cp:lastPrinted>
  <dcterms:created xsi:type="dcterms:W3CDTF">2016-02-14T12:34:34Z</dcterms:created>
  <dcterms:modified xsi:type="dcterms:W3CDTF">2016-07-15T00:07:37Z</dcterms:modified>
</cp:coreProperties>
</file>