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C:\Users\bears\Dropbox\Manuscript Folder\NewbornWhiteSharkPup\"/>
    </mc:Choice>
  </mc:AlternateContent>
  <xr:revisionPtr revIDLastSave="0" documentId="13_ncr:1_{BBA468E5-378F-43DE-B59A-3D8A073F187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" i="1" l="1"/>
  <c r="B2" i="1"/>
  <c r="B3" i="1" s="1"/>
  <c r="C30" i="1" s="1"/>
  <c r="H30" i="1" s="1"/>
  <c r="B5" i="1"/>
  <c r="B6" i="1" s="1"/>
  <c r="C6" i="1" s="1"/>
  <c r="B4" i="1"/>
  <c r="C11" i="1" l="1"/>
  <c r="H11" i="1" s="1"/>
  <c r="C13" i="1"/>
  <c r="E13" i="1" s="1"/>
  <c r="C21" i="1"/>
  <c r="E21" i="1" s="1"/>
  <c r="C14" i="1"/>
  <c r="C26" i="1"/>
  <c r="F26" i="1" s="1"/>
  <c r="C15" i="1"/>
  <c r="E15" i="1" s="1"/>
  <c r="C19" i="1"/>
  <c r="E19" i="1" s="1"/>
  <c r="C23" i="1"/>
  <c r="E23" i="1" s="1"/>
  <c r="C27" i="1"/>
  <c r="F27" i="1" s="1"/>
  <c r="C17" i="1"/>
  <c r="E17" i="1" s="1"/>
  <c r="C25" i="1"/>
  <c r="H25" i="1" s="1"/>
  <c r="C18" i="1"/>
  <c r="C22" i="1"/>
  <c r="C12" i="1"/>
  <c r="C16" i="1"/>
  <c r="D16" i="1" s="1"/>
  <c r="C20" i="1"/>
  <c r="D20" i="1" s="1"/>
  <c r="C24" i="1"/>
  <c r="D24" i="1" s="1"/>
  <c r="C28" i="1"/>
  <c r="C29" i="1"/>
  <c r="F29" i="1" s="1"/>
  <c r="F13" i="1"/>
  <c r="F15" i="1"/>
  <c r="F17" i="1"/>
  <c r="F21" i="1"/>
  <c r="D30" i="1"/>
  <c r="H21" i="1"/>
  <c r="H15" i="1"/>
  <c r="H17" i="1"/>
  <c r="D27" i="1"/>
  <c r="E30" i="1"/>
  <c r="E27" i="1"/>
  <c r="F30" i="1"/>
  <c r="F24" i="1"/>
  <c r="D12" i="1"/>
  <c r="D13" i="1"/>
  <c r="D15" i="1"/>
  <c r="D17" i="1"/>
  <c r="D21" i="1"/>
  <c r="D22" i="1"/>
  <c r="F25" i="1"/>
  <c r="H27" i="1" l="1"/>
  <c r="E11" i="1"/>
  <c r="H13" i="1"/>
  <c r="F11" i="1"/>
  <c r="D11" i="1"/>
  <c r="E26" i="1"/>
  <c r="F23" i="1"/>
  <c r="D23" i="1"/>
  <c r="H23" i="1"/>
  <c r="F19" i="1"/>
  <c r="D25" i="1"/>
  <c r="D19" i="1"/>
  <c r="E25" i="1"/>
  <c r="H19" i="1"/>
  <c r="E18" i="1"/>
  <c r="H18" i="1"/>
  <c r="F18" i="1"/>
  <c r="E16" i="1"/>
  <c r="F16" i="1"/>
  <c r="H16" i="1"/>
  <c r="H28" i="1"/>
  <c r="E28" i="1"/>
  <c r="D28" i="1"/>
  <c r="F28" i="1"/>
  <c r="E14" i="1"/>
  <c r="H14" i="1"/>
  <c r="F14" i="1"/>
  <c r="E12" i="1"/>
  <c r="F12" i="1"/>
  <c r="H12" i="1"/>
  <c r="D18" i="1"/>
  <c r="D14" i="1"/>
  <c r="E22" i="1"/>
  <c r="H22" i="1"/>
  <c r="F22" i="1"/>
  <c r="H26" i="1"/>
  <c r="D26" i="1"/>
  <c r="E20" i="1"/>
  <c r="F20" i="1"/>
  <c r="H20" i="1"/>
  <c r="E24" i="1"/>
  <c r="H24" i="1"/>
  <c r="H29" i="1"/>
  <c r="E29" i="1"/>
  <c r="D29" i="1"/>
  <c r="H33" i="1" l="1"/>
  <c r="H32" i="1"/>
</calcChain>
</file>

<file path=xl/sharedStrings.xml><?xml version="1.0" encoding="utf-8"?>
<sst xmlns="http://schemas.openxmlformats.org/spreadsheetml/2006/main" count="26" uniqueCount="25">
  <si>
    <t>CONSTANTS</t>
  </si>
  <si>
    <t>apsect ratio</t>
  </si>
  <si>
    <t>frame #</t>
  </si>
  <si>
    <t>inverse aspect ratio</t>
  </si>
  <si>
    <t>inverse apsect ratio angle (rad, deg)</t>
  </si>
  <si>
    <t>object length (pixels)</t>
  </si>
  <si>
    <t>object length (m)</t>
  </si>
  <si>
    <t>scaling factor</t>
  </si>
  <si>
    <t>FOV Cinema 4K 24 FPS (rad, deg)</t>
  </si>
  <si>
    <t>effective FOV Cinema 4K 120 FPS (rad, deg)</t>
  </si>
  <si>
    <t>mean length (m) --&gt;</t>
  </si>
  <si>
    <t>± 2 standard deviations --&gt;</t>
  </si>
  <si>
    <t>drone altitude (m)</t>
  </si>
  <si>
    <t>a</t>
  </si>
  <si>
    <t>D, frame diagonal length (pixels)</t>
  </si>
  <si>
    <t>D, frame diagonal length (m)</t>
  </si>
  <si>
    <t>A, frame short dimension (m)</t>
  </si>
  <si>
    <t>B, frame long dimension (m)</t>
  </si>
  <si>
    <r>
      <t>D</t>
    </r>
    <r>
      <rPr>
        <i/>
        <vertAlign val="subscript"/>
        <sz val="11"/>
        <color theme="1"/>
        <rFont val="Calibri"/>
        <family val="2"/>
        <scheme val="minor"/>
      </rPr>
      <t>m</t>
    </r>
  </si>
  <si>
    <r>
      <t>L</t>
    </r>
    <r>
      <rPr>
        <i/>
        <vertAlign val="subscript"/>
        <sz val="11"/>
        <color theme="1"/>
        <rFont val="Calibri"/>
        <family val="2"/>
        <scheme val="minor"/>
      </rPr>
      <t>px</t>
    </r>
  </si>
  <si>
    <r>
      <t>L</t>
    </r>
    <r>
      <rPr>
        <i/>
        <vertAlign val="subscript"/>
        <sz val="11"/>
        <color theme="1"/>
        <rFont val="Calibri"/>
        <family val="2"/>
        <scheme val="minor"/>
      </rPr>
      <t>m</t>
    </r>
  </si>
  <si>
    <t>variable</t>
  </si>
  <si>
    <r>
      <t>∅</t>
    </r>
    <r>
      <rPr>
        <i/>
        <vertAlign val="subscript"/>
        <sz val="11"/>
        <color theme="1"/>
        <rFont val="Calibri"/>
        <family val="2"/>
        <scheme val="minor"/>
      </rPr>
      <t>24FPS</t>
    </r>
  </si>
  <si>
    <r>
      <t>∅</t>
    </r>
    <r>
      <rPr>
        <i/>
        <vertAlign val="subscript"/>
        <sz val="11"/>
        <color theme="1"/>
        <rFont val="Calibri"/>
        <family val="2"/>
        <scheme val="minor"/>
      </rPr>
      <t>120FPS</t>
    </r>
  </si>
  <si>
    <r>
      <t>D</t>
    </r>
    <r>
      <rPr>
        <i/>
        <vertAlign val="subscript"/>
        <sz val="11"/>
        <color theme="1"/>
        <rFont val="Calibri"/>
        <family val="2"/>
        <scheme val="minor"/>
      </rPr>
      <t>px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</si>
</sst>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vertAlign val="subscript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164" fontId="0" fillId="0" borderId="0" xfId="0" applyNumberFormat="1"/>
    <xf numFmtId="0" fontId="0" fillId="0" borderId="1" xfId="0" applyBorder="1"/>
    <xf numFmtId="0" fontId="0" fillId="0" borderId="3" xfId="0" applyBorder="1"/>
    <xf numFmtId="164" fontId="0" fillId="0" borderId="4" xfId="0" applyNumberFormat="1" applyBorder="1"/>
    <xf numFmtId="0" fontId="1" fillId="0" borderId="0" xfId="0" applyFont="1" applyAlignment="1">
      <alignment wrapText="1"/>
    </xf>
    <xf numFmtId="164" fontId="1" fillId="0" borderId="0" xfId="0" applyNumberFormat="1" applyFont="1" applyAlignment="1">
      <alignment wrapText="1"/>
    </xf>
    <xf numFmtId="164" fontId="1" fillId="0" borderId="0" xfId="0" applyNumberFormat="1" applyFont="1" applyAlignment="1">
      <alignment horizontal="center" vertical="center" wrapText="1"/>
    </xf>
    <xf numFmtId="0" fontId="2" fillId="0" borderId="0" xfId="0" applyFont="1"/>
    <xf numFmtId="164" fontId="2" fillId="0" borderId="0" xfId="0" applyNumberFormat="1" applyFont="1"/>
    <xf numFmtId="164" fontId="2" fillId="0" borderId="0" xfId="0" applyNumberFormat="1" applyFont="1" applyAlignment="1">
      <alignment horizontal="center"/>
    </xf>
    <xf numFmtId="0" fontId="1" fillId="0" borderId="6" xfId="0" applyFont="1" applyBorder="1"/>
    <xf numFmtId="164" fontId="0" fillId="0" borderId="7" xfId="0" applyNumberFormat="1" applyBorder="1"/>
    <xf numFmtId="0" fontId="0" fillId="0" borderId="6" xfId="0" applyBorder="1"/>
    <xf numFmtId="164" fontId="1" fillId="0" borderId="0" xfId="0" applyNumberFormat="1" applyFont="1"/>
    <xf numFmtId="164" fontId="2" fillId="0" borderId="8" xfId="0" applyNumberFormat="1" applyFont="1" applyBorder="1"/>
    <xf numFmtId="164" fontId="2" fillId="0" borderId="2" xfId="0" applyNumberFormat="1" applyFont="1" applyBorder="1"/>
    <xf numFmtId="164" fontId="2" fillId="0" borderId="5" xfId="0" applyNumberFormat="1" applyFont="1" applyBorder="1"/>
    <xf numFmtId="164" fontId="1" fillId="0" borderId="0" xfId="0" applyNumberFormat="1" applyFont="1" applyAlignment="1">
      <alignment horizontal="right"/>
    </xf>
    <xf numFmtId="165" fontId="1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Sheet1!$H$11:$H$30</c:f>
              <c:numCache>
                <c:formatCode>0.000</c:formatCode>
                <c:ptCount val="20"/>
                <c:pt idx="0">
                  <c:v>1.3581398805411278</c:v>
                </c:pt>
                <c:pt idx="1">
                  <c:v>1.3691108180079963</c:v>
                </c:pt>
                <c:pt idx="2">
                  <c:v>1.5221360514485767</c:v>
                </c:pt>
                <c:pt idx="3">
                  <c:v>1.3478061039366751</c:v>
                </c:pt>
                <c:pt idx="4">
                  <c:v>1.5556282658919436</c:v>
                </c:pt>
                <c:pt idx="5">
                  <c:v>1.4451668718286883</c:v>
                </c:pt>
                <c:pt idx="6">
                  <c:v>1.6269721835875151</c:v>
                </c:pt>
                <c:pt idx="7">
                  <c:v>1.6327736041328744</c:v>
                </c:pt>
                <c:pt idx="8">
                  <c:v>1.5308573739466729</c:v>
                </c:pt>
                <c:pt idx="9">
                  <c:v>1.4470498982716016</c:v>
                </c:pt>
                <c:pt idx="10">
                  <c:v>1.3652344339168667</c:v>
                </c:pt>
                <c:pt idx="11">
                  <c:v>1.4248552562656096</c:v>
                </c:pt>
                <c:pt idx="12">
                  <c:v>1.4545802734965143</c:v>
                </c:pt>
                <c:pt idx="13">
                  <c:v>1.51279672384522</c:v>
                </c:pt>
                <c:pt idx="14">
                  <c:v>1.5397212260236399</c:v>
                </c:pt>
                <c:pt idx="15">
                  <c:v>1.4631154601780982</c:v>
                </c:pt>
                <c:pt idx="16">
                  <c:v>1.4500190354244853</c:v>
                </c:pt>
                <c:pt idx="17">
                  <c:v>1.4878584332606948</c:v>
                </c:pt>
                <c:pt idx="18">
                  <c:v>1.5326857600942942</c:v>
                </c:pt>
                <c:pt idx="19">
                  <c:v>1.4810368835251468</c:v>
                </c:pt>
              </c:numCache>
            </c:numRef>
          </c:xVal>
          <c:yVal>
            <c:numRef>
              <c:f>Sheet1!$B$11:$B$30</c:f>
              <c:numCache>
                <c:formatCode>0.000</c:formatCode>
                <c:ptCount val="20"/>
                <c:pt idx="0">
                  <c:v>5.3079999999999998</c:v>
                </c:pt>
                <c:pt idx="1">
                  <c:v>5.3079999999999998</c:v>
                </c:pt>
                <c:pt idx="2">
                  <c:v>5.3079999999999998</c:v>
                </c:pt>
                <c:pt idx="3">
                  <c:v>5.4080000000000004</c:v>
                </c:pt>
                <c:pt idx="4">
                  <c:v>5.4080000000000004</c:v>
                </c:pt>
                <c:pt idx="5">
                  <c:v>5.4080000000000004</c:v>
                </c:pt>
                <c:pt idx="6">
                  <c:v>20.908000000000001</c:v>
                </c:pt>
                <c:pt idx="7">
                  <c:v>29.707999999999998</c:v>
                </c:pt>
                <c:pt idx="8">
                  <c:v>34.808</c:v>
                </c:pt>
                <c:pt idx="9">
                  <c:v>66.007999999999996</c:v>
                </c:pt>
                <c:pt idx="10">
                  <c:v>72.007999999999996</c:v>
                </c:pt>
                <c:pt idx="11">
                  <c:v>84.507999999999996</c:v>
                </c:pt>
                <c:pt idx="12">
                  <c:v>91.207999999999998</c:v>
                </c:pt>
                <c:pt idx="13">
                  <c:v>91.207999999999998</c:v>
                </c:pt>
                <c:pt idx="14">
                  <c:v>91.308000000000007</c:v>
                </c:pt>
                <c:pt idx="15">
                  <c:v>91.308000000000007</c:v>
                </c:pt>
                <c:pt idx="16">
                  <c:v>91.308000000000007</c:v>
                </c:pt>
                <c:pt idx="17">
                  <c:v>91.308000000000007</c:v>
                </c:pt>
                <c:pt idx="18">
                  <c:v>91.308000000000007</c:v>
                </c:pt>
                <c:pt idx="19">
                  <c:v>91.308000000000007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576E-4758-B630-59AB87143F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03054831"/>
        <c:axId val="728359839"/>
      </c:scatterChart>
      <c:valAx>
        <c:axId val="903054831"/>
        <c:scaling>
          <c:orientation val="minMax"/>
          <c:min val="1.3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estimated shark length (m)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28359839"/>
        <c:crosses val="autoZero"/>
        <c:crossBetween val="midCat"/>
        <c:majorUnit val="0.1"/>
        <c:minorUnit val="0.1"/>
      </c:valAx>
      <c:valAx>
        <c:axId val="7283598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drone altitude (m)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03054831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9</xdr:row>
      <xdr:rowOff>0</xdr:rowOff>
    </xdr:from>
    <xdr:to>
      <xdr:col>19</xdr:col>
      <xdr:colOff>209550</xdr:colOff>
      <xdr:row>29</xdr:row>
      <xdr:rowOff>71439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8DD91091-1CDB-4E14-A723-B538C23C052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3"/>
  <sheetViews>
    <sheetView tabSelected="1" topLeftCell="A6" workbookViewId="0"/>
  </sheetViews>
  <sheetFormatPr defaultColWidth="9.109375" defaultRowHeight="14.4" x14ac:dyDescent="0.3"/>
  <cols>
    <col min="1" max="1" width="39.88671875" bestFit="1" customWidth="1"/>
    <col min="2" max="2" width="17.5546875" style="1" bestFit="1" customWidth="1"/>
    <col min="3" max="3" width="14.5546875" style="1" bestFit="1" customWidth="1"/>
    <col min="4" max="4" width="21.6640625" style="1" bestFit="1" customWidth="1"/>
    <col min="5" max="5" width="20.6640625" style="1" bestFit="1" customWidth="1"/>
    <col min="6" max="6" width="12.5546875" style="1" bestFit="1" customWidth="1"/>
    <col min="7" max="7" width="20.109375" style="1" bestFit="1" customWidth="1"/>
    <col min="8" max="8" width="16.44140625" style="1" bestFit="1" customWidth="1"/>
    <col min="9" max="16384" width="9.109375" style="1"/>
  </cols>
  <sheetData>
    <row r="1" spans="1:8" x14ac:dyDescent="0.3">
      <c r="A1" s="11" t="s">
        <v>0</v>
      </c>
      <c r="B1" s="12"/>
      <c r="C1" s="12"/>
      <c r="D1" s="14" t="s">
        <v>21</v>
      </c>
    </row>
    <row r="2" spans="1:8" ht="15.6" x14ac:dyDescent="0.35">
      <c r="A2" s="13" t="s">
        <v>8</v>
      </c>
      <c r="B2" s="12">
        <f>RADIANS(C2)</f>
        <v>1.4660765716752369</v>
      </c>
      <c r="C2" s="12">
        <v>84</v>
      </c>
      <c r="D2" s="15" t="s">
        <v>22</v>
      </c>
    </row>
    <row r="3" spans="1:8" ht="15.6" x14ac:dyDescent="0.35">
      <c r="A3" s="2" t="s">
        <v>9</v>
      </c>
      <c r="B3" s="1">
        <f>B2*552.717/778.169</f>
        <v>1.0413232144516447</v>
      </c>
      <c r="C3" s="1">
        <f>C2*552.717/778.169</f>
        <v>59.66342529707557</v>
      </c>
      <c r="D3" s="16" t="s">
        <v>23</v>
      </c>
    </row>
    <row r="4" spans="1:8" x14ac:dyDescent="0.3">
      <c r="A4" s="2" t="s">
        <v>1</v>
      </c>
      <c r="B4" s="1">
        <f>16/9</f>
        <v>1.7777777777777777</v>
      </c>
      <c r="D4" s="16"/>
    </row>
    <row r="5" spans="1:8" x14ac:dyDescent="0.3">
      <c r="A5" s="2" t="s">
        <v>3</v>
      </c>
      <c r="B5" s="1">
        <f>9/16</f>
        <v>0.5625</v>
      </c>
      <c r="D5" s="16"/>
    </row>
    <row r="6" spans="1:8" x14ac:dyDescent="0.3">
      <c r="A6" s="2" t="s">
        <v>4</v>
      </c>
      <c r="B6" s="1">
        <f>ATAN(B5)</f>
        <v>0.51238946031073773</v>
      </c>
      <c r="C6" s="1">
        <f>DEGREES(B6)</f>
        <v>29.357753542791276</v>
      </c>
      <c r="D6" s="16"/>
    </row>
    <row r="7" spans="1:8" ht="15.6" x14ac:dyDescent="0.35">
      <c r="A7" s="3" t="s">
        <v>14</v>
      </c>
      <c r="B7" s="4">
        <v>4405.8140000000003</v>
      </c>
      <c r="C7" s="4"/>
      <c r="D7" s="17" t="s">
        <v>24</v>
      </c>
    </row>
    <row r="9" spans="1:8" s="9" customFormat="1" ht="15.6" x14ac:dyDescent="0.35">
      <c r="A9" s="8" t="s">
        <v>21</v>
      </c>
      <c r="B9" s="10" t="s">
        <v>13</v>
      </c>
      <c r="C9" s="10" t="s">
        <v>18</v>
      </c>
      <c r="D9" s="10"/>
      <c r="E9" s="10"/>
      <c r="F9" s="10"/>
      <c r="G9" s="10" t="s">
        <v>19</v>
      </c>
      <c r="H9" s="10" t="s">
        <v>20</v>
      </c>
    </row>
    <row r="10" spans="1:8" s="6" customFormat="1" ht="43.2" x14ac:dyDescent="0.3">
      <c r="A10" s="5" t="s">
        <v>2</v>
      </c>
      <c r="B10" s="7" t="s">
        <v>12</v>
      </c>
      <c r="C10" s="7" t="s">
        <v>15</v>
      </c>
      <c r="D10" s="7" t="s">
        <v>16</v>
      </c>
      <c r="E10" s="7" t="s">
        <v>17</v>
      </c>
      <c r="F10" s="7" t="s">
        <v>7</v>
      </c>
      <c r="G10" s="7" t="s">
        <v>5</v>
      </c>
      <c r="H10" s="7" t="s">
        <v>6</v>
      </c>
    </row>
    <row r="11" spans="1:8" x14ac:dyDescent="0.3">
      <c r="A11">
        <v>193</v>
      </c>
      <c r="B11" s="1">
        <v>5.3079999999999998</v>
      </c>
      <c r="C11" s="1">
        <f>2*B11*TAN(B$3/2)</f>
        <v>6.0876460811905959</v>
      </c>
      <c r="D11" s="1">
        <f>C11*SIN(B$6)</f>
        <v>2.9845369142087916</v>
      </c>
      <c r="E11" s="1">
        <f>C11*COS(B$6)</f>
        <v>5.3058434030378514</v>
      </c>
      <c r="F11" s="1">
        <f>C11/B$7</f>
        <v>1.3817301595552139E-3</v>
      </c>
      <c r="G11" s="1">
        <v>982.92700000000002</v>
      </c>
      <c r="H11" s="1">
        <f>C11*G11/B$7</f>
        <v>1.3581398805411278</v>
      </c>
    </row>
    <row r="12" spans="1:8" x14ac:dyDescent="0.3">
      <c r="A12">
        <v>556</v>
      </c>
      <c r="B12" s="1">
        <v>5.3079999999999998</v>
      </c>
      <c r="C12" s="1">
        <f t="shared" ref="C12:C30" si="0">2*B12*TAN(B$3/2)</f>
        <v>6.0876460811905959</v>
      </c>
      <c r="D12" s="1">
        <f t="shared" ref="D12:D24" si="1">C12*SIN(B$6)</f>
        <v>2.9845369142087916</v>
      </c>
      <c r="E12" s="1">
        <f t="shared" ref="E12:E24" si="2">C12*COS(B$6)</f>
        <v>5.3058434030378514</v>
      </c>
      <c r="F12" s="1">
        <f t="shared" ref="F12:F24" si="3">C12/B$7</f>
        <v>1.3817301595552139E-3</v>
      </c>
      <c r="G12" s="1">
        <v>990.86699999999996</v>
      </c>
      <c r="H12" s="1">
        <f t="shared" ref="H12:H24" si="4">C12*G12/B$7</f>
        <v>1.3691108180079963</v>
      </c>
    </row>
    <row r="13" spans="1:8" x14ac:dyDescent="0.3">
      <c r="A13">
        <v>701</v>
      </c>
      <c r="B13" s="1">
        <v>5.3079999999999998</v>
      </c>
      <c r="C13" s="1">
        <f t="shared" si="0"/>
        <v>6.0876460811905959</v>
      </c>
      <c r="D13" s="1">
        <f t="shared" si="1"/>
        <v>2.9845369142087916</v>
      </c>
      <c r="E13" s="1">
        <f t="shared" si="2"/>
        <v>5.3058434030378514</v>
      </c>
      <c r="F13" s="1">
        <f t="shared" si="3"/>
        <v>1.3817301595552139E-3</v>
      </c>
      <c r="G13" s="1">
        <v>1101.616</v>
      </c>
      <c r="H13" s="1">
        <f t="shared" si="4"/>
        <v>1.5221360514485767</v>
      </c>
    </row>
    <row r="14" spans="1:8" x14ac:dyDescent="0.3">
      <c r="A14">
        <v>1094</v>
      </c>
      <c r="B14" s="1">
        <v>5.4080000000000004</v>
      </c>
      <c r="C14" s="1">
        <f t="shared" si="0"/>
        <v>6.2023342138430193</v>
      </c>
      <c r="D14" s="1">
        <f t="shared" si="1"/>
        <v>3.0407640602941122</v>
      </c>
      <c r="E14" s="1">
        <f t="shared" si="2"/>
        <v>5.4058027738561982</v>
      </c>
      <c r="F14" s="1">
        <f t="shared" si="3"/>
        <v>1.4077612477156364E-3</v>
      </c>
      <c r="G14" s="1">
        <v>957.41099999999994</v>
      </c>
      <c r="H14" s="1">
        <f t="shared" si="4"/>
        <v>1.3478061039366751</v>
      </c>
    </row>
    <row r="15" spans="1:8" x14ac:dyDescent="0.3">
      <c r="A15">
        <v>1310</v>
      </c>
      <c r="B15" s="1">
        <v>5.4080000000000004</v>
      </c>
      <c r="C15" s="1">
        <f t="shared" si="0"/>
        <v>6.2023342138430193</v>
      </c>
      <c r="D15" s="1">
        <f t="shared" si="1"/>
        <v>3.0407640602941122</v>
      </c>
      <c r="E15" s="1">
        <f t="shared" si="2"/>
        <v>5.4058027738561982</v>
      </c>
      <c r="F15" s="1">
        <f t="shared" si="3"/>
        <v>1.4077612477156364E-3</v>
      </c>
      <c r="G15" s="1">
        <v>1105.037</v>
      </c>
      <c r="H15" s="1">
        <f t="shared" si="4"/>
        <v>1.5556282658919436</v>
      </c>
    </row>
    <row r="16" spans="1:8" x14ac:dyDescent="0.3">
      <c r="A16">
        <v>1537</v>
      </c>
      <c r="B16" s="1">
        <v>5.4080000000000004</v>
      </c>
      <c r="C16" s="1">
        <f t="shared" si="0"/>
        <v>6.2023342138430193</v>
      </c>
      <c r="D16" s="1">
        <f t="shared" si="1"/>
        <v>3.0407640602941122</v>
      </c>
      <c r="E16" s="1">
        <f t="shared" si="2"/>
        <v>5.4058027738561982</v>
      </c>
      <c r="F16" s="1">
        <f t="shared" si="3"/>
        <v>1.4077612477156364E-3</v>
      </c>
      <c r="G16" s="1">
        <v>1026.5709999999999</v>
      </c>
      <c r="H16" s="1">
        <f t="shared" si="4"/>
        <v>1.4451668718286883</v>
      </c>
    </row>
    <row r="17" spans="1:8" x14ac:dyDescent="0.3">
      <c r="A17">
        <v>5603</v>
      </c>
      <c r="B17" s="1">
        <v>20.908000000000001</v>
      </c>
      <c r="C17" s="1">
        <f t="shared" si="0"/>
        <v>23.978994774968534</v>
      </c>
      <c r="D17" s="1">
        <f t="shared" si="1"/>
        <v>11.755971703518728</v>
      </c>
      <c r="E17" s="1">
        <f t="shared" si="2"/>
        <v>20.89950525069996</v>
      </c>
      <c r="F17" s="1">
        <f t="shared" si="3"/>
        <v>5.4425799125810874E-3</v>
      </c>
      <c r="G17" s="1">
        <v>298.93400000000003</v>
      </c>
      <c r="H17" s="1">
        <f t="shared" si="4"/>
        <v>1.6269721835875151</v>
      </c>
    </row>
    <row r="18" spans="1:8" x14ac:dyDescent="0.3">
      <c r="A18">
        <v>5738</v>
      </c>
      <c r="B18" s="1">
        <v>29.707999999999998</v>
      </c>
      <c r="C18" s="1">
        <f t="shared" si="0"/>
        <v>34.071550448381728</v>
      </c>
      <c r="D18" s="1">
        <f t="shared" si="1"/>
        <v>16.7039605590269</v>
      </c>
      <c r="E18" s="1">
        <f t="shared" si="2"/>
        <v>29.695929882714484</v>
      </c>
      <c r="F18" s="1">
        <f t="shared" si="3"/>
        <v>7.7333156706982471E-3</v>
      </c>
      <c r="G18" s="1">
        <v>211.13499999999999</v>
      </c>
      <c r="H18" s="1">
        <f t="shared" si="4"/>
        <v>1.6327736041328744</v>
      </c>
    </row>
    <row r="19" spans="1:8" x14ac:dyDescent="0.3">
      <c r="A19">
        <v>5829</v>
      </c>
      <c r="B19" s="1">
        <v>34.808</v>
      </c>
      <c r="C19" s="1">
        <f t="shared" si="0"/>
        <v>39.920645213655284</v>
      </c>
      <c r="D19" s="1">
        <f t="shared" si="1"/>
        <v>19.571545009378223</v>
      </c>
      <c r="E19" s="1">
        <f t="shared" si="2"/>
        <v>34.793857794450169</v>
      </c>
      <c r="F19" s="1">
        <f t="shared" si="3"/>
        <v>9.0609011668797822E-3</v>
      </c>
      <c r="G19" s="1">
        <v>168.952</v>
      </c>
      <c r="H19" s="1">
        <f t="shared" si="4"/>
        <v>1.5308573739466729</v>
      </c>
    </row>
    <row r="20" spans="1:8" x14ac:dyDescent="0.3">
      <c r="A20">
        <v>6293</v>
      </c>
      <c r="B20" s="1">
        <v>66.007999999999996</v>
      </c>
      <c r="C20" s="1">
        <f t="shared" si="0"/>
        <v>75.703342601211162</v>
      </c>
      <c r="D20" s="1">
        <f t="shared" si="1"/>
        <v>37.114414587998098</v>
      </c>
      <c r="E20" s="1">
        <f t="shared" si="2"/>
        <v>65.981181489774386</v>
      </c>
      <c r="F20" s="1">
        <f t="shared" si="3"/>
        <v>1.7182600672931529E-2</v>
      </c>
      <c r="G20" s="1">
        <v>84.215999999999994</v>
      </c>
      <c r="H20" s="1">
        <f t="shared" si="4"/>
        <v>1.4470498982716016</v>
      </c>
    </row>
    <row r="21" spans="1:8" x14ac:dyDescent="0.3">
      <c r="A21">
        <v>6395</v>
      </c>
      <c r="B21" s="1">
        <v>72.007999999999996</v>
      </c>
      <c r="C21" s="1">
        <f t="shared" si="0"/>
        <v>82.584630560356516</v>
      </c>
      <c r="D21" s="1">
        <f t="shared" si="1"/>
        <v>40.488043353117305</v>
      </c>
      <c r="E21" s="1">
        <f t="shared" si="2"/>
        <v>71.978743738875195</v>
      </c>
      <c r="F21" s="1">
        <f t="shared" si="3"/>
        <v>1.8744465962556866E-2</v>
      </c>
      <c r="G21" s="1">
        <v>72.834000000000003</v>
      </c>
      <c r="H21" s="1">
        <f t="shared" si="4"/>
        <v>1.3652344339168667</v>
      </c>
    </row>
    <row r="22" spans="1:8" x14ac:dyDescent="0.3">
      <c r="A22">
        <v>6583</v>
      </c>
      <c r="B22" s="1">
        <v>84.507999999999996</v>
      </c>
      <c r="C22" s="1">
        <f t="shared" si="0"/>
        <v>96.920647141909356</v>
      </c>
      <c r="D22" s="1">
        <f t="shared" si="1"/>
        <v>47.516436613782318</v>
      </c>
      <c r="E22" s="1">
        <f t="shared" si="2"/>
        <v>84.473665091168556</v>
      </c>
      <c r="F22" s="1">
        <f t="shared" si="3"/>
        <v>2.1998351982609649E-2</v>
      </c>
      <c r="G22" s="1">
        <v>64.771000000000001</v>
      </c>
      <c r="H22" s="1">
        <f t="shared" si="4"/>
        <v>1.4248552562656096</v>
      </c>
    </row>
    <row r="23" spans="1:8" x14ac:dyDescent="0.3">
      <c r="A23">
        <v>6958</v>
      </c>
      <c r="B23" s="1">
        <v>91.207999999999998</v>
      </c>
      <c r="C23" s="1">
        <f t="shared" si="0"/>
        <v>104.60475202962168</v>
      </c>
      <c r="D23" s="1">
        <f t="shared" si="1"/>
        <v>51.28365540149877</v>
      </c>
      <c r="E23" s="1">
        <f t="shared" si="2"/>
        <v>91.1709429359978</v>
      </c>
      <c r="F23" s="1">
        <f t="shared" si="3"/>
        <v>2.3742434889357941E-2</v>
      </c>
      <c r="G23" s="1">
        <v>61.265000000000001</v>
      </c>
      <c r="H23" s="1">
        <f t="shared" si="4"/>
        <v>1.4545802734965143</v>
      </c>
    </row>
    <row r="24" spans="1:8" x14ac:dyDescent="0.3">
      <c r="A24">
        <v>7241</v>
      </c>
      <c r="B24" s="1">
        <v>91.207999999999998</v>
      </c>
      <c r="C24" s="1">
        <f t="shared" si="0"/>
        <v>104.60475202962168</v>
      </c>
      <c r="D24" s="1">
        <f t="shared" si="1"/>
        <v>51.28365540149877</v>
      </c>
      <c r="E24" s="1">
        <f t="shared" si="2"/>
        <v>91.1709429359978</v>
      </c>
      <c r="F24" s="1">
        <f t="shared" si="3"/>
        <v>2.3742434889357941E-2</v>
      </c>
      <c r="G24" s="1">
        <v>63.716999999999999</v>
      </c>
      <c r="H24" s="1">
        <f t="shared" si="4"/>
        <v>1.51279672384522</v>
      </c>
    </row>
    <row r="25" spans="1:8" x14ac:dyDescent="0.3">
      <c r="A25">
        <v>7458</v>
      </c>
      <c r="B25" s="1">
        <v>91.308000000000007</v>
      </c>
      <c r="C25" s="1">
        <f t="shared" si="0"/>
        <v>104.71944016227411</v>
      </c>
      <c r="D25" s="1">
        <f>C25*SIN(B$6)</f>
        <v>51.339882547584097</v>
      </c>
      <c r="E25" s="1">
        <f>C25*COS(B$6)</f>
        <v>91.270902306816154</v>
      </c>
      <c r="F25" s="1">
        <f>C25/B$7</f>
        <v>2.3768465977518367E-2</v>
      </c>
      <c r="G25" s="1">
        <v>64.78</v>
      </c>
      <c r="H25" s="1">
        <f>C25*G25/B$7</f>
        <v>1.5397212260236399</v>
      </c>
    </row>
    <row r="26" spans="1:8" x14ac:dyDescent="0.3">
      <c r="A26">
        <v>7616</v>
      </c>
      <c r="B26" s="1">
        <v>91.308000000000007</v>
      </c>
      <c r="C26" s="1">
        <f t="shared" si="0"/>
        <v>104.71944016227411</v>
      </c>
      <c r="D26" s="1">
        <f t="shared" ref="D26:D30" si="5">C26*SIN(B$6)</f>
        <v>51.339882547584097</v>
      </c>
      <c r="E26" s="1">
        <f t="shared" ref="E26:E30" si="6">C26*COS(B$6)</f>
        <v>91.270902306816154</v>
      </c>
      <c r="F26" s="1">
        <f t="shared" ref="F26:F30" si="7">C26/B$7</f>
        <v>2.3768465977518367E-2</v>
      </c>
      <c r="G26" s="1">
        <v>61.557000000000002</v>
      </c>
      <c r="H26" s="1">
        <f t="shared" ref="H26:H30" si="8">C26*G26/B$7</f>
        <v>1.4631154601780982</v>
      </c>
    </row>
    <row r="27" spans="1:8" x14ac:dyDescent="0.3">
      <c r="A27">
        <v>7814</v>
      </c>
      <c r="B27" s="1">
        <v>91.308000000000007</v>
      </c>
      <c r="C27" s="1">
        <f t="shared" si="0"/>
        <v>104.71944016227411</v>
      </c>
      <c r="D27" s="1">
        <f t="shared" si="5"/>
        <v>51.339882547584097</v>
      </c>
      <c r="E27" s="1">
        <f t="shared" si="6"/>
        <v>91.270902306816154</v>
      </c>
      <c r="F27" s="1">
        <f t="shared" si="7"/>
        <v>2.3768465977518367E-2</v>
      </c>
      <c r="G27" s="1">
        <v>61.006</v>
      </c>
      <c r="H27" s="1">
        <f t="shared" si="8"/>
        <v>1.4500190354244853</v>
      </c>
    </row>
    <row r="28" spans="1:8" x14ac:dyDescent="0.3">
      <c r="A28">
        <v>7998</v>
      </c>
      <c r="B28" s="1">
        <v>91.308000000000007</v>
      </c>
      <c r="C28" s="1">
        <f t="shared" si="0"/>
        <v>104.71944016227411</v>
      </c>
      <c r="D28" s="1">
        <f t="shared" si="5"/>
        <v>51.339882547584097</v>
      </c>
      <c r="E28" s="1">
        <f t="shared" si="6"/>
        <v>91.270902306816154</v>
      </c>
      <c r="F28" s="1">
        <f t="shared" si="7"/>
        <v>2.3768465977518367E-2</v>
      </c>
      <c r="G28" s="1">
        <v>62.597999999999999</v>
      </c>
      <c r="H28" s="1">
        <f t="shared" si="8"/>
        <v>1.4878584332606948</v>
      </c>
    </row>
    <row r="29" spans="1:8" x14ac:dyDescent="0.3">
      <c r="A29">
        <v>8205</v>
      </c>
      <c r="B29" s="1">
        <v>91.308000000000007</v>
      </c>
      <c r="C29" s="1">
        <f t="shared" si="0"/>
        <v>104.71944016227411</v>
      </c>
      <c r="D29" s="1">
        <f t="shared" si="5"/>
        <v>51.339882547584097</v>
      </c>
      <c r="E29" s="1">
        <f t="shared" si="6"/>
        <v>91.270902306816154</v>
      </c>
      <c r="F29" s="1">
        <f t="shared" si="7"/>
        <v>2.3768465977518367E-2</v>
      </c>
      <c r="G29" s="1">
        <v>64.483999999999995</v>
      </c>
      <c r="H29" s="1">
        <f t="shared" si="8"/>
        <v>1.5326857600942942</v>
      </c>
    </row>
    <row r="30" spans="1:8" x14ac:dyDescent="0.3">
      <c r="A30">
        <v>8384</v>
      </c>
      <c r="B30" s="1">
        <v>91.308000000000007</v>
      </c>
      <c r="C30" s="1">
        <f t="shared" si="0"/>
        <v>104.71944016227411</v>
      </c>
      <c r="D30" s="1">
        <f t="shared" si="5"/>
        <v>51.339882547584097</v>
      </c>
      <c r="E30" s="1">
        <f t="shared" si="6"/>
        <v>91.270902306816154</v>
      </c>
      <c r="F30" s="1">
        <f t="shared" si="7"/>
        <v>2.3768465977518367E-2</v>
      </c>
      <c r="G30" s="1">
        <v>62.311</v>
      </c>
      <c r="H30" s="1">
        <f t="shared" si="8"/>
        <v>1.4810368835251468</v>
      </c>
    </row>
    <row r="32" spans="1:8" x14ac:dyDescent="0.3">
      <c r="G32" s="18" t="s">
        <v>10</v>
      </c>
      <c r="H32" s="19">
        <f>AVERAGE(H11:H30)</f>
        <v>1.477377226881212</v>
      </c>
    </row>
    <row r="33" spans="7:8" x14ac:dyDescent="0.3">
      <c r="G33" s="18" t="s">
        <v>11</v>
      </c>
      <c r="H33" s="19">
        <f>2*STDEV(H11:H30)</f>
        <v>0.16372519291290386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Jamie</dc:creator>
  <cp:lastModifiedBy>Phil Sternes</cp:lastModifiedBy>
  <dcterms:created xsi:type="dcterms:W3CDTF">2015-06-05T18:17:20Z</dcterms:created>
  <dcterms:modified xsi:type="dcterms:W3CDTF">2023-11-23T18:44:08Z</dcterms:modified>
</cp:coreProperties>
</file>