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5" windowWidth="17100" windowHeight="10110" activeTab="3"/>
  </bookViews>
  <sheets>
    <sheet name="large nuclear" sheetId="1" r:id="rId1"/>
    <sheet name="large mito" sheetId="2" r:id="rId2"/>
    <sheet name="small mito" sheetId="3" r:id="rId3"/>
    <sheet name="Summary data" sheetId="7" r:id="rId4"/>
  </sheets>
  <calcPr calcId="125725"/>
</workbook>
</file>

<file path=xl/calcChain.xml><?xml version="1.0" encoding="utf-8"?>
<calcChain xmlns="http://schemas.openxmlformats.org/spreadsheetml/2006/main">
  <c r="D33" i="3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E24" s="1"/>
  <c r="D23"/>
  <c r="D15"/>
  <c r="D14"/>
  <c r="D13"/>
  <c r="D12"/>
  <c r="D11"/>
  <c r="D10"/>
  <c r="D33" i="2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D24"/>
  <c r="D23"/>
  <c r="E23" s="1"/>
  <c r="D33" i="1"/>
  <c r="E33" s="1"/>
  <c r="D32"/>
  <c r="E32" s="1"/>
  <c r="D31"/>
  <c r="E31" s="1"/>
  <c r="D30"/>
  <c r="E30" s="1"/>
  <c r="D29"/>
  <c r="E29" s="1"/>
  <c r="D28"/>
  <c r="E28" s="1"/>
  <c r="D27"/>
  <c r="E27" s="1"/>
  <c r="D26"/>
  <c r="E26" s="1"/>
  <c r="D25"/>
  <c r="E25" s="1"/>
  <c r="F25" s="1"/>
  <c r="D24"/>
  <c r="E24" s="1"/>
  <c r="F24" s="1"/>
  <c r="D23"/>
  <c r="E23" s="1"/>
  <c r="D16" i="2"/>
  <c r="E16" s="1"/>
  <c r="D15"/>
  <c r="D14"/>
  <c r="E14" s="1"/>
  <c r="D13"/>
  <c r="D12"/>
  <c r="E12" s="1"/>
  <c r="D11"/>
  <c r="D10"/>
  <c r="E10" s="1"/>
  <c r="D9"/>
  <c r="D8"/>
  <c r="E8" s="1"/>
  <c r="D7"/>
  <c r="D6"/>
  <c r="E6" s="1"/>
  <c r="D8" i="1"/>
  <c r="D9"/>
  <c r="D10"/>
  <c r="D11"/>
  <c r="D12"/>
  <c r="D13"/>
  <c r="D16"/>
  <c r="E16" s="1"/>
  <c r="D15"/>
  <c r="D7"/>
  <c r="D14"/>
  <c r="D6"/>
  <c r="D9" i="3"/>
  <c r="D16"/>
  <c r="E9" s="1"/>
  <c r="D7"/>
  <c r="D8"/>
  <c r="D6"/>
  <c r="E6" s="1"/>
  <c r="E11" l="1"/>
  <c r="E13"/>
  <c r="E15"/>
  <c r="E10"/>
  <c r="E12"/>
  <c r="E14"/>
  <c r="F27" i="1"/>
  <c r="F29"/>
  <c r="F31"/>
  <c r="F26"/>
  <c r="F28"/>
  <c r="F30"/>
  <c r="F32"/>
  <c r="F25" i="3"/>
  <c r="F27"/>
  <c r="F29"/>
  <c r="F31"/>
  <c r="F24"/>
  <c r="G24"/>
  <c r="F26"/>
  <c r="F28"/>
  <c r="F30"/>
  <c r="F32"/>
  <c r="E23"/>
  <c r="F23" s="1"/>
  <c r="E16"/>
  <c r="E8"/>
  <c r="E7"/>
  <c r="F7" s="1"/>
  <c r="E24" i="2"/>
  <c r="F23" s="1"/>
  <c r="E7"/>
  <c r="E9"/>
  <c r="E11"/>
  <c r="E13"/>
  <c r="E15"/>
  <c r="E6" i="1"/>
  <c r="E7"/>
  <c r="E14"/>
  <c r="E15"/>
  <c r="E12"/>
  <c r="E10"/>
  <c r="E8"/>
  <c r="E13"/>
  <c r="E11"/>
  <c r="E9"/>
  <c r="F9" s="1"/>
  <c r="G9" s="1"/>
  <c r="H9" s="1"/>
  <c r="F7" i="2"/>
  <c r="G7" s="1"/>
  <c r="H7" s="1"/>
  <c r="F6"/>
  <c r="F8"/>
  <c r="G8" s="1"/>
  <c r="H8" s="1"/>
  <c r="F9"/>
  <c r="G9" s="1"/>
  <c r="H9" s="1"/>
  <c r="F12"/>
  <c r="G12" s="1"/>
  <c r="H12" s="1"/>
  <c r="F13"/>
  <c r="G13" s="1"/>
  <c r="H13" s="1"/>
  <c r="F10"/>
  <c r="G10" s="1"/>
  <c r="H10" s="1"/>
  <c r="F11"/>
  <c r="G11" s="1"/>
  <c r="H11" s="1"/>
  <c r="F14"/>
  <c r="G14" s="1"/>
  <c r="H14" s="1"/>
  <c r="F15"/>
  <c r="G15" s="1"/>
  <c r="H15" s="1"/>
  <c r="F7" i="1"/>
  <c r="G7" s="1"/>
  <c r="H7" s="1"/>
  <c r="F14" i="3" l="1"/>
  <c r="F10"/>
  <c r="F13"/>
  <c r="F9"/>
  <c r="F8"/>
  <c r="G7"/>
  <c r="F12"/>
  <c r="F15"/>
  <c r="F11"/>
  <c r="H28"/>
  <c r="I28" s="1"/>
  <c r="H30"/>
  <c r="I30" s="1"/>
  <c r="H32"/>
  <c r="I32" s="1"/>
  <c r="H25"/>
  <c r="I25" s="1"/>
  <c r="H27"/>
  <c r="I27" s="1"/>
  <c r="H29"/>
  <c r="I29" s="1"/>
  <c r="H31"/>
  <c r="I31" s="1"/>
  <c r="H24"/>
  <c r="I24" s="1"/>
  <c r="H26"/>
  <c r="I26" s="1"/>
  <c r="H8"/>
  <c r="I8" s="1"/>
  <c r="H10"/>
  <c r="I10" s="1"/>
  <c r="H12"/>
  <c r="I12" s="1"/>
  <c r="H14"/>
  <c r="I14" s="1"/>
  <c r="H7"/>
  <c r="H9"/>
  <c r="I9" s="1"/>
  <c r="H13"/>
  <c r="I13" s="1"/>
  <c r="H15"/>
  <c r="I15" s="1"/>
  <c r="H11"/>
  <c r="I11" s="1"/>
  <c r="F6"/>
  <c r="F26" i="2"/>
  <c r="G26" s="1"/>
  <c r="H26" s="1"/>
  <c r="J26" s="1"/>
  <c r="F28"/>
  <c r="G28" s="1"/>
  <c r="H28" s="1"/>
  <c r="J28" s="1"/>
  <c r="F30"/>
  <c r="G30" s="1"/>
  <c r="H30" s="1"/>
  <c r="J30" s="1"/>
  <c r="F32"/>
  <c r="G32" s="1"/>
  <c r="H32" s="1"/>
  <c r="J32" s="1"/>
  <c r="F25"/>
  <c r="G25" s="1"/>
  <c r="H25" s="1"/>
  <c r="J25" s="1"/>
  <c r="F27"/>
  <c r="G27" s="1"/>
  <c r="H27" s="1"/>
  <c r="J27" s="1"/>
  <c r="F29"/>
  <c r="G29" s="1"/>
  <c r="H29" s="1"/>
  <c r="J29" s="1"/>
  <c r="F31"/>
  <c r="G31" s="1"/>
  <c r="H31" s="1"/>
  <c r="J31" s="1"/>
  <c r="F24"/>
  <c r="G24" s="1"/>
  <c r="H24" s="1"/>
  <c r="J24" s="1"/>
  <c r="F11" i="1"/>
  <c r="G11" s="1"/>
  <c r="H11" s="1"/>
  <c r="F6"/>
  <c r="F13"/>
  <c r="G13" s="1"/>
  <c r="H13" s="1"/>
  <c r="F8"/>
  <c r="G8" s="1"/>
  <c r="H8" s="1"/>
  <c r="F10"/>
  <c r="G10" s="1"/>
  <c r="H10" s="1"/>
  <c r="F14"/>
  <c r="G14" s="1"/>
  <c r="H14" s="1"/>
  <c r="F12"/>
  <c r="G12" s="1"/>
  <c r="H12" s="1"/>
  <c r="F15"/>
  <c r="G15" s="1"/>
  <c r="H15" s="1"/>
  <c r="G32"/>
  <c r="H32" s="1"/>
  <c r="G28"/>
  <c r="H28" s="1"/>
  <c r="J28" s="1"/>
  <c r="B9" i="7" s="1"/>
  <c r="G24" i="1"/>
  <c r="H24" s="1"/>
  <c r="J24" s="1"/>
  <c r="B5" i="7" s="1"/>
  <c r="G29" i="1"/>
  <c r="H29" s="1"/>
  <c r="J29" s="1"/>
  <c r="B10" i="7" s="1"/>
  <c r="G25" i="1"/>
  <c r="H25" s="1"/>
  <c r="G31"/>
  <c r="H31" s="1"/>
  <c r="J31" s="1"/>
  <c r="B12" i="7" s="1"/>
  <c r="G27" i="1"/>
  <c r="H27" s="1"/>
  <c r="J27" s="1"/>
  <c r="B8" i="7" s="1"/>
  <c r="F23" i="1"/>
  <c r="G30"/>
  <c r="H30" s="1"/>
  <c r="J30" s="1"/>
  <c r="B11" i="7" s="1"/>
  <c r="G26" i="1"/>
  <c r="H26" s="1"/>
  <c r="J26" s="1"/>
  <c r="B7" i="7" s="1"/>
  <c r="G6" l="1"/>
  <c r="J6"/>
  <c r="I7" i="3"/>
  <c r="J7" s="1"/>
  <c r="K7" s="1"/>
  <c r="L7" s="1"/>
  <c r="J25" i="1"/>
  <c r="B6" i="7" s="1"/>
  <c r="G5" s="1"/>
  <c r="J32" i="1"/>
  <c r="B13" i="7" s="1"/>
  <c r="G7" s="1"/>
  <c r="J7" l="1"/>
  <c r="J5"/>
  <c r="J30" i="3"/>
  <c r="K30" s="1"/>
  <c r="L30" s="1"/>
  <c r="J29"/>
  <c r="K29" s="1"/>
  <c r="L29" s="1"/>
  <c r="J28"/>
  <c r="K28" s="1"/>
  <c r="L28" s="1"/>
  <c r="J27"/>
  <c r="K27" s="1"/>
  <c r="L27" s="1"/>
  <c r="J26"/>
  <c r="K26" s="1"/>
  <c r="L26" s="1"/>
  <c r="J25"/>
  <c r="K25" s="1"/>
  <c r="L25" s="1"/>
  <c r="J24"/>
  <c r="K24" s="1"/>
  <c r="L24" s="1"/>
  <c r="N24" s="1"/>
  <c r="C5" i="7" s="1"/>
  <c r="J32" i="3"/>
  <c r="K32" s="1"/>
  <c r="L32" s="1"/>
  <c r="J31"/>
  <c r="K31" s="1"/>
  <c r="L31" s="1"/>
  <c r="N31" s="1"/>
  <c r="C12" i="7" s="1"/>
  <c r="J14" i="3"/>
  <c r="K14" s="1"/>
  <c r="L14" s="1"/>
  <c r="J15"/>
  <c r="K15" s="1"/>
  <c r="L15" s="1"/>
  <c r="J12"/>
  <c r="K12" s="1"/>
  <c r="L12" s="1"/>
  <c r="J11"/>
  <c r="K11" s="1"/>
  <c r="L11" s="1"/>
  <c r="J10"/>
  <c r="K10" s="1"/>
  <c r="L10" s="1"/>
  <c r="J9"/>
  <c r="K9" s="1"/>
  <c r="L9" s="1"/>
  <c r="J8"/>
  <c r="K8" s="1"/>
  <c r="L8" s="1"/>
  <c r="J13"/>
  <c r="K13" s="1"/>
  <c r="L13" s="1"/>
  <c r="N26" l="1"/>
  <c r="C7" i="7" s="1"/>
  <c r="N28" i="3"/>
  <c r="C9" i="7" s="1"/>
  <c r="N30" i="3"/>
  <c r="C11" i="7" s="1"/>
  <c r="N32" i="3"/>
  <c r="C13" i="7" s="1"/>
  <c r="N25" i="3"/>
  <c r="C6" i="7" s="1"/>
  <c r="H5" s="1"/>
  <c r="N27" i="3"/>
  <c r="C8" i="7" s="1"/>
  <c r="N29" i="3"/>
  <c r="C10" i="7" s="1"/>
  <c r="K7" l="1"/>
  <c r="H7"/>
  <c r="K5"/>
  <c r="K6"/>
  <c r="H6"/>
</calcChain>
</file>

<file path=xl/sharedStrings.xml><?xml version="1.0" encoding="utf-8"?>
<sst xmlns="http://schemas.openxmlformats.org/spreadsheetml/2006/main" count="179" uniqueCount="43">
  <si>
    <t>Samples</t>
  </si>
  <si>
    <t>Read 1</t>
  </si>
  <si>
    <t>Read 2</t>
  </si>
  <si>
    <t>Lesions</t>
  </si>
  <si>
    <t>Lesions/10Kb</t>
  </si>
  <si>
    <t>blank</t>
  </si>
  <si>
    <t>Relative amplification</t>
  </si>
  <si>
    <t>normalization for mitoDNA copy number</t>
  </si>
  <si>
    <t>control</t>
  </si>
  <si>
    <t>Example data: ultraviolet C-treated cells in culture</t>
  </si>
  <si>
    <t>50% control</t>
  </si>
  <si>
    <t>5 J/m2</t>
  </si>
  <si>
    <t>10 J/m2</t>
  </si>
  <si>
    <t>Average of duplicate plate reader reads</t>
  </si>
  <si>
    <t>Average minus blank</t>
  </si>
  <si>
    <t xml:space="preserve">Note 50% control passes quality check </t>
  </si>
  <si>
    <t>Apparent lesions</t>
  </si>
  <si>
    <t>PCR replicate 1:</t>
  </si>
  <si>
    <t>PCR replicate 2:</t>
  </si>
  <si>
    <t>Lesions averaged over PCR reps</t>
  </si>
  <si>
    <t>factor (ratio of sample fluorescence/avg fluorescence of all samples)</t>
  </si>
  <si>
    <t>Avg fluorescence of all samples</t>
  </si>
  <si>
    <t>Relative amplification of sample</t>
  </si>
  <si>
    <t>"Read 1" and "Read 2" refer to duplicate plate reader wells.</t>
  </si>
  <si>
    <t>lesions (normalized)</t>
  </si>
  <si>
    <t>Normalized lesions/10Kb</t>
  </si>
  <si>
    <t>Normalized lesions averaged over PCR reps</t>
  </si>
  <si>
    <t>Sample</t>
  </si>
  <si>
    <t>mitochondrial lesions</t>
  </si>
  <si>
    <t>nuclear lesions</t>
  </si>
  <si>
    <t xml:space="preserve">Nuclear </t>
  </si>
  <si>
    <t>Mitochondrial</t>
  </si>
  <si>
    <t>SEM Nuclear</t>
  </si>
  <si>
    <t>SEM Mitochondrial</t>
  </si>
  <si>
    <t>Note: because this is simulated (artificial) data, error bars (here, standard error of the mean) are very small.</t>
  </si>
  <si>
    <t>Typical error bars are ~0.1 to 0.2 lesions/10 kb, based on an "n" of 4-8 with 2 replicate PCRs per sample.</t>
  </si>
  <si>
    <t>Note that 13.5 is used in this example since this is the size of the long nuclear (beta globin) product for human samples: Santos et al., 2006.</t>
  </si>
  <si>
    <t>Note that 8.9 is used in this example since this is the size of the long mitochondrial product for human samples: Santos et al., 2006.</t>
  </si>
  <si>
    <t>In this case, no small nuclear product is amplified; equivalent amounts of input DNA were identified by measuring the concentration of extracted genomic DNA.</t>
  </si>
  <si>
    <t xml:space="preserve">Supplemental data file 5 </t>
  </si>
  <si>
    <t xml:space="preserve">Meyer, J.N1. QPCR: A tool for analysis of mitochondrial and nuclear DNA damage in ecotoxicology. Ecotoxicology. Meyer, J.N., 1Nicholas School of the Environment, Duke University joel.meyer@duke.edu </t>
  </si>
  <si>
    <t>Note that in the case of the small mitochondrial amplification, amplification relative to the average of the controls indicates whether there is a relative change in mitochondrial genome copy number. None is observed in this case.</t>
  </si>
  <si>
    <t>If a small nuclear product is used, the normalization procedure is entirely analogous to that used for the mitochondrial genome.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</si>
</sst>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0"/>
      <name val="Arial"/>
    </font>
    <font>
      <b/>
      <sz val="12"/>
      <color indexed="57"/>
      <name val="Arial"/>
      <family val="2"/>
    </font>
    <font>
      <sz val="10"/>
      <color indexed="57"/>
      <name val="Arial"/>
      <family val="2"/>
    </font>
    <font>
      <b/>
      <sz val="10"/>
      <color indexed="14"/>
      <name val="Arial"/>
      <family val="2"/>
    </font>
    <font>
      <b/>
      <sz val="9"/>
      <color indexed="12"/>
      <name val="Arial"/>
      <family val="2"/>
    </font>
    <font>
      <i/>
      <sz val="8"/>
      <name val="Arial"/>
      <family val="2"/>
    </font>
    <font>
      <b/>
      <i/>
      <sz val="10"/>
      <color indexed="10"/>
      <name val="Arial"/>
      <family val="2"/>
    </font>
    <font>
      <b/>
      <sz val="9"/>
      <color indexed="57"/>
      <name val="Arial"/>
      <family val="2"/>
    </font>
    <font>
      <b/>
      <sz val="9"/>
      <color indexed="53"/>
      <name val="Arial"/>
      <family val="2"/>
    </font>
    <font>
      <sz val="10"/>
      <color indexed="10"/>
      <name val="Arial"/>
      <family val="2"/>
    </font>
    <font>
      <b/>
      <sz val="10"/>
      <color indexed="40"/>
      <name val="Arial"/>
      <family val="2"/>
    </font>
    <font>
      <b/>
      <sz val="10"/>
      <color indexed="6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164" fontId="0" fillId="0" borderId="0" xfId="0" applyNumberFormat="1"/>
    <xf numFmtId="0" fontId="14" fillId="0" borderId="0" xfId="0" applyFont="1"/>
    <xf numFmtId="2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center"/>
    </xf>
    <xf numFmtId="0" fontId="17" fillId="0" borderId="0" xfId="0" applyFont="1"/>
    <xf numFmtId="2" fontId="15" fillId="2" borderId="0" xfId="0" applyNumberFormat="1" applyFont="1" applyFill="1" applyAlignment="1">
      <alignment horizontal="left"/>
    </xf>
    <xf numFmtId="0" fontId="18" fillId="0" borderId="0" xfId="0" applyFont="1"/>
    <xf numFmtId="2" fontId="15" fillId="3" borderId="0" xfId="0" applyNumberFormat="1" applyFont="1" applyFill="1" applyAlignment="1">
      <alignment horizontal="right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/>
    <xf numFmtId="0" fontId="21" fillId="0" borderId="0" xfId="0" applyFont="1"/>
    <xf numFmtId="0" fontId="19" fillId="0" borderId="0" xfId="0" applyFont="1"/>
    <xf numFmtId="2" fontId="17" fillId="2" borderId="0" xfId="0" applyNumberFormat="1" applyFont="1" applyFill="1" applyAlignment="1">
      <alignment horizontal="right"/>
    </xf>
    <xf numFmtId="2" fontId="17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17" fillId="2" borderId="0" xfId="0" applyFont="1" applyFill="1" applyAlignment="1">
      <alignment horizontal="right"/>
    </xf>
    <xf numFmtId="2" fontId="17" fillId="0" borderId="0" xfId="0" applyNumberFormat="1" applyFont="1" applyAlignment="1">
      <alignment horizontal="right"/>
    </xf>
    <xf numFmtId="0" fontId="19" fillId="0" borderId="0" xfId="0" applyFont="1" applyAlignment="1">
      <alignment wrapText="1"/>
    </xf>
    <xf numFmtId="0" fontId="17" fillId="4" borderId="0" xfId="0" applyFont="1" applyFill="1"/>
    <xf numFmtId="0" fontId="19" fillId="4" borderId="0" xfId="0" applyFont="1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2" fontId="9" fillId="4" borderId="0" xfId="0" applyNumberFormat="1" applyFont="1" applyFill="1" applyAlignment="1">
      <alignment horizontal="center"/>
    </xf>
    <xf numFmtId="164" fontId="16" fillId="4" borderId="0" xfId="0" applyNumberFormat="1" applyFon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7" fillId="0" borderId="0" xfId="0" applyFont="1" applyAlignment="1">
      <alignment horizontal="right"/>
    </xf>
    <xf numFmtId="2" fontId="15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1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UVC-induced</a:t>
            </a:r>
            <a:r>
              <a:rPr lang="en-US" baseline="0"/>
              <a:t> DNA l</a:t>
            </a:r>
            <a:r>
              <a:rPr lang="en-US"/>
              <a:t>esions</a:t>
            </a:r>
          </a:p>
        </c:rich>
      </c:tx>
      <c:layout>
        <c:manualLayout>
          <c:xMode val="edge"/>
          <c:yMode val="edge"/>
          <c:x val="0.28404173531026927"/>
          <c:y val="3.0456852791878188E-2"/>
        </c:manualLayout>
      </c:layout>
    </c:title>
    <c:plotArea>
      <c:layout>
        <c:manualLayout>
          <c:layoutTarget val="inner"/>
          <c:xMode val="edge"/>
          <c:yMode val="edge"/>
          <c:x val="0.13954087699498838"/>
          <c:y val="0.12923484818204847"/>
          <c:w val="0.83382151366169943"/>
          <c:h val="0.76521923338262965"/>
        </c:manualLayout>
      </c:layout>
      <c:barChart>
        <c:barDir val="col"/>
        <c:grouping val="clustered"/>
        <c:ser>
          <c:idx val="0"/>
          <c:order val="0"/>
          <c:tx>
            <c:strRef>
              <c:f>'Summary data'!$G$4</c:f>
              <c:strCache>
                <c:ptCount val="1"/>
                <c:pt idx="0">
                  <c:v>Nuclear </c:v>
                </c:pt>
              </c:strCache>
            </c:strRef>
          </c:tx>
          <c:errBars>
            <c:errBarType val="both"/>
            <c:errValType val="cust"/>
            <c:plus>
              <c:numRef>
                <c:f>'Summary data'!$J$5:$J$7</c:f>
                <c:numCache>
                  <c:formatCode>General</c:formatCode>
                  <c:ptCount val="3"/>
                  <c:pt idx="0">
                    <c:v>1.5385842915596366E-2</c:v>
                  </c:pt>
                  <c:pt idx="1">
                    <c:v>9.8196480891628093E-3</c:v>
                  </c:pt>
                  <c:pt idx="2">
                    <c:v>1.2430253712359781E-2</c:v>
                  </c:pt>
                </c:numCache>
              </c:numRef>
            </c:plus>
            <c:minus>
              <c:numRef>
                <c:f>'Summary data'!$J$5:$J$7</c:f>
                <c:numCache>
                  <c:formatCode>General</c:formatCode>
                  <c:ptCount val="3"/>
                  <c:pt idx="0">
                    <c:v>1.5385842915596366E-2</c:v>
                  </c:pt>
                  <c:pt idx="1">
                    <c:v>9.8196480891628093E-3</c:v>
                  </c:pt>
                  <c:pt idx="2">
                    <c:v>1.2430253712359781E-2</c:v>
                  </c:pt>
                </c:numCache>
              </c:numRef>
            </c:minus>
          </c:errBars>
          <c:cat>
            <c:strRef>
              <c:f>'Summary data'!$F$5:$F$7</c:f>
              <c:strCache>
                <c:ptCount val="3"/>
                <c:pt idx="0">
                  <c:v>control</c:v>
                </c:pt>
                <c:pt idx="1">
                  <c:v>5 J/m2</c:v>
                </c:pt>
                <c:pt idx="2">
                  <c:v>10 J/m2</c:v>
                </c:pt>
              </c:strCache>
            </c:strRef>
          </c:cat>
          <c:val>
            <c:numRef>
              <c:f>'Summary data'!$G$5:$G$7</c:f>
              <c:numCache>
                <c:formatCode>General</c:formatCode>
                <c:ptCount val="3"/>
                <c:pt idx="0">
                  <c:v>3.1875598289365692E-4</c:v>
                </c:pt>
                <c:pt idx="1">
                  <c:v>0.35388559915375745</c:v>
                </c:pt>
                <c:pt idx="2">
                  <c:v>0.76648091757094761</c:v>
                </c:pt>
              </c:numCache>
            </c:numRef>
          </c:val>
        </c:ser>
        <c:ser>
          <c:idx val="1"/>
          <c:order val="1"/>
          <c:tx>
            <c:strRef>
              <c:f>'Summary data'!$H$4</c:f>
              <c:strCache>
                <c:ptCount val="1"/>
                <c:pt idx="0">
                  <c:v>Mitochondrial</c:v>
                </c:pt>
              </c:strCache>
            </c:strRef>
          </c:tx>
          <c:errBars>
            <c:errBarType val="both"/>
            <c:errValType val="cust"/>
            <c:plus>
              <c:numRef>
                <c:f>'Summary data'!$K$5:$K$7</c:f>
                <c:numCache>
                  <c:formatCode>General</c:formatCode>
                  <c:ptCount val="3"/>
                  <c:pt idx="0">
                    <c:v>2.6552112065790216E-2</c:v>
                  </c:pt>
                  <c:pt idx="1">
                    <c:v>1.0262520794590758E-2</c:v>
                  </c:pt>
                  <c:pt idx="2">
                    <c:v>1.7412842903628427E-2</c:v>
                  </c:pt>
                </c:numCache>
              </c:numRef>
            </c:plus>
            <c:minus>
              <c:numRef>
                <c:f>'Summary data'!$K$5:$K$7</c:f>
                <c:numCache>
                  <c:formatCode>General</c:formatCode>
                  <c:ptCount val="3"/>
                  <c:pt idx="0">
                    <c:v>2.6552112065790216E-2</c:v>
                  </c:pt>
                  <c:pt idx="1">
                    <c:v>1.0262520794590758E-2</c:v>
                  </c:pt>
                  <c:pt idx="2">
                    <c:v>1.7412842903628427E-2</c:v>
                  </c:pt>
                </c:numCache>
              </c:numRef>
            </c:minus>
          </c:errBars>
          <c:cat>
            <c:strRef>
              <c:f>'Summary data'!$F$5:$F$7</c:f>
              <c:strCache>
                <c:ptCount val="3"/>
                <c:pt idx="0">
                  <c:v>control</c:v>
                </c:pt>
                <c:pt idx="1">
                  <c:v>5 J/m2</c:v>
                </c:pt>
                <c:pt idx="2">
                  <c:v>10 J/m2</c:v>
                </c:pt>
              </c:strCache>
            </c:strRef>
          </c:cat>
          <c:val>
            <c:numRef>
              <c:f>'Summary data'!$H$5:$H$7</c:f>
              <c:numCache>
                <c:formatCode>General</c:formatCode>
                <c:ptCount val="3"/>
                <c:pt idx="0">
                  <c:v>-9.2492621146938889E-2</c:v>
                </c:pt>
                <c:pt idx="1">
                  <c:v>0.36817788832624809</c:v>
                </c:pt>
                <c:pt idx="2">
                  <c:v>0.79893523287915846</c:v>
                </c:pt>
              </c:numCache>
            </c:numRef>
          </c:val>
        </c:ser>
        <c:axId val="83452672"/>
        <c:axId val="83454208"/>
      </c:barChart>
      <c:catAx>
        <c:axId val="83452672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83454208"/>
        <c:crosses val="autoZero"/>
        <c:auto val="1"/>
        <c:lblAlgn val="ctr"/>
        <c:lblOffset val="100"/>
      </c:catAx>
      <c:valAx>
        <c:axId val="83454208"/>
        <c:scaling>
          <c:orientation val="minMax"/>
          <c:min val="-0.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Lesions/10 kb</a:t>
                </a:r>
              </a:p>
            </c:rich>
          </c:tx>
          <c:layout>
            <c:manualLayout>
              <c:xMode val="edge"/>
              <c:yMode val="edge"/>
              <c:x val="1.7572762218561241E-2"/>
              <c:y val="0.34994923857868021"/>
            </c:manualLayout>
          </c:layout>
        </c:title>
        <c:numFmt formatCode="General" sourceLinked="1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8345267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5345276239152161"/>
          <c:y val="0.1692044712685026"/>
          <c:w val="0.22381316832924714"/>
          <c:h val="0.15511997548529802"/>
        </c:manualLayout>
      </c:layout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16</xdr:row>
      <xdr:rowOff>19050</xdr:rowOff>
    </xdr:from>
    <xdr:to>
      <xdr:col>9</xdr:col>
      <xdr:colOff>314324</xdr:colOff>
      <xdr:row>39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el.meyer@duke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el.meyer@duke.ed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el.meyer@duke.ed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joel.meyer@duk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L18" sqref="L18"/>
    </sheetView>
  </sheetViews>
  <sheetFormatPr defaultColWidth="9.140625" defaultRowHeight="12.75"/>
  <cols>
    <col min="1" max="1" width="16.42578125" customWidth="1"/>
    <col min="4" max="4" width="21.85546875" customWidth="1"/>
    <col min="5" max="5" width="13.140625" customWidth="1"/>
    <col min="6" max="6" width="13.7109375" customWidth="1"/>
    <col min="8" max="8" width="13.7109375" customWidth="1"/>
  </cols>
  <sheetData>
    <row r="1" spans="1:10" ht="15.75">
      <c r="A1" s="48" t="s">
        <v>39</v>
      </c>
      <c r="B1" s="2"/>
      <c r="C1" s="2"/>
      <c r="D1" s="2"/>
      <c r="E1" s="2"/>
      <c r="F1" s="2"/>
    </row>
    <row r="2" spans="1:10" ht="15.75">
      <c r="A2" s="49" t="s">
        <v>40</v>
      </c>
      <c r="B2" s="2"/>
      <c r="C2" s="2"/>
      <c r="D2" s="2"/>
      <c r="E2" s="2"/>
      <c r="F2" s="2"/>
    </row>
    <row r="3" spans="1:10" ht="15.75">
      <c r="A3" s="48" t="s">
        <v>9</v>
      </c>
      <c r="B3" s="2"/>
      <c r="C3" s="2"/>
      <c r="D3" s="2"/>
      <c r="E3" s="2"/>
      <c r="F3" s="2"/>
    </row>
    <row r="4" spans="1:10" ht="15.75">
      <c r="A4" s="1" t="s">
        <v>17</v>
      </c>
      <c r="B4" s="2"/>
      <c r="C4" s="2"/>
      <c r="D4" s="2"/>
      <c r="E4" s="2"/>
      <c r="F4" s="2"/>
    </row>
    <row r="5" spans="1:10" ht="42" customHeight="1">
      <c r="A5" s="26" t="s">
        <v>0</v>
      </c>
      <c r="B5" s="26" t="s">
        <v>1</v>
      </c>
      <c r="C5" s="26" t="s">
        <v>2</v>
      </c>
      <c r="D5" s="27" t="s">
        <v>13</v>
      </c>
      <c r="E5" s="27" t="s">
        <v>14</v>
      </c>
      <c r="F5" s="27" t="s">
        <v>6</v>
      </c>
      <c r="G5" s="26" t="s">
        <v>3</v>
      </c>
      <c r="H5" s="26" t="s">
        <v>4</v>
      </c>
    </row>
    <row r="6" spans="1:10">
      <c r="A6" s="5" t="s">
        <v>10</v>
      </c>
      <c r="B6">
        <v>2650</v>
      </c>
      <c r="C6">
        <v>2700</v>
      </c>
      <c r="D6" s="4">
        <f>AVERAGE(B6:C6)</f>
        <v>2675</v>
      </c>
      <c r="E6" s="4">
        <f>D6-D$16</f>
        <v>2050</v>
      </c>
      <c r="F6" s="31">
        <f>E6/E7</f>
        <v>0.56944444444444442</v>
      </c>
      <c r="G6" s="8"/>
      <c r="H6" s="16"/>
    </row>
    <row r="7" spans="1:10">
      <c r="A7" s="7" t="s">
        <v>8</v>
      </c>
      <c r="B7">
        <v>4200</v>
      </c>
      <c r="C7">
        <v>4250</v>
      </c>
      <c r="D7" s="4">
        <f>AVERAGE(B7:C7)</f>
        <v>4225</v>
      </c>
      <c r="E7" s="4">
        <f t="shared" ref="E7:E13" si="0">D7-D$16</f>
        <v>3600</v>
      </c>
      <c r="F7" s="32">
        <f>E7/AVERAGE(E$7:E$9)</f>
        <v>1.0334928229665072</v>
      </c>
      <c r="G7" s="8">
        <f t="shared" ref="G7:G13" si="1">-LN(F7)</f>
        <v>-3.2944155719354058E-2</v>
      </c>
      <c r="H7" s="28">
        <f t="shared" ref="H7:H13" si="2">G7*10/13.5</f>
        <v>-2.4403078310632636E-2</v>
      </c>
    </row>
    <row r="8" spans="1:10">
      <c r="A8" s="7" t="s">
        <v>8</v>
      </c>
      <c r="B8">
        <v>4100</v>
      </c>
      <c r="C8">
        <v>4150</v>
      </c>
      <c r="D8" s="4">
        <f t="shared" ref="D8:D13" si="3">AVERAGE(B8:C8)</f>
        <v>4125</v>
      </c>
      <c r="E8" s="4">
        <f t="shared" si="0"/>
        <v>3500</v>
      </c>
      <c r="F8" s="32">
        <f t="shared" ref="F8:F15" si="4">E8/AVERAGE(E$7:E$9)</f>
        <v>1.0047846889952152</v>
      </c>
      <c r="G8" s="8">
        <f t="shared" si="1"/>
        <v>-4.7732787526575905E-3</v>
      </c>
      <c r="H8" s="28">
        <f t="shared" si="2"/>
        <v>-3.5357620390056225E-3</v>
      </c>
    </row>
    <row r="9" spans="1:10">
      <c r="A9" s="7" t="s">
        <v>8</v>
      </c>
      <c r="B9">
        <v>4000</v>
      </c>
      <c r="C9">
        <v>3950</v>
      </c>
      <c r="D9" s="4">
        <f t="shared" si="3"/>
        <v>3975</v>
      </c>
      <c r="E9" s="4">
        <f t="shared" si="0"/>
        <v>3350</v>
      </c>
      <c r="F9" s="32">
        <f t="shared" si="4"/>
        <v>0.96172248803827742</v>
      </c>
      <c r="G9" s="8">
        <f t="shared" si="1"/>
        <v>3.9029343905735342E-2</v>
      </c>
      <c r="H9" s="28">
        <f t="shared" si="2"/>
        <v>2.8910625115359512E-2</v>
      </c>
      <c r="J9" s="23" t="s">
        <v>36</v>
      </c>
    </row>
    <row r="10" spans="1:10">
      <c r="A10" s="7" t="s">
        <v>11</v>
      </c>
      <c r="B10">
        <v>2700</v>
      </c>
      <c r="C10">
        <v>2750</v>
      </c>
      <c r="D10" s="4">
        <f t="shared" si="3"/>
        <v>2725</v>
      </c>
      <c r="E10" s="4">
        <f t="shared" si="0"/>
        <v>2100</v>
      </c>
      <c r="F10" s="32">
        <f t="shared" si="4"/>
        <v>0.60287081339712911</v>
      </c>
      <c r="G10" s="8">
        <f t="shared" si="1"/>
        <v>0.50605234501333318</v>
      </c>
      <c r="H10" s="28">
        <f t="shared" si="2"/>
        <v>0.3748535888987653</v>
      </c>
    </row>
    <row r="11" spans="1:10">
      <c r="A11" s="7" t="s">
        <v>11</v>
      </c>
      <c r="B11">
        <v>2800</v>
      </c>
      <c r="C11">
        <v>2850</v>
      </c>
      <c r="D11" s="4">
        <f t="shared" si="3"/>
        <v>2825</v>
      </c>
      <c r="E11" s="4">
        <f t="shared" si="0"/>
        <v>2200</v>
      </c>
      <c r="F11" s="32">
        <f t="shared" si="4"/>
        <v>0.63157894736842102</v>
      </c>
      <c r="G11" s="8">
        <f t="shared" si="1"/>
        <v>0.45953232937844019</v>
      </c>
      <c r="H11" s="28">
        <f t="shared" si="2"/>
        <v>0.34039431805810383</v>
      </c>
    </row>
    <row r="12" spans="1:10">
      <c r="A12" s="7" t="s">
        <v>11</v>
      </c>
      <c r="B12">
        <v>2750</v>
      </c>
      <c r="C12">
        <v>2800</v>
      </c>
      <c r="D12" s="4">
        <f t="shared" si="3"/>
        <v>2775</v>
      </c>
      <c r="E12" s="4">
        <f t="shared" si="0"/>
        <v>2150</v>
      </c>
      <c r="F12" s="32">
        <f t="shared" si="4"/>
        <v>0.61722488038277512</v>
      </c>
      <c r="G12" s="8">
        <f t="shared" si="1"/>
        <v>0.48252184760313888</v>
      </c>
      <c r="H12" s="28">
        <f t="shared" si="2"/>
        <v>0.35742359081713992</v>
      </c>
    </row>
    <row r="13" spans="1:10">
      <c r="A13" s="7" t="s">
        <v>12</v>
      </c>
      <c r="B13">
        <v>1800</v>
      </c>
      <c r="C13">
        <v>1810</v>
      </c>
      <c r="D13" s="4">
        <f t="shared" si="3"/>
        <v>1805</v>
      </c>
      <c r="E13" s="4">
        <f t="shared" si="0"/>
        <v>1180</v>
      </c>
      <c r="F13" s="32">
        <f t="shared" si="4"/>
        <v>0.33875598086124398</v>
      </c>
      <c r="G13" s="8">
        <f t="shared" si="1"/>
        <v>1.082475251265137</v>
      </c>
      <c r="H13" s="28">
        <f t="shared" si="2"/>
        <v>0.80183351945565706</v>
      </c>
    </row>
    <row r="14" spans="1:10">
      <c r="A14" s="7" t="s">
        <v>12</v>
      </c>
      <c r="B14">
        <v>1850</v>
      </c>
      <c r="C14">
        <v>1900</v>
      </c>
      <c r="D14" s="4">
        <f>AVERAGE(B14:C14)</f>
        <v>1875</v>
      </c>
      <c r="E14" s="4">
        <f>D14-D$16</f>
        <v>1250</v>
      </c>
      <c r="F14" s="32">
        <f t="shared" si="4"/>
        <v>0.35885167464114831</v>
      </c>
      <c r="G14" s="8">
        <f>-LN(F14)</f>
        <v>1.0248461384285006</v>
      </c>
      <c r="H14" s="28">
        <f>G14*10/13.5</f>
        <v>0.75914528772481527</v>
      </c>
      <c r="J14" s="23" t="s">
        <v>38</v>
      </c>
    </row>
    <row r="15" spans="1:10">
      <c r="A15" s="7" t="s">
        <v>12</v>
      </c>
      <c r="B15">
        <v>1850</v>
      </c>
      <c r="C15">
        <v>1860</v>
      </c>
      <c r="D15" s="4">
        <f>AVERAGE(B15:C15)</f>
        <v>1855</v>
      </c>
      <c r="E15" s="4">
        <f>D15-D$16</f>
        <v>1230</v>
      </c>
      <c r="F15" s="32">
        <f t="shared" si="4"/>
        <v>0.35311004784688993</v>
      </c>
      <c r="G15" s="8">
        <f>-LN(F15)</f>
        <v>1.0409755203583844</v>
      </c>
      <c r="H15" s="28">
        <f>G15*10/13.5</f>
        <v>0.77109297804324772</v>
      </c>
      <c r="J15" s="23" t="s">
        <v>42</v>
      </c>
    </row>
    <row r="16" spans="1:10" ht="15">
      <c r="A16" s="10" t="s">
        <v>5</v>
      </c>
      <c r="B16">
        <v>600</v>
      </c>
      <c r="C16">
        <v>650</v>
      </c>
      <c r="D16" s="4">
        <f>AVERAGE(B16:C16)</f>
        <v>625</v>
      </c>
      <c r="E16" s="4">
        <f>D16-D$16</f>
        <v>0</v>
      </c>
      <c r="F16" s="19"/>
      <c r="G16" s="8"/>
      <c r="H16" s="29"/>
    </row>
    <row r="17" spans="1:10">
      <c r="D17" s="4"/>
      <c r="E17" s="4"/>
      <c r="F17" s="6"/>
      <c r="G17" s="8"/>
      <c r="H17" s="9"/>
    </row>
    <row r="18" spans="1:10">
      <c r="A18" s="11"/>
      <c r="D18" s="4"/>
      <c r="E18" s="4"/>
      <c r="F18" s="6"/>
      <c r="G18" s="8"/>
      <c r="H18" s="9"/>
    </row>
    <row r="19" spans="1:10" ht="15">
      <c r="D19" s="4"/>
      <c r="E19" s="4"/>
      <c r="F19" s="22" t="s">
        <v>15</v>
      </c>
      <c r="G19" s="8"/>
      <c r="H19" s="9"/>
    </row>
    <row r="20" spans="1:10">
      <c r="A20" s="7"/>
      <c r="D20" s="4"/>
      <c r="E20" s="4"/>
      <c r="F20" s="12"/>
      <c r="G20" s="8"/>
      <c r="H20" s="9"/>
    </row>
    <row r="21" spans="1:10" ht="15.75">
      <c r="A21" s="1" t="s">
        <v>18</v>
      </c>
      <c r="D21" s="4"/>
      <c r="E21" s="4"/>
      <c r="F21" s="12"/>
      <c r="G21" s="8"/>
      <c r="H21" s="9"/>
    </row>
    <row r="22" spans="1:10" ht="25.5">
      <c r="A22" s="26" t="s">
        <v>0</v>
      </c>
      <c r="B22" s="26" t="s">
        <v>1</v>
      </c>
      <c r="C22" s="26" t="s">
        <v>2</v>
      </c>
      <c r="D22" s="27" t="s">
        <v>13</v>
      </c>
      <c r="E22" s="27" t="s">
        <v>14</v>
      </c>
      <c r="F22" s="27" t="s">
        <v>6</v>
      </c>
      <c r="G22" s="26" t="s">
        <v>3</v>
      </c>
      <c r="H22" s="26" t="s">
        <v>4</v>
      </c>
      <c r="J22" s="30" t="s">
        <v>19</v>
      </c>
    </row>
    <row r="23" spans="1:10">
      <c r="A23" s="5" t="s">
        <v>10</v>
      </c>
      <c r="B23">
        <v>2800</v>
      </c>
      <c r="C23">
        <v>2740</v>
      </c>
      <c r="D23" s="4">
        <f>AVERAGE(B23:C23)</f>
        <v>2770</v>
      </c>
      <c r="E23" s="4">
        <f>D23-D$33</f>
        <v>2145</v>
      </c>
      <c r="F23" s="31">
        <f>E23/E24</f>
        <v>0.53325046612802984</v>
      </c>
      <c r="G23" s="8"/>
      <c r="H23" s="16"/>
      <c r="J23" s="15"/>
    </row>
    <row r="24" spans="1:10">
      <c r="A24" s="7" t="s">
        <v>8</v>
      </c>
      <c r="B24">
        <v>4620</v>
      </c>
      <c r="C24">
        <v>4675</v>
      </c>
      <c r="D24" s="4">
        <f>AVERAGE(B24:C24)</f>
        <v>4647.5</v>
      </c>
      <c r="E24" s="4">
        <f t="shared" ref="E24:E33" si="5">D24-D$33</f>
        <v>4022.5</v>
      </c>
      <c r="F24" s="32">
        <f>E24/AVERAGE(E$24:E$26)</f>
        <v>1.0329552749839503</v>
      </c>
      <c r="G24" s="8">
        <f t="shared" ref="G24:G30" si="6">-LN(F24)</f>
        <v>-3.2423892960066723E-2</v>
      </c>
      <c r="H24" s="28">
        <f t="shared" ref="H24:H30" si="7">G24*10/13.5</f>
        <v>-2.4017698488938314E-2</v>
      </c>
      <c r="J24" s="15">
        <f t="shared" ref="J24:J32" si="8">AVERAGE(H7,H24)</f>
        <v>-2.4210388399785475E-2</v>
      </c>
    </row>
    <row r="25" spans="1:10">
      <c r="A25" s="7" t="s">
        <v>8</v>
      </c>
      <c r="B25">
        <v>4510</v>
      </c>
      <c r="C25">
        <v>4565</v>
      </c>
      <c r="D25" s="4">
        <f t="shared" ref="D25:D30" si="9">AVERAGE(B25:C25)</f>
        <v>4537.5</v>
      </c>
      <c r="E25" s="4">
        <f t="shared" si="5"/>
        <v>3912.5</v>
      </c>
      <c r="F25" s="32">
        <f t="shared" ref="F25:F32" si="10">E25/AVERAGE(E$24:E$26)</f>
        <v>1.0047078964262786</v>
      </c>
      <c r="G25" s="8">
        <f t="shared" si="6"/>
        <v>-4.6968489419370475E-3</v>
      </c>
      <c r="H25" s="28">
        <f t="shared" si="7"/>
        <v>-3.4791473643978128E-3</v>
      </c>
      <c r="J25" s="15">
        <f t="shared" si="8"/>
        <v>-3.5074547017017177E-3</v>
      </c>
    </row>
    <row r="26" spans="1:10">
      <c r="A26" s="7" t="s">
        <v>8</v>
      </c>
      <c r="B26">
        <v>4400</v>
      </c>
      <c r="C26">
        <v>4345</v>
      </c>
      <c r="D26" s="4">
        <f t="shared" si="9"/>
        <v>4372.5</v>
      </c>
      <c r="E26" s="4">
        <f t="shared" si="5"/>
        <v>3747.5</v>
      </c>
      <c r="F26" s="32">
        <f t="shared" si="10"/>
        <v>0.9623368285897711</v>
      </c>
      <c r="G26" s="8">
        <f t="shared" si="6"/>
        <v>3.8390755929718696E-2</v>
      </c>
      <c r="H26" s="28">
        <f t="shared" si="7"/>
        <v>2.8437596984976811E-2</v>
      </c>
      <c r="J26" s="15">
        <f t="shared" si="8"/>
        <v>2.8674111050168163E-2</v>
      </c>
    </row>
    <row r="27" spans="1:10">
      <c r="A27" s="7" t="s">
        <v>11</v>
      </c>
      <c r="B27">
        <v>2970.0000000000005</v>
      </c>
      <c r="C27">
        <v>3025.0000000000005</v>
      </c>
      <c r="D27" s="4">
        <f t="shared" si="9"/>
        <v>2997.5000000000005</v>
      </c>
      <c r="E27" s="4">
        <f t="shared" si="5"/>
        <v>2372.5000000000005</v>
      </c>
      <c r="F27" s="32">
        <f t="shared" si="10"/>
        <v>0.60924459661887453</v>
      </c>
      <c r="G27" s="8">
        <f t="shared" si="6"/>
        <v>0.49553545542238836</v>
      </c>
      <c r="H27" s="28">
        <f t="shared" si="7"/>
        <v>0.36706330031288026</v>
      </c>
      <c r="J27" s="15">
        <f t="shared" si="8"/>
        <v>0.37095844460582278</v>
      </c>
    </row>
    <row r="28" spans="1:10">
      <c r="A28" s="7" t="s">
        <v>11</v>
      </c>
      <c r="B28">
        <v>3080.0000000000005</v>
      </c>
      <c r="C28">
        <v>3135.0000000000005</v>
      </c>
      <c r="D28" s="4">
        <f t="shared" si="9"/>
        <v>3107.5000000000005</v>
      </c>
      <c r="E28" s="4">
        <f t="shared" si="5"/>
        <v>2482.5000000000005</v>
      </c>
      <c r="F28" s="32">
        <f t="shared" si="10"/>
        <v>0.63749197517654621</v>
      </c>
      <c r="G28" s="8">
        <f t="shared" si="6"/>
        <v>0.45021358998714373</v>
      </c>
      <c r="H28" s="28">
        <f t="shared" si="7"/>
        <v>0.33349154813862497</v>
      </c>
      <c r="J28" s="15">
        <f t="shared" si="8"/>
        <v>0.33694293309836443</v>
      </c>
    </row>
    <row r="29" spans="1:10">
      <c r="A29" s="7" t="s">
        <v>11</v>
      </c>
      <c r="B29">
        <v>3025.0000000000005</v>
      </c>
      <c r="C29">
        <v>3080.0000000000005</v>
      </c>
      <c r="D29" s="4">
        <f t="shared" si="9"/>
        <v>3052.5000000000005</v>
      </c>
      <c r="E29" s="4">
        <f t="shared" si="5"/>
        <v>2427.5000000000005</v>
      </c>
      <c r="F29" s="32">
        <f t="shared" si="10"/>
        <v>0.62336828589771043</v>
      </c>
      <c r="G29" s="8">
        <f t="shared" si="6"/>
        <v>0.47261778574099128</v>
      </c>
      <c r="H29" s="28">
        <f t="shared" si="7"/>
        <v>0.35008724869703056</v>
      </c>
      <c r="J29" s="15">
        <f t="shared" si="8"/>
        <v>0.35375541975708524</v>
      </c>
    </row>
    <row r="30" spans="1:10">
      <c r="A30" s="7" t="s">
        <v>12</v>
      </c>
      <c r="B30">
        <v>1980.0000000000002</v>
      </c>
      <c r="C30">
        <v>1991.0000000000002</v>
      </c>
      <c r="D30" s="4">
        <f t="shared" si="9"/>
        <v>1985.5000000000002</v>
      </c>
      <c r="E30" s="4">
        <f t="shared" si="5"/>
        <v>1360.5000000000002</v>
      </c>
      <c r="F30" s="32">
        <f t="shared" si="10"/>
        <v>0.34936871388829455</v>
      </c>
      <c r="G30" s="8">
        <f t="shared" si="6"/>
        <v>1.0516274276831703</v>
      </c>
      <c r="H30" s="28">
        <f t="shared" si="7"/>
        <v>0.77898327976531134</v>
      </c>
      <c r="J30" s="15">
        <f t="shared" si="8"/>
        <v>0.79040839961048426</v>
      </c>
    </row>
    <row r="31" spans="1:10">
      <c r="A31" s="7" t="s">
        <v>12</v>
      </c>
      <c r="B31">
        <v>2035.0000000000002</v>
      </c>
      <c r="C31">
        <v>2090</v>
      </c>
      <c r="D31" s="4">
        <f>AVERAGE(B31:C31)</f>
        <v>2062.5</v>
      </c>
      <c r="E31" s="4">
        <f t="shared" si="5"/>
        <v>1437.5</v>
      </c>
      <c r="F31" s="32">
        <f t="shared" si="10"/>
        <v>0.36914187887866468</v>
      </c>
      <c r="G31" s="8">
        <f>-LN(F31)</f>
        <v>0.99657421323496598</v>
      </c>
      <c r="H31" s="28">
        <f>G31*10/13.5</f>
        <v>0.73820312091478968</v>
      </c>
      <c r="J31" s="15">
        <f t="shared" si="8"/>
        <v>0.74867420431980247</v>
      </c>
    </row>
    <row r="32" spans="1:10">
      <c r="A32" s="7" t="s">
        <v>12</v>
      </c>
      <c r="B32">
        <v>2035.0000000000002</v>
      </c>
      <c r="C32">
        <v>2046.0000000000002</v>
      </c>
      <c r="D32" s="4">
        <f>AVERAGE(B32:C32)</f>
        <v>2040.5000000000002</v>
      </c>
      <c r="E32" s="4">
        <f t="shared" si="5"/>
        <v>1415.5000000000002</v>
      </c>
      <c r="F32" s="32">
        <f t="shared" si="10"/>
        <v>0.36349240316713038</v>
      </c>
      <c r="G32" s="8">
        <f>-LN(F32)</f>
        <v>1.011996881354517</v>
      </c>
      <c r="H32" s="28">
        <f>G32*10/13.5</f>
        <v>0.74962731952186445</v>
      </c>
      <c r="J32" s="15">
        <f t="shared" si="8"/>
        <v>0.76036014878255609</v>
      </c>
    </row>
    <row r="33" spans="1:8" ht="15">
      <c r="A33" s="10" t="s">
        <v>5</v>
      </c>
      <c r="B33">
        <v>625</v>
      </c>
      <c r="C33">
        <v>625</v>
      </c>
      <c r="D33" s="4">
        <f>AVERAGE(B33:C33)</f>
        <v>625</v>
      </c>
      <c r="E33" s="4">
        <f t="shared" si="5"/>
        <v>0</v>
      </c>
      <c r="F33" s="19"/>
      <c r="G33" s="8"/>
      <c r="H33" s="9"/>
    </row>
    <row r="34" spans="1:8">
      <c r="D34" s="4"/>
      <c r="E34" s="4"/>
      <c r="F34" s="6"/>
      <c r="G34" s="8"/>
      <c r="H34" s="9"/>
    </row>
    <row r="35" spans="1:8">
      <c r="A35" s="11"/>
      <c r="B35" s="21" t="s">
        <v>23</v>
      </c>
      <c r="D35" s="4"/>
      <c r="E35" s="4"/>
      <c r="F35" s="6"/>
      <c r="G35" s="8"/>
      <c r="H35" s="9"/>
    </row>
    <row r="36" spans="1:8" ht="15">
      <c r="D36" s="4"/>
      <c r="E36" s="4"/>
      <c r="F36" s="22" t="s">
        <v>15</v>
      </c>
      <c r="G36" s="8"/>
      <c r="H36" s="9"/>
    </row>
  </sheetData>
  <phoneticPr fontId="0" type="noConversion"/>
  <hyperlinks>
    <hyperlink ref="A2" r:id="rId1" display="mailto:joel.meyer@duke.edu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sqref="A1:A3"/>
    </sheetView>
  </sheetViews>
  <sheetFormatPr defaultColWidth="9.140625" defaultRowHeight="12.75"/>
  <cols>
    <col min="1" max="1" width="16.42578125" customWidth="1"/>
    <col min="4" max="4" width="15" customWidth="1"/>
    <col min="5" max="5" width="11" customWidth="1"/>
    <col min="6" max="6" width="14" customWidth="1"/>
    <col min="7" max="7" width="11.5703125" customWidth="1"/>
    <col min="8" max="8" width="13.7109375" customWidth="1"/>
  </cols>
  <sheetData>
    <row r="1" spans="1:10" ht="15.75">
      <c r="A1" s="48" t="s">
        <v>39</v>
      </c>
      <c r="B1" s="2"/>
      <c r="C1" s="2"/>
      <c r="D1" s="2"/>
      <c r="E1" s="2"/>
      <c r="F1" s="2"/>
    </row>
    <row r="2" spans="1:10" ht="15.75">
      <c r="A2" s="49" t="s">
        <v>40</v>
      </c>
      <c r="B2" s="2"/>
      <c r="C2" s="2"/>
      <c r="D2" s="2"/>
      <c r="E2" s="2"/>
      <c r="F2" s="2"/>
    </row>
    <row r="3" spans="1:10" ht="15.75">
      <c r="A3" s="48" t="s">
        <v>9</v>
      </c>
      <c r="B3" s="2"/>
      <c r="C3" s="2"/>
      <c r="D3" s="2"/>
      <c r="E3" s="2"/>
      <c r="F3" s="2"/>
    </row>
    <row r="4" spans="1:10" ht="15.75">
      <c r="A4" s="1" t="s">
        <v>17</v>
      </c>
      <c r="B4" s="2"/>
      <c r="C4" s="2"/>
      <c r="D4" s="2"/>
      <c r="E4" s="2"/>
      <c r="F4" s="2"/>
    </row>
    <row r="5" spans="1:10" ht="38.25">
      <c r="A5" s="26" t="s">
        <v>0</v>
      </c>
      <c r="B5" s="26" t="s">
        <v>1</v>
      </c>
      <c r="C5" s="26" t="s">
        <v>2</v>
      </c>
      <c r="D5" s="27" t="s">
        <v>13</v>
      </c>
      <c r="E5" s="27" t="s">
        <v>14</v>
      </c>
      <c r="F5" s="27" t="s">
        <v>6</v>
      </c>
      <c r="G5" s="27" t="s">
        <v>16</v>
      </c>
      <c r="H5" s="26" t="s">
        <v>4</v>
      </c>
    </row>
    <row r="6" spans="1:10">
      <c r="A6" s="5" t="s">
        <v>10</v>
      </c>
      <c r="B6">
        <v>2800</v>
      </c>
      <c r="C6">
        <v>2850</v>
      </c>
      <c r="D6" s="4">
        <f>AVERAGE(B6:C6)</f>
        <v>2825</v>
      </c>
      <c r="E6" s="4">
        <f>D6-D$16</f>
        <v>2000</v>
      </c>
      <c r="F6" s="31">
        <f>E6/E7</f>
        <v>0.43010752688172044</v>
      </c>
      <c r="G6" s="33"/>
      <c r="H6" s="16"/>
    </row>
    <row r="7" spans="1:10">
      <c r="A7" s="7" t="s">
        <v>8</v>
      </c>
      <c r="B7">
        <v>5500</v>
      </c>
      <c r="C7">
        <v>5450</v>
      </c>
      <c r="D7" s="4">
        <f>AVERAGE(B7:C7)</f>
        <v>5475</v>
      </c>
      <c r="E7" s="4">
        <f t="shared" ref="E7:E13" si="0">D7-D$16</f>
        <v>4650</v>
      </c>
      <c r="F7" s="32">
        <f>E7/AVERAGE(E$7:E$9)</f>
        <v>0.99288256227758009</v>
      </c>
      <c r="G7" s="33">
        <f t="shared" ref="G7:G13" si="1">-LN(F7)</f>
        <v>7.1428875123801137E-3</v>
      </c>
      <c r="H7" s="28">
        <f>G7*10/8.9</f>
        <v>8.0257163060450717E-3</v>
      </c>
    </row>
    <row r="8" spans="1:10">
      <c r="A8" s="7" t="s">
        <v>8</v>
      </c>
      <c r="B8">
        <v>5600</v>
      </c>
      <c r="C8">
        <v>5650</v>
      </c>
      <c r="D8" s="4">
        <f t="shared" ref="D8:D13" si="2">AVERAGE(B8:C8)</f>
        <v>5625</v>
      </c>
      <c r="E8" s="4">
        <f t="shared" si="0"/>
        <v>4800</v>
      </c>
      <c r="F8" s="32">
        <f t="shared" ref="F8:F15" si="3">E8/AVERAGE(E$7:E$9)</f>
        <v>1.0249110320284698</v>
      </c>
      <c r="G8" s="33">
        <f t="shared" si="1"/>
        <v>-2.4605810802200194E-2</v>
      </c>
      <c r="H8" s="28">
        <f t="shared" ref="H8:H15" si="4">G8*10/8.9</f>
        <v>-2.7646978429438421E-2</v>
      </c>
      <c r="J8" s="23" t="s">
        <v>37</v>
      </c>
    </row>
    <row r="9" spans="1:10">
      <c r="A9" s="7" t="s">
        <v>8</v>
      </c>
      <c r="B9">
        <v>5400</v>
      </c>
      <c r="C9">
        <v>5450</v>
      </c>
      <c r="D9" s="4">
        <f t="shared" si="2"/>
        <v>5425</v>
      </c>
      <c r="E9" s="4">
        <f t="shared" si="0"/>
        <v>4600</v>
      </c>
      <c r="F9" s="32">
        <f t="shared" si="3"/>
        <v>0.98220640569395024</v>
      </c>
      <c r="G9" s="33">
        <f t="shared" si="1"/>
        <v>1.7953803616595706E-2</v>
      </c>
      <c r="H9" s="28">
        <f t="shared" si="4"/>
        <v>2.0172813052354726E-2</v>
      </c>
    </row>
    <row r="10" spans="1:10">
      <c r="A10" s="7" t="s">
        <v>11</v>
      </c>
      <c r="B10">
        <v>4100</v>
      </c>
      <c r="C10">
        <v>4150</v>
      </c>
      <c r="D10" s="4">
        <f t="shared" si="2"/>
        <v>4125</v>
      </c>
      <c r="E10" s="4">
        <f t="shared" si="0"/>
        <v>3300</v>
      </c>
      <c r="F10" s="32">
        <f t="shared" si="3"/>
        <v>0.70462633451957302</v>
      </c>
      <c r="G10" s="33">
        <f t="shared" si="1"/>
        <v>0.35008763863921044</v>
      </c>
      <c r="H10" s="28">
        <f t="shared" si="4"/>
        <v>0.39335689734742746</v>
      </c>
    </row>
    <row r="11" spans="1:10">
      <c r="A11" s="7" t="s">
        <v>11</v>
      </c>
      <c r="B11">
        <v>4200</v>
      </c>
      <c r="C11">
        <v>4250</v>
      </c>
      <c r="D11" s="4">
        <f t="shared" si="2"/>
        <v>4225</v>
      </c>
      <c r="E11" s="4">
        <f t="shared" si="0"/>
        <v>3400</v>
      </c>
      <c r="F11" s="32">
        <f t="shared" si="3"/>
        <v>0.72597864768683273</v>
      </c>
      <c r="G11" s="33">
        <f t="shared" si="1"/>
        <v>0.32023467548952939</v>
      </c>
      <c r="H11" s="28">
        <f t="shared" si="4"/>
        <v>0.35981424212306667</v>
      </c>
    </row>
    <row r="12" spans="1:10">
      <c r="A12" s="7" t="s">
        <v>11</v>
      </c>
      <c r="B12">
        <v>4100</v>
      </c>
      <c r="C12">
        <v>4050</v>
      </c>
      <c r="D12" s="4">
        <f t="shared" si="2"/>
        <v>4075</v>
      </c>
      <c r="E12" s="4">
        <f t="shared" si="0"/>
        <v>3250</v>
      </c>
      <c r="F12" s="32">
        <f t="shared" si="3"/>
        <v>0.69395017793594316</v>
      </c>
      <c r="G12" s="33">
        <f t="shared" si="1"/>
        <v>0.36535511076999883</v>
      </c>
      <c r="H12" s="28">
        <f t="shared" si="4"/>
        <v>0.410511360415729</v>
      </c>
    </row>
    <row r="13" spans="1:10">
      <c r="A13" s="7" t="s">
        <v>12</v>
      </c>
      <c r="B13">
        <v>3000</v>
      </c>
      <c r="C13">
        <v>3050</v>
      </c>
      <c r="D13" s="4">
        <f t="shared" si="2"/>
        <v>3025</v>
      </c>
      <c r="E13" s="4">
        <f t="shared" si="0"/>
        <v>2200</v>
      </c>
      <c r="F13" s="32">
        <f t="shared" si="3"/>
        <v>0.46975088967971534</v>
      </c>
      <c r="G13" s="33">
        <f t="shared" si="1"/>
        <v>0.75555274674737483</v>
      </c>
      <c r="H13" s="28">
        <f t="shared" si="4"/>
        <v>0.84893567050266827</v>
      </c>
    </row>
    <row r="14" spans="1:10">
      <c r="A14" s="7" t="s">
        <v>12</v>
      </c>
      <c r="B14">
        <v>3100</v>
      </c>
      <c r="C14">
        <v>3050</v>
      </c>
      <c r="D14" s="4">
        <f>AVERAGE(B14:C14)</f>
        <v>3075</v>
      </c>
      <c r="E14" s="4">
        <f>D14-D$16</f>
        <v>2250</v>
      </c>
      <c r="F14" s="32">
        <f t="shared" si="3"/>
        <v>0.4804270462633452</v>
      </c>
      <c r="G14" s="33">
        <f>-LN(F14)</f>
        <v>0.73307989089531633</v>
      </c>
      <c r="H14" s="28">
        <f t="shared" si="4"/>
        <v>0.82368527066889474</v>
      </c>
    </row>
    <row r="15" spans="1:10">
      <c r="A15" s="7" t="s">
        <v>12</v>
      </c>
      <c r="B15">
        <v>3050</v>
      </c>
      <c r="C15">
        <v>3050</v>
      </c>
      <c r="D15" s="4">
        <f>AVERAGE(B15:C15)</f>
        <v>3050</v>
      </c>
      <c r="E15" s="4">
        <f>D15-D$16</f>
        <v>2225</v>
      </c>
      <c r="F15" s="32">
        <f t="shared" si="3"/>
        <v>0.47508896797153027</v>
      </c>
      <c r="G15" s="33">
        <f>-LN(F15)</f>
        <v>0.74425319149344149</v>
      </c>
      <c r="H15" s="28">
        <f t="shared" si="4"/>
        <v>0.83623954100386688</v>
      </c>
    </row>
    <row r="16" spans="1:10" ht="15">
      <c r="A16" s="10" t="s">
        <v>5</v>
      </c>
      <c r="B16">
        <v>800</v>
      </c>
      <c r="C16">
        <v>850</v>
      </c>
      <c r="D16" s="4">
        <f>AVERAGE(B16:C16)</f>
        <v>825</v>
      </c>
      <c r="E16" s="4">
        <f>D16-D$16</f>
        <v>0</v>
      </c>
      <c r="F16" s="19"/>
      <c r="G16" s="33"/>
      <c r="H16" s="29"/>
    </row>
    <row r="17" spans="1:10">
      <c r="D17" s="4"/>
      <c r="E17" s="4"/>
      <c r="F17" s="6"/>
      <c r="G17" s="33"/>
      <c r="H17" s="29"/>
    </row>
    <row r="18" spans="1:10">
      <c r="A18" s="11"/>
      <c r="D18" s="4"/>
      <c r="E18" s="4"/>
      <c r="F18" s="6"/>
      <c r="G18" s="33"/>
      <c r="H18" s="9"/>
    </row>
    <row r="19" spans="1:10" ht="15">
      <c r="D19" s="4"/>
      <c r="E19" s="4"/>
      <c r="F19" s="22" t="s">
        <v>15</v>
      </c>
      <c r="G19" s="33"/>
      <c r="H19" s="9"/>
    </row>
    <row r="20" spans="1:10">
      <c r="G20" s="34"/>
    </row>
    <row r="21" spans="1:10" ht="15.75">
      <c r="A21" s="1" t="s">
        <v>18</v>
      </c>
      <c r="G21" s="34"/>
    </row>
    <row r="22" spans="1:10" ht="38.25">
      <c r="A22" s="26" t="s">
        <v>0</v>
      </c>
      <c r="B22" s="26" t="s">
        <v>1</v>
      </c>
      <c r="C22" s="26" t="s">
        <v>2</v>
      </c>
      <c r="D22" s="27" t="s">
        <v>13</v>
      </c>
      <c r="E22" s="27" t="s">
        <v>14</v>
      </c>
      <c r="F22" s="27" t="s">
        <v>6</v>
      </c>
      <c r="G22" s="27" t="s">
        <v>16</v>
      </c>
      <c r="H22" s="26" t="s">
        <v>4</v>
      </c>
      <c r="J22" s="30" t="s">
        <v>19</v>
      </c>
    </row>
    <row r="23" spans="1:10">
      <c r="A23" s="5" t="s">
        <v>10</v>
      </c>
      <c r="B23">
        <v>3280</v>
      </c>
      <c r="C23">
        <v>3270</v>
      </c>
      <c r="D23" s="4">
        <f>AVERAGE(B23:C23)</f>
        <v>3275</v>
      </c>
      <c r="E23" s="4">
        <f>D23-D$33</f>
        <v>2350</v>
      </c>
      <c r="F23" s="31">
        <f>E23/E24</f>
        <v>0.45170591061989429</v>
      </c>
      <c r="G23" s="33"/>
      <c r="H23" s="16"/>
    </row>
    <row r="24" spans="1:10">
      <c r="A24" s="7" t="s">
        <v>8</v>
      </c>
      <c r="B24">
        <v>6150</v>
      </c>
      <c r="C24">
        <v>6105.0000000000009</v>
      </c>
      <c r="D24" s="4">
        <f>AVERAGE(B24:C24)</f>
        <v>6127.5</v>
      </c>
      <c r="E24" s="4">
        <f t="shared" ref="E24:E33" si="5">D24-D$33</f>
        <v>5202.5</v>
      </c>
      <c r="F24" s="32">
        <f>E24/AVERAGE(E$24:E$26)</f>
        <v>1.0064484926648396</v>
      </c>
      <c r="G24" s="8">
        <f t="shared" ref="G24:G30" si="6">-LN(F24)</f>
        <v>-6.4277900886265922E-3</v>
      </c>
      <c r="H24" s="28">
        <f>G24*10/8.9</f>
        <v>-7.2222360546366198E-3</v>
      </c>
      <c r="J24" s="15">
        <f t="shared" ref="J24:J32" si="7">AVERAGE(H7,H24)</f>
        <v>4.0174012570422593E-4</v>
      </c>
    </row>
    <row r="25" spans="1:10">
      <c r="A25" s="7" t="s">
        <v>8</v>
      </c>
      <c r="B25">
        <v>6160.0000000000009</v>
      </c>
      <c r="C25">
        <v>6215.0000000000009</v>
      </c>
      <c r="D25" s="4">
        <f t="shared" ref="D25:D30" si="8">AVERAGE(B25:C25)</f>
        <v>6187.5000000000009</v>
      </c>
      <c r="E25" s="4">
        <f t="shared" si="5"/>
        <v>5262.5000000000009</v>
      </c>
      <c r="F25" s="32">
        <f t="shared" ref="F25:F32" si="9">E25/AVERAGE(E$24:E$26)</f>
        <v>1.018055779461551</v>
      </c>
      <c r="G25" s="8">
        <f t="shared" si="6"/>
        <v>-1.7894709811474101E-2</v>
      </c>
      <c r="H25" s="28">
        <f t="shared" ref="H25:H32" si="10">G25*10/8.9</f>
        <v>-2.0106415518510227E-2</v>
      </c>
      <c r="J25" s="15">
        <f t="shared" si="7"/>
        <v>-2.3876696973974324E-2</v>
      </c>
    </row>
    <row r="26" spans="1:10">
      <c r="A26" s="7" t="s">
        <v>8</v>
      </c>
      <c r="B26">
        <v>5940.0000000000009</v>
      </c>
      <c r="C26">
        <v>5995.0000000000009</v>
      </c>
      <c r="D26" s="4">
        <f t="shared" si="8"/>
        <v>5967.5000000000009</v>
      </c>
      <c r="E26" s="4">
        <f t="shared" si="5"/>
        <v>5042.5000000000009</v>
      </c>
      <c r="F26" s="32">
        <f t="shared" si="9"/>
        <v>0.97549572787360961</v>
      </c>
      <c r="G26" s="8">
        <f t="shared" si="6"/>
        <v>2.4809498350796003E-2</v>
      </c>
      <c r="H26" s="28">
        <f t="shared" si="10"/>
        <v>2.7875840843591012E-2</v>
      </c>
      <c r="J26" s="15">
        <f t="shared" si="7"/>
        <v>2.4024326947972869E-2</v>
      </c>
    </row>
    <row r="27" spans="1:10">
      <c r="A27" s="7" t="s">
        <v>11</v>
      </c>
      <c r="B27">
        <v>4510</v>
      </c>
      <c r="C27">
        <v>4565</v>
      </c>
      <c r="D27" s="4">
        <f t="shared" si="8"/>
        <v>4537.5</v>
      </c>
      <c r="E27" s="4">
        <f t="shared" si="5"/>
        <v>3612.5</v>
      </c>
      <c r="F27" s="32">
        <f t="shared" si="9"/>
        <v>0.69885539255199092</v>
      </c>
      <c r="G27" s="8">
        <f t="shared" si="6"/>
        <v>0.35831143575847541</v>
      </c>
      <c r="H27" s="28">
        <f t="shared" si="10"/>
        <v>0.40259711882974764</v>
      </c>
      <c r="J27" s="15">
        <f t="shared" si="7"/>
        <v>0.39797700808858755</v>
      </c>
    </row>
    <row r="28" spans="1:10">
      <c r="A28" s="7" t="s">
        <v>11</v>
      </c>
      <c r="B28">
        <v>4620</v>
      </c>
      <c r="C28">
        <v>4675</v>
      </c>
      <c r="D28" s="4">
        <f t="shared" si="8"/>
        <v>4647.5</v>
      </c>
      <c r="E28" s="4">
        <f t="shared" si="5"/>
        <v>3722.5</v>
      </c>
      <c r="F28" s="32">
        <f t="shared" si="9"/>
        <v>0.72013541834596162</v>
      </c>
      <c r="G28" s="8">
        <f t="shared" si="6"/>
        <v>0.32831600362099889</v>
      </c>
      <c r="H28" s="28">
        <f t="shared" si="10"/>
        <v>0.36889438609101</v>
      </c>
      <c r="J28" s="15">
        <f t="shared" si="7"/>
        <v>0.36435431410703834</v>
      </c>
    </row>
    <row r="29" spans="1:10">
      <c r="A29" s="7" t="s">
        <v>11</v>
      </c>
      <c r="B29">
        <v>4510</v>
      </c>
      <c r="C29">
        <v>4455</v>
      </c>
      <c r="D29" s="4">
        <f t="shared" si="8"/>
        <v>4482.5</v>
      </c>
      <c r="E29" s="4">
        <f t="shared" si="5"/>
        <v>3557.5</v>
      </c>
      <c r="F29" s="32">
        <f t="shared" si="9"/>
        <v>0.68821537965500557</v>
      </c>
      <c r="G29" s="8">
        <f t="shared" si="6"/>
        <v>0.37365343821515556</v>
      </c>
      <c r="H29" s="28">
        <f t="shared" si="10"/>
        <v>0.41983532383725342</v>
      </c>
      <c r="J29" s="15">
        <f t="shared" si="7"/>
        <v>0.41517334212649121</v>
      </c>
    </row>
    <row r="30" spans="1:10">
      <c r="A30" s="7" t="s">
        <v>12</v>
      </c>
      <c r="B30">
        <v>3300.0000000000005</v>
      </c>
      <c r="C30">
        <v>3355.0000000000005</v>
      </c>
      <c r="D30" s="4">
        <f t="shared" si="8"/>
        <v>3327.5000000000005</v>
      </c>
      <c r="E30" s="4">
        <f t="shared" si="5"/>
        <v>2402.5000000000005</v>
      </c>
      <c r="F30" s="32">
        <f t="shared" si="9"/>
        <v>0.4647751088183138</v>
      </c>
      <c r="G30" s="8">
        <f t="shared" si="6"/>
        <v>0.7662016273347152</v>
      </c>
      <c r="H30" s="28">
        <f t="shared" si="10"/>
        <v>0.86090070487046655</v>
      </c>
      <c r="J30" s="15">
        <f t="shared" si="7"/>
        <v>0.85491818768656747</v>
      </c>
    </row>
    <row r="31" spans="1:10">
      <c r="A31" s="7" t="s">
        <v>12</v>
      </c>
      <c r="B31">
        <v>3410.0000000000005</v>
      </c>
      <c r="C31">
        <v>3355.0000000000005</v>
      </c>
      <c r="D31" s="4">
        <f>AVERAGE(B31:C31)</f>
        <v>3382.5000000000005</v>
      </c>
      <c r="E31" s="4">
        <f t="shared" si="5"/>
        <v>2457.5000000000005</v>
      </c>
      <c r="F31" s="32">
        <f t="shared" si="9"/>
        <v>0.47541512171529909</v>
      </c>
      <c r="G31" s="8">
        <f>-LN(F31)</f>
        <v>0.74356691615784121</v>
      </c>
      <c r="H31" s="28">
        <f t="shared" si="10"/>
        <v>0.8354684451211698</v>
      </c>
      <c r="J31" s="15">
        <f t="shared" si="7"/>
        <v>0.82957685789503222</v>
      </c>
    </row>
    <row r="32" spans="1:10">
      <c r="A32" s="7" t="s">
        <v>12</v>
      </c>
      <c r="B32">
        <v>3355.0000000000005</v>
      </c>
      <c r="C32">
        <v>3355.0000000000005</v>
      </c>
      <c r="D32" s="4">
        <f>AVERAGE(B32:C32)</f>
        <v>3355.0000000000005</v>
      </c>
      <c r="E32" s="4">
        <f t="shared" si="5"/>
        <v>2430.0000000000005</v>
      </c>
      <c r="F32" s="32">
        <f t="shared" si="9"/>
        <v>0.47009511526680642</v>
      </c>
      <c r="G32" s="8">
        <f>-LN(F32)</f>
        <v>0.7548202318445687</v>
      </c>
      <c r="H32" s="28">
        <f t="shared" si="10"/>
        <v>0.84811262005007726</v>
      </c>
      <c r="J32" s="15">
        <f t="shared" si="7"/>
        <v>0.84217608052697202</v>
      </c>
    </row>
    <row r="33" spans="1:8" ht="15">
      <c r="A33" s="10" t="s">
        <v>5</v>
      </c>
      <c r="B33">
        <v>900</v>
      </c>
      <c r="C33">
        <v>950</v>
      </c>
      <c r="D33" s="4">
        <f>AVERAGE(B33:C33)</f>
        <v>925</v>
      </c>
      <c r="E33" s="4">
        <f t="shared" si="5"/>
        <v>0</v>
      </c>
      <c r="F33" s="24"/>
      <c r="G33" s="8"/>
      <c r="H33" s="9"/>
    </row>
    <row r="34" spans="1:8">
      <c r="D34" s="4"/>
      <c r="E34" s="4"/>
      <c r="F34" s="6"/>
      <c r="G34" s="8"/>
      <c r="H34" s="9"/>
    </row>
    <row r="35" spans="1:8">
      <c r="A35" s="11"/>
      <c r="B35" s="21" t="s">
        <v>23</v>
      </c>
      <c r="D35" s="4"/>
      <c r="E35" s="4"/>
      <c r="F35" s="6"/>
      <c r="G35" s="8"/>
      <c r="H35" s="9"/>
    </row>
    <row r="36" spans="1:8">
      <c r="D36" s="4"/>
      <c r="E36" s="4"/>
      <c r="G36" s="8"/>
      <c r="H36" s="9"/>
    </row>
    <row r="37" spans="1:8" ht="15">
      <c r="F37" s="22" t="s">
        <v>15</v>
      </c>
    </row>
  </sheetData>
  <phoneticPr fontId="0" type="noConversion"/>
  <hyperlinks>
    <hyperlink ref="A2" r:id="rId1" display="mailto:joel.meyer@duke.edu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B19" sqref="B19"/>
    </sheetView>
  </sheetViews>
  <sheetFormatPr defaultColWidth="9.140625" defaultRowHeight="12.75"/>
  <cols>
    <col min="1" max="1" width="14.140625" customWidth="1"/>
    <col min="4" max="4" width="14.140625" customWidth="1"/>
    <col min="5" max="5" width="11" customWidth="1"/>
    <col min="6" max="6" width="13.85546875" customWidth="1"/>
    <col min="7" max="7" width="20.28515625" customWidth="1"/>
    <col min="8" max="8" width="22.7109375" customWidth="1"/>
    <col min="9" max="9" width="13.5703125" customWidth="1"/>
    <col min="10" max="10" width="16.5703125" customWidth="1"/>
    <col min="11" max="11" width="14.140625" customWidth="1"/>
    <col min="12" max="12" width="12.5703125" customWidth="1"/>
  </cols>
  <sheetData>
    <row r="1" spans="1:14" ht="15.75">
      <c r="A1" s="48" t="s">
        <v>39</v>
      </c>
      <c r="B1" s="2"/>
      <c r="C1" s="2"/>
      <c r="D1" s="2"/>
      <c r="E1" s="2"/>
      <c r="F1" s="2"/>
    </row>
    <row r="2" spans="1:14" ht="15.75">
      <c r="A2" s="49" t="s">
        <v>40</v>
      </c>
      <c r="B2" s="2"/>
      <c r="C2" s="2"/>
      <c r="D2" s="2"/>
      <c r="E2" s="2"/>
      <c r="F2" s="2"/>
    </row>
    <row r="3" spans="1:14" ht="15.75">
      <c r="A3" s="48" t="s">
        <v>9</v>
      </c>
      <c r="B3" s="2"/>
      <c r="C3" s="2"/>
      <c r="D3" s="2"/>
      <c r="E3" s="2"/>
      <c r="F3" s="2"/>
    </row>
    <row r="4" spans="1:14" ht="15.75">
      <c r="A4" s="1" t="s">
        <v>17</v>
      </c>
      <c r="B4" s="2"/>
      <c r="C4" s="2"/>
      <c r="D4" s="2"/>
      <c r="E4" s="2"/>
      <c r="F4" s="2"/>
    </row>
    <row r="5" spans="1:14" ht="51">
      <c r="A5" s="26" t="s">
        <v>0</v>
      </c>
      <c r="B5" s="26" t="s">
        <v>1</v>
      </c>
      <c r="C5" s="26" t="s">
        <v>2</v>
      </c>
      <c r="D5" s="27" t="s">
        <v>13</v>
      </c>
      <c r="E5" s="27" t="s">
        <v>14</v>
      </c>
      <c r="F5" s="40" t="s">
        <v>6</v>
      </c>
      <c r="G5" s="27" t="s">
        <v>21</v>
      </c>
      <c r="H5" s="27" t="s">
        <v>20</v>
      </c>
      <c r="I5" s="27" t="s">
        <v>7</v>
      </c>
      <c r="J5" s="27" t="s">
        <v>22</v>
      </c>
      <c r="K5" s="27" t="s">
        <v>24</v>
      </c>
      <c r="L5" s="30" t="s">
        <v>25</v>
      </c>
    </row>
    <row r="6" spans="1:14">
      <c r="A6" s="5" t="s">
        <v>10</v>
      </c>
      <c r="B6">
        <v>970</v>
      </c>
      <c r="C6">
        <v>930</v>
      </c>
      <c r="D6" s="4">
        <f t="shared" ref="D6:D16" si="0">AVERAGE(B6:C6)</f>
        <v>950</v>
      </c>
      <c r="E6" s="4">
        <f t="shared" ref="E6:E16" si="1">D6-D$16</f>
        <v>401</v>
      </c>
      <c r="F6" s="36">
        <f>E6/E7</f>
        <v>0.50823827629911278</v>
      </c>
      <c r="G6" s="13"/>
      <c r="H6" s="14"/>
      <c r="I6" s="3"/>
      <c r="J6" s="15"/>
      <c r="K6" s="25"/>
      <c r="L6" s="16"/>
    </row>
    <row r="7" spans="1:14" ht="15">
      <c r="A7" s="7" t="s">
        <v>8</v>
      </c>
      <c r="B7">
        <v>1361</v>
      </c>
      <c r="C7">
        <v>1315</v>
      </c>
      <c r="D7" s="4">
        <f t="shared" si="0"/>
        <v>1338</v>
      </c>
      <c r="E7" s="4">
        <f t="shared" si="1"/>
        <v>789</v>
      </c>
      <c r="F7" s="37">
        <f>E7/AVERAGE(E$7:E$9)</f>
        <v>0.92878163625662158</v>
      </c>
      <c r="G7">
        <f>AVERAGE(E7:E15)</f>
        <v>849.94444444444446</v>
      </c>
      <c r="H7">
        <f>E7/G$7</f>
        <v>0.92829596705667039</v>
      </c>
      <c r="I7">
        <f>'large mito'!E7/'small mito'!H7</f>
        <v>5009.1782847486265</v>
      </c>
      <c r="J7" s="19">
        <f>I7/AVERAGE(I$7:I$9)</f>
        <v>1.0665570161911715</v>
      </c>
      <c r="K7" s="8">
        <f>-LN(J7)</f>
        <v>-6.4435718532787747E-2</v>
      </c>
      <c r="L7" s="16">
        <f>K7*10/8.9</f>
        <v>-7.2399683744705332E-2</v>
      </c>
    </row>
    <row r="8" spans="1:14" ht="15">
      <c r="A8" s="7" t="s">
        <v>8</v>
      </c>
      <c r="B8">
        <v>1460</v>
      </c>
      <c r="C8">
        <v>1411</v>
      </c>
      <c r="D8" s="4">
        <f t="shared" si="0"/>
        <v>1435.5</v>
      </c>
      <c r="E8" s="4">
        <f t="shared" si="1"/>
        <v>886.5</v>
      </c>
      <c r="F8" s="37">
        <f t="shared" ref="F8:F15" si="2">E8/AVERAGE(E$7:E$9)</f>
        <v>1.0435550323719835</v>
      </c>
      <c r="H8">
        <f t="shared" ref="H8:H15" si="3">E8/G$7</f>
        <v>1.0430093470161448</v>
      </c>
      <c r="I8">
        <f>'large mito'!E8/'small mito'!H8</f>
        <v>4602.0680579056216</v>
      </c>
      <c r="J8" s="19">
        <f t="shared" ref="J8:J15" si="4">I8/AVERAGE(I$7:I$9)</f>
        <v>0.97987488109436183</v>
      </c>
      <c r="K8" s="8">
        <f t="shared" ref="K8:K15" si="5">-LN(J8)</f>
        <v>2.0330387821020045E-2</v>
      </c>
      <c r="L8" s="16">
        <f t="shared" ref="L8:L15" si="6">K8*10/8.9</f>
        <v>2.2843132383168589E-2</v>
      </c>
      <c r="N8" s="23" t="s">
        <v>37</v>
      </c>
    </row>
    <row r="9" spans="1:14" ht="15">
      <c r="A9" s="7" t="s">
        <v>8</v>
      </c>
      <c r="B9">
        <v>1428</v>
      </c>
      <c r="C9">
        <v>1416</v>
      </c>
      <c r="D9" s="4">
        <f t="shared" si="0"/>
        <v>1422</v>
      </c>
      <c r="E9" s="4">
        <f t="shared" si="1"/>
        <v>873</v>
      </c>
      <c r="F9" s="37">
        <f t="shared" si="2"/>
        <v>1.027663331371395</v>
      </c>
      <c r="H9">
        <f t="shared" si="3"/>
        <v>1.0271259559448329</v>
      </c>
      <c r="I9">
        <f>'large mito'!E9/'small mito'!H9</f>
        <v>4478.515973017692</v>
      </c>
      <c r="J9" s="19">
        <f t="shared" si="4"/>
        <v>0.95356810271446601</v>
      </c>
      <c r="K9" s="8">
        <f t="shared" si="5"/>
        <v>4.7544432565155524E-2</v>
      </c>
      <c r="L9" s="16">
        <f t="shared" si="6"/>
        <v>5.3420710747365756E-2</v>
      </c>
    </row>
    <row r="10" spans="1:14" ht="15">
      <c r="A10" s="7" t="s">
        <v>11</v>
      </c>
      <c r="B10">
        <v>1410</v>
      </c>
      <c r="C10">
        <v>1430</v>
      </c>
      <c r="D10" s="4">
        <f t="shared" si="0"/>
        <v>1420</v>
      </c>
      <c r="E10" s="4">
        <f t="shared" si="1"/>
        <v>871</v>
      </c>
      <c r="F10" s="37">
        <f t="shared" si="2"/>
        <v>1.0253090052972336</v>
      </c>
      <c r="H10">
        <f t="shared" si="3"/>
        <v>1.0247728609713054</v>
      </c>
      <c r="I10">
        <f>'large mito'!E10/'small mito'!H10</f>
        <v>3220.2257941063908</v>
      </c>
      <c r="J10" s="19">
        <f t="shared" si="4"/>
        <v>0.68565226054762252</v>
      </c>
      <c r="K10" s="8">
        <f t="shared" si="5"/>
        <v>0.37738468860067115</v>
      </c>
      <c r="L10" s="16">
        <f t="shared" si="6"/>
        <v>0.42402774000075405</v>
      </c>
    </row>
    <row r="11" spans="1:14" ht="15">
      <c r="A11" s="7" t="s">
        <v>11</v>
      </c>
      <c r="B11">
        <v>1400</v>
      </c>
      <c r="C11">
        <v>1450</v>
      </c>
      <c r="D11" s="4">
        <f t="shared" si="0"/>
        <v>1425</v>
      </c>
      <c r="E11" s="4">
        <f t="shared" si="1"/>
        <v>876</v>
      </c>
      <c r="F11" s="37">
        <f t="shared" si="2"/>
        <v>1.0311948204826369</v>
      </c>
      <c r="G11" s="8"/>
      <c r="H11">
        <f t="shared" si="3"/>
        <v>1.0306555984051244</v>
      </c>
      <c r="I11">
        <f>'large mito'!E11/'small mito'!H11</f>
        <v>3298.871131405378</v>
      </c>
      <c r="J11" s="19">
        <f t="shared" si="4"/>
        <v>0.70239746934610825</v>
      </c>
      <c r="K11" s="8">
        <f t="shared" si="5"/>
        <v>0.35325583953487844</v>
      </c>
      <c r="L11" s="16">
        <f t="shared" si="6"/>
        <v>0.39691667363469485</v>
      </c>
    </row>
    <row r="12" spans="1:14" ht="15">
      <c r="A12" s="7" t="s">
        <v>11</v>
      </c>
      <c r="B12">
        <v>1400</v>
      </c>
      <c r="C12">
        <v>1370</v>
      </c>
      <c r="D12" s="4">
        <f t="shared" si="0"/>
        <v>1385</v>
      </c>
      <c r="E12" s="4">
        <f t="shared" si="1"/>
        <v>836</v>
      </c>
      <c r="F12" s="37">
        <f t="shared" si="2"/>
        <v>0.98410829899941143</v>
      </c>
      <c r="G12" s="8"/>
      <c r="H12">
        <f t="shared" si="3"/>
        <v>0.98359369893457083</v>
      </c>
      <c r="I12">
        <f>'large mito'!E12/'small mito'!H12</f>
        <v>3304.2098617756515</v>
      </c>
      <c r="J12" s="19">
        <f t="shared" si="4"/>
        <v>0.70353419477496837</v>
      </c>
      <c r="K12" s="8">
        <f t="shared" si="5"/>
        <v>0.3516387969636583</v>
      </c>
      <c r="L12" s="16">
        <f t="shared" si="6"/>
        <v>0.39509977186927897</v>
      </c>
    </row>
    <row r="13" spans="1:14" ht="15">
      <c r="A13" s="7" t="s">
        <v>12</v>
      </c>
      <c r="B13" s="46">
        <v>1350</v>
      </c>
      <c r="C13" s="46">
        <v>1360</v>
      </c>
      <c r="D13" s="35">
        <f t="shared" si="0"/>
        <v>1355</v>
      </c>
      <c r="E13" s="35">
        <f t="shared" si="1"/>
        <v>806</v>
      </c>
      <c r="F13" s="37">
        <f t="shared" si="2"/>
        <v>0.9487934078869924</v>
      </c>
      <c r="G13" s="8"/>
      <c r="H13">
        <f t="shared" si="3"/>
        <v>0.94829727433165567</v>
      </c>
      <c r="I13">
        <f>'large mito'!E13/'small mito'!H13</f>
        <v>2319.9476151089052</v>
      </c>
      <c r="J13" s="19">
        <f t="shared" si="4"/>
        <v>0.49396453179237321</v>
      </c>
      <c r="K13" s="8">
        <f t="shared" si="5"/>
        <v>0.70529156236296109</v>
      </c>
      <c r="L13" s="16">
        <f t="shared" si="6"/>
        <v>0.79246242962130453</v>
      </c>
    </row>
    <row r="14" spans="1:14" ht="15">
      <c r="A14" s="7" t="s">
        <v>12</v>
      </c>
      <c r="B14">
        <v>1420</v>
      </c>
      <c r="C14">
        <v>1380</v>
      </c>
      <c r="D14" s="4">
        <f t="shared" si="0"/>
        <v>1400</v>
      </c>
      <c r="E14" s="4">
        <f t="shared" si="1"/>
        <v>851</v>
      </c>
      <c r="F14" s="37">
        <f t="shared" si="2"/>
        <v>1.001765744555621</v>
      </c>
      <c r="H14">
        <f t="shared" si="3"/>
        <v>1.0012419112360285</v>
      </c>
      <c r="I14">
        <f>'large mito'!E14/'small mito'!H14</f>
        <v>2247.2091656874268</v>
      </c>
      <c r="J14" s="19">
        <f t="shared" si="4"/>
        <v>0.47847702083402899</v>
      </c>
      <c r="K14" s="8">
        <f t="shared" si="5"/>
        <v>0.73714709257764799</v>
      </c>
      <c r="L14" s="16">
        <f t="shared" si="6"/>
        <v>0.82825516019960443</v>
      </c>
    </row>
    <row r="15" spans="1:14" ht="15">
      <c r="A15" s="7" t="s">
        <v>12</v>
      </c>
      <c r="B15">
        <v>1430</v>
      </c>
      <c r="C15">
        <v>1390</v>
      </c>
      <c r="D15" s="4">
        <f t="shared" si="0"/>
        <v>1410</v>
      </c>
      <c r="E15" s="4">
        <f t="shared" si="1"/>
        <v>861</v>
      </c>
      <c r="F15" s="37">
        <f t="shared" si="2"/>
        <v>1.0135373749264274</v>
      </c>
      <c r="H15">
        <f t="shared" si="3"/>
        <v>1.0130073861036668</v>
      </c>
      <c r="I15">
        <f>'large mito'!E15/'small mito'!H15</f>
        <v>2196.4301845399409</v>
      </c>
      <c r="J15" s="19">
        <f t="shared" si="4"/>
        <v>0.46766513202927501</v>
      </c>
      <c r="K15" s="8">
        <f t="shared" si="5"/>
        <v>0.76000276903012998</v>
      </c>
      <c r="L15" s="16">
        <f t="shared" si="6"/>
        <v>0.8539356955394718</v>
      </c>
    </row>
    <row r="16" spans="1:14" ht="15">
      <c r="A16" s="10" t="s">
        <v>5</v>
      </c>
      <c r="B16">
        <v>558</v>
      </c>
      <c r="C16">
        <v>540</v>
      </c>
      <c r="D16" s="4">
        <f t="shared" si="0"/>
        <v>549</v>
      </c>
      <c r="E16" s="4">
        <f t="shared" si="1"/>
        <v>0</v>
      </c>
      <c r="F16" s="37"/>
      <c r="K16" s="47"/>
      <c r="L16" s="8"/>
      <c r="M16" s="9"/>
    </row>
    <row r="17" spans="1:16" ht="15">
      <c r="A17" s="7"/>
      <c r="D17" s="4"/>
      <c r="E17" s="4"/>
      <c r="F17" s="12"/>
      <c r="K17" s="47"/>
      <c r="L17" s="8"/>
      <c r="M17" s="9"/>
    </row>
    <row r="18" spans="1:16" ht="15">
      <c r="A18" s="7"/>
      <c r="B18" s="39" t="s">
        <v>41</v>
      </c>
      <c r="C18" s="41"/>
      <c r="D18" s="42"/>
      <c r="E18" s="42"/>
      <c r="F18" s="43"/>
      <c r="G18" s="41"/>
      <c r="H18" s="41"/>
      <c r="I18" s="41"/>
      <c r="J18" s="41"/>
      <c r="K18" s="44"/>
      <c r="L18" s="45"/>
      <c r="M18" s="41"/>
      <c r="N18" s="41"/>
      <c r="O18" s="41"/>
      <c r="P18" s="41"/>
    </row>
    <row r="19" spans="1:16" ht="15">
      <c r="A19" s="7"/>
      <c r="D19" s="4"/>
      <c r="E19" s="4"/>
      <c r="F19" s="22" t="s">
        <v>15</v>
      </c>
      <c r="G19" s="8"/>
      <c r="K19" s="20"/>
      <c r="L19" s="8"/>
      <c r="M19" s="17"/>
      <c r="N19" s="8"/>
      <c r="O19" s="9"/>
      <c r="P19" s="9"/>
    </row>
    <row r="20" spans="1:16" ht="15">
      <c r="A20" s="7"/>
      <c r="D20" s="4"/>
      <c r="E20" s="4"/>
      <c r="K20" s="47"/>
      <c r="L20" s="8"/>
      <c r="M20" s="9"/>
      <c r="N20" s="8"/>
      <c r="O20" s="21"/>
      <c r="P20" s="9"/>
    </row>
    <row r="21" spans="1:16" ht="15.75">
      <c r="A21" s="1" t="s">
        <v>18</v>
      </c>
      <c r="D21" s="4"/>
      <c r="E21" s="4"/>
      <c r="I21" s="8"/>
      <c r="J21" s="9"/>
      <c r="K21" s="4"/>
      <c r="M21" s="17"/>
      <c r="N21" s="8"/>
      <c r="O21" s="9"/>
      <c r="P21" s="9"/>
    </row>
    <row r="22" spans="1:16" ht="51">
      <c r="A22" s="26" t="s">
        <v>0</v>
      </c>
      <c r="B22" s="26" t="s">
        <v>1</v>
      </c>
      <c r="C22" s="26" t="s">
        <v>2</v>
      </c>
      <c r="D22" s="27" t="s">
        <v>13</v>
      </c>
      <c r="E22" s="27" t="s">
        <v>14</v>
      </c>
      <c r="F22" s="40" t="s">
        <v>6</v>
      </c>
      <c r="G22" s="27" t="s">
        <v>21</v>
      </c>
      <c r="H22" s="27" t="s">
        <v>20</v>
      </c>
      <c r="I22" s="27" t="s">
        <v>7</v>
      </c>
      <c r="J22" s="27" t="s">
        <v>22</v>
      </c>
      <c r="K22" s="27" t="s">
        <v>24</v>
      </c>
      <c r="L22" s="30" t="s">
        <v>25</v>
      </c>
      <c r="M22" s="17"/>
      <c r="N22" s="30" t="s">
        <v>26</v>
      </c>
      <c r="O22" s="9"/>
      <c r="P22" s="9"/>
    </row>
    <row r="23" spans="1:16">
      <c r="A23" s="5" t="s">
        <v>10</v>
      </c>
      <c r="B23">
        <v>1088</v>
      </c>
      <c r="C23">
        <v>1050</v>
      </c>
      <c r="D23" s="4">
        <f t="shared" ref="D23:D33" si="7">AVERAGE(B23:C23)</f>
        <v>1069</v>
      </c>
      <c r="E23" s="4">
        <f>D23-D$33</f>
        <v>465.09999999999991</v>
      </c>
      <c r="F23" s="36">
        <f>E23/E24</f>
        <v>0.47894140665224999</v>
      </c>
      <c r="I23" s="8"/>
      <c r="J23" s="9"/>
      <c r="K23" s="8"/>
      <c r="L23" s="9"/>
    </row>
    <row r="24" spans="1:16" ht="15">
      <c r="A24" s="7" t="s">
        <v>8</v>
      </c>
      <c r="B24">
        <v>1590</v>
      </c>
      <c r="C24">
        <v>1560</v>
      </c>
      <c r="D24" s="4">
        <f t="shared" si="7"/>
        <v>1575</v>
      </c>
      <c r="E24" s="4">
        <f t="shared" ref="E24:E33" si="8">D24-D$33</f>
        <v>971.09999999999991</v>
      </c>
      <c r="F24" s="37">
        <f>E24/AVERAGE(E$24:E$26)</f>
        <v>0.9921670129074005</v>
      </c>
      <c r="G24">
        <f>AVERAGE(E24:E32)</f>
        <v>1049.7666666666669</v>
      </c>
      <c r="H24">
        <f>E24/G$24</f>
        <v>0.92506271234877568</v>
      </c>
      <c r="I24">
        <f>'large mito'!E24/'small mito'!H24</f>
        <v>5623.9430371056887</v>
      </c>
      <c r="J24" s="19">
        <f>I24/AVERAGE(I$7:I$9)</f>
        <v>1.1974530679307946</v>
      </c>
      <c r="K24" s="8">
        <f>-LN(J24)</f>
        <v>-0.18019685782785738</v>
      </c>
      <c r="L24" s="16">
        <f>K24*10/8.9</f>
        <v>-0.20246837958186223</v>
      </c>
      <c r="N24" s="15">
        <f t="shared" ref="N24:N32" si="9">AVERAGE(L7,L24)</f>
        <v>-0.13743403166328377</v>
      </c>
    </row>
    <row r="25" spans="1:16" ht="15">
      <c r="A25" s="7" t="s">
        <v>8</v>
      </c>
      <c r="B25">
        <v>1606.0000000000002</v>
      </c>
      <c r="C25">
        <v>1550</v>
      </c>
      <c r="D25" s="4">
        <f t="shared" si="7"/>
        <v>1578</v>
      </c>
      <c r="E25" s="4">
        <f t="shared" si="8"/>
        <v>974.09999999999991</v>
      </c>
      <c r="F25" s="37">
        <f t="shared" ref="F25:F32" si="10">E25/AVERAGE(E$24:E$26)</f>
        <v>0.9952320948132003</v>
      </c>
      <c r="H25">
        <f t="shared" ref="H25:H32" si="11">E25/G$24</f>
        <v>0.92792049026767831</v>
      </c>
      <c r="I25">
        <f>'large mito'!E25/'small mito'!H25</f>
        <v>5671.2833213564682</v>
      </c>
      <c r="J25" s="19">
        <f t="shared" ref="J25:J32" si="12">I25/AVERAGE(I$7:I$9)</f>
        <v>1.2075327874867712</v>
      </c>
      <c r="K25" s="8">
        <f t="shared" ref="K25:K32" si="13">-LN(J25)</f>
        <v>-0.18857925937410347</v>
      </c>
      <c r="L25" s="16">
        <f t="shared" ref="L25:L32" si="14">K25*10/8.9</f>
        <v>-0.21188680828550951</v>
      </c>
      <c r="M25" s="8"/>
      <c r="N25" s="15">
        <f t="shared" si="9"/>
        <v>-9.4521837951170459E-2</v>
      </c>
    </row>
    <row r="26" spans="1:16" ht="15">
      <c r="A26" s="7" t="s">
        <v>8</v>
      </c>
      <c r="B26">
        <v>1580</v>
      </c>
      <c r="C26">
        <v>1610</v>
      </c>
      <c r="D26" s="4">
        <f t="shared" si="7"/>
        <v>1595</v>
      </c>
      <c r="E26" s="4">
        <f t="shared" si="8"/>
        <v>991.09999999999991</v>
      </c>
      <c r="F26" s="37">
        <f t="shared" si="10"/>
        <v>1.0126008922793992</v>
      </c>
      <c r="H26">
        <f t="shared" si="11"/>
        <v>0.94411456514145975</v>
      </c>
      <c r="I26">
        <f>'large mito'!E26/'small mito'!H26</f>
        <v>5340.983166851649</v>
      </c>
      <c r="J26" s="19">
        <f t="shared" si="12"/>
        <v>1.1372050955559934</v>
      </c>
      <c r="K26" s="8">
        <f t="shared" si="13"/>
        <v>-0.12857358157608062</v>
      </c>
      <c r="L26" s="16">
        <f t="shared" si="14"/>
        <v>-0.1444646984000906</v>
      </c>
      <c r="M26" s="8"/>
      <c r="N26" s="15">
        <f t="shared" si="9"/>
        <v>-4.552199382636242E-2</v>
      </c>
    </row>
    <row r="27" spans="1:16" ht="15">
      <c r="A27" s="7" t="s">
        <v>11</v>
      </c>
      <c r="B27">
        <v>1700</v>
      </c>
      <c r="C27">
        <v>1710</v>
      </c>
      <c r="D27" s="4">
        <f t="shared" si="7"/>
        <v>1705</v>
      </c>
      <c r="E27" s="4">
        <f t="shared" si="8"/>
        <v>1101.0999999999999</v>
      </c>
      <c r="F27" s="37">
        <f t="shared" si="10"/>
        <v>1.1249872288253926</v>
      </c>
      <c r="H27">
        <f t="shared" si="11"/>
        <v>1.0488997555012223</v>
      </c>
      <c r="I27">
        <f>'large mito'!E27/'small mito'!H27</f>
        <v>3444.0850815850822</v>
      </c>
      <c r="J27" s="19">
        <f t="shared" si="12"/>
        <v>0.73331650408770577</v>
      </c>
      <c r="K27" s="8">
        <f t="shared" si="13"/>
        <v>0.31017787753848153</v>
      </c>
      <c r="L27" s="16">
        <f t="shared" si="14"/>
        <v>0.34851446914436124</v>
      </c>
      <c r="M27" s="8"/>
      <c r="N27" s="15">
        <f t="shared" si="9"/>
        <v>0.38627110457255764</v>
      </c>
    </row>
    <row r="28" spans="1:16" ht="15">
      <c r="A28" s="7" t="s">
        <v>11</v>
      </c>
      <c r="B28">
        <v>1700</v>
      </c>
      <c r="C28">
        <v>1690</v>
      </c>
      <c r="D28" s="4">
        <f t="shared" si="7"/>
        <v>1695</v>
      </c>
      <c r="E28" s="4">
        <f t="shared" si="8"/>
        <v>1091.0999999999999</v>
      </c>
      <c r="F28" s="37">
        <f t="shared" si="10"/>
        <v>1.1147702891393931</v>
      </c>
      <c r="H28">
        <f t="shared" si="11"/>
        <v>1.0393738291048802</v>
      </c>
      <c r="I28">
        <f>'large mito'!E28/'small mito'!H28</f>
        <v>3581.483289035531</v>
      </c>
      <c r="J28" s="19">
        <f t="shared" si="12"/>
        <v>0.76257140655634892</v>
      </c>
      <c r="K28" s="8">
        <f t="shared" si="13"/>
        <v>0.27105912694251255</v>
      </c>
      <c r="L28" s="16">
        <f t="shared" si="14"/>
        <v>0.30456081678933994</v>
      </c>
      <c r="M28" s="8"/>
      <c r="N28" s="15">
        <f t="shared" si="9"/>
        <v>0.35073874521201742</v>
      </c>
    </row>
    <row r="29" spans="1:16" ht="15">
      <c r="A29" s="7" t="s">
        <v>11</v>
      </c>
      <c r="B29">
        <v>1700</v>
      </c>
      <c r="C29">
        <v>1660</v>
      </c>
      <c r="D29" s="4">
        <f t="shared" si="7"/>
        <v>1680</v>
      </c>
      <c r="E29" s="4">
        <f t="shared" si="8"/>
        <v>1076.0999999999999</v>
      </c>
      <c r="F29" s="37">
        <f t="shared" si="10"/>
        <v>1.0994448796103942</v>
      </c>
      <c r="H29">
        <f t="shared" si="11"/>
        <v>1.0250849395103672</v>
      </c>
      <c r="I29">
        <f>'large mito'!E29/'small mito'!H29</f>
        <v>3470.4441191958622</v>
      </c>
      <c r="J29" s="19">
        <f t="shared" si="12"/>
        <v>0.73892888498247666</v>
      </c>
      <c r="K29" s="8">
        <f t="shared" si="13"/>
        <v>0.30255359408196281</v>
      </c>
      <c r="L29" s="16">
        <f t="shared" si="14"/>
        <v>0.33994785851905934</v>
      </c>
      <c r="M29" s="8"/>
      <c r="N29" s="15">
        <f t="shared" si="9"/>
        <v>0.36752381519416916</v>
      </c>
    </row>
    <row r="30" spans="1:16" ht="15">
      <c r="A30" s="7" t="s">
        <v>12</v>
      </c>
      <c r="B30">
        <v>1630</v>
      </c>
      <c r="C30">
        <v>1650</v>
      </c>
      <c r="D30" s="35">
        <f t="shared" si="7"/>
        <v>1640</v>
      </c>
      <c r="E30" s="4">
        <f t="shared" si="8"/>
        <v>1036.0999999999999</v>
      </c>
      <c r="F30" s="37">
        <f t="shared" si="10"/>
        <v>1.0585771208663965</v>
      </c>
      <c r="H30">
        <f t="shared" si="11"/>
        <v>0.98698123392499892</v>
      </c>
      <c r="I30">
        <f>'large mito'!E30/'small mito'!H30</f>
        <v>2434.1901521732148</v>
      </c>
      <c r="J30" s="19">
        <f t="shared" si="12"/>
        <v>0.51828911609084038</v>
      </c>
      <c r="K30" s="8">
        <f t="shared" si="13"/>
        <v>0.65722205325288208</v>
      </c>
      <c r="L30" s="16">
        <f t="shared" si="14"/>
        <v>0.73845174522795731</v>
      </c>
      <c r="N30" s="15">
        <f t="shared" si="9"/>
        <v>0.76545708742463092</v>
      </c>
    </row>
    <row r="31" spans="1:16" ht="15">
      <c r="A31" s="7" t="s">
        <v>12</v>
      </c>
      <c r="B31">
        <v>1720</v>
      </c>
      <c r="C31">
        <v>1700</v>
      </c>
      <c r="D31" s="4">
        <f t="shared" si="7"/>
        <v>1710</v>
      </c>
      <c r="E31" s="4">
        <f t="shared" si="8"/>
        <v>1106.0999999999999</v>
      </c>
      <c r="F31" s="37">
        <f t="shared" si="10"/>
        <v>1.1300956986683923</v>
      </c>
      <c r="H31">
        <f t="shared" si="11"/>
        <v>1.0536627186993932</v>
      </c>
      <c r="I31">
        <f>'large mito'!E31/'small mito'!H31</f>
        <v>2332.3402796612736</v>
      </c>
      <c r="J31" s="19">
        <f t="shared" si="12"/>
        <v>0.49660318479617532</v>
      </c>
      <c r="K31" s="8">
        <f t="shared" si="13"/>
        <v>0.69996399272651022</v>
      </c>
      <c r="L31" s="16">
        <f t="shared" si="14"/>
        <v>0.78647639632192157</v>
      </c>
      <c r="N31" s="15">
        <f t="shared" si="9"/>
        <v>0.80736577826076306</v>
      </c>
    </row>
    <row r="32" spans="1:16" ht="15">
      <c r="A32" s="7" t="s">
        <v>12</v>
      </c>
      <c r="B32">
        <v>1730</v>
      </c>
      <c r="C32">
        <v>1680</v>
      </c>
      <c r="D32" s="4">
        <f t="shared" si="7"/>
        <v>1705</v>
      </c>
      <c r="E32" s="4">
        <f t="shared" si="8"/>
        <v>1101.0999999999999</v>
      </c>
      <c r="F32" s="37">
        <f t="shared" si="10"/>
        <v>1.1249872288253926</v>
      </c>
      <c r="H32">
        <f t="shared" si="11"/>
        <v>1.0488997555012223</v>
      </c>
      <c r="I32">
        <f>'large mito'!E32/'small mito'!H32</f>
        <v>2316.7132867132877</v>
      </c>
      <c r="J32" s="19">
        <f t="shared" si="12"/>
        <v>0.49327587679809698</v>
      </c>
      <c r="K32" s="8">
        <f t="shared" si="13"/>
        <v>0.70668667362457482</v>
      </c>
      <c r="L32" s="16">
        <f t="shared" si="14"/>
        <v>0.79402997036469081</v>
      </c>
      <c r="N32" s="15">
        <f t="shared" si="9"/>
        <v>0.8239828329520813</v>
      </c>
    </row>
    <row r="33" spans="1:7">
      <c r="A33" s="10" t="s">
        <v>5</v>
      </c>
      <c r="B33">
        <v>613.80000000000007</v>
      </c>
      <c r="C33">
        <v>594</v>
      </c>
      <c r="D33" s="4">
        <f t="shared" si="7"/>
        <v>603.90000000000009</v>
      </c>
      <c r="E33" s="4">
        <f t="shared" si="8"/>
        <v>0</v>
      </c>
      <c r="F33" s="37"/>
    </row>
    <row r="35" spans="1:7">
      <c r="B35" s="21" t="s">
        <v>23</v>
      </c>
    </row>
    <row r="37" spans="1:7" ht="15">
      <c r="D37" s="18"/>
      <c r="E37" s="18"/>
      <c r="F37" s="22" t="s">
        <v>15</v>
      </c>
    </row>
    <row r="40" spans="1:7">
      <c r="F40" s="46"/>
      <c r="G40" s="46"/>
    </row>
    <row r="43" spans="1:7">
      <c r="E43" s="18"/>
    </row>
  </sheetData>
  <phoneticPr fontId="0" type="noConversion"/>
  <hyperlinks>
    <hyperlink ref="A2" r:id="rId1" display="mailto:joel.meyer@duke.edu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tabSelected="1" topLeftCell="A4" workbookViewId="0">
      <selection activeCell="F49" sqref="F49"/>
    </sheetView>
  </sheetViews>
  <sheetFormatPr defaultRowHeight="12.75"/>
  <cols>
    <col min="2" max="2" width="13.140625" customWidth="1"/>
    <col min="3" max="3" width="15.7109375" customWidth="1"/>
  </cols>
  <sheetData>
    <row r="1" spans="1:11" ht="15.75">
      <c r="A1" s="48" t="s">
        <v>39</v>
      </c>
    </row>
    <row r="2" spans="1:11" ht="15.75">
      <c r="A2" s="49" t="s">
        <v>40</v>
      </c>
    </row>
    <row r="3" spans="1:11" ht="15.75">
      <c r="A3" s="48" t="s">
        <v>9</v>
      </c>
    </row>
    <row r="4" spans="1:11" ht="42" customHeight="1">
      <c r="A4" s="38" t="s">
        <v>27</v>
      </c>
      <c r="B4" s="38" t="s">
        <v>29</v>
      </c>
      <c r="C4" s="38" t="s">
        <v>28</v>
      </c>
      <c r="D4" s="38"/>
      <c r="G4" s="30" t="s">
        <v>30</v>
      </c>
      <c r="H4" s="30" t="s">
        <v>31</v>
      </c>
      <c r="I4" s="30"/>
      <c r="J4" s="30" t="s">
        <v>32</v>
      </c>
      <c r="K4" s="30" t="s">
        <v>33</v>
      </c>
    </row>
    <row r="5" spans="1:11">
      <c r="A5" s="7" t="s">
        <v>8</v>
      </c>
      <c r="B5">
        <f>'large nuclear'!J24</f>
        <v>-2.4210388399785475E-2</v>
      </c>
      <c r="C5">
        <f>'small mito'!N24</f>
        <v>-0.13743403166328377</v>
      </c>
      <c r="F5" s="7" t="s">
        <v>8</v>
      </c>
      <c r="G5">
        <f>AVERAGE(B5:B7)</f>
        <v>3.1875598289365692E-4</v>
      </c>
      <c r="H5">
        <f>AVERAGE(C5:C7)</f>
        <v>-9.2492621146938889E-2</v>
      </c>
      <c r="J5">
        <f>STDEV(B5:B7)/SQRT(COUNT(B5:B7))</f>
        <v>1.5385842915596366E-2</v>
      </c>
      <c r="K5">
        <f>STDEV(C5:C7)/SQRT(COUNT(C5:C7))</f>
        <v>2.6552112065790216E-2</v>
      </c>
    </row>
    <row r="6" spans="1:11">
      <c r="A6" s="7" t="s">
        <v>8</v>
      </c>
      <c r="B6">
        <f>'large nuclear'!J25</f>
        <v>-3.5074547017017177E-3</v>
      </c>
      <c r="C6">
        <f>'small mito'!N25</f>
        <v>-9.4521837951170459E-2</v>
      </c>
      <c r="F6" s="7" t="s">
        <v>11</v>
      </c>
      <c r="G6">
        <f>AVERAGE(B8:B10)</f>
        <v>0.35388559915375745</v>
      </c>
      <c r="H6">
        <f>AVERAGE(C8:C10)</f>
        <v>0.36817788832624809</v>
      </c>
      <c r="J6">
        <f>STDEV(B8:B10)/SQRT(COUNT(B8:B10))</f>
        <v>9.8196480891628093E-3</v>
      </c>
      <c r="K6">
        <f>STDEV(C8:C10)/SQRT(COUNT(C8:C10))</f>
        <v>1.0262520794590758E-2</v>
      </c>
    </row>
    <row r="7" spans="1:11">
      <c r="A7" s="7" t="s">
        <v>8</v>
      </c>
      <c r="B7">
        <f>'large nuclear'!J26</f>
        <v>2.8674111050168163E-2</v>
      </c>
      <c r="C7">
        <f>'small mito'!N26</f>
        <v>-4.552199382636242E-2</v>
      </c>
      <c r="F7" s="7" t="s">
        <v>12</v>
      </c>
      <c r="G7">
        <f>AVERAGE(B11:B13)</f>
        <v>0.76648091757094761</v>
      </c>
      <c r="H7">
        <f>AVERAGE(C11:C13)</f>
        <v>0.79893523287915846</v>
      </c>
      <c r="J7">
        <f>STDEV(B11:B13)/SQRT(COUNT(B11:B13))</f>
        <v>1.2430253712359781E-2</v>
      </c>
      <c r="K7">
        <f>STDEV(C11:C13)/SQRT(COUNT(C11:C13))</f>
        <v>1.7412842903628427E-2</v>
      </c>
    </row>
    <row r="8" spans="1:11">
      <c r="A8" s="7" t="s">
        <v>11</v>
      </c>
      <c r="B8">
        <f>'large nuclear'!J27</f>
        <v>0.37095844460582278</v>
      </c>
      <c r="C8">
        <f>'small mito'!N27</f>
        <v>0.38627110457255764</v>
      </c>
    </row>
    <row r="9" spans="1:11">
      <c r="A9" s="7" t="s">
        <v>11</v>
      </c>
      <c r="B9">
        <f>'large nuclear'!J28</f>
        <v>0.33694293309836443</v>
      </c>
      <c r="C9">
        <f>'small mito'!N28</f>
        <v>0.35073874521201742</v>
      </c>
    </row>
    <row r="10" spans="1:11">
      <c r="A10" s="7" t="s">
        <v>11</v>
      </c>
      <c r="B10">
        <f>'large nuclear'!J29</f>
        <v>0.35375541975708524</v>
      </c>
      <c r="C10">
        <f>'small mito'!N29</f>
        <v>0.36752381519416916</v>
      </c>
    </row>
    <row r="11" spans="1:11">
      <c r="A11" s="7" t="s">
        <v>12</v>
      </c>
      <c r="B11">
        <f>'large nuclear'!J30</f>
        <v>0.79040839961048426</v>
      </c>
      <c r="C11">
        <f>'small mito'!N30</f>
        <v>0.76545708742463092</v>
      </c>
    </row>
    <row r="12" spans="1:11">
      <c r="A12" s="7" t="s">
        <v>12</v>
      </c>
      <c r="B12">
        <f>'large nuclear'!J31</f>
        <v>0.74867420431980247</v>
      </c>
      <c r="C12">
        <f>'small mito'!N31</f>
        <v>0.80736577826076306</v>
      </c>
      <c r="F12" s="23" t="s">
        <v>34</v>
      </c>
    </row>
    <row r="13" spans="1:11">
      <c r="A13" s="7" t="s">
        <v>12</v>
      </c>
      <c r="B13">
        <f>'large nuclear'!J32</f>
        <v>0.76036014878255609</v>
      </c>
      <c r="C13">
        <f>'small mito'!N32</f>
        <v>0.8239828329520813</v>
      </c>
      <c r="F13" s="23" t="s">
        <v>35</v>
      </c>
    </row>
  </sheetData>
  <hyperlinks>
    <hyperlink ref="A2" r:id="rId1" display="mailto:joel.meyer@duke.edu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large nuclear</vt:lpstr>
      <vt:lpstr>large mito</vt:lpstr>
      <vt:lpstr>small mito</vt:lpstr>
      <vt:lpstr>Summary data</vt:lpstr>
    </vt:vector>
  </TitlesOfParts>
  <Company>NIEHS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SANTOS3</dc:creator>
  <cp:lastModifiedBy>joel meyer</cp:lastModifiedBy>
  <dcterms:created xsi:type="dcterms:W3CDTF">2003-10-09T12:52:32Z</dcterms:created>
  <dcterms:modified xsi:type="dcterms:W3CDTF">2009-12-28T14:06:40Z</dcterms:modified>
</cp:coreProperties>
</file>