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9" documentId="8_{46D0CA8B-6F25-41A6-B09B-8C5154B147C3}" xr6:coauthVersionLast="47" xr6:coauthVersionMax="47" xr10:uidLastSave="{EFA7F897-2D73-414C-9265-C9ABFAE30B0B}"/>
  <bookViews>
    <workbookView xWindow="-108" yWindow="-108" windowWidth="23256" windowHeight="12456" activeTab="3" xr2:uid="{00000000-000D-0000-FFFF-FFFF00000000}"/>
  </bookViews>
  <sheets>
    <sheet name="Description " sheetId="6" r:id="rId1"/>
    <sheet name="Macroinv (ind per sample)" sheetId="4" r:id="rId2"/>
    <sheet name="Zooplankton density (ind per L)" sheetId="7" r:id="rId3"/>
    <sheet name="Physico-chemical parameters" sheetId="2" r:id="rId4"/>
    <sheet name="Org. matter Decomposition" sheetId="3" r:id="rId5"/>
  </sheets>
  <definedNames>
    <definedName name="_xlnm._FilterDatabase" localSheetId="1" hidden="1">'Macroinv (ind per sample)'!$E$1:$AD$97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37" i="7" l="1"/>
  <c r="AU36" i="7"/>
  <c r="AU35" i="7"/>
  <c r="AU85" i="7"/>
  <c r="AU84" i="7"/>
  <c r="AU83" i="7"/>
  <c r="AU34" i="7"/>
  <c r="AU33" i="7"/>
  <c r="AU32" i="7"/>
  <c r="AU82" i="7"/>
  <c r="AU81" i="7"/>
  <c r="AU80" i="7"/>
  <c r="AU31" i="7"/>
  <c r="AU30" i="7"/>
  <c r="AU29" i="7"/>
  <c r="AU79" i="7"/>
  <c r="AU78" i="7"/>
  <c r="AU77" i="7"/>
  <c r="AU28" i="7"/>
  <c r="AU27" i="7"/>
  <c r="AU26" i="7"/>
  <c r="AU76" i="7"/>
  <c r="AU75" i="7"/>
  <c r="AU74" i="7"/>
  <c r="AU25" i="7"/>
  <c r="AU24" i="7"/>
  <c r="AU23" i="7"/>
  <c r="AU73" i="7"/>
  <c r="AU72" i="7"/>
  <c r="AU71" i="7"/>
  <c r="AU22" i="7"/>
  <c r="AU21" i="7"/>
  <c r="AU20" i="7"/>
  <c r="AU70" i="7"/>
  <c r="AU69" i="7"/>
  <c r="AU68" i="7"/>
  <c r="AU19" i="7"/>
  <c r="AU18" i="7"/>
  <c r="AU17" i="7"/>
  <c r="AU67" i="7"/>
  <c r="AU66" i="7"/>
  <c r="AU65" i="7"/>
  <c r="AU16" i="7"/>
  <c r="AU15" i="7"/>
  <c r="AU14" i="7"/>
  <c r="AU64" i="7"/>
  <c r="AU63" i="7"/>
  <c r="AU62" i="7"/>
  <c r="AU13" i="7"/>
  <c r="AU12" i="7"/>
  <c r="AU11" i="7"/>
  <c r="AU61" i="7"/>
  <c r="AU60" i="7"/>
  <c r="AU59" i="7"/>
  <c r="AU10" i="7"/>
  <c r="AU9" i="7"/>
  <c r="AU8" i="7"/>
  <c r="AU58" i="7"/>
  <c r="AU57" i="7"/>
  <c r="AU56" i="7"/>
  <c r="AU7" i="7"/>
  <c r="AU6" i="7"/>
  <c r="AU5" i="7"/>
  <c r="AU55" i="7"/>
  <c r="AU54" i="7"/>
  <c r="AU53" i="7"/>
  <c r="AU4" i="7"/>
  <c r="AU3" i="7"/>
  <c r="AU2" i="7"/>
  <c r="AU52" i="7"/>
  <c r="AU51" i="7"/>
  <c r="S49" i="7"/>
  <c r="S48" i="7"/>
  <c r="S47" i="7"/>
  <c r="S97" i="7"/>
  <c r="S96" i="7"/>
  <c r="S46" i="7"/>
  <c r="S45" i="7"/>
  <c r="S94" i="7"/>
  <c r="S93" i="7"/>
  <c r="S92" i="7"/>
  <c r="S43" i="7"/>
  <c r="S42" i="7"/>
  <c r="S41" i="7"/>
  <c r="S91" i="7"/>
  <c r="S90" i="7"/>
  <c r="S89" i="7"/>
  <c r="S40" i="7"/>
  <c r="S39" i="7"/>
  <c r="S38" i="7"/>
  <c r="S88" i="7"/>
  <c r="S87" i="7"/>
  <c r="S86" i="7"/>
  <c r="S37" i="7"/>
  <c r="S36" i="7"/>
  <c r="S35" i="7"/>
  <c r="S85" i="7"/>
  <c r="S84" i="7"/>
  <c r="S83" i="7"/>
  <c r="S34" i="7"/>
  <c r="S33" i="7"/>
  <c r="S32" i="7"/>
  <c r="S82" i="7"/>
  <c r="S81" i="7"/>
  <c r="S80" i="7"/>
  <c r="S31" i="7"/>
  <c r="S30" i="7"/>
  <c r="S29" i="7"/>
  <c r="S79" i="7"/>
  <c r="S78" i="7"/>
  <c r="S77" i="7"/>
  <c r="S28" i="7"/>
  <c r="S27" i="7"/>
  <c r="S26" i="7"/>
  <c r="S76" i="7"/>
  <c r="S75" i="7"/>
  <c r="S74" i="7"/>
  <c r="S25" i="7"/>
  <c r="S24" i="7"/>
  <c r="S23" i="7"/>
  <c r="S73" i="7"/>
  <c r="S72" i="7"/>
  <c r="S71" i="7"/>
  <c r="S22" i="7"/>
  <c r="S21" i="7"/>
  <c r="S20" i="7"/>
  <c r="S70" i="7"/>
  <c r="S69" i="7"/>
  <c r="S68" i="7"/>
  <c r="S19" i="7"/>
  <c r="S18" i="7"/>
  <c r="S17" i="7"/>
  <c r="S67" i="7"/>
  <c r="S66" i="7"/>
  <c r="S65" i="7"/>
  <c r="S16" i="7"/>
  <c r="S15" i="7"/>
  <c r="S14" i="7"/>
  <c r="S64" i="7"/>
  <c r="S63" i="7"/>
  <c r="S62" i="7"/>
  <c r="S13" i="7"/>
  <c r="S12" i="7"/>
  <c r="S11" i="7"/>
  <c r="S61" i="7"/>
  <c r="S60" i="7"/>
  <c r="S59" i="7"/>
  <c r="S10" i="7"/>
  <c r="S9" i="7"/>
  <c r="S8" i="7"/>
  <c r="S58" i="7"/>
  <c r="S57" i="7"/>
  <c r="S56" i="7"/>
  <c r="S7" i="7"/>
  <c r="S6" i="7"/>
  <c r="S5" i="7"/>
  <c r="S55" i="7"/>
  <c r="S54" i="7"/>
  <c r="S53" i="7"/>
  <c r="S4" i="7"/>
  <c r="S3" i="7"/>
  <c r="S2" i="7"/>
  <c r="S52" i="7"/>
  <c r="S51" i="7"/>
  <c r="N49" i="7"/>
  <c r="N48" i="7"/>
  <c r="N47" i="7"/>
  <c r="N97" i="7"/>
  <c r="N94" i="7"/>
  <c r="N93" i="7"/>
  <c r="N92" i="7"/>
  <c r="N89" i="7"/>
  <c r="N40" i="7"/>
  <c r="N87" i="7"/>
  <c r="N37" i="7"/>
  <c r="N36" i="7"/>
  <c r="N35" i="7"/>
  <c r="N85" i="7"/>
  <c r="N84" i="7"/>
  <c r="N83" i="7"/>
  <c r="N34" i="7"/>
  <c r="N33" i="7"/>
  <c r="N32" i="7"/>
  <c r="N82" i="7"/>
  <c r="N81" i="7"/>
  <c r="N80" i="7"/>
  <c r="N31" i="7"/>
  <c r="N30" i="7"/>
  <c r="N29" i="7"/>
  <c r="N79" i="7"/>
  <c r="N78" i="7"/>
  <c r="N77" i="7"/>
  <c r="N28" i="7"/>
  <c r="N27" i="7"/>
  <c r="N26" i="7"/>
  <c r="N76" i="7"/>
  <c r="N75" i="7"/>
  <c r="N74" i="7"/>
  <c r="N25" i="7"/>
  <c r="N24" i="7"/>
  <c r="N23" i="7"/>
  <c r="N73" i="7"/>
  <c r="N72" i="7"/>
  <c r="N71" i="7"/>
  <c r="N22" i="7"/>
  <c r="N21" i="7"/>
  <c r="N20" i="7"/>
  <c r="N70" i="7"/>
  <c r="N69" i="7"/>
  <c r="N68" i="7"/>
  <c r="N19" i="7"/>
  <c r="N18" i="7"/>
  <c r="N17" i="7"/>
  <c r="N67" i="7"/>
  <c r="N66" i="7"/>
  <c r="N65" i="7"/>
  <c r="N16" i="7"/>
  <c r="N15" i="7"/>
  <c r="N14" i="7"/>
  <c r="N64" i="7"/>
  <c r="N63" i="7"/>
  <c r="N62" i="7"/>
  <c r="N13" i="7"/>
  <c r="N12" i="7"/>
  <c r="N11" i="7"/>
  <c r="N61" i="7"/>
  <c r="N60" i="7"/>
  <c r="N59" i="7"/>
  <c r="N10" i="7"/>
  <c r="N9" i="7"/>
  <c r="N8" i="7"/>
  <c r="N58" i="7"/>
  <c r="N57" i="7"/>
  <c r="N56" i="7"/>
  <c r="N7" i="7"/>
  <c r="N6" i="7"/>
  <c r="N5" i="7"/>
  <c r="N55" i="7"/>
  <c r="N54" i="7"/>
  <c r="N53" i="7"/>
  <c r="N4" i="7"/>
  <c r="N3" i="7"/>
  <c r="N2" i="7"/>
  <c r="N52" i="7"/>
  <c r="N51" i="7"/>
  <c r="AZ95" i="7"/>
  <c r="AX95" i="7"/>
  <c r="AV95" i="7"/>
  <c r="AM95" i="7"/>
  <c r="AJ95" i="7"/>
  <c r="AI95" i="7"/>
  <c r="V95" i="7"/>
  <c r="U95" i="7"/>
  <c r="S95" i="7" s="1"/>
  <c r="R95" i="7"/>
  <c r="N95" i="7" s="1"/>
  <c r="AZ40" i="7"/>
  <c r="AX40" i="7"/>
  <c r="AW40" i="7"/>
  <c r="AV40" i="7"/>
  <c r="AP40" i="7"/>
  <c r="AH40" i="7"/>
  <c r="V40" i="7"/>
  <c r="U40" i="7"/>
  <c r="R40" i="7"/>
  <c r="J40" i="7"/>
  <c r="H40" i="7"/>
  <c r="AX44" i="7"/>
  <c r="AW44" i="7"/>
  <c r="AV44" i="7"/>
  <c r="AU44" i="7" s="1"/>
  <c r="AP44" i="7"/>
  <c r="V44" i="7"/>
  <c r="U44" i="7"/>
  <c r="S44" i="7" s="1"/>
  <c r="R44" i="7"/>
  <c r="N44" i="7" s="1"/>
  <c r="H44" i="7"/>
  <c r="AX97" i="7"/>
  <c r="AV97" i="7"/>
  <c r="AU97" i="7" s="1"/>
  <c r="AK97" i="7"/>
  <c r="AF97" i="7"/>
  <c r="V97" i="7"/>
  <c r="AG47" i="7"/>
  <c r="AZ47" i="7"/>
  <c r="AX47" i="7"/>
  <c r="AV47" i="7"/>
  <c r="AU47" i="7" s="1"/>
  <c r="AP47" i="7"/>
  <c r="AK47" i="7"/>
  <c r="AJ47" i="7"/>
  <c r="AI47" i="7"/>
  <c r="AF47" i="7"/>
  <c r="V47" i="7"/>
  <c r="AV49" i="7"/>
  <c r="AU49" i="7" s="1"/>
  <c r="AP49" i="7"/>
  <c r="AK49" i="7"/>
  <c r="AJ49" i="7"/>
  <c r="AI49" i="7"/>
  <c r="AZ48" i="7"/>
  <c r="AX48" i="7"/>
  <c r="AV48" i="7"/>
  <c r="AK48" i="7"/>
  <c r="AI48" i="7"/>
  <c r="V48" i="7"/>
  <c r="AO96" i="7"/>
  <c r="AX96" i="7"/>
  <c r="AV96" i="7"/>
  <c r="AU96" i="7" s="1"/>
  <c r="AI96" i="7"/>
  <c r="V96" i="7"/>
  <c r="R96" i="7"/>
  <c r="N96" i="7" s="1"/>
  <c r="AZ46" i="7"/>
  <c r="AX46" i="7"/>
  <c r="AV46" i="7"/>
  <c r="AP46" i="7"/>
  <c r="AK46" i="7"/>
  <c r="AI46" i="7"/>
  <c r="V46" i="7"/>
  <c r="R46" i="7"/>
  <c r="N46" i="7" s="1"/>
  <c r="AX45" i="7"/>
  <c r="AV45" i="7"/>
  <c r="AU45" i="7" s="1"/>
  <c r="AP45" i="7"/>
  <c r="AI45" i="7"/>
  <c r="V45" i="7"/>
  <c r="O45" i="7"/>
  <c r="N45" i="7" s="1"/>
  <c r="H45" i="7"/>
  <c r="AO94" i="7"/>
  <c r="AX94" i="7"/>
  <c r="AV94" i="7"/>
  <c r="AU94" i="7" s="1"/>
  <c r="V94" i="7"/>
  <c r="H94" i="7"/>
  <c r="F94" i="7"/>
  <c r="AV93" i="7"/>
  <c r="AU93" i="7" s="1"/>
  <c r="AT93" i="7" s="1"/>
  <c r="AZ92" i="7"/>
  <c r="AX92" i="7"/>
  <c r="AV92" i="7"/>
  <c r="AP92" i="7"/>
  <c r="AH92" i="7"/>
  <c r="AJ92" i="7"/>
  <c r="AI92" i="7"/>
  <c r="V92" i="7"/>
  <c r="AQ43" i="7"/>
  <c r="AZ43" i="7"/>
  <c r="AV43" i="7"/>
  <c r="AU43" i="7" s="1"/>
  <c r="AP43" i="7"/>
  <c r="AN43" i="7"/>
  <c r="AI43" i="7"/>
  <c r="V43" i="7"/>
  <c r="R43" i="7"/>
  <c r="O43" i="7"/>
  <c r="J43" i="7"/>
  <c r="AQ42" i="7"/>
  <c r="AX42" i="7"/>
  <c r="AV42" i="7"/>
  <c r="AU42" i="7" s="1"/>
  <c r="AJ42" i="7"/>
  <c r="AI42" i="7"/>
  <c r="X42" i="7"/>
  <c r="V42" i="7"/>
  <c r="R42" i="7"/>
  <c r="N42" i="7" s="1"/>
  <c r="J42" i="7"/>
  <c r="H42" i="7"/>
  <c r="F42" i="7"/>
  <c r="AZ41" i="7"/>
  <c r="AQ41" i="7"/>
  <c r="AO41" i="7"/>
  <c r="AX41" i="7"/>
  <c r="AV41" i="7"/>
  <c r="AU41" i="7" s="1"/>
  <c r="AS41" i="7"/>
  <c r="AP41" i="7"/>
  <c r="AI41" i="7"/>
  <c r="V41" i="7"/>
  <c r="R41" i="7"/>
  <c r="O41" i="7"/>
  <c r="N41" i="7" s="1"/>
  <c r="AX91" i="7"/>
  <c r="AV91" i="7"/>
  <c r="AR91" i="7"/>
  <c r="AP91" i="7"/>
  <c r="AH91" i="7"/>
  <c r="AK91" i="7"/>
  <c r="AI91" i="7"/>
  <c r="X91" i="7"/>
  <c r="V91" i="7"/>
  <c r="R91" i="7"/>
  <c r="O91" i="7"/>
  <c r="N91" i="7" s="1"/>
  <c r="J91" i="7"/>
  <c r="H91" i="7"/>
  <c r="F91" i="7"/>
  <c r="AX90" i="7"/>
  <c r="AV90" i="7"/>
  <c r="AU90" i="7" s="1"/>
  <c r="AP90" i="7"/>
  <c r="V90" i="7"/>
  <c r="R90" i="7"/>
  <c r="O90" i="7"/>
  <c r="N90" i="7" s="1"/>
  <c r="J90" i="7"/>
  <c r="AX89" i="7"/>
  <c r="AV89" i="7"/>
  <c r="AU89" i="7" s="1"/>
  <c r="AP89" i="7"/>
  <c r="V89" i="7"/>
  <c r="F89" i="7"/>
  <c r="O89" i="7"/>
  <c r="AO39" i="7"/>
  <c r="AV39" i="7"/>
  <c r="AU39" i="7" s="1"/>
  <c r="AS39" i="7"/>
  <c r="AI39" i="7"/>
  <c r="V39" i="7"/>
  <c r="R39" i="7"/>
  <c r="O39" i="7"/>
  <c r="N39" i="7" s="1"/>
  <c r="J39" i="7"/>
  <c r="F39" i="7"/>
  <c r="H39" i="7"/>
  <c r="AQ38" i="7"/>
  <c r="AO38" i="7"/>
  <c r="AZ38" i="7"/>
  <c r="AW38" i="7"/>
  <c r="V38" i="7"/>
  <c r="AI38" i="7"/>
  <c r="AK38" i="7"/>
  <c r="AP38" i="7"/>
  <c r="AV38" i="7"/>
  <c r="AU38" i="7" s="1"/>
  <c r="R38" i="7"/>
  <c r="O38" i="7"/>
  <c r="N38" i="7" s="1"/>
  <c r="J38" i="7"/>
  <c r="F38" i="7"/>
  <c r="BA88" i="7"/>
  <c r="AO88" i="7"/>
  <c r="AX88" i="7"/>
  <c r="AV88" i="7"/>
  <c r="AU88" i="7" s="1"/>
  <c r="AS88" i="7"/>
  <c r="AH88" i="7"/>
  <c r="AG88" i="7"/>
  <c r="AK88" i="7"/>
  <c r="V88" i="7"/>
  <c r="R88" i="7"/>
  <c r="N88" i="7" s="1"/>
  <c r="M88" i="7"/>
  <c r="J88" i="7"/>
  <c r="H88" i="7"/>
  <c r="AZ86" i="7"/>
  <c r="AV86" i="7"/>
  <c r="AU86" i="7" s="1"/>
  <c r="AO86" i="7"/>
  <c r="X86" i="7"/>
  <c r="V86" i="7"/>
  <c r="R86" i="7"/>
  <c r="O86" i="7"/>
  <c r="N86" i="7" s="1"/>
  <c r="J86" i="7"/>
  <c r="F86" i="7"/>
  <c r="H86" i="7"/>
  <c r="AX87" i="7"/>
  <c r="AV87" i="7"/>
  <c r="AS87" i="7"/>
  <c r="AB87" i="7"/>
  <c r="V87" i="7"/>
  <c r="R87" i="7"/>
  <c r="O87" i="7"/>
  <c r="J87" i="7"/>
  <c r="F87" i="7"/>
  <c r="S50" i="7"/>
  <c r="N50" i="7"/>
  <c r="AU50" i="7"/>
  <c r="N50" i="4"/>
  <c r="AU92" i="7" l="1"/>
  <c r="AU40" i="7"/>
  <c r="AU87" i="7"/>
  <c r="AU91" i="7"/>
  <c r="N43" i="7"/>
  <c r="AU46" i="7"/>
  <c r="AU48" i="7"/>
  <c r="AU95" i="7"/>
</calcChain>
</file>

<file path=xl/sharedStrings.xml><?xml version="1.0" encoding="utf-8"?>
<sst xmlns="http://schemas.openxmlformats.org/spreadsheetml/2006/main" count="849" uniqueCount="133">
  <si>
    <t>Echinogammarus</t>
  </si>
  <si>
    <t>Hydracarina</t>
  </si>
  <si>
    <t>Melanopsis</t>
  </si>
  <si>
    <t>Zygoptera</t>
  </si>
  <si>
    <t>Diptera pupa</t>
  </si>
  <si>
    <t>M</t>
  </si>
  <si>
    <t>NM</t>
  </si>
  <si>
    <t>Dytiscidae larvae</t>
  </si>
  <si>
    <t>Dytiscidae small larvae</t>
  </si>
  <si>
    <t>Dugastella</t>
  </si>
  <si>
    <t>Isopoda</t>
  </si>
  <si>
    <t>Planorbidae</t>
  </si>
  <si>
    <t>pH</t>
  </si>
  <si>
    <t>Container (g)</t>
  </si>
  <si>
    <t>Physella acuta</t>
  </si>
  <si>
    <t>Mesoveliidae</t>
  </si>
  <si>
    <t>Notonecta sp.</t>
  </si>
  <si>
    <t>Gerris sp.</t>
  </si>
  <si>
    <t>Corixa sp.</t>
  </si>
  <si>
    <t>Culicidae</t>
  </si>
  <si>
    <t>Orthochladiinae sp.</t>
  </si>
  <si>
    <t>Ansipotera</t>
  </si>
  <si>
    <t>Cloeon sp.</t>
  </si>
  <si>
    <t>Caenis sp.</t>
  </si>
  <si>
    <t>Palaemonetes zariquiey</t>
  </si>
  <si>
    <t>Trichoptera</t>
  </si>
  <si>
    <t>Platyhelminthes</t>
  </si>
  <si>
    <t>Chironomidae</t>
  </si>
  <si>
    <t>Dytiscidae adult total</t>
  </si>
  <si>
    <t>Dytiscidae terrestrial</t>
  </si>
  <si>
    <t>Hydroglyphus</t>
  </si>
  <si>
    <t>Araneae</t>
  </si>
  <si>
    <t>Macrothrix sp</t>
  </si>
  <si>
    <t>Nauplii</t>
  </si>
  <si>
    <t>Anuraepsis sp</t>
  </si>
  <si>
    <t>Bdelloide</t>
  </si>
  <si>
    <t>D01_NM_0</t>
  </si>
  <si>
    <t>D17_NM_0</t>
  </si>
  <si>
    <t>D22_NM_0</t>
  </si>
  <si>
    <t>D03_M_0</t>
  </si>
  <si>
    <t>D07_M_0</t>
  </si>
  <si>
    <t>D16_M_0</t>
  </si>
  <si>
    <t>D10_NM_2</t>
  </si>
  <si>
    <t>D13_NM_2</t>
  </si>
  <si>
    <t>D21_NM_2</t>
  </si>
  <si>
    <t>D04_M_2</t>
  </si>
  <si>
    <t>D06_M_2</t>
  </si>
  <si>
    <t>D09_M_2</t>
  </si>
  <si>
    <t>D02_NM_20</t>
  </si>
  <si>
    <t>D14_NM_20</t>
  </si>
  <si>
    <t>D24_NM_20</t>
  </si>
  <si>
    <t>D12_M_20</t>
  </si>
  <si>
    <t>D15_M_20</t>
  </si>
  <si>
    <t>D19_M_20</t>
  </si>
  <si>
    <t>D05_NM_200</t>
  </si>
  <si>
    <t>D08_NM_200</t>
  </si>
  <si>
    <t>D18_NM_200</t>
  </si>
  <si>
    <t>D11_M_200</t>
  </si>
  <si>
    <t>D20_M_200</t>
  </si>
  <si>
    <t>D23_M_200</t>
  </si>
  <si>
    <t>Keratella</t>
  </si>
  <si>
    <t>sum copepodito cyclopido</t>
  </si>
  <si>
    <t>Copepodite calanoide</t>
  </si>
  <si>
    <t>Daphnia pulicaria</t>
  </si>
  <si>
    <t>Ceriodaphnia reticulata</t>
  </si>
  <si>
    <t>Bosmina longirostris</t>
  </si>
  <si>
    <t xml:space="preserve">Chidorus sphaericus </t>
  </si>
  <si>
    <t>Coronatella rectangula</t>
  </si>
  <si>
    <t>Simochephalus vetulus</t>
  </si>
  <si>
    <t>Pleuroxus aduncus</t>
  </si>
  <si>
    <t>Kurzia sp</t>
  </si>
  <si>
    <t xml:space="preserve">Acanthocyclops americanus </t>
  </si>
  <si>
    <t>Microcyclops varicans</t>
  </si>
  <si>
    <t>Tropocyclops prasinus</t>
  </si>
  <si>
    <t>Copepodito cyclopido</t>
  </si>
  <si>
    <t>Copepodito calanoide</t>
  </si>
  <si>
    <t>Copidodiaptomus numidicus</t>
  </si>
  <si>
    <t>Brachionus calyciflorus</t>
  </si>
  <si>
    <t>Brachionus quadridentatus</t>
  </si>
  <si>
    <t>Brachionus plicatillis</t>
  </si>
  <si>
    <t>Brachionus havanaensis</t>
  </si>
  <si>
    <t>Platyas sp</t>
  </si>
  <si>
    <t>Cephalodella Gibba</t>
  </si>
  <si>
    <t>Corulella sp</t>
  </si>
  <si>
    <t>Euchlanis sp</t>
  </si>
  <si>
    <t>Lecane cornuta</t>
  </si>
  <si>
    <t>Lecane quadridentata</t>
  </si>
  <si>
    <t>Lepadella patella</t>
  </si>
  <si>
    <t>Lecane bulla</t>
  </si>
  <si>
    <t>Lecane closterocerca</t>
  </si>
  <si>
    <t>Lecane candida</t>
  </si>
  <si>
    <t>Lecane luna</t>
  </si>
  <si>
    <t>Lecane lunaris</t>
  </si>
  <si>
    <t>Testudinella sp</t>
  </si>
  <si>
    <t>Trichocerca sp</t>
  </si>
  <si>
    <t>Trichotia sp</t>
  </si>
  <si>
    <t>Hexarthra sp</t>
  </si>
  <si>
    <t>Polyarthra sp</t>
  </si>
  <si>
    <t>Notholca sp</t>
  </si>
  <si>
    <t>Keratella coclearis</t>
  </si>
  <si>
    <t>Keratella quadrata</t>
  </si>
  <si>
    <t>Keratella tropica</t>
  </si>
  <si>
    <t>Monommata sp</t>
  </si>
  <si>
    <t>Squatinella rostrum</t>
  </si>
  <si>
    <t>Synchaeta sp</t>
  </si>
  <si>
    <t>Cosm number</t>
  </si>
  <si>
    <t>Sample code</t>
  </si>
  <si>
    <t>Sampling date</t>
  </si>
  <si>
    <t>Day relative to first application</t>
  </si>
  <si>
    <r>
      <t>Difenoconazole concentration (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</rPr>
      <t>g/L)</t>
    </r>
  </si>
  <si>
    <t>Macrophyte condition (M: macrophytes; NM: no macrophytes)</t>
  </si>
  <si>
    <t>Macrophyte condition</t>
  </si>
  <si>
    <t>Difenoconazole concentration (µg/L)</t>
  </si>
  <si>
    <t>OM initial (10 g) - OM final (g)</t>
  </si>
  <si>
    <t>Container + OM final (g)</t>
  </si>
  <si>
    <t>OM final (g)</t>
  </si>
  <si>
    <t>mean % decomp_replicates</t>
  </si>
  <si>
    <t>&lt;0,03</t>
  </si>
  <si>
    <t>Water Temperature
ºC</t>
  </si>
  <si>
    <t>Water
O2
ppm</t>
  </si>
  <si>
    <t>Water
SatO2
%</t>
  </si>
  <si>
    <t>Water
SRP 
uM</t>
  </si>
  <si>
    <t>Water 
NO3 uM</t>
  </si>
  <si>
    <t>Water
NH4 
uM</t>
  </si>
  <si>
    <t>Water
DIN
uM</t>
  </si>
  <si>
    <t>Water
SST
mg/l</t>
  </si>
  <si>
    <t>Water
SV
mg/l</t>
  </si>
  <si>
    <t>Water
SV
%</t>
  </si>
  <si>
    <t>Water
Chl-a 
ug/l</t>
  </si>
  <si>
    <t>Water 
total P uM</t>
  </si>
  <si>
    <t>Water
Alkalinity
meq/L</t>
  </si>
  <si>
    <t>Water
Alkalinity
mg/L de CaCO₃</t>
  </si>
  <si>
    <t>Water
Conductivity
uS/cm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</si>
</sst>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8.5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0" fillId="2" borderId="0" xfId="0" applyFill="1" applyAlignment="1">
      <alignment textRotation="45"/>
    </xf>
    <xf numFmtId="0" fontId="6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5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0" fillId="0" borderId="1" xfId="0" applyNumberFormat="1" applyBorder="1"/>
    <xf numFmtId="0" fontId="6" fillId="2" borderId="1" xfId="0" applyFont="1" applyFill="1" applyBorder="1" applyAlignment="1">
      <alignment vertical="center" textRotation="45" wrapText="1"/>
    </xf>
    <xf numFmtId="0" fontId="6" fillId="2" borderId="1" xfId="0" applyFont="1" applyFill="1" applyBorder="1" applyAlignment="1">
      <alignment vertical="center" textRotation="45"/>
    </xf>
    <xf numFmtId="0" fontId="0" fillId="2" borderId="1" xfId="0" applyFill="1" applyBorder="1" applyAlignment="1">
      <alignment textRotation="45"/>
    </xf>
    <xf numFmtId="14" fontId="0" fillId="0" borderId="1" xfId="0" applyNumberForma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1" fillId="2" borderId="0" xfId="0" applyFont="1" applyFill="1" applyAlignment="1">
      <alignment indent="1"/>
    </xf>
    <xf numFmtId="0" fontId="1" fillId="2" borderId="2" xfId="0" applyFont="1" applyFill="1" applyBorder="1" applyAlignment="1">
      <alignment vertical="top" wrapText="1" indent="1"/>
    </xf>
    <xf numFmtId="14" fontId="1" fillId="2" borderId="2" xfId="0" applyNumberFormat="1" applyFont="1" applyFill="1" applyBorder="1" applyAlignment="1">
      <alignment vertical="top" wrapText="1" indent="1"/>
    </xf>
    <xf numFmtId="0" fontId="2" fillId="2" borderId="2" xfId="0" applyFont="1" applyFill="1" applyBorder="1" applyAlignment="1">
      <alignment vertical="top" wrapText="1" inden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7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F6144-C67A-4711-BCE4-11C5D8C2C9F2}">
  <dimension ref="A1:F121"/>
  <sheetViews>
    <sheetView topLeftCell="A4" workbookViewId="0">
      <selection sqref="A1:A25"/>
    </sheetView>
  </sheetViews>
  <sheetFormatPr baseColWidth="10" defaultColWidth="11.44140625" defaultRowHeight="14.4" x14ac:dyDescent="0.3"/>
  <cols>
    <col min="1" max="1" width="13.33203125" customWidth="1"/>
    <col min="2" max="2" width="11" customWidth="1"/>
    <col min="3" max="3" width="12.44140625" customWidth="1"/>
    <col min="4" max="4" width="10.44140625" customWidth="1"/>
    <col min="5" max="5" width="18.6640625" customWidth="1"/>
    <col min="6" max="6" width="18.88671875" customWidth="1"/>
  </cols>
  <sheetData>
    <row r="1" spans="1:6" s="5" customFormat="1" ht="69" customHeight="1" x14ac:dyDescent="0.3">
      <c r="A1" s="7" t="s">
        <v>106</v>
      </c>
      <c r="B1" s="7" t="s">
        <v>107</v>
      </c>
      <c r="C1" s="7" t="s">
        <v>108</v>
      </c>
      <c r="D1" s="7" t="s">
        <v>105</v>
      </c>
      <c r="E1" s="7" t="s">
        <v>110</v>
      </c>
      <c r="F1" s="7" t="s">
        <v>109</v>
      </c>
    </row>
    <row r="2" spans="1:6" x14ac:dyDescent="0.3">
      <c r="A2" s="8" t="s">
        <v>36</v>
      </c>
      <c r="B2" s="9">
        <v>45224</v>
      </c>
      <c r="C2" s="10">
        <v>-7</v>
      </c>
      <c r="D2" s="10">
        <v>1</v>
      </c>
      <c r="E2" s="10" t="s">
        <v>6</v>
      </c>
      <c r="F2" s="10">
        <v>0</v>
      </c>
    </row>
    <row r="3" spans="1:6" x14ac:dyDescent="0.3">
      <c r="A3" s="8" t="s">
        <v>37</v>
      </c>
      <c r="B3" s="9">
        <v>45224</v>
      </c>
      <c r="C3" s="10">
        <v>-7</v>
      </c>
      <c r="D3" s="10">
        <v>17</v>
      </c>
      <c r="E3" s="10" t="s">
        <v>6</v>
      </c>
      <c r="F3" s="10">
        <v>0</v>
      </c>
    </row>
    <row r="4" spans="1:6" x14ac:dyDescent="0.3">
      <c r="A4" s="8" t="s">
        <v>38</v>
      </c>
      <c r="B4" s="9">
        <v>45224</v>
      </c>
      <c r="C4" s="10">
        <v>-7</v>
      </c>
      <c r="D4" s="10">
        <v>22</v>
      </c>
      <c r="E4" s="10" t="s">
        <v>6</v>
      </c>
      <c r="F4" s="10">
        <v>0</v>
      </c>
    </row>
    <row r="5" spans="1:6" x14ac:dyDescent="0.3">
      <c r="A5" s="8" t="s">
        <v>39</v>
      </c>
      <c r="B5" s="9">
        <v>45224</v>
      </c>
      <c r="C5" s="10">
        <v>-7</v>
      </c>
      <c r="D5" s="10">
        <v>3</v>
      </c>
      <c r="E5" s="10" t="s">
        <v>5</v>
      </c>
      <c r="F5" s="10">
        <v>0</v>
      </c>
    </row>
    <row r="6" spans="1:6" x14ac:dyDescent="0.3">
      <c r="A6" s="8" t="s">
        <v>40</v>
      </c>
      <c r="B6" s="9">
        <v>45224</v>
      </c>
      <c r="C6" s="10">
        <v>-7</v>
      </c>
      <c r="D6" s="10">
        <v>7</v>
      </c>
      <c r="E6" s="10" t="s">
        <v>5</v>
      </c>
      <c r="F6" s="10">
        <v>0</v>
      </c>
    </row>
    <row r="7" spans="1:6" x14ac:dyDescent="0.3">
      <c r="A7" s="8" t="s">
        <v>41</v>
      </c>
      <c r="B7" s="9">
        <v>45224</v>
      </c>
      <c r="C7" s="10">
        <v>-7</v>
      </c>
      <c r="D7" s="10">
        <v>16</v>
      </c>
      <c r="E7" s="10" t="s">
        <v>5</v>
      </c>
      <c r="F7" s="10">
        <v>0</v>
      </c>
    </row>
    <row r="8" spans="1:6" x14ac:dyDescent="0.3">
      <c r="A8" s="8" t="s">
        <v>42</v>
      </c>
      <c r="B8" s="9">
        <v>45224</v>
      </c>
      <c r="C8" s="10">
        <v>-7</v>
      </c>
      <c r="D8" s="10">
        <v>10</v>
      </c>
      <c r="E8" s="10" t="s">
        <v>6</v>
      </c>
      <c r="F8" s="10">
        <v>2</v>
      </c>
    </row>
    <row r="9" spans="1:6" x14ac:dyDescent="0.3">
      <c r="A9" s="8" t="s">
        <v>43</v>
      </c>
      <c r="B9" s="9">
        <v>45224</v>
      </c>
      <c r="C9" s="10">
        <v>-7</v>
      </c>
      <c r="D9" s="10">
        <v>13</v>
      </c>
      <c r="E9" s="10" t="s">
        <v>6</v>
      </c>
      <c r="F9" s="10">
        <v>2</v>
      </c>
    </row>
    <row r="10" spans="1:6" x14ac:dyDescent="0.3">
      <c r="A10" s="8" t="s">
        <v>44</v>
      </c>
      <c r="B10" s="9">
        <v>45225</v>
      </c>
      <c r="C10" s="10">
        <v>-7</v>
      </c>
      <c r="D10" s="10">
        <v>21</v>
      </c>
      <c r="E10" s="10" t="s">
        <v>6</v>
      </c>
      <c r="F10" s="10">
        <v>2</v>
      </c>
    </row>
    <row r="11" spans="1:6" x14ac:dyDescent="0.3">
      <c r="A11" s="8" t="s">
        <v>45</v>
      </c>
      <c r="B11" s="9">
        <v>45225</v>
      </c>
      <c r="C11" s="10">
        <v>-7</v>
      </c>
      <c r="D11" s="10">
        <v>4</v>
      </c>
      <c r="E11" s="10" t="s">
        <v>5</v>
      </c>
      <c r="F11" s="10">
        <v>2</v>
      </c>
    </row>
    <row r="12" spans="1:6" x14ac:dyDescent="0.3">
      <c r="A12" s="8" t="s">
        <v>46</v>
      </c>
      <c r="B12" s="9">
        <v>45225</v>
      </c>
      <c r="C12" s="10">
        <v>-7</v>
      </c>
      <c r="D12" s="10">
        <v>6</v>
      </c>
      <c r="E12" s="10" t="s">
        <v>5</v>
      </c>
      <c r="F12" s="10">
        <v>2</v>
      </c>
    </row>
    <row r="13" spans="1:6" x14ac:dyDescent="0.3">
      <c r="A13" s="8" t="s">
        <v>47</v>
      </c>
      <c r="B13" s="9">
        <v>45225</v>
      </c>
      <c r="C13" s="10">
        <v>-7</v>
      </c>
      <c r="D13" s="10">
        <v>9</v>
      </c>
      <c r="E13" s="10" t="s">
        <v>5</v>
      </c>
      <c r="F13" s="10">
        <v>2</v>
      </c>
    </row>
    <row r="14" spans="1:6" x14ac:dyDescent="0.3">
      <c r="A14" s="8" t="s">
        <v>48</v>
      </c>
      <c r="B14" s="9">
        <v>45225</v>
      </c>
      <c r="C14" s="10">
        <v>-7</v>
      </c>
      <c r="D14" s="10">
        <v>2</v>
      </c>
      <c r="E14" s="10" t="s">
        <v>6</v>
      </c>
      <c r="F14" s="10">
        <v>20</v>
      </c>
    </row>
    <row r="15" spans="1:6" x14ac:dyDescent="0.3">
      <c r="A15" s="8" t="s">
        <v>49</v>
      </c>
      <c r="B15" s="9">
        <v>45225</v>
      </c>
      <c r="C15" s="10">
        <v>-7</v>
      </c>
      <c r="D15" s="10">
        <v>14</v>
      </c>
      <c r="E15" s="10" t="s">
        <v>6</v>
      </c>
      <c r="F15" s="10">
        <v>20</v>
      </c>
    </row>
    <row r="16" spans="1:6" x14ac:dyDescent="0.3">
      <c r="A16" s="8" t="s">
        <v>50</v>
      </c>
      <c r="B16" s="9">
        <v>45225</v>
      </c>
      <c r="C16" s="10">
        <v>-7</v>
      </c>
      <c r="D16" s="10">
        <v>24</v>
      </c>
      <c r="E16" s="10" t="s">
        <v>6</v>
      </c>
      <c r="F16" s="10">
        <v>20</v>
      </c>
    </row>
    <row r="17" spans="1:6" x14ac:dyDescent="0.3">
      <c r="A17" s="8" t="s">
        <v>51</v>
      </c>
      <c r="B17" s="9">
        <v>45225</v>
      </c>
      <c r="C17" s="10">
        <v>-7</v>
      </c>
      <c r="D17" s="10">
        <v>12</v>
      </c>
      <c r="E17" s="10" t="s">
        <v>5</v>
      </c>
      <c r="F17" s="10">
        <v>20</v>
      </c>
    </row>
    <row r="18" spans="1:6" x14ac:dyDescent="0.3">
      <c r="A18" s="8" t="s">
        <v>52</v>
      </c>
      <c r="B18" s="9">
        <v>45225</v>
      </c>
      <c r="C18" s="10">
        <v>-7</v>
      </c>
      <c r="D18" s="10">
        <v>15</v>
      </c>
      <c r="E18" s="10" t="s">
        <v>5</v>
      </c>
      <c r="F18" s="10">
        <v>20</v>
      </c>
    </row>
    <row r="19" spans="1:6" x14ac:dyDescent="0.3">
      <c r="A19" s="8" t="s">
        <v>53</v>
      </c>
      <c r="B19" s="9">
        <v>45225</v>
      </c>
      <c r="C19" s="10">
        <v>-7</v>
      </c>
      <c r="D19" s="10">
        <v>19</v>
      </c>
      <c r="E19" s="10" t="s">
        <v>5</v>
      </c>
      <c r="F19" s="10">
        <v>20</v>
      </c>
    </row>
    <row r="20" spans="1:6" x14ac:dyDescent="0.3">
      <c r="A20" s="8" t="s">
        <v>54</v>
      </c>
      <c r="B20" s="9">
        <v>45226</v>
      </c>
      <c r="C20" s="10">
        <v>-7</v>
      </c>
      <c r="D20" s="10">
        <v>5</v>
      </c>
      <c r="E20" s="10" t="s">
        <v>6</v>
      </c>
      <c r="F20" s="10">
        <v>200</v>
      </c>
    </row>
    <row r="21" spans="1:6" x14ac:dyDescent="0.3">
      <c r="A21" s="8" t="s">
        <v>55</v>
      </c>
      <c r="B21" s="9">
        <v>45226</v>
      </c>
      <c r="C21" s="10">
        <v>-7</v>
      </c>
      <c r="D21" s="10">
        <v>8</v>
      </c>
      <c r="E21" s="10" t="s">
        <v>6</v>
      </c>
      <c r="F21" s="10">
        <v>200</v>
      </c>
    </row>
    <row r="22" spans="1:6" x14ac:dyDescent="0.3">
      <c r="A22" s="8" t="s">
        <v>56</v>
      </c>
      <c r="B22" s="9">
        <v>45226</v>
      </c>
      <c r="C22" s="10">
        <v>-7</v>
      </c>
      <c r="D22" s="10">
        <v>18</v>
      </c>
      <c r="E22" s="10" t="s">
        <v>6</v>
      </c>
      <c r="F22" s="10">
        <v>200</v>
      </c>
    </row>
    <row r="23" spans="1:6" x14ac:dyDescent="0.3">
      <c r="A23" s="8" t="s">
        <v>57</v>
      </c>
      <c r="B23" s="9">
        <v>45226</v>
      </c>
      <c r="C23" s="10">
        <v>-7</v>
      </c>
      <c r="D23" s="10">
        <v>11</v>
      </c>
      <c r="E23" s="10" t="s">
        <v>5</v>
      </c>
      <c r="F23" s="10">
        <v>200</v>
      </c>
    </row>
    <row r="24" spans="1:6" x14ac:dyDescent="0.3">
      <c r="A24" s="8" t="s">
        <v>58</v>
      </c>
      <c r="B24" s="9">
        <v>45226</v>
      </c>
      <c r="C24" s="10">
        <v>-7</v>
      </c>
      <c r="D24" s="10">
        <v>20</v>
      </c>
      <c r="E24" s="10" t="s">
        <v>5</v>
      </c>
      <c r="F24" s="10">
        <v>200</v>
      </c>
    </row>
    <row r="25" spans="1:6" x14ac:dyDescent="0.3">
      <c r="A25" s="8" t="s">
        <v>59</v>
      </c>
      <c r="B25" s="9">
        <v>45226</v>
      </c>
      <c r="C25" s="10">
        <v>-7</v>
      </c>
      <c r="D25" s="10">
        <v>23</v>
      </c>
      <c r="E25" s="10" t="s">
        <v>5</v>
      </c>
      <c r="F25" s="10">
        <v>200</v>
      </c>
    </row>
    <row r="26" spans="1:6" x14ac:dyDescent="0.3">
      <c r="A26" s="8" t="s">
        <v>36</v>
      </c>
      <c r="B26" s="9">
        <v>45259</v>
      </c>
      <c r="C26" s="10">
        <v>30</v>
      </c>
      <c r="D26" s="10">
        <v>1</v>
      </c>
      <c r="E26" s="10" t="s">
        <v>6</v>
      </c>
      <c r="F26" s="10">
        <v>0</v>
      </c>
    </row>
    <row r="27" spans="1:6" x14ac:dyDescent="0.3">
      <c r="A27" s="8" t="s">
        <v>37</v>
      </c>
      <c r="B27" s="9">
        <v>45259</v>
      </c>
      <c r="C27" s="10">
        <v>30</v>
      </c>
      <c r="D27" s="10">
        <v>17</v>
      </c>
      <c r="E27" s="10" t="s">
        <v>6</v>
      </c>
      <c r="F27" s="10">
        <v>0</v>
      </c>
    </row>
    <row r="28" spans="1:6" x14ac:dyDescent="0.3">
      <c r="A28" s="8" t="s">
        <v>38</v>
      </c>
      <c r="B28" s="9">
        <v>45259</v>
      </c>
      <c r="C28" s="10">
        <v>30</v>
      </c>
      <c r="D28" s="10">
        <v>22</v>
      </c>
      <c r="E28" s="10" t="s">
        <v>6</v>
      </c>
      <c r="F28" s="10">
        <v>0</v>
      </c>
    </row>
    <row r="29" spans="1:6" x14ac:dyDescent="0.3">
      <c r="A29" s="8" t="s">
        <v>39</v>
      </c>
      <c r="B29" s="9">
        <v>45259</v>
      </c>
      <c r="C29" s="10">
        <v>30</v>
      </c>
      <c r="D29" s="10">
        <v>3</v>
      </c>
      <c r="E29" s="10" t="s">
        <v>5</v>
      </c>
      <c r="F29" s="10">
        <v>0</v>
      </c>
    </row>
    <row r="30" spans="1:6" x14ac:dyDescent="0.3">
      <c r="A30" s="8" t="s">
        <v>40</v>
      </c>
      <c r="B30" s="9">
        <v>45259</v>
      </c>
      <c r="C30" s="10">
        <v>30</v>
      </c>
      <c r="D30" s="10">
        <v>7</v>
      </c>
      <c r="E30" s="10" t="s">
        <v>5</v>
      </c>
      <c r="F30" s="10">
        <v>0</v>
      </c>
    </row>
    <row r="31" spans="1:6" x14ac:dyDescent="0.3">
      <c r="A31" s="8" t="s">
        <v>41</v>
      </c>
      <c r="B31" s="9">
        <v>45259</v>
      </c>
      <c r="C31" s="10">
        <v>30</v>
      </c>
      <c r="D31" s="10">
        <v>16</v>
      </c>
      <c r="E31" s="10" t="s">
        <v>5</v>
      </c>
      <c r="F31" s="10">
        <v>0</v>
      </c>
    </row>
    <row r="32" spans="1:6" x14ac:dyDescent="0.3">
      <c r="A32" s="8" t="s">
        <v>42</v>
      </c>
      <c r="B32" s="9">
        <v>45259</v>
      </c>
      <c r="C32" s="10">
        <v>30</v>
      </c>
      <c r="D32" s="10">
        <v>10</v>
      </c>
      <c r="E32" s="10" t="s">
        <v>6</v>
      </c>
      <c r="F32" s="10">
        <v>2</v>
      </c>
    </row>
    <row r="33" spans="1:6" x14ac:dyDescent="0.3">
      <c r="A33" s="8" t="s">
        <v>43</v>
      </c>
      <c r="B33" s="9">
        <v>45259</v>
      </c>
      <c r="C33" s="10">
        <v>30</v>
      </c>
      <c r="D33" s="10">
        <v>13</v>
      </c>
      <c r="E33" s="10" t="s">
        <v>6</v>
      </c>
      <c r="F33" s="10">
        <v>2</v>
      </c>
    </row>
    <row r="34" spans="1:6" x14ac:dyDescent="0.3">
      <c r="A34" s="8" t="s">
        <v>44</v>
      </c>
      <c r="B34" s="9">
        <v>45259</v>
      </c>
      <c r="C34" s="10">
        <v>30</v>
      </c>
      <c r="D34" s="10">
        <v>21</v>
      </c>
      <c r="E34" s="10" t="s">
        <v>6</v>
      </c>
      <c r="F34" s="10">
        <v>2</v>
      </c>
    </row>
    <row r="35" spans="1:6" x14ac:dyDescent="0.3">
      <c r="A35" s="8" t="s">
        <v>45</v>
      </c>
      <c r="B35" s="9">
        <v>45259</v>
      </c>
      <c r="C35" s="10">
        <v>30</v>
      </c>
      <c r="D35" s="10">
        <v>4</v>
      </c>
      <c r="E35" s="10" t="s">
        <v>5</v>
      </c>
      <c r="F35" s="10">
        <v>2</v>
      </c>
    </row>
    <row r="36" spans="1:6" x14ac:dyDescent="0.3">
      <c r="A36" s="8" t="s">
        <v>46</v>
      </c>
      <c r="B36" s="9">
        <v>45259</v>
      </c>
      <c r="C36" s="10">
        <v>30</v>
      </c>
      <c r="D36" s="10">
        <v>6</v>
      </c>
      <c r="E36" s="10" t="s">
        <v>5</v>
      </c>
      <c r="F36" s="10">
        <v>2</v>
      </c>
    </row>
    <row r="37" spans="1:6" x14ac:dyDescent="0.3">
      <c r="A37" s="8" t="s">
        <v>47</v>
      </c>
      <c r="B37" s="9">
        <v>45259</v>
      </c>
      <c r="C37" s="10">
        <v>30</v>
      </c>
      <c r="D37" s="10">
        <v>9</v>
      </c>
      <c r="E37" s="10" t="s">
        <v>5</v>
      </c>
      <c r="F37" s="10">
        <v>2</v>
      </c>
    </row>
    <row r="38" spans="1:6" x14ac:dyDescent="0.3">
      <c r="A38" s="8" t="s">
        <v>48</v>
      </c>
      <c r="B38" s="9">
        <v>45260</v>
      </c>
      <c r="C38" s="10">
        <v>30</v>
      </c>
      <c r="D38" s="10">
        <v>2</v>
      </c>
      <c r="E38" s="10" t="s">
        <v>6</v>
      </c>
      <c r="F38" s="10">
        <v>20</v>
      </c>
    </row>
    <row r="39" spans="1:6" x14ac:dyDescent="0.3">
      <c r="A39" s="8" t="s">
        <v>49</v>
      </c>
      <c r="B39" s="9">
        <v>45260</v>
      </c>
      <c r="C39" s="10">
        <v>30</v>
      </c>
      <c r="D39" s="10">
        <v>14</v>
      </c>
      <c r="E39" s="10" t="s">
        <v>6</v>
      </c>
      <c r="F39" s="10">
        <v>20</v>
      </c>
    </row>
    <row r="40" spans="1:6" x14ac:dyDescent="0.3">
      <c r="A40" s="8" t="s">
        <v>50</v>
      </c>
      <c r="B40" s="9">
        <v>45260</v>
      </c>
      <c r="C40" s="10">
        <v>30</v>
      </c>
      <c r="D40" s="10">
        <v>24</v>
      </c>
      <c r="E40" s="10" t="s">
        <v>6</v>
      </c>
      <c r="F40" s="10">
        <v>20</v>
      </c>
    </row>
    <row r="41" spans="1:6" x14ac:dyDescent="0.3">
      <c r="A41" s="8" t="s">
        <v>51</v>
      </c>
      <c r="B41" s="9">
        <v>45260</v>
      </c>
      <c r="C41" s="10">
        <v>30</v>
      </c>
      <c r="D41" s="10">
        <v>12</v>
      </c>
      <c r="E41" s="10" t="s">
        <v>5</v>
      </c>
      <c r="F41" s="10">
        <v>20</v>
      </c>
    </row>
    <row r="42" spans="1:6" x14ac:dyDescent="0.3">
      <c r="A42" s="8" t="s">
        <v>52</v>
      </c>
      <c r="B42" s="9">
        <v>45260</v>
      </c>
      <c r="C42" s="10">
        <v>30</v>
      </c>
      <c r="D42" s="10">
        <v>15</v>
      </c>
      <c r="E42" s="10" t="s">
        <v>5</v>
      </c>
      <c r="F42" s="10">
        <v>20</v>
      </c>
    </row>
    <row r="43" spans="1:6" x14ac:dyDescent="0.3">
      <c r="A43" s="8" t="s">
        <v>53</v>
      </c>
      <c r="B43" s="9">
        <v>45260</v>
      </c>
      <c r="C43" s="10">
        <v>30</v>
      </c>
      <c r="D43" s="10">
        <v>19</v>
      </c>
      <c r="E43" s="10" t="s">
        <v>5</v>
      </c>
      <c r="F43" s="10">
        <v>20</v>
      </c>
    </row>
    <row r="44" spans="1:6" x14ac:dyDescent="0.3">
      <c r="A44" s="8" t="s">
        <v>54</v>
      </c>
      <c r="B44" s="9">
        <v>45260</v>
      </c>
      <c r="C44" s="10">
        <v>30</v>
      </c>
      <c r="D44" s="10">
        <v>5</v>
      </c>
      <c r="E44" s="10" t="s">
        <v>6</v>
      </c>
      <c r="F44" s="10">
        <v>200</v>
      </c>
    </row>
    <row r="45" spans="1:6" x14ac:dyDescent="0.3">
      <c r="A45" s="8" t="s">
        <v>55</v>
      </c>
      <c r="B45" s="9">
        <v>45260</v>
      </c>
      <c r="C45" s="10">
        <v>30</v>
      </c>
      <c r="D45" s="10">
        <v>8</v>
      </c>
      <c r="E45" s="10" t="s">
        <v>6</v>
      </c>
      <c r="F45" s="10">
        <v>200</v>
      </c>
    </row>
    <row r="46" spans="1:6" x14ac:dyDescent="0.3">
      <c r="A46" s="8" t="s">
        <v>56</v>
      </c>
      <c r="B46" s="9">
        <v>45260</v>
      </c>
      <c r="C46" s="10">
        <v>30</v>
      </c>
      <c r="D46" s="10">
        <v>18</v>
      </c>
      <c r="E46" s="10" t="s">
        <v>6</v>
      </c>
      <c r="F46" s="10">
        <v>200</v>
      </c>
    </row>
    <row r="47" spans="1:6" x14ac:dyDescent="0.3">
      <c r="A47" s="8" t="s">
        <v>57</v>
      </c>
      <c r="B47" s="9">
        <v>45260</v>
      </c>
      <c r="C47" s="10">
        <v>30</v>
      </c>
      <c r="D47" s="10">
        <v>11</v>
      </c>
      <c r="E47" s="10" t="s">
        <v>5</v>
      </c>
      <c r="F47" s="10">
        <v>200</v>
      </c>
    </row>
    <row r="48" spans="1:6" x14ac:dyDescent="0.3">
      <c r="A48" s="8" t="s">
        <v>58</v>
      </c>
      <c r="B48" s="9">
        <v>45260</v>
      </c>
      <c r="C48" s="10">
        <v>30</v>
      </c>
      <c r="D48" s="10">
        <v>20</v>
      </c>
      <c r="E48" s="10" t="s">
        <v>5</v>
      </c>
      <c r="F48" s="10">
        <v>200</v>
      </c>
    </row>
    <row r="49" spans="1:6" x14ac:dyDescent="0.3">
      <c r="A49" s="8" t="s">
        <v>59</v>
      </c>
      <c r="B49" s="9">
        <v>45260</v>
      </c>
      <c r="C49" s="10">
        <v>30</v>
      </c>
      <c r="D49" s="10">
        <v>23</v>
      </c>
      <c r="E49" s="10" t="s">
        <v>5</v>
      </c>
      <c r="F49" s="10">
        <v>200</v>
      </c>
    </row>
    <row r="50" spans="1:6" x14ac:dyDescent="0.3">
      <c r="A50" s="8" t="s">
        <v>36</v>
      </c>
      <c r="B50" s="9">
        <v>45294</v>
      </c>
      <c r="C50" s="11">
        <v>60</v>
      </c>
      <c r="D50" s="10">
        <v>1</v>
      </c>
      <c r="E50" s="10" t="s">
        <v>6</v>
      </c>
      <c r="F50" s="10">
        <v>0</v>
      </c>
    </row>
    <row r="51" spans="1:6" x14ac:dyDescent="0.3">
      <c r="A51" s="8" t="s">
        <v>37</v>
      </c>
      <c r="B51" s="9">
        <v>45294</v>
      </c>
      <c r="C51" s="11">
        <v>60</v>
      </c>
      <c r="D51" s="10">
        <v>17</v>
      </c>
      <c r="E51" s="10" t="s">
        <v>6</v>
      </c>
      <c r="F51" s="10">
        <v>0</v>
      </c>
    </row>
    <row r="52" spans="1:6" x14ac:dyDescent="0.3">
      <c r="A52" s="8" t="s">
        <v>38</v>
      </c>
      <c r="B52" s="9">
        <v>45294</v>
      </c>
      <c r="C52" s="11">
        <v>60</v>
      </c>
      <c r="D52" s="10">
        <v>22</v>
      </c>
      <c r="E52" s="10" t="s">
        <v>6</v>
      </c>
      <c r="F52" s="10">
        <v>0</v>
      </c>
    </row>
    <row r="53" spans="1:6" x14ac:dyDescent="0.3">
      <c r="A53" s="8" t="s">
        <v>39</v>
      </c>
      <c r="B53" s="9">
        <v>45294</v>
      </c>
      <c r="C53" s="11">
        <v>60</v>
      </c>
      <c r="D53" s="10">
        <v>3</v>
      </c>
      <c r="E53" s="10" t="s">
        <v>5</v>
      </c>
      <c r="F53" s="10">
        <v>0</v>
      </c>
    </row>
    <row r="54" spans="1:6" x14ac:dyDescent="0.3">
      <c r="A54" s="8" t="s">
        <v>40</v>
      </c>
      <c r="B54" s="9">
        <v>45294</v>
      </c>
      <c r="C54" s="11">
        <v>60</v>
      </c>
      <c r="D54" s="10">
        <v>7</v>
      </c>
      <c r="E54" s="10" t="s">
        <v>5</v>
      </c>
      <c r="F54" s="10">
        <v>0</v>
      </c>
    </row>
    <row r="55" spans="1:6" x14ac:dyDescent="0.3">
      <c r="A55" s="8" t="s">
        <v>41</v>
      </c>
      <c r="B55" s="9">
        <v>45294</v>
      </c>
      <c r="C55" s="11">
        <v>60</v>
      </c>
      <c r="D55" s="10">
        <v>16</v>
      </c>
      <c r="E55" s="10" t="s">
        <v>5</v>
      </c>
      <c r="F55" s="10">
        <v>0</v>
      </c>
    </row>
    <row r="56" spans="1:6" x14ac:dyDescent="0.3">
      <c r="A56" s="8" t="s">
        <v>42</v>
      </c>
      <c r="B56" s="9">
        <v>45294</v>
      </c>
      <c r="C56" s="11">
        <v>60</v>
      </c>
      <c r="D56" s="10">
        <v>10</v>
      </c>
      <c r="E56" s="10" t="s">
        <v>6</v>
      </c>
      <c r="F56" s="10">
        <v>2</v>
      </c>
    </row>
    <row r="57" spans="1:6" x14ac:dyDescent="0.3">
      <c r="A57" s="8" t="s">
        <v>43</v>
      </c>
      <c r="B57" s="9">
        <v>45294</v>
      </c>
      <c r="C57" s="11">
        <v>60</v>
      </c>
      <c r="D57" s="10">
        <v>13</v>
      </c>
      <c r="E57" s="10" t="s">
        <v>6</v>
      </c>
      <c r="F57" s="10">
        <v>2</v>
      </c>
    </row>
    <row r="58" spans="1:6" x14ac:dyDescent="0.3">
      <c r="A58" s="8" t="s">
        <v>44</v>
      </c>
      <c r="B58" s="9">
        <v>45294</v>
      </c>
      <c r="C58" s="11">
        <v>60</v>
      </c>
      <c r="D58" s="10">
        <v>21</v>
      </c>
      <c r="E58" s="10" t="s">
        <v>6</v>
      </c>
      <c r="F58" s="10">
        <v>2</v>
      </c>
    </row>
    <row r="59" spans="1:6" x14ac:dyDescent="0.3">
      <c r="A59" s="8" t="s">
        <v>45</v>
      </c>
      <c r="B59" s="9">
        <v>45294</v>
      </c>
      <c r="C59" s="11">
        <v>60</v>
      </c>
      <c r="D59" s="10">
        <v>4</v>
      </c>
      <c r="E59" s="10" t="s">
        <v>5</v>
      </c>
      <c r="F59" s="10">
        <v>2</v>
      </c>
    </row>
    <row r="60" spans="1:6" x14ac:dyDescent="0.3">
      <c r="A60" s="8" t="s">
        <v>46</v>
      </c>
      <c r="B60" s="9">
        <v>45294</v>
      </c>
      <c r="C60" s="11">
        <v>60</v>
      </c>
      <c r="D60" s="10">
        <v>6</v>
      </c>
      <c r="E60" s="10" t="s">
        <v>5</v>
      </c>
      <c r="F60" s="10">
        <v>2</v>
      </c>
    </row>
    <row r="61" spans="1:6" x14ac:dyDescent="0.3">
      <c r="A61" s="8" t="s">
        <v>47</v>
      </c>
      <c r="B61" s="9">
        <v>45294</v>
      </c>
      <c r="C61" s="11">
        <v>60</v>
      </c>
      <c r="D61" s="10">
        <v>9</v>
      </c>
      <c r="E61" s="10" t="s">
        <v>5</v>
      </c>
      <c r="F61" s="10">
        <v>2</v>
      </c>
    </row>
    <row r="62" spans="1:6" x14ac:dyDescent="0.3">
      <c r="A62" s="8" t="s">
        <v>48</v>
      </c>
      <c r="B62" s="9">
        <v>45294</v>
      </c>
      <c r="C62" s="11">
        <v>60</v>
      </c>
      <c r="D62" s="10">
        <v>2</v>
      </c>
      <c r="E62" s="10" t="s">
        <v>6</v>
      </c>
      <c r="F62" s="10">
        <v>20</v>
      </c>
    </row>
    <row r="63" spans="1:6" x14ac:dyDescent="0.3">
      <c r="A63" s="8" t="s">
        <v>49</v>
      </c>
      <c r="B63" s="9">
        <v>45294</v>
      </c>
      <c r="C63" s="11">
        <v>60</v>
      </c>
      <c r="D63" s="10">
        <v>14</v>
      </c>
      <c r="E63" s="10" t="s">
        <v>6</v>
      </c>
      <c r="F63" s="10">
        <v>20</v>
      </c>
    </row>
    <row r="64" spans="1:6" x14ac:dyDescent="0.3">
      <c r="A64" s="8" t="s">
        <v>50</v>
      </c>
      <c r="B64" s="9">
        <v>45294</v>
      </c>
      <c r="C64" s="11">
        <v>60</v>
      </c>
      <c r="D64" s="10">
        <v>24</v>
      </c>
      <c r="E64" s="10" t="s">
        <v>6</v>
      </c>
      <c r="F64" s="10">
        <v>20</v>
      </c>
    </row>
    <row r="65" spans="1:6" x14ac:dyDescent="0.3">
      <c r="A65" s="8" t="s">
        <v>51</v>
      </c>
      <c r="B65" s="9">
        <v>45294</v>
      </c>
      <c r="C65" s="11">
        <v>60</v>
      </c>
      <c r="D65" s="10">
        <v>12</v>
      </c>
      <c r="E65" s="10" t="s">
        <v>5</v>
      </c>
      <c r="F65" s="10">
        <v>20</v>
      </c>
    </row>
    <row r="66" spans="1:6" x14ac:dyDescent="0.3">
      <c r="A66" s="8" t="s">
        <v>52</v>
      </c>
      <c r="B66" s="9">
        <v>45294</v>
      </c>
      <c r="C66" s="11">
        <v>60</v>
      </c>
      <c r="D66" s="10">
        <v>15</v>
      </c>
      <c r="E66" s="10" t="s">
        <v>5</v>
      </c>
      <c r="F66" s="10">
        <v>20</v>
      </c>
    </row>
    <row r="67" spans="1:6" x14ac:dyDescent="0.3">
      <c r="A67" s="8" t="s">
        <v>53</v>
      </c>
      <c r="B67" s="9">
        <v>45294</v>
      </c>
      <c r="C67" s="11">
        <v>60</v>
      </c>
      <c r="D67" s="10">
        <v>19</v>
      </c>
      <c r="E67" s="10" t="s">
        <v>5</v>
      </c>
      <c r="F67" s="10">
        <v>20</v>
      </c>
    </row>
    <row r="68" spans="1:6" x14ac:dyDescent="0.3">
      <c r="A68" s="8" t="s">
        <v>54</v>
      </c>
      <c r="B68" s="9">
        <v>45294</v>
      </c>
      <c r="C68" s="11">
        <v>60</v>
      </c>
      <c r="D68" s="10">
        <v>5</v>
      </c>
      <c r="E68" s="10" t="s">
        <v>6</v>
      </c>
      <c r="F68" s="10">
        <v>200</v>
      </c>
    </row>
    <row r="69" spans="1:6" x14ac:dyDescent="0.3">
      <c r="A69" s="8" t="s">
        <v>55</v>
      </c>
      <c r="B69" s="9">
        <v>45294</v>
      </c>
      <c r="C69" s="11">
        <v>60</v>
      </c>
      <c r="D69" s="10">
        <v>8</v>
      </c>
      <c r="E69" s="10" t="s">
        <v>6</v>
      </c>
      <c r="F69" s="10">
        <v>200</v>
      </c>
    </row>
    <row r="70" spans="1:6" x14ac:dyDescent="0.3">
      <c r="A70" s="8" t="s">
        <v>56</v>
      </c>
      <c r="B70" s="9">
        <v>45294</v>
      </c>
      <c r="C70" s="11">
        <v>60</v>
      </c>
      <c r="D70" s="10">
        <v>18</v>
      </c>
      <c r="E70" s="10" t="s">
        <v>6</v>
      </c>
      <c r="F70" s="10">
        <v>200</v>
      </c>
    </row>
    <row r="71" spans="1:6" x14ac:dyDescent="0.3">
      <c r="A71" s="8" t="s">
        <v>57</v>
      </c>
      <c r="B71" s="9">
        <v>45294</v>
      </c>
      <c r="C71" s="11">
        <v>60</v>
      </c>
      <c r="D71" s="10">
        <v>11</v>
      </c>
      <c r="E71" s="10" t="s">
        <v>5</v>
      </c>
      <c r="F71" s="10">
        <v>200</v>
      </c>
    </row>
    <row r="72" spans="1:6" x14ac:dyDescent="0.3">
      <c r="A72" s="8" t="s">
        <v>58</v>
      </c>
      <c r="B72" s="9">
        <v>45294</v>
      </c>
      <c r="C72" s="11">
        <v>60</v>
      </c>
      <c r="D72" s="10">
        <v>20</v>
      </c>
      <c r="E72" s="10" t="s">
        <v>5</v>
      </c>
      <c r="F72" s="10">
        <v>200</v>
      </c>
    </row>
    <row r="73" spans="1:6" x14ac:dyDescent="0.3">
      <c r="A73" s="8" t="s">
        <v>59</v>
      </c>
      <c r="B73" s="9">
        <v>45294</v>
      </c>
      <c r="C73" s="11">
        <v>60</v>
      </c>
      <c r="D73" s="10">
        <v>23</v>
      </c>
      <c r="E73" s="10" t="s">
        <v>5</v>
      </c>
      <c r="F73" s="10">
        <v>200</v>
      </c>
    </row>
    <row r="74" spans="1:6" x14ac:dyDescent="0.3">
      <c r="A74" s="8" t="s">
        <v>36</v>
      </c>
      <c r="B74" s="9">
        <v>45322</v>
      </c>
      <c r="C74" s="10">
        <v>90</v>
      </c>
      <c r="D74" s="10">
        <v>1</v>
      </c>
      <c r="E74" s="10" t="s">
        <v>6</v>
      </c>
      <c r="F74" s="10">
        <v>0</v>
      </c>
    </row>
    <row r="75" spans="1:6" x14ac:dyDescent="0.3">
      <c r="A75" s="8" t="s">
        <v>37</v>
      </c>
      <c r="B75" s="9">
        <v>45322</v>
      </c>
      <c r="C75" s="10">
        <v>90</v>
      </c>
      <c r="D75" s="10">
        <v>17</v>
      </c>
      <c r="E75" s="10" t="s">
        <v>6</v>
      </c>
      <c r="F75" s="10">
        <v>0</v>
      </c>
    </row>
    <row r="76" spans="1:6" x14ac:dyDescent="0.3">
      <c r="A76" s="8" t="s">
        <v>38</v>
      </c>
      <c r="B76" s="9">
        <v>45322</v>
      </c>
      <c r="C76" s="10">
        <v>90</v>
      </c>
      <c r="D76" s="10">
        <v>22</v>
      </c>
      <c r="E76" s="10" t="s">
        <v>6</v>
      </c>
      <c r="F76" s="10">
        <v>0</v>
      </c>
    </row>
    <row r="77" spans="1:6" x14ac:dyDescent="0.3">
      <c r="A77" s="8" t="s">
        <v>39</v>
      </c>
      <c r="B77" s="9">
        <v>45322</v>
      </c>
      <c r="C77" s="10">
        <v>90</v>
      </c>
      <c r="D77" s="10">
        <v>3</v>
      </c>
      <c r="E77" s="10" t="s">
        <v>5</v>
      </c>
      <c r="F77" s="10">
        <v>0</v>
      </c>
    </row>
    <row r="78" spans="1:6" x14ac:dyDescent="0.3">
      <c r="A78" s="8" t="s">
        <v>40</v>
      </c>
      <c r="B78" s="9">
        <v>45322</v>
      </c>
      <c r="C78" s="10">
        <v>90</v>
      </c>
      <c r="D78" s="10">
        <v>7</v>
      </c>
      <c r="E78" s="10" t="s">
        <v>5</v>
      </c>
      <c r="F78" s="10">
        <v>0</v>
      </c>
    </row>
    <row r="79" spans="1:6" x14ac:dyDescent="0.3">
      <c r="A79" s="8" t="s">
        <v>41</v>
      </c>
      <c r="B79" s="9">
        <v>45322</v>
      </c>
      <c r="C79" s="10">
        <v>90</v>
      </c>
      <c r="D79" s="10">
        <v>16</v>
      </c>
      <c r="E79" s="10" t="s">
        <v>5</v>
      </c>
      <c r="F79" s="10">
        <v>0</v>
      </c>
    </row>
    <row r="80" spans="1:6" x14ac:dyDescent="0.3">
      <c r="A80" s="8" t="s">
        <v>42</v>
      </c>
      <c r="B80" s="9">
        <v>45322</v>
      </c>
      <c r="C80" s="10">
        <v>90</v>
      </c>
      <c r="D80" s="10">
        <v>10</v>
      </c>
      <c r="E80" s="10" t="s">
        <v>6</v>
      </c>
      <c r="F80" s="10">
        <v>2</v>
      </c>
    </row>
    <row r="81" spans="1:6" x14ac:dyDescent="0.3">
      <c r="A81" s="8" t="s">
        <v>43</v>
      </c>
      <c r="B81" s="9">
        <v>45322</v>
      </c>
      <c r="C81" s="10">
        <v>90</v>
      </c>
      <c r="D81" s="10">
        <v>13</v>
      </c>
      <c r="E81" s="10" t="s">
        <v>6</v>
      </c>
      <c r="F81" s="10">
        <v>2</v>
      </c>
    </row>
    <row r="82" spans="1:6" x14ac:dyDescent="0.3">
      <c r="A82" s="8" t="s">
        <v>44</v>
      </c>
      <c r="B82" s="9">
        <v>45322</v>
      </c>
      <c r="C82" s="10">
        <v>90</v>
      </c>
      <c r="D82" s="10">
        <v>21</v>
      </c>
      <c r="E82" s="10" t="s">
        <v>6</v>
      </c>
      <c r="F82" s="10">
        <v>2</v>
      </c>
    </row>
    <row r="83" spans="1:6" x14ac:dyDescent="0.3">
      <c r="A83" s="8" t="s">
        <v>45</v>
      </c>
      <c r="B83" s="9">
        <v>45322</v>
      </c>
      <c r="C83" s="10">
        <v>90</v>
      </c>
      <c r="D83" s="10">
        <v>4</v>
      </c>
      <c r="E83" s="10" t="s">
        <v>5</v>
      </c>
      <c r="F83" s="10">
        <v>2</v>
      </c>
    </row>
    <row r="84" spans="1:6" x14ac:dyDescent="0.3">
      <c r="A84" s="8" t="s">
        <v>46</v>
      </c>
      <c r="B84" s="9">
        <v>45322</v>
      </c>
      <c r="C84" s="10">
        <v>90</v>
      </c>
      <c r="D84" s="10">
        <v>6</v>
      </c>
      <c r="E84" s="10" t="s">
        <v>5</v>
      </c>
      <c r="F84" s="10">
        <v>2</v>
      </c>
    </row>
    <row r="85" spans="1:6" x14ac:dyDescent="0.3">
      <c r="A85" s="8" t="s">
        <v>47</v>
      </c>
      <c r="B85" s="9">
        <v>45322</v>
      </c>
      <c r="C85" s="10">
        <v>90</v>
      </c>
      <c r="D85" s="10">
        <v>9</v>
      </c>
      <c r="E85" s="10" t="s">
        <v>5</v>
      </c>
      <c r="F85" s="10">
        <v>2</v>
      </c>
    </row>
    <row r="86" spans="1:6" x14ac:dyDescent="0.3">
      <c r="A86" s="8" t="s">
        <v>48</v>
      </c>
      <c r="B86" s="9">
        <v>45322</v>
      </c>
      <c r="C86" s="10">
        <v>90</v>
      </c>
      <c r="D86" s="10">
        <v>2</v>
      </c>
      <c r="E86" s="10" t="s">
        <v>6</v>
      </c>
      <c r="F86" s="10">
        <v>20</v>
      </c>
    </row>
    <row r="87" spans="1:6" x14ac:dyDescent="0.3">
      <c r="A87" s="8" t="s">
        <v>49</v>
      </c>
      <c r="B87" s="9">
        <v>45322</v>
      </c>
      <c r="C87" s="10">
        <v>90</v>
      </c>
      <c r="D87" s="10">
        <v>14</v>
      </c>
      <c r="E87" s="10" t="s">
        <v>6</v>
      </c>
      <c r="F87" s="10">
        <v>20</v>
      </c>
    </row>
    <row r="88" spans="1:6" x14ac:dyDescent="0.3">
      <c r="A88" s="8" t="s">
        <v>50</v>
      </c>
      <c r="B88" s="9">
        <v>45322</v>
      </c>
      <c r="C88" s="10">
        <v>90</v>
      </c>
      <c r="D88" s="10">
        <v>24</v>
      </c>
      <c r="E88" s="10" t="s">
        <v>6</v>
      </c>
      <c r="F88" s="10">
        <v>20</v>
      </c>
    </row>
    <row r="89" spans="1:6" x14ac:dyDescent="0.3">
      <c r="A89" s="8" t="s">
        <v>51</v>
      </c>
      <c r="B89" s="9">
        <v>45323</v>
      </c>
      <c r="C89" s="10">
        <v>90</v>
      </c>
      <c r="D89" s="10">
        <v>12</v>
      </c>
      <c r="E89" s="10" t="s">
        <v>5</v>
      </c>
      <c r="F89" s="10">
        <v>20</v>
      </c>
    </row>
    <row r="90" spans="1:6" x14ac:dyDescent="0.3">
      <c r="A90" s="8" t="s">
        <v>52</v>
      </c>
      <c r="B90" s="9">
        <v>45323</v>
      </c>
      <c r="C90" s="10">
        <v>90</v>
      </c>
      <c r="D90" s="10">
        <v>15</v>
      </c>
      <c r="E90" s="10" t="s">
        <v>5</v>
      </c>
      <c r="F90" s="10">
        <v>20</v>
      </c>
    </row>
    <row r="91" spans="1:6" x14ac:dyDescent="0.3">
      <c r="A91" s="8" t="s">
        <v>53</v>
      </c>
      <c r="B91" s="9">
        <v>45323</v>
      </c>
      <c r="C91" s="10">
        <v>90</v>
      </c>
      <c r="D91" s="10">
        <v>19</v>
      </c>
      <c r="E91" s="10" t="s">
        <v>5</v>
      </c>
      <c r="F91" s="10">
        <v>20</v>
      </c>
    </row>
    <row r="92" spans="1:6" x14ac:dyDescent="0.3">
      <c r="A92" s="8" t="s">
        <v>54</v>
      </c>
      <c r="B92" s="9">
        <v>45323</v>
      </c>
      <c r="C92" s="10">
        <v>90</v>
      </c>
      <c r="D92" s="10">
        <v>5</v>
      </c>
      <c r="E92" s="10" t="s">
        <v>6</v>
      </c>
      <c r="F92" s="10">
        <v>200</v>
      </c>
    </row>
    <row r="93" spans="1:6" x14ac:dyDescent="0.3">
      <c r="A93" s="8" t="s">
        <v>55</v>
      </c>
      <c r="B93" s="9">
        <v>45323</v>
      </c>
      <c r="C93" s="10">
        <v>90</v>
      </c>
      <c r="D93" s="10">
        <v>8</v>
      </c>
      <c r="E93" s="10" t="s">
        <v>6</v>
      </c>
      <c r="F93" s="10">
        <v>200</v>
      </c>
    </row>
    <row r="94" spans="1:6" x14ac:dyDescent="0.3">
      <c r="A94" s="8" t="s">
        <v>56</v>
      </c>
      <c r="B94" s="9">
        <v>45323</v>
      </c>
      <c r="C94" s="10">
        <v>90</v>
      </c>
      <c r="D94" s="10">
        <v>18</v>
      </c>
      <c r="E94" s="10" t="s">
        <v>6</v>
      </c>
      <c r="F94" s="10">
        <v>200</v>
      </c>
    </row>
    <row r="95" spans="1:6" x14ac:dyDescent="0.3">
      <c r="A95" s="8" t="s">
        <v>57</v>
      </c>
      <c r="B95" s="9">
        <v>45323</v>
      </c>
      <c r="C95" s="10">
        <v>90</v>
      </c>
      <c r="D95" s="10">
        <v>11</v>
      </c>
      <c r="E95" s="10" t="s">
        <v>5</v>
      </c>
      <c r="F95" s="10">
        <v>200</v>
      </c>
    </row>
    <row r="96" spans="1:6" x14ac:dyDescent="0.3">
      <c r="A96" s="8" t="s">
        <v>58</v>
      </c>
      <c r="B96" s="9">
        <v>45323</v>
      </c>
      <c r="C96" s="10">
        <v>90</v>
      </c>
      <c r="D96" s="10">
        <v>20</v>
      </c>
      <c r="E96" s="10" t="s">
        <v>5</v>
      </c>
      <c r="F96" s="10">
        <v>200</v>
      </c>
    </row>
    <row r="97" spans="1:6" x14ac:dyDescent="0.3">
      <c r="A97" s="8" t="s">
        <v>59</v>
      </c>
      <c r="B97" s="9">
        <v>45323</v>
      </c>
      <c r="C97" s="10">
        <v>90</v>
      </c>
      <c r="D97" s="10">
        <v>23</v>
      </c>
      <c r="E97" s="10" t="s">
        <v>5</v>
      </c>
      <c r="F97" s="10">
        <v>200</v>
      </c>
    </row>
    <row r="98" spans="1:6" x14ac:dyDescent="0.3">
      <c r="B98" s="1"/>
      <c r="C98" s="4"/>
      <c r="D98" s="3"/>
      <c r="E98" s="3"/>
      <c r="F98" s="2"/>
    </row>
    <row r="99" spans="1:6" x14ac:dyDescent="0.3">
      <c r="B99" s="1"/>
      <c r="C99" s="4"/>
      <c r="D99" s="3"/>
      <c r="E99" s="3"/>
      <c r="F99" s="2"/>
    </row>
    <row r="100" spans="1:6" x14ac:dyDescent="0.3">
      <c r="B100" s="1"/>
      <c r="C100" s="4"/>
      <c r="D100" s="3"/>
      <c r="E100" s="3"/>
      <c r="F100" s="2"/>
    </row>
    <row r="101" spans="1:6" x14ac:dyDescent="0.3">
      <c r="B101" s="1"/>
      <c r="C101" s="4"/>
      <c r="D101" s="3"/>
      <c r="E101" s="3"/>
      <c r="F101" s="2"/>
    </row>
    <row r="102" spans="1:6" x14ac:dyDescent="0.3">
      <c r="B102" s="1"/>
      <c r="C102" s="4"/>
      <c r="D102" s="3"/>
      <c r="E102" s="3"/>
      <c r="F102" s="2"/>
    </row>
    <row r="103" spans="1:6" x14ac:dyDescent="0.3">
      <c r="B103" s="1"/>
      <c r="C103" s="4"/>
      <c r="D103" s="3"/>
      <c r="E103" s="3"/>
      <c r="F103" s="2"/>
    </row>
    <row r="104" spans="1:6" x14ac:dyDescent="0.3">
      <c r="B104" s="1"/>
      <c r="C104" s="4"/>
      <c r="D104" s="3"/>
      <c r="E104" s="3"/>
      <c r="F104" s="2"/>
    </row>
    <row r="105" spans="1:6" x14ac:dyDescent="0.3">
      <c r="B105" s="1"/>
      <c r="C105" s="4"/>
      <c r="D105" s="3"/>
      <c r="E105" s="3"/>
      <c r="F105" s="2"/>
    </row>
    <row r="106" spans="1:6" x14ac:dyDescent="0.3">
      <c r="B106" s="1"/>
      <c r="C106" s="4"/>
      <c r="D106" s="3"/>
      <c r="E106" s="3"/>
      <c r="F106" s="2"/>
    </row>
    <row r="107" spans="1:6" x14ac:dyDescent="0.3">
      <c r="B107" s="1"/>
      <c r="C107" s="4"/>
      <c r="D107" s="3"/>
      <c r="E107" s="3"/>
      <c r="F107" s="2"/>
    </row>
    <row r="108" spans="1:6" x14ac:dyDescent="0.3">
      <c r="B108" s="1"/>
      <c r="C108" s="4"/>
      <c r="D108" s="3"/>
      <c r="E108" s="3"/>
      <c r="F108" s="2"/>
    </row>
    <row r="109" spans="1:6" x14ac:dyDescent="0.3">
      <c r="B109" s="1"/>
      <c r="C109" s="4"/>
      <c r="D109" s="3"/>
      <c r="E109" s="3"/>
      <c r="F109" s="2"/>
    </row>
    <row r="110" spans="1:6" x14ac:dyDescent="0.3">
      <c r="B110" s="1"/>
      <c r="C110" s="4"/>
      <c r="D110" s="3"/>
      <c r="E110" s="3"/>
      <c r="F110" s="2"/>
    </row>
    <row r="111" spans="1:6" x14ac:dyDescent="0.3">
      <c r="B111" s="1"/>
      <c r="C111" s="4"/>
      <c r="D111" s="3"/>
      <c r="E111" s="3"/>
      <c r="F111" s="2"/>
    </row>
    <row r="112" spans="1:6" x14ac:dyDescent="0.3">
      <c r="B112" s="1"/>
      <c r="C112" s="4"/>
      <c r="D112" s="3"/>
      <c r="E112" s="3"/>
      <c r="F112" s="2"/>
    </row>
    <row r="113" spans="2:6" x14ac:dyDescent="0.3">
      <c r="B113" s="1"/>
      <c r="C113" s="4"/>
      <c r="D113" s="3"/>
      <c r="E113" s="3"/>
      <c r="F113" s="2"/>
    </row>
    <row r="114" spans="2:6" x14ac:dyDescent="0.3">
      <c r="B114" s="1"/>
      <c r="C114" s="4"/>
      <c r="D114" s="3"/>
      <c r="E114" s="3"/>
      <c r="F114" s="2"/>
    </row>
    <row r="115" spans="2:6" x14ac:dyDescent="0.3">
      <c r="B115" s="1"/>
      <c r="C115" s="4"/>
      <c r="D115" s="3"/>
      <c r="E115" s="3"/>
      <c r="F115" s="2"/>
    </row>
    <row r="116" spans="2:6" x14ac:dyDescent="0.3">
      <c r="B116" s="1"/>
      <c r="C116" s="4"/>
      <c r="D116" s="3"/>
      <c r="E116" s="3"/>
      <c r="F116" s="2"/>
    </row>
    <row r="117" spans="2:6" x14ac:dyDescent="0.3">
      <c r="B117" s="1"/>
      <c r="C117" s="4"/>
      <c r="D117" s="3"/>
      <c r="E117" s="3"/>
      <c r="F117" s="2"/>
    </row>
    <row r="118" spans="2:6" x14ac:dyDescent="0.3">
      <c r="B118" s="1"/>
      <c r="C118" s="4"/>
      <c r="D118" s="3"/>
      <c r="E118" s="3"/>
      <c r="F118" s="2"/>
    </row>
    <row r="119" spans="2:6" x14ac:dyDescent="0.3">
      <c r="B119" s="1"/>
      <c r="C119" s="4"/>
      <c r="D119" s="3"/>
      <c r="E119" s="3"/>
      <c r="F119" s="2"/>
    </row>
    <row r="120" spans="2:6" x14ac:dyDescent="0.3">
      <c r="B120" s="1"/>
      <c r="C120" s="4"/>
      <c r="D120" s="3"/>
      <c r="E120" s="3"/>
      <c r="F120" s="2"/>
    </row>
    <row r="121" spans="2:6" x14ac:dyDescent="0.3">
      <c r="B121" s="1"/>
      <c r="C121" s="4"/>
      <c r="D121" s="3"/>
      <c r="E121" s="3"/>
      <c r="F12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7"/>
  <sheetViews>
    <sheetView zoomScaleNormal="100" workbookViewId="0">
      <selection activeCell="B10" sqref="B10"/>
    </sheetView>
  </sheetViews>
  <sheetFormatPr baseColWidth="10" defaultColWidth="7.6640625" defaultRowHeight="14.4" x14ac:dyDescent="0.3"/>
  <cols>
    <col min="1" max="2" width="12.88671875" customWidth="1"/>
    <col min="3" max="3" width="13.109375" customWidth="1"/>
    <col min="4" max="4" width="19" customWidth="1"/>
  </cols>
  <sheetData>
    <row r="1" spans="1:32" s="5" customFormat="1" ht="79.8" x14ac:dyDescent="0.3">
      <c r="A1" s="7" t="s">
        <v>106</v>
      </c>
      <c r="B1" s="7" t="s">
        <v>108</v>
      </c>
      <c r="C1" s="7" t="s">
        <v>111</v>
      </c>
      <c r="D1" s="7" t="s">
        <v>112</v>
      </c>
      <c r="E1" s="14" t="s">
        <v>9</v>
      </c>
      <c r="F1" s="14" t="s">
        <v>24</v>
      </c>
      <c r="G1" s="14" t="s">
        <v>0</v>
      </c>
      <c r="H1" s="14" t="s">
        <v>10</v>
      </c>
      <c r="I1" s="14" t="s">
        <v>23</v>
      </c>
      <c r="J1" s="14" t="s">
        <v>22</v>
      </c>
      <c r="K1" s="14" t="s">
        <v>1</v>
      </c>
      <c r="L1" s="14" t="s">
        <v>3</v>
      </c>
      <c r="M1" s="14" t="s">
        <v>21</v>
      </c>
      <c r="N1" s="14" t="s">
        <v>27</v>
      </c>
      <c r="O1" s="14" t="s">
        <v>20</v>
      </c>
      <c r="P1" s="14" t="s">
        <v>19</v>
      </c>
      <c r="Q1" s="14" t="s">
        <v>25</v>
      </c>
      <c r="R1" s="14" t="s">
        <v>4</v>
      </c>
      <c r="S1" s="14" t="s">
        <v>18</v>
      </c>
      <c r="T1" s="14" t="s">
        <v>17</v>
      </c>
      <c r="U1" s="14" t="s">
        <v>16</v>
      </c>
      <c r="V1" s="14" t="s">
        <v>15</v>
      </c>
      <c r="W1" s="14" t="s">
        <v>28</v>
      </c>
      <c r="X1" s="14" t="s">
        <v>29</v>
      </c>
      <c r="Y1" s="14" t="s">
        <v>7</v>
      </c>
      <c r="Z1" s="14" t="s">
        <v>8</v>
      </c>
      <c r="AA1" s="14" t="s">
        <v>30</v>
      </c>
      <c r="AB1" s="15" t="s">
        <v>14</v>
      </c>
      <c r="AC1" s="15" t="s">
        <v>2</v>
      </c>
      <c r="AD1" s="15" t="s">
        <v>11</v>
      </c>
      <c r="AE1" s="14" t="s">
        <v>26</v>
      </c>
      <c r="AF1" s="14" t="s">
        <v>31</v>
      </c>
    </row>
    <row r="2" spans="1:32" x14ac:dyDescent="0.3">
      <c r="A2" s="8" t="s">
        <v>39</v>
      </c>
      <c r="B2" s="10">
        <v>-7</v>
      </c>
      <c r="C2" s="10" t="s">
        <v>5</v>
      </c>
      <c r="D2" s="10">
        <v>0</v>
      </c>
      <c r="E2" s="8">
        <v>1</v>
      </c>
      <c r="F2" s="8"/>
      <c r="G2" s="8"/>
      <c r="H2" s="8"/>
      <c r="I2" s="8"/>
      <c r="J2" s="8"/>
      <c r="K2" s="8"/>
      <c r="L2" s="8"/>
      <c r="M2" s="8"/>
      <c r="N2" s="8">
        <v>47</v>
      </c>
      <c r="O2" s="8"/>
      <c r="P2" s="8">
        <v>2</v>
      </c>
      <c r="Q2" s="8"/>
      <c r="R2" s="8"/>
      <c r="S2" s="8"/>
      <c r="T2" s="8"/>
      <c r="U2" s="8">
        <v>2</v>
      </c>
      <c r="V2" s="8"/>
      <c r="W2" s="8">
        <v>6</v>
      </c>
      <c r="X2" s="8"/>
      <c r="Y2" s="8">
        <v>1</v>
      </c>
      <c r="Z2" s="8"/>
      <c r="AA2" s="8">
        <v>1</v>
      </c>
      <c r="AB2" s="8">
        <v>8</v>
      </c>
      <c r="AC2" s="8"/>
      <c r="AD2" s="8">
        <v>15</v>
      </c>
      <c r="AE2" s="8"/>
      <c r="AF2" s="8"/>
    </row>
    <row r="3" spans="1:32" x14ac:dyDescent="0.3">
      <c r="A3" s="8" t="s">
        <v>40</v>
      </c>
      <c r="B3" s="10">
        <v>-7</v>
      </c>
      <c r="C3" s="10" t="s">
        <v>5</v>
      </c>
      <c r="D3" s="10">
        <v>0</v>
      </c>
      <c r="E3" s="8">
        <v>9</v>
      </c>
      <c r="F3" s="8"/>
      <c r="G3" s="8"/>
      <c r="H3" s="8"/>
      <c r="I3" s="8">
        <v>3</v>
      </c>
      <c r="J3" s="8"/>
      <c r="K3" s="8"/>
      <c r="L3" s="8">
        <v>1</v>
      </c>
      <c r="M3" s="8"/>
      <c r="N3" s="8">
        <v>30</v>
      </c>
      <c r="O3" s="8"/>
      <c r="P3" s="8">
        <v>1</v>
      </c>
      <c r="Q3" s="8"/>
      <c r="R3" s="8"/>
      <c r="S3" s="8">
        <v>1</v>
      </c>
      <c r="T3" s="8"/>
      <c r="U3" s="8">
        <v>16</v>
      </c>
      <c r="V3" s="8"/>
      <c r="W3" s="8">
        <v>10</v>
      </c>
      <c r="X3" s="8"/>
      <c r="Y3" s="8"/>
      <c r="Z3" s="8"/>
      <c r="AA3" s="8">
        <v>3</v>
      </c>
      <c r="AB3" s="8">
        <v>3</v>
      </c>
      <c r="AC3" s="8"/>
      <c r="AD3" s="8">
        <v>18</v>
      </c>
      <c r="AE3" s="8">
        <v>1</v>
      </c>
      <c r="AF3" s="8"/>
    </row>
    <row r="4" spans="1:32" x14ac:dyDescent="0.3">
      <c r="A4" s="8" t="s">
        <v>41</v>
      </c>
      <c r="B4" s="10">
        <v>-7</v>
      </c>
      <c r="C4" s="10" t="s">
        <v>5</v>
      </c>
      <c r="D4" s="10">
        <v>0</v>
      </c>
      <c r="E4" s="8">
        <v>4</v>
      </c>
      <c r="F4" s="8"/>
      <c r="G4" s="8">
        <v>1</v>
      </c>
      <c r="H4" s="8">
        <v>2</v>
      </c>
      <c r="I4" s="8">
        <v>1</v>
      </c>
      <c r="J4" s="10"/>
      <c r="K4" s="8"/>
      <c r="L4" s="8">
        <v>6</v>
      </c>
      <c r="M4" s="8"/>
      <c r="N4" s="8">
        <v>99</v>
      </c>
      <c r="O4" s="8">
        <v>2</v>
      </c>
      <c r="P4" s="8">
        <v>1</v>
      </c>
      <c r="Q4" s="8"/>
      <c r="R4" s="8"/>
      <c r="S4" s="8"/>
      <c r="T4" s="8"/>
      <c r="U4" s="8">
        <v>2</v>
      </c>
      <c r="V4" s="8"/>
      <c r="W4" s="8">
        <v>5</v>
      </c>
      <c r="X4" s="8"/>
      <c r="Y4" s="8"/>
      <c r="Z4" s="8"/>
      <c r="AA4" s="8"/>
      <c r="AB4" s="8">
        <v>5</v>
      </c>
      <c r="AC4" s="8"/>
      <c r="AD4" s="8">
        <v>1</v>
      </c>
      <c r="AE4" s="8"/>
      <c r="AF4" s="8"/>
    </row>
    <row r="5" spans="1:32" x14ac:dyDescent="0.3">
      <c r="A5" s="8" t="s">
        <v>45</v>
      </c>
      <c r="B5" s="10">
        <v>-7</v>
      </c>
      <c r="C5" s="10" t="s">
        <v>5</v>
      </c>
      <c r="D5" s="10">
        <v>2</v>
      </c>
      <c r="E5" s="8">
        <v>8</v>
      </c>
      <c r="F5" s="8"/>
      <c r="G5" s="8"/>
      <c r="H5" s="8"/>
      <c r="I5" s="8">
        <v>10</v>
      </c>
      <c r="J5" s="10">
        <v>2</v>
      </c>
      <c r="K5" s="8"/>
      <c r="L5" s="8"/>
      <c r="M5" s="8"/>
      <c r="N5" s="8">
        <v>56</v>
      </c>
      <c r="O5" s="8">
        <v>4</v>
      </c>
      <c r="P5" s="8">
        <v>2</v>
      </c>
      <c r="Q5" s="8"/>
      <c r="R5" s="8"/>
      <c r="S5" s="8"/>
      <c r="T5" s="8"/>
      <c r="U5" s="8">
        <v>1</v>
      </c>
      <c r="V5" s="8"/>
      <c r="W5" s="8">
        <v>5</v>
      </c>
      <c r="X5" s="8"/>
      <c r="Y5" s="8"/>
      <c r="Z5" s="8">
        <v>2</v>
      </c>
      <c r="AA5" s="8">
        <v>3</v>
      </c>
      <c r="AB5" s="8">
        <v>15</v>
      </c>
      <c r="AC5" s="8"/>
      <c r="AD5" s="8">
        <v>9</v>
      </c>
      <c r="AE5" s="8"/>
      <c r="AF5" s="8"/>
    </row>
    <row r="6" spans="1:32" x14ac:dyDescent="0.3">
      <c r="A6" s="8" t="s">
        <v>46</v>
      </c>
      <c r="B6" s="10">
        <v>-7</v>
      </c>
      <c r="C6" s="10" t="s">
        <v>5</v>
      </c>
      <c r="D6" s="10">
        <v>2</v>
      </c>
      <c r="E6" s="8">
        <v>6</v>
      </c>
      <c r="F6" s="8">
        <v>2</v>
      </c>
      <c r="G6" s="8"/>
      <c r="H6" s="8"/>
      <c r="I6" s="8">
        <v>2</v>
      </c>
      <c r="J6" s="8">
        <v>1</v>
      </c>
      <c r="K6" s="8"/>
      <c r="L6" s="8">
        <v>5</v>
      </c>
      <c r="M6" s="8"/>
      <c r="N6" s="8">
        <v>28</v>
      </c>
      <c r="O6" s="8">
        <v>4</v>
      </c>
      <c r="P6" s="8">
        <v>2</v>
      </c>
      <c r="Q6" s="8"/>
      <c r="R6" s="8"/>
      <c r="S6" s="8"/>
      <c r="T6" s="8"/>
      <c r="U6" s="8">
        <v>2</v>
      </c>
      <c r="V6" s="8"/>
      <c r="W6" s="8">
        <v>20</v>
      </c>
      <c r="X6" s="8"/>
      <c r="Y6" s="8"/>
      <c r="Z6" s="8">
        <v>1</v>
      </c>
      <c r="AA6" s="8">
        <v>3</v>
      </c>
      <c r="AB6" s="8">
        <v>15</v>
      </c>
      <c r="AC6" s="8"/>
      <c r="AD6" s="8">
        <v>11</v>
      </c>
      <c r="AE6" s="8">
        <v>1</v>
      </c>
      <c r="AF6" s="8"/>
    </row>
    <row r="7" spans="1:32" x14ac:dyDescent="0.3">
      <c r="A7" s="8" t="s">
        <v>47</v>
      </c>
      <c r="B7" s="10">
        <v>-7</v>
      </c>
      <c r="C7" s="10" t="s">
        <v>5</v>
      </c>
      <c r="D7" s="10">
        <v>2</v>
      </c>
      <c r="E7" s="8">
        <v>3</v>
      </c>
      <c r="F7" s="8">
        <v>1</v>
      </c>
      <c r="G7" s="8"/>
      <c r="H7" s="8"/>
      <c r="I7" s="8">
        <v>1</v>
      </c>
      <c r="J7" s="8"/>
      <c r="K7" s="8"/>
      <c r="L7" s="8">
        <v>7</v>
      </c>
      <c r="M7" s="8"/>
      <c r="N7" s="8">
        <v>88</v>
      </c>
      <c r="O7" s="8">
        <v>5</v>
      </c>
      <c r="P7" s="8">
        <v>4</v>
      </c>
      <c r="Q7" s="8"/>
      <c r="R7" s="8"/>
      <c r="S7" s="8"/>
      <c r="T7" s="8"/>
      <c r="U7" s="8">
        <v>1</v>
      </c>
      <c r="V7" s="8"/>
      <c r="W7" s="8">
        <v>14</v>
      </c>
      <c r="X7" s="8"/>
      <c r="Y7" s="8"/>
      <c r="Z7" s="8"/>
      <c r="AA7" s="8">
        <v>1</v>
      </c>
      <c r="AB7" s="8">
        <v>5</v>
      </c>
      <c r="AC7" s="8"/>
      <c r="AD7" s="8">
        <v>10</v>
      </c>
      <c r="AE7" s="8"/>
      <c r="AF7" s="8"/>
    </row>
    <row r="8" spans="1:32" x14ac:dyDescent="0.3">
      <c r="A8" s="8" t="s">
        <v>51</v>
      </c>
      <c r="B8" s="10">
        <v>-7</v>
      </c>
      <c r="C8" s="10" t="s">
        <v>5</v>
      </c>
      <c r="D8" s="10">
        <v>20</v>
      </c>
      <c r="E8" s="8">
        <v>7</v>
      </c>
      <c r="F8" s="8"/>
      <c r="G8" s="8"/>
      <c r="H8" s="8"/>
      <c r="I8" s="8">
        <v>2</v>
      </c>
      <c r="J8" s="8"/>
      <c r="K8" s="8"/>
      <c r="L8" s="8">
        <v>4</v>
      </c>
      <c r="M8" s="8"/>
      <c r="N8" s="8">
        <v>33</v>
      </c>
      <c r="O8" s="8">
        <v>2</v>
      </c>
      <c r="P8" s="8"/>
      <c r="Q8" s="8"/>
      <c r="R8" s="8"/>
      <c r="S8" s="8"/>
      <c r="T8" s="8"/>
      <c r="U8" s="8">
        <v>1</v>
      </c>
      <c r="V8" s="8"/>
      <c r="W8" s="8">
        <v>13</v>
      </c>
      <c r="X8" s="8"/>
      <c r="Y8" s="8"/>
      <c r="Z8" s="8"/>
      <c r="AA8" s="8">
        <v>1</v>
      </c>
      <c r="AB8" s="8">
        <v>3</v>
      </c>
      <c r="AC8" s="8">
        <v>2</v>
      </c>
      <c r="AD8" s="8">
        <v>2</v>
      </c>
      <c r="AE8" s="8"/>
      <c r="AF8" s="8"/>
    </row>
    <row r="9" spans="1:32" x14ac:dyDescent="0.3">
      <c r="A9" s="8" t="s">
        <v>52</v>
      </c>
      <c r="B9" s="10">
        <v>-7</v>
      </c>
      <c r="C9" s="10" t="s">
        <v>5</v>
      </c>
      <c r="D9" s="10">
        <v>20</v>
      </c>
      <c r="E9" s="8">
        <v>4</v>
      </c>
      <c r="F9" s="8"/>
      <c r="G9" s="8">
        <v>1</v>
      </c>
      <c r="H9" s="8"/>
      <c r="I9" s="8">
        <v>1</v>
      </c>
      <c r="J9" s="8"/>
      <c r="K9" s="8"/>
      <c r="L9" s="8">
        <v>4</v>
      </c>
      <c r="M9" s="8"/>
      <c r="N9" s="8">
        <v>69</v>
      </c>
      <c r="O9" s="8">
        <v>7</v>
      </c>
      <c r="P9" s="8">
        <v>4</v>
      </c>
      <c r="Q9" s="8"/>
      <c r="R9" s="8"/>
      <c r="S9" s="8"/>
      <c r="T9" s="8"/>
      <c r="U9" s="8">
        <v>3</v>
      </c>
      <c r="V9" s="8"/>
      <c r="W9" s="8">
        <v>10</v>
      </c>
      <c r="X9" s="8"/>
      <c r="Y9" s="8"/>
      <c r="Z9" s="8"/>
      <c r="AA9" s="8">
        <v>5</v>
      </c>
      <c r="AB9" s="8">
        <v>12</v>
      </c>
      <c r="AC9" s="8"/>
      <c r="AD9" s="8">
        <v>19</v>
      </c>
      <c r="AE9" s="8"/>
      <c r="AF9" s="8"/>
    </row>
    <row r="10" spans="1:32" x14ac:dyDescent="0.3">
      <c r="A10" s="8" t="s">
        <v>53</v>
      </c>
      <c r="B10" s="10">
        <v>-7</v>
      </c>
      <c r="C10" s="10" t="s">
        <v>5</v>
      </c>
      <c r="D10" s="10">
        <v>20</v>
      </c>
      <c r="E10" s="8">
        <v>10</v>
      </c>
      <c r="F10" s="8"/>
      <c r="G10" s="8"/>
      <c r="H10" s="8"/>
      <c r="I10" s="8">
        <v>6</v>
      </c>
      <c r="J10" s="8"/>
      <c r="K10" s="8"/>
      <c r="L10" s="8">
        <v>2</v>
      </c>
      <c r="M10" s="8"/>
      <c r="N10" s="8">
        <v>230</v>
      </c>
      <c r="O10" s="8">
        <v>2</v>
      </c>
      <c r="P10" s="8">
        <v>3</v>
      </c>
      <c r="Q10" s="8"/>
      <c r="R10" s="8"/>
      <c r="S10" s="8"/>
      <c r="T10" s="8"/>
      <c r="U10" s="8">
        <v>8</v>
      </c>
      <c r="V10" s="8"/>
      <c r="W10" s="8">
        <v>8</v>
      </c>
      <c r="X10" s="8"/>
      <c r="Y10" s="8"/>
      <c r="Z10" s="8"/>
      <c r="AA10" s="8">
        <v>2</v>
      </c>
      <c r="AB10" s="8">
        <v>4</v>
      </c>
      <c r="AC10" s="8"/>
      <c r="AD10" s="8">
        <v>3</v>
      </c>
      <c r="AE10" s="8"/>
      <c r="AF10" s="8"/>
    </row>
    <row r="11" spans="1:32" x14ac:dyDescent="0.3">
      <c r="A11" s="8" t="s">
        <v>57</v>
      </c>
      <c r="B11" s="10">
        <v>-7</v>
      </c>
      <c r="C11" s="10" t="s">
        <v>5</v>
      </c>
      <c r="D11" s="10">
        <v>200</v>
      </c>
      <c r="E11" s="8">
        <v>7</v>
      </c>
      <c r="F11" s="8"/>
      <c r="G11" s="8"/>
      <c r="H11" s="8"/>
      <c r="I11" s="8">
        <v>1</v>
      </c>
      <c r="J11" s="8"/>
      <c r="K11" s="8"/>
      <c r="L11" s="8">
        <v>5</v>
      </c>
      <c r="M11" s="8"/>
      <c r="N11" s="8">
        <v>88</v>
      </c>
      <c r="O11" s="8">
        <v>6</v>
      </c>
      <c r="P11" s="8">
        <v>3</v>
      </c>
      <c r="Q11" s="8"/>
      <c r="R11" s="8"/>
      <c r="S11" s="8"/>
      <c r="T11" s="8"/>
      <c r="U11" s="8">
        <v>1</v>
      </c>
      <c r="V11" s="8">
        <v>7</v>
      </c>
      <c r="W11" s="8">
        <v>14</v>
      </c>
      <c r="X11" s="8"/>
      <c r="Y11" s="8"/>
      <c r="Z11" s="8">
        <v>1</v>
      </c>
      <c r="AA11" s="8">
        <v>2</v>
      </c>
      <c r="AB11" s="8">
        <v>11</v>
      </c>
      <c r="AC11" s="8"/>
      <c r="AD11" s="8">
        <v>8</v>
      </c>
      <c r="AE11" s="8"/>
      <c r="AF11" s="8"/>
    </row>
    <row r="12" spans="1:32" x14ac:dyDescent="0.3">
      <c r="A12" s="8" t="s">
        <v>58</v>
      </c>
      <c r="B12" s="10">
        <v>-7</v>
      </c>
      <c r="C12" s="10" t="s">
        <v>5</v>
      </c>
      <c r="D12" s="10">
        <v>200</v>
      </c>
      <c r="E12" s="8">
        <v>3</v>
      </c>
      <c r="F12" s="8">
        <v>2</v>
      </c>
      <c r="G12" s="8">
        <v>1</v>
      </c>
      <c r="H12" s="8"/>
      <c r="I12" s="8">
        <v>1</v>
      </c>
      <c r="J12" s="8"/>
      <c r="K12" s="8"/>
      <c r="L12" s="8">
        <v>3</v>
      </c>
      <c r="M12" s="8"/>
      <c r="N12" s="8">
        <v>89</v>
      </c>
      <c r="O12" s="8"/>
      <c r="P12" s="8">
        <v>3</v>
      </c>
      <c r="Q12" s="8"/>
      <c r="R12" s="8"/>
      <c r="S12" s="8"/>
      <c r="T12" s="8"/>
      <c r="U12" s="8">
        <v>6</v>
      </c>
      <c r="V12" s="8">
        <v>1</v>
      </c>
      <c r="W12" s="8">
        <v>10</v>
      </c>
      <c r="X12" s="8"/>
      <c r="Y12" s="8"/>
      <c r="Z12" s="8"/>
      <c r="AA12" s="8">
        <v>2</v>
      </c>
      <c r="AB12" s="8">
        <v>22</v>
      </c>
      <c r="AC12" s="8"/>
      <c r="AD12" s="8">
        <v>3</v>
      </c>
      <c r="AE12" s="8"/>
      <c r="AF12" s="8"/>
    </row>
    <row r="13" spans="1:32" x14ac:dyDescent="0.3">
      <c r="A13" s="8" t="s">
        <v>59</v>
      </c>
      <c r="B13" s="10">
        <v>-7</v>
      </c>
      <c r="C13" s="10" t="s">
        <v>5</v>
      </c>
      <c r="D13" s="10">
        <v>200</v>
      </c>
      <c r="E13" s="11">
        <v>7</v>
      </c>
      <c r="F13" s="11"/>
      <c r="G13" s="11"/>
      <c r="H13" s="11">
        <v>1</v>
      </c>
      <c r="I13" s="8">
        <v>6</v>
      </c>
      <c r="J13" s="8"/>
      <c r="K13" s="8"/>
      <c r="L13" s="11">
        <v>8</v>
      </c>
      <c r="M13" s="11">
        <v>5</v>
      </c>
      <c r="N13" s="11">
        <v>212</v>
      </c>
      <c r="O13" s="11"/>
      <c r="P13" s="11">
        <v>12</v>
      </c>
      <c r="Q13" s="11"/>
      <c r="R13" s="11"/>
      <c r="S13" s="11"/>
      <c r="T13" s="11"/>
      <c r="U13" s="11">
        <v>2</v>
      </c>
      <c r="V13" s="11">
        <v>4</v>
      </c>
      <c r="W13" s="11">
        <v>8</v>
      </c>
      <c r="X13" s="11"/>
      <c r="Y13" s="11"/>
      <c r="Z13" s="11"/>
      <c r="AA13" s="11">
        <v>2</v>
      </c>
      <c r="AB13" s="11">
        <v>6</v>
      </c>
      <c r="AC13" s="11"/>
      <c r="AD13" s="11">
        <v>5</v>
      </c>
      <c r="AE13" s="11"/>
      <c r="AF13" s="11"/>
    </row>
    <row r="14" spans="1:32" x14ac:dyDescent="0.3">
      <c r="A14" s="8" t="s">
        <v>39</v>
      </c>
      <c r="B14" s="10">
        <v>30</v>
      </c>
      <c r="C14" s="10" t="s">
        <v>5</v>
      </c>
      <c r="D14" s="10">
        <v>0</v>
      </c>
      <c r="E14" s="8">
        <v>7</v>
      </c>
      <c r="F14" s="8"/>
      <c r="G14" s="8"/>
      <c r="H14" s="8"/>
      <c r="I14" s="8"/>
      <c r="J14" s="8"/>
      <c r="K14" s="8"/>
      <c r="L14" s="8">
        <v>3</v>
      </c>
      <c r="M14" s="8"/>
      <c r="N14" s="8">
        <v>13</v>
      </c>
      <c r="O14" s="8"/>
      <c r="P14" s="8"/>
      <c r="Q14" s="8"/>
      <c r="R14" s="8"/>
      <c r="S14" s="8"/>
      <c r="T14" s="8"/>
      <c r="U14" s="8"/>
      <c r="V14" s="8"/>
      <c r="W14" s="8">
        <v>13</v>
      </c>
      <c r="X14" s="8"/>
      <c r="Y14" s="8"/>
      <c r="Z14" s="8"/>
      <c r="AA14" s="8">
        <v>2</v>
      </c>
      <c r="AB14" s="8">
        <v>11</v>
      </c>
      <c r="AC14" s="8"/>
      <c r="AD14" s="8">
        <v>45</v>
      </c>
      <c r="AE14" s="8"/>
      <c r="AF14" s="8"/>
    </row>
    <row r="15" spans="1:32" x14ac:dyDescent="0.3">
      <c r="A15" s="8" t="s">
        <v>40</v>
      </c>
      <c r="B15" s="10">
        <v>30</v>
      </c>
      <c r="C15" s="10" t="s">
        <v>5</v>
      </c>
      <c r="D15" s="10">
        <v>0</v>
      </c>
      <c r="E15" s="8">
        <v>12</v>
      </c>
      <c r="F15" s="8"/>
      <c r="G15" s="8"/>
      <c r="H15" s="8"/>
      <c r="I15" s="8">
        <v>3</v>
      </c>
      <c r="J15" s="8">
        <v>1</v>
      </c>
      <c r="K15" s="8"/>
      <c r="L15" s="8">
        <v>1</v>
      </c>
      <c r="M15" s="8"/>
      <c r="N15" s="8">
        <v>30</v>
      </c>
      <c r="O15" s="8"/>
      <c r="P15" s="8"/>
      <c r="Q15" s="8"/>
      <c r="R15" s="8"/>
      <c r="S15" s="8">
        <v>2</v>
      </c>
      <c r="T15" s="8"/>
      <c r="U15" s="8">
        <v>3</v>
      </c>
      <c r="V15" s="8"/>
      <c r="W15" s="8">
        <v>9</v>
      </c>
      <c r="X15" s="8"/>
      <c r="Y15" s="8"/>
      <c r="Z15" s="8"/>
      <c r="AA15" s="8">
        <v>1</v>
      </c>
      <c r="AB15" s="8">
        <v>9</v>
      </c>
      <c r="AC15" s="8">
        <v>2</v>
      </c>
      <c r="AD15" s="8">
        <v>20</v>
      </c>
      <c r="AE15" s="8">
        <v>3</v>
      </c>
      <c r="AF15" s="8"/>
    </row>
    <row r="16" spans="1:32" x14ac:dyDescent="0.3">
      <c r="A16" s="8" t="s">
        <v>41</v>
      </c>
      <c r="B16" s="10">
        <v>30</v>
      </c>
      <c r="C16" s="10" t="s">
        <v>5</v>
      </c>
      <c r="D16" s="10">
        <v>0</v>
      </c>
      <c r="E16" s="8">
        <v>3</v>
      </c>
      <c r="F16" s="8"/>
      <c r="G16" s="8">
        <v>1</v>
      </c>
      <c r="H16" s="8"/>
      <c r="I16" s="8">
        <v>1</v>
      </c>
      <c r="J16" s="10">
        <v>2</v>
      </c>
      <c r="K16" s="8"/>
      <c r="L16" s="8">
        <v>1</v>
      </c>
      <c r="M16" s="8"/>
      <c r="N16" s="8">
        <v>38</v>
      </c>
      <c r="O16" s="8">
        <v>3</v>
      </c>
      <c r="P16" s="8"/>
      <c r="Q16" s="8">
        <v>1</v>
      </c>
      <c r="R16" s="8"/>
      <c r="S16" s="8"/>
      <c r="T16" s="8"/>
      <c r="U16" s="8">
        <v>1</v>
      </c>
      <c r="V16" s="8"/>
      <c r="W16" s="8">
        <v>4</v>
      </c>
      <c r="X16" s="8"/>
      <c r="Y16" s="8"/>
      <c r="Z16" s="8"/>
      <c r="AA16" s="8">
        <v>2</v>
      </c>
      <c r="AB16" s="8">
        <v>27</v>
      </c>
      <c r="AC16" s="8"/>
      <c r="AD16" s="8">
        <v>9</v>
      </c>
      <c r="AE16" s="8"/>
      <c r="AF16" s="8"/>
    </row>
    <row r="17" spans="1:32" x14ac:dyDescent="0.3">
      <c r="A17" s="8" t="s">
        <v>45</v>
      </c>
      <c r="B17" s="10">
        <v>30</v>
      </c>
      <c r="C17" s="10" t="s">
        <v>5</v>
      </c>
      <c r="D17" s="10">
        <v>2</v>
      </c>
      <c r="E17" s="8">
        <v>2</v>
      </c>
      <c r="F17" s="8">
        <v>1</v>
      </c>
      <c r="G17" s="8"/>
      <c r="H17" s="8"/>
      <c r="I17" s="8"/>
      <c r="J17" s="10">
        <v>2</v>
      </c>
      <c r="K17" s="8"/>
      <c r="L17" s="8">
        <v>1</v>
      </c>
      <c r="M17" s="8"/>
      <c r="N17" s="8">
        <v>120</v>
      </c>
      <c r="O17" s="8"/>
      <c r="P17" s="8"/>
      <c r="Q17" s="8"/>
      <c r="R17" s="8"/>
      <c r="S17" s="8"/>
      <c r="T17" s="8"/>
      <c r="U17" s="8">
        <v>1</v>
      </c>
      <c r="V17" s="8"/>
      <c r="W17" s="8">
        <v>6</v>
      </c>
      <c r="X17" s="8"/>
      <c r="Y17" s="8"/>
      <c r="Z17" s="8"/>
      <c r="AA17" s="8">
        <v>1</v>
      </c>
      <c r="AB17" s="8">
        <v>23</v>
      </c>
      <c r="AC17" s="8"/>
      <c r="AD17" s="8">
        <v>6</v>
      </c>
      <c r="AE17" s="8"/>
      <c r="AF17" s="8"/>
    </row>
    <row r="18" spans="1:32" x14ac:dyDescent="0.3">
      <c r="A18" s="8" t="s">
        <v>46</v>
      </c>
      <c r="B18" s="10">
        <v>30</v>
      </c>
      <c r="C18" s="10" t="s">
        <v>5</v>
      </c>
      <c r="D18" s="10">
        <v>2</v>
      </c>
      <c r="E18" s="8">
        <v>11</v>
      </c>
      <c r="F18" s="8">
        <v>3</v>
      </c>
      <c r="G18" s="8"/>
      <c r="H18" s="8"/>
      <c r="I18" s="8">
        <v>1</v>
      </c>
      <c r="J18" s="8"/>
      <c r="K18" s="8"/>
      <c r="L18" s="8">
        <v>5</v>
      </c>
      <c r="M18" s="8"/>
      <c r="N18" s="8">
        <v>35</v>
      </c>
      <c r="O18" s="8"/>
      <c r="P18" s="8"/>
      <c r="Q18" s="8"/>
      <c r="R18" s="8"/>
      <c r="S18" s="8"/>
      <c r="T18" s="8"/>
      <c r="U18" s="8">
        <v>1</v>
      </c>
      <c r="V18" s="8"/>
      <c r="W18" s="8">
        <v>12</v>
      </c>
      <c r="X18" s="8"/>
      <c r="Y18" s="8"/>
      <c r="Z18" s="8"/>
      <c r="AA18" s="8">
        <v>2</v>
      </c>
      <c r="AB18" s="8">
        <v>18</v>
      </c>
      <c r="AC18" s="8">
        <v>1</v>
      </c>
      <c r="AD18" s="8">
        <v>24</v>
      </c>
      <c r="AE18" s="8">
        <v>1</v>
      </c>
      <c r="AF18" s="8"/>
    </row>
    <row r="19" spans="1:32" x14ac:dyDescent="0.3">
      <c r="A19" s="8" t="s">
        <v>47</v>
      </c>
      <c r="B19" s="10">
        <v>30</v>
      </c>
      <c r="C19" s="10" t="s">
        <v>5</v>
      </c>
      <c r="D19" s="10">
        <v>2</v>
      </c>
      <c r="E19" s="8">
        <v>7</v>
      </c>
      <c r="F19" s="8">
        <v>1</v>
      </c>
      <c r="G19" s="8"/>
      <c r="H19" s="8"/>
      <c r="I19" s="8">
        <v>2</v>
      </c>
      <c r="J19" s="8"/>
      <c r="K19" s="8"/>
      <c r="L19" s="8">
        <v>3</v>
      </c>
      <c r="M19" s="8"/>
      <c r="N19" s="8">
        <v>74</v>
      </c>
      <c r="O19" s="8"/>
      <c r="P19" s="8"/>
      <c r="Q19" s="8">
        <v>1</v>
      </c>
      <c r="R19" s="8"/>
      <c r="S19" s="8"/>
      <c r="T19" s="8">
        <v>1</v>
      </c>
      <c r="U19" s="8">
        <v>2</v>
      </c>
      <c r="V19" s="8"/>
      <c r="W19" s="8">
        <v>6</v>
      </c>
      <c r="X19" s="8"/>
      <c r="Y19" s="8"/>
      <c r="Z19" s="8"/>
      <c r="AA19" s="8"/>
      <c r="AB19" s="8">
        <v>19</v>
      </c>
      <c r="AC19" s="8"/>
      <c r="AD19" s="8">
        <v>8</v>
      </c>
      <c r="AE19" s="8"/>
      <c r="AF19" s="8"/>
    </row>
    <row r="20" spans="1:32" x14ac:dyDescent="0.3">
      <c r="A20" s="8" t="s">
        <v>51</v>
      </c>
      <c r="B20" s="10">
        <v>30</v>
      </c>
      <c r="C20" s="10" t="s">
        <v>5</v>
      </c>
      <c r="D20" s="10">
        <v>20</v>
      </c>
      <c r="E20" s="8">
        <v>4</v>
      </c>
      <c r="F20" s="8"/>
      <c r="G20" s="8"/>
      <c r="H20" s="8"/>
      <c r="I20" s="8">
        <v>3</v>
      </c>
      <c r="J20" s="8"/>
      <c r="K20" s="8"/>
      <c r="L20" s="8"/>
      <c r="M20" s="8"/>
      <c r="N20" s="8">
        <v>32</v>
      </c>
      <c r="O20" s="8"/>
      <c r="P20" s="8"/>
      <c r="Q20" s="8"/>
      <c r="R20" s="8"/>
      <c r="S20" s="8"/>
      <c r="T20" s="8"/>
      <c r="U20" s="8">
        <v>2</v>
      </c>
      <c r="V20" s="8"/>
      <c r="W20" s="8">
        <v>6</v>
      </c>
      <c r="X20" s="8"/>
      <c r="Y20" s="8"/>
      <c r="Z20" s="8"/>
      <c r="AA20" s="8">
        <v>5</v>
      </c>
      <c r="AB20" s="8">
        <v>22</v>
      </c>
      <c r="AC20" s="8">
        <v>2</v>
      </c>
      <c r="AD20" s="8">
        <v>13</v>
      </c>
      <c r="AE20" s="8"/>
      <c r="AF20" s="8"/>
    </row>
    <row r="21" spans="1:32" x14ac:dyDescent="0.3">
      <c r="A21" s="8" t="s">
        <v>52</v>
      </c>
      <c r="B21" s="10">
        <v>30</v>
      </c>
      <c r="C21" s="10" t="s">
        <v>5</v>
      </c>
      <c r="D21" s="10">
        <v>20</v>
      </c>
      <c r="E21" s="8">
        <v>18</v>
      </c>
      <c r="F21" s="8">
        <v>1</v>
      </c>
      <c r="G21" s="8"/>
      <c r="H21" s="8"/>
      <c r="I21" s="8">
        <v>13</v>
      </c>
      <c r="J21" s="8"/>
      <c r="K21" s="8"/>
      <c r="L21" s="8">
        <v>2</v>
      </c>
      <c r="M21" s="8"/>
      <c r="N21" s="8">
        <v>79</v>
      </c>
      <c r="O21" s="8"/>
      <c r="P21" s="8"/>
      <c r="Q21" s="8"/>
      <c r="R21" s="8"/>
      <c r="S21" s="8"/>
      <c r="T21" s="8"/>
      <c r="U21" s="8">
        <v>1</v>
      </c>
      <c r="V21" s="8"/>
      <c r="W21" s="8"/>
      <c r="X21" s="8"/>
      <c r="Y21" s="8"/>
      <c r="Z21" s="8"/>
      <c r="AA21" s="8"/>
      <c r="AB21" s="8">
        <v>12</v>
      </c>
      <c r="AC21" s="8"/>
      <c r="AD21" s="8">
        <v>14</v>
      </c>
      <c r="AE21" s="8"/>
      <c r="AF21" s="8"/>
    </row>
    <row r="22" spans="1:32" x14ac:dyDescent="0.3">
      <c r="A22" s="8" t="s">
        <v>53</v>
      </c>
      <c r="B22" s="10">
        <v>30</v>
      </c>
      <c r="C22" s="10" t="s">
        <v>5</v>
      </c>
      <c r="D22" s="10">
        <v>20</v>
      </c>
      <c r="E22" s="8">
        <v>5</v>
      </c>
      <c r="F22" s="8"/>
      <c r="G22" s="8"/>
      <c r="H22" s="8"/>
      <c r="I22" s="8">
        <v>2</v>
      </c>
      <c r="J22" s="8"/>
      <c r="K22" s="8"/>
      <c r="L22" s="8">
        <v>2</v>
      </c>
      <c r="M22" s="8"/>
      <c r="N22" s="8">
        <v>49</v>
      </c>
      <c r="O22" s="8"/>
      <c r="P22" s="8"/>
      <c r="Q22" s="8"/>
      <c r="R22" s="8"/>
      <c r="S22" s="8"/>
      <c r="T22" s="8"/>
      <c r="U22" s="8">
        <v>3</v>
      </c>
      <c r="V22" s="8"/>
      <c r="W22" s="8">
        <v>8</v>
      </c>
      <c r="X22" s="8">
        <v>1</v>
      </c>
      <c r="Y22" s="8"/>
      <c r="Z22" s="8"/>
      <c r="AA22" s="8">
        <v>3</v>
      </c>
      <c r="AB22" s="8">
        <v>25</v>
      </c>
      <c r="AC22" s="8"/>
      <c r="AD22" s="8">
        <v>12</v>
      </c>
      <c r="AE22" s="8"/>
      <c r="AF22" s="8"/>
    </row>
    <row r="23" spans="1:32" x14ac:dyDescent="0.3">
      <c r="A23" s="8" t="s">
        <v>57</v>
      </c>
      <c r="B23" s="10">
        <v>30</v>
      </c>
      <c r="C23" s="10" t="s">
        <v>5</v>
      </c>
      <c r="D23" s="10">
        <v>200</v>
      </c>
      <c r="E23" s="8">
        <v>2</v>
      </c>
      <c r="F23" s="8">
        <v>2</v>
      </c>
      <c r="G23" s="8"/>
      <c r="H23" s="8"/>
      <c r="I23" s="8"/>
      <c r="J23" s="8"/>
      <c r="K23" s="8"/>
      <c r="L23" s="8">
        <v>2</v>
      </c>
      <c r="M23" s="8"/>
      <c r="N23" s="8">
        <v>86</v>
      </c>
      <c r="O23" s="8"/>
      <c r="P23" s="8"/>
      <c r="Q23" s="8"/>
      <c r="R23" s="8"/>
      <c r="S23" s="8"/>
      <c r="T23" s="8"/>
      <c r="U23" s="8">
        <v>4</v>
      </c>
      <c r="V23" s="8"/>
      <c r="W23" s="8">
        <v>10</v>
      </c>
      <c r="X23" s="8">
        <v>1</v>
      </c>
      <c r="Y23" s="8"/>
      <c r="Z23" s="8"/>
      <c r="AA23" s="8"/>
      <c r="AB23" s="8">
        <v>14</v>
      </c>
      <c r="AC23" s="8">
        <v>2</v>
      </c>
      <c r="AD23" s="8">
        <v>11</v>
      </c>
      <c r="AE23" s="8"/>
      <c r="AF23" s="8"/>
    </row>
    <row r="24" spans="1:32" x14ac:dyDescent="0.3">
      <c r="A24" s="8" t="s">
        <v>58</v>
      </c>
      <c r="B24" s="10">
        <v>30</v>
      </c>
      <c r="C24" s="10" t="s">
        <v>5</v>
      </c>
      <c r="D24" s="10">
        <v>200</v>
      </c>
      <c r="E24" s="8">
        <v>2</v>
      </c>
      <c r="F24" s="8"/>
      <c r="G24" s="8">
        <v>1</v>
      </c>
      <c r="H24" s="8"/>
      <c r="I24" s="8"/>
      <c r="J24" s="8"/>
      <c r="K24" s="8"/>
      <c r="L24" s="8">
        <v>1</v>
      </c>
      <c r="M24" s="8"/>
      <c r="N24" s="8">
        <v>51</v>
      </c>
      <c r="O24" s="8"/>
      <c r="P24" s="8"/>
      <c r="Q24" s="8"/>
      <c r="R24" s="8"/>
      <c r="S24" s="8"/>
      <c r="T24" s="8">
        <v>1</v>
      </c>
      <c r="U24" s="8">
        <v>4</v>
      </c>
      <c r="V24" s="8"/>
      <c r="W24" s="8">
        <v>8</v>
      </c>
      <c r="X24" s="8"/>
      <c r="Y24" s="8"/>
      <c r="Z24" s="8"/>
      <c r="AA24" s="8"/>
      <c r="AB24" s="8">
        <v>29</v>
      </c>
      <c r="AC24" s="8"/>
      <c r="AD24" s="8">
        <v>3</v>
      </c>
      <c r="AE24" s="8"/>
      <c r="AF24" s="8"/>
    </row>
    <row r="25" spans="1:32" x14ac:dyDescent="0.3">
      <c r="A25" s="8" t="s">
        <v>59</v>
      </c>
      <c r="B25" s="10">
        <v>30</v>
      </c>
      <c r="C25" s="10" t="s">
        <v>5</v>
      </c>
      <c r="D25" s="10">
        <v>200</v>
      </c>
      <c r="E25" s="11">
        <v>1</v>
      </c>
      <c r="F25" s="11">
        <v>1</v>
      </c>
      <c r="G25" s="11"/>
      <c r="H25" s="11"/>
      <c r="I25" s="8"/>
      <c r="J25" s="8"/>
      <c r="K25" s="8"/>
      <c r="L25" s="11">
        <v>5</v>
      </c>
      <c r="M25" s="11">
        <v>3</v>
      </c>
      <c r="N25" s="11">
        <v>102</v>
      </c>
      <c r="O25" s="11"/>
      <c r="P25" s="11"/>
      <c r="Q25" s="8"/>
      <c r="R25" s="8"/>
      <c r="S25" s="8"/>
      <c r="T25" s="8"/>
      <c r="U25" s="8">
        <v>12</v>
      </c>
      <c r="V25" s="8"/>
      <c r="W25" s="8">
        <v>3</v>
      </c>
      <c r="X25" s="8"/>
      <c r="Y25" s="8"/>
      <c r="Z25" s="8"/>
      <c r="AA25" s="8"/>
      <c r="AB25" s="8">
        <v>17</v>
      </c>
      <c r="AC25" s="8"/>
      <c r="AD25" s="8">
        <v>2</v>
      </c>
      <c r="AE25" s="8"/>
      <c r="AF25" s="8"/>
    </row>
    <row r="26" spans="1:32" x14ac:dyDescent="0.3">
      <c r="A26" s="8" t="s">
        <v>39</v>
      </c>
      <c r="B26" s="10">
        <v>90</v>
      </c>
      <c r="C26" s="10" t="s">
        <v>5</v>
      </c>
      <c r="D26" s="10">
        <v>0</v>
      </c>
      <c r="E26" s="8">
        <v>5</v>
      </c>
      <c r="F26" s="8">
        <v>1</v>
      </c>
      <c r="G26" s="8"/>
      <c r="H26" s="8"/>
      <c r="I26" s="8">
        <v>3</v>
      </c>
      <c r="J26" s="8">
        <v>12</v>
      </c>
      <c r="K26" s="8"/>
      <c r="L26" s="8">
        <v>2</v>
      </c>
      <c r="M26" s="8"/>
      <c r="N26" s="8">
        <v>34</v>
      </c>
      <c r="O26" s="8">
        <v>2</v>
      </c>
      <c r="P26" s="8"/>
      <c r="Q26" s="8"/>
      <c r="R26" s="8"/>
      <c r="S26" s="8"/>
      <c r="T26" s="8"/>
      <c r="U26" s="8">
        <v>2</v>
      </c>
      <c r="V26" s="8"/>
      <c r="W26" s="8">
        <v>11</v>
      </c>
      <c r="X26" s="8"/>
      <c r="Y26" s="8"/>
      <c r="Z26" s="8"/>
      <c r="AA26" s="8">
        <v>6</v>
      </c>
      <c r="AB26" s="8"/>
      <c r="AC26" s="8">
        <v>2</v>
      </c>
      <c r="AD26" s="8">
        <v>36</v>
      </c>
      <c r="AE26" s="8"/>
      <c r="AF26" s="8"/>
    </row>
    <row r="27" spans="1:32" x14ac:dyDescent="0.3">
      <c r="A27" s="8" t="s">
        <v>40</v>
      </c>
      <c r="B27" s="10">
        <v>90</v>
      </c>
      <c r="C27" s="10" t="s">
        <v>5</v>
      </c>
      <c r="D27" s="10">
        <v>0</v>
      </c>
      <c r="E27" s="8">
        <v>14</v>
      </c>
      <c r="F27" s="8">
        <v>1</v>
      </c>
      <c r="G27" s="8"/>
      <c r="H27" s="8"/>
      <c r="I27" s="10">
        <v>5</v>
      </c>
      <c r="J27" s="8">
        <v>3</v>
      </c>
      <c r="K27" s="8"/>
      <c r="L27" s="8"/>
      <c r="M27" s="8"/>
      <c r="N27" s="8">
        <v>72</v>
      </c>
      <c r="O27" s="8">
        <v>8</v>
      </c>
      <c r="P27" s="8"/>
      <c r="Q27" s="8"/>
      <c r="R27" s="8"/>
      <c r="S27" s="8"/>
      <c r="T27" s="8"/>
      <c r="U27" s="8"/>
      <c r="V27" s="8"/>
      <c r="W27" s="8">
        <v>5</v>
      </c>
      <c r="X27" s="8"/>
      <c r="Y27" s="8"/>
      <c r="Z27" s="8"/>
      <c r="AA27" s="8">
        <v>3</v>
      </c>
      <c r="AB27" s="8">
        <v>12</v>
      </c>
      <c r="AC27" s="8">
        <v>2</v>
      </c>
      <c r="AD27" s="8">
        <v>48</v>
      </c>
      <c r="AE27" s="8">
        <v>1</v>
      </c>
      <c r="AF27" s="8"/>
    </row>
    <row r="28" spans="1:32" x14ac:dyDescent="0.3">
      <c r="A28" s="8" t="s">
        <v>41</v>
      </c>
      <c r="B28" s="10">
        <v>90</v>
      </c>
      <c r="C28" s="10" t="s">
        <v>5</v>
      </c>
      <c r="D28" s="10">
        <v>0</v>
      </c>
      <c r="E28" s="8">
        <v>4</v>
      </c>
      <c r="F28" s="8">
        <v>5</v>
      </c>
      <c r="G28" s="8"/>
      <c r="H28" s="8"/>
      <c r="I28" s="10">
        <v>6</v>
      </c>
      <c r="J28" s="8"/>
      <c r="K28" s="8"/>
      <c r="L28" s="8">
        <v>3</v>
      </c>
      <c r="M28" s="8"/>
      <c r="N28" s="8">
        <v>17</v>
      </c>
      <c r="O28" s="8"/>
      <c r="P28" s="8"/>
      <c r="Q28" s="8">
        <v>3</v>
      </c>
      <c r="R28" s="8"/>
      <c r="S28" s="8"/>
      <c r="T28" s="8"/>
      <c r="U28" s="8">
        <v>3</v>
      </c>
      <c r="V28" s="8"/>
      <c r="W28" s="8">
        <v>11</v>
      </c>
      <c r="X28" s="8"/>
      <c r="Y28" s="8"/>
      <c r="Z28" s="8"/>
      <c r="AA28" s="8">
        <v>6</v>
      </c>
      <c r="AB28" s="8">
        <v>27</v>
      </c>
      <c r="AC28" s="8"/>
      <c r="AD28" s="8">
        <v>38</v>
      </c>
      <c r="AE28" s="8"/>
      <c r="AF28" s="8"/>
    </row>
    <row r="29" spans="1:32" x14ac:dyDescent="0.3">
      <c r="A29" s="8" t="s">
        <v>45</v>
      </c>
      <c r="B29" s="10">
        <v>90</v>
      </c>
      <c r="C29" s="10" t="s">
        <v>5</v>
      </c>
      <c r="D29" s="10">
        <v>2</v>
      </c>
      <c r="E29" s="8">
        <v>13</v>
      </c>
      <c r="F29" s="8">
        <v>1</v>
      </c>
      <c r="G29" s="8"/>
      <c r="H29" s="8"/>
      <c r="I29" s="8">
        <v>18</v>
      </c>
      <c r="J29" s="10"/>
      <c r="K29" s="8"/>
      <c r="L29" s="8"/>
      <c r="M29" s="8"/>
      <c r="N29" s="8">
        <v>33</v>
      </c>
      <c r="O29" s="8">
        <v>1</v>
      </c>
      <c r="P29" s="8"/>
      <c r="Q29" s="8"/>
      <c r="R29" s="8"/>
      <c r="S29" s="8"/>
      <c r="T29" s="8"/>
      <c r="U29" s="8">
        <v>4</v>
      </c>
      <c r="V29" s="8"/>
      <c r="W29" s="8">
        <v>7</v>
      </c>
      <c r="X29" s="8">
        <v>1</v>
      </c>
      <c r="Y29" s="8"/>
      <c r="Z29" s="8"/>
      <c r="AA29" s="8"/>
      <c r="AB29" s="8">
        <v>21</v>
      </c>
      <c r="AC29" s="8"/>
      <c r="AD29" s="8">
        <v>24</v>
      </c>
      <c r="AE29" s="8"/>
      <c r="AF29" s="8"/>
    </row>
    <row r="30" spans="1:32" x14ac:dyDescent="0.3">
      <c r="A30" s="8" t="s">
        <v>46</v>
      </c>
      <c r="B30" s="10">
        <v>90</v>
      </c>
      <c r="C30" s="10" t="s">
        <v>5</v>
      </c>
      <c r="D30" s="10">
        <v>2</v>
      </c>
      <c r="E30" s="8">
        <v>13</v>
      </c>
      <c r="F30" s="8">
        <v>2</v>
      </c>
      <c r="G30" s="8"/>
      <c r="H30" s="8"/>
      <c r="I30" s="10">
        <v>2</v>
      </c>
      <c r="J30" s="8"/>
      <c r="K30" s="8"/>
      <c r="L30" s="8">
        <v>2</v>
      </c>
      <c r="M30" s="8"/>
      <c r="N30" s="8">
        <v>34</v>
      </c>
      <c r="O30" s="8"/>
      <c r="P30" s="8"/>
      <c r="Q30" s="8">
        <v>2</v>
      </c>
      <c r="R30" s="8"/>
      <c r="S30" s="8"/>
      <c r="T30" s="8"/>
      <c r="U30" s="8">
        <v>16</v>
      </c>
      <c r="V30" s="8"/>
      <c r="W30" s="8">
        <v>18</v>
      </c>
      <c r="X30" s="8">
        <v>1</v>
      </c>
      <c r="Y30" s="8"/>
      <c r="Z30" s="8"/>
      <c r="AA30" s="8"/>
      <c r="AB30" s="8">
        <v>49</v>
      </c>
      <c r="AC30" s="8"/>
      <c r="AD30" s="8">
        <v>63</v>
      </c>
      <c r="AE30" s="8">
        <v>1</v>
      </c>
      <c r="AF30" s="8"/>
    </row>
    <row r="31" spans="1:32" x14ac:dyDescent="0.3">
      <c r="A31" s="8" t="s">
        <v>47</v>
      </c>
      <c r="B31" s="10">
        <v>90</v>
      </c>
      <c r="C31" s="10" t="s">
        <v>5</v>
      </c>
      <c r="D31" s="10">
        <v>2</v>
      </c>
      <c r="E31" s="8">
        <v>15</v>
      </c>
      <c r="F31" s="8"/>
      <c r="G31" s="8">
        <v>1</v>
      </c>
      <c r="H31" s="8"/>
      <c r="I31" s="8">
        <v>7</v>
      </c>
      <c r="J31" s="8"/>
      <c r="K31" s="8"/>
      <c r="L31" s="8">
        <v>2</v>
      </c>
      <c r="M31" s="8"/>
      <c r="N31" s="8">
        <v>29</v>
      </c>
      <c r="O31" s="8"/>
      <c r="P31" s="8"/>
      <c r="Q31" s="8"/>
      <c r="R31" s="8"/>
      <c r="S31" s="8"/>
      <c r="T31" s="8"/>
      <c r="U31" s="8">
        <v>14</v>
      </c>
      <c r="V31" s="8"/>
      <c r="W31" s="8">
        <v>25</v>
      </c>
      <c r="X31" s="8">
        <v>2</v>
      </c>
      <c r="Y31" s="8"/>
      <c r="Z31" s="8"/>
      <c r="AA31" s="8">
        <v>4</v>
      </c>
      <c r="AB31" s="8">
        <v>18</v>
      </c>
      <c r="AC31" s="8">
        <v>1</v>
      </c>
      <c r="AD31" s="8">
        <v>9</v>
      </c>
      <c r="AE31" s="8"/>
      <c r="AF31" s="8"/>
    </row>
    <row r="32" spans="1:32" x14ac:dyDescent="0.3">
      <c r="A32" s="8" t="s">
        <v>51</v>
      </c>
      <c r="B32" s="10">
        <v>90</v>
      </c>
      <c r="C32" s="10" t="s">
        <v>5</v>
      </c>
      <c r="D32" s="10">
        <v>20</v>
      </c>
      <c r="E32" s="8">
        <v>10</v>
      </c>
      <c r="F32" s="8">
        <v>1</v>
      </c>
      <c r="G32" s="8"/>
      <c r="H32" s="8"/>
      <c r="I32" s="10">
        <v>3</v>
      </c>
      <c r="J32" s="8">
        <v>2</v>
      </c>
      <c r="K32" s="8"/>
      <c r="L32" s="8"/>
      <c r="M32" s="8"/>
      <c r="N32" s="8">
        <v>44</v>
      </c>
      <c r="O32" s="8">
        <v>9</v>
      </c>
      <c r="P32" s="8"/>
      <c r="Q32" s="8"/>
      <c r="R32" s="8"/>
      <c r="S32" s="8"/>
      <c r="T32" s="8"/>
      <c r="U32" s="8">
        <v>2</v>
      </c>
      <c r="V32" s="8"/>
      <c r="W32" s="8">
        <v>9</v>
      </c>
      <c r="X32" s="8"/>
      <c r="Y32" s="8"/>
      <c r="Z32" s="8"/>
      <c r="AA32" s="8">
        <v>5</v>
      </c>
      <c r="AB32" s="8">
        <v>9</v>
      </c>
      <c r="AC32" s="8">
        <v>2</v>
      </c>
      <c r="AD32" s="8">
        <v>20</v>
      </c>
      <c r="AE32" s="8"/>
      <c r="AF32" s="8">
        <v>1</v>
      </c>
    </row>
    <row r="33" spans="1:32" x14ac:dyDescent="0.3">
      <c r="A33" s="8" t="s">
        <v>52</v>
      </c>
      <c r="B33" s="10">
        <v>90</v>
      </c>
      <c r="C33" s="10" t="s">
        <v>5</v>
      </c>
      <c r="D33" s="10">
        <v>20</v>
      </c>
      <c r="E33" s="8">
        <v>14</v>
      </c>
      <c r="F33" s="8">
        <v>1</v>
      </c>
      <c r="G33" s="8"/>
      <c r="H33" s="8"/>
      <c r="I33" s="10">
        <v>30</v>
      </c>
      <c r="J33" s="8"/>
      <c r="K33" s="8"/>
      <c r="L33" s="8">
        <v>1</v>
      </c>
      <c r="M33" s="8"/>
      <c r="N33" s="8">
        <v>21</v>
      </c>
      <c r="O33" s="8">
        <v>7</v>
      </c>
      <c r="P33" s="8"/>
      <c r="Q33" s="8"/>
      <c r="R33" s="8"/>
      <c r="S33" s="8"/>
      <c r="T33" s="8"/>
      <c r="U33" s="8">
        <v>4</v>
      </c>
      <c r="V33" s="8"/>
      <c r="W33" s="8">
        <v>4</v>
      </c>
      <c r="X33" s="8"/>
      <c r="Y33" s="8"/>
      <c r="Z33" s="8"/>
      <c r="AA33" s="8">
        <v>2</v>
      </c>
      <c r="AB33" s="8">
        <v>14</v>
      </c>
      <c r="AC33" s="8"/>
      <c r="AD33" s="8">
        <v>14</v>
      </c>
      <c r="AE33" s="8"/>
      <c r="AF33" s="8">
        <v>2</v>
      </c>
    </row>
    <row r="34" spans="1:32" x14ac:dyDescent="0.3">
      <c r="A34" s="8" t="s">
        <v>53</v>
      </c>
      <c r="B34" s="10">
        <v>90</v>
      </c>
      <c r="C34" s="10" t="s">
        <v>5</v>
      </c>
      <c r="D34" s="10">
        <v>20</v>
      </c>
      <c r="E34" s="8">
        <v>21</v>
      </c>
      <c r="F34" s="8">
        <v>3</v>
      </c>
      <c r="G34" s="8"/>
      <c r="H34" s="8"/>
      <c r="I34" s="10">
        <v>14</v>
      </c>
      <c r="J34" s="8"/>
      <c r="K34" s="8"/>
      <c r="L34" s="8">
        <v>1</v>
      </c>
      <c r="M34" s="8"/>
      <c r="N34" s="8">
        <v>87</v>
      </c>
      <c r="O34" s="8">
        <v>14</v>
      </c>
      <c r="P34" s="8"/>
      <c r="Q34" s="8"/>
      <c r="R34" s="8"/>
      <c r="S34" s="8"/>
      <c r="T34" s="8"/>
      <c r="U34" s="8">
        <v>1</v>
      </c>
      <c r="V34" s="8"/>
      <c r="W34" s="8">
        <v>5</v>
      </c>
      <c r="X34" s="8"/>
      <c r="Y34" s="8"/>
      <c r="Z34" s="8"/>
      <c r="AA34" s="8"/>
      <c r="AB34" s="8">
        <v>23</v>
      </c>
      <c r="AC34" s="8"/>
      <c r="AD34" s="8">
        <v>11</v>
      </c>
      <c r="AE34" s="8"/>
      <c r="AF34" s="8"/>
    </row>
    <row r="35" spans="1:32" x14ac:dyDescent="0.3">
      <c r="A35" s="8" t="s">
        <v>57</v>
      </c>
      <c r="B35" s="10">
        <v>90</v>
      </c>
      <c r="C35" s="10" t="s">
        <v>5</v>
      </c>
      <c r="D35" s="10">
        <v>200</v>
      </c>
      <c r="E35" s="8"/>
      <c r="F35" s="8"/>
      <c r="G35" s="8"/>
      <c r="H35" s="8"/>
      <c r="I35" s="10"/>
      <c r="J35" s="8"/>
      <c r="K35" s="8"/>
      <c r="L35" s="8">
        <v>2</v>
      </c>
      <c r="M35" s="8"/>
      <c r="N35" s="8">
        <v>21</v>
      </c>
      <c r="O35" s="8">
        <v>2</v>
      </c>
      <c r="P35" s="8"/>
      <c r="Q35" s="8"/>
      <c r="R35" s="8"/>
      <c r="S35" s="8"/>
      <c r="T35" s="8"/>
      <c r="U35" s="8">
        <v>9</v>
      </c>
      <c r="V35" s="8"/>
      <c r="W35" s="8">
        <v>17</v>
      </c>
      <c r="X35" s="8">
        <v>1</v>
      </c>
      <c r="Y35" s="8"/>
      <c r="Z35" s="8"/>
      <c r="AA35" s="8">
        <v>1</v>
      </c>
      <c r="AB35" s="8">
        <v>13</v>
      </c>
      <c r="AC35" s="8"/>
      <c r="AD35" s="8">
        <v>22</v>
      </c>
      <c r="AE35" s="8"/>
      <c r="AF35" s="8">
        <v>2</v>
      </c>
    </row>
    <row r="36" spans="1:32" x14ac:dyDescent="0.3">
      <c r="A36" s="8" t="s">
        <v>58</v>
      </c>
      <c r="B36" s="10">
        <v>90</v>
      </c>
      <c r="C36" s="10" t="s">
        <v>5</v>
      </c>
      <c r="D36" s="10">
        <v>200</v>
      </c>
      <c r="E36" s="8"/>
      <c r="F36" s="8"/>
      <c r="G36" s="8"/>
      <c r="H36" s="8"/>
      <c r="I36" s="10">
        <v>2</v>
      </c>
      <c r="J36" s="8"/>
      <c r="K36" s="8"/>
      <c r="L36" s="8">
        <v>3</v>
      </c>
      <c r="M36" s="8"/>
      <c r="N36" s="8">
        <v>44</v>
      </c>
      <c r="O36" s="8"/>
      <c r="P36" s="8"/>
      <c r="Q36" s="8"/>
      <c r="R36" s="8"/>
      <c r="S36" s="8"/>
      <c r="T36" s="8">
        <v>1</v>
      </c>
      <c r="U36" s="8">
        <v>4</v>
      </c>
      <c r="V36" s="8"/>
      <c r="W36" s="8">
        <v>9</v>
      </c>
      <c r="X36" s="8"/>
      <c r="Y36" s="8"/>
      <c r="Z36" s="8"/>
      <c r="AA36" s="8">
        <v>3</v>
      </c>
      <c r="AB36" s="8">
        <v>51</v>
      </c>
      <c r="AC36" s="8"/>
      <c r="AD36" s="8">
        <v>9</v>
      </c>
      <c r="AE36" s="8"/>
      <c r="AF36" s="8"/>
    </row>
    <row r="37" spans="1:32" x14ac:dyDescent="0.3">
      <c r="A37" s="8" t="s">
        <v>59</v>
      </c>
      <c r="B37" s="10">
        <v>90</v>
      </c>
      <c r="C37" s="10" t="s">
        <v>5</v>
      </c>
      <c r="D37" s="10">
        <v>200</v>
      </c>
      <c r="E37" s="8"/>
      <c r="F37" s="8"/>
      <c r="G37" s="8"/>
      <c r="H37" s="8"/>
      <c r="I37" s="10">
        <v>1</v>
      </c>
      <c r="J37" s="8">
        <v>1</v>
      </c>
      <c r="K37" s="8"/>
      <c r="L37" s="8">
        <v>4</v>
      </c>
      <c r="M37" s="8">
        <v>3</v>
      </c>
      <c r="N37" s="8">
        <v>8</v>
      </c>
      <c r="O37" s="8"/>
      <c r="P37" s="8"/>
      <c r="Q37" s="8"/>
      <c r="R37" s="8"/>
      <c r="S37" s="8"/>
      <c r="T37" s="8"/>
      <c r="U37" s="8">
        <v>4</v>
      </c>
      <c r="V37" s="8"/>
      <c r="W37" s="8">
        <v>5</v>
      </c>
      <c r="X37" s="8"/>
      <c r="Y37" s="8"/>
      <c r="Z37" s="8"/>
      <c r="AA37" s="8"/>
      <c r="AB37" s="8">
        <v>15</v>
      </c>
      <c r="AC37" s="8"/>
      <c r="AD37" s="8">
        <v>5</v>
      </c>
      <c r="AE37" s="8"/>
      <c r="AF37" s="8"/>
    </row>
    <row r="38" spans="1:32" x14ac:dyDescent="0.3">
      <c r="A38" s="8" t="s">
        <v>36</v>
      </c>
      <c r="B38" s="10">
        <v>-7</v>
      </c>
      <c r="C38" s="10" t="s">
        <v>6</v>
      </c>
      <c r="D38" s="10">
        <v>0</v>
      </c>
      <c r="E38" s="8">
        <v>9</v>
      </c>
      <c r="F38" s="8"/>
      <c r="G38" s="8"/>
      <c r="H38" s="8"/>
      <c r="I38" s="8">
        <v>13</v>
      </c>
      <c r="J38" s="10"/>
      <c r="K38" s="8"/>
      <c r="L38" s="8"/>
      <c r="M38" s="8"/>
      <c r="N38" s="8">
        <v>46</v>
      </c>
      <c r="O38" s="8">
        <v>5</v>
      </c>
      <c r="P38" s="8">
        <v>1</v>
      </c>
      <c r="Q38" s="8"/>
      <c r="R38" s="8"/>
      <c r="S38" s="8"/>
      <c r="T38" s="8">
        <v>2</v>
      </c>
      <c r="U38" s="8">
        <v>2</v>
      </c>
      <c r="V38" s="8"/>
      <c r="W38" s="8">
        <v>6</v>
      </c>
      <c r="X38" s="8"/>
      <c r="Y38" s="8"/>
      <c r="Z38" s="8"/>
      <c r="AA38" s="8">
        <v>1</v>
      </c>
      <c r="AB38" s="8"/>
      <c r="AC38" s="8"/>
      <c r="AD38" s="8">
        <v>1</v>
      </c>
      <c r="AE38" s="8"/>
      <c r="AF38" s="8"/>
    </row>
    <row r="39" spans="1:32" x14ac:dyDescent="0.3">
      <c r="A39" s="8" t="s">
        <v>37</v>
      </c>
      <c r="B39" s="10">
        <v>-7</v>
      </c>
      <c r="C39" s="10" t="s">
        <v>6</v>
      </c>
      <c r="D39" s="10">
        <v>0</v>
      </c>
      <c r="E39" s="8">
        <v>2</v>
      </c>
      <c r="F39" s="8"/>
      <c r="G39" s="8"/>
      <c r="H39" s="8"/>
      <c r="I39" s="8"/>
      <c r="J39" s="8">
        <v>1</v>
      </c>
      <c r="K39" s="8"/>
      <c r="L39" s="8"/>
      <c r="M39" s="8">
        <v>4</v>
      </c>
      <c r="N39" s="8">
        <v>34</v>
      </c>
      <c r="O39" s="8">
        <v>1</v>
      </c>
      <c r="P39" s="8"/>
      <c r="Q39" s="8"/>
      <c r="R39" s="8"/>
      <c r="S39" s="8"/>
      <c r="T39" s="8">
        <v>4</v>
      </c>
      <c r="U39" s="8">
        <v>5</v>
      </c>
      <c r="V39" s="8"/>
      <c r="W39" s="8">
        <v>15</v>
      </c>
      <c r="X39" s="8"/>
      <c r="Y39" s="8"/>
      <c r="Z39" s="8"/>
      <c r="AA39" s="8">
        <v>2</v>
      </c>
      <c r="AB39" s="8">
        <v>1</v>
      </c>
      <c r="AC39" s="8"/>
      <c r="AD39" s="8"/>
      <c r="AE39" s="8"/>
      <c r="AF39" s="8"/>
    </row>
    <row r="40" spans="1:32" x14ac:dyDescent="0.3">
      <c r="A40" s="8" t="s">
        <v>38</v>
      </c>
      <c r="B40" s="10">
        <v>-7</v>
      </c>
      <c r="C40" s="10" t="s">
        <v>6</v>
      </c>
      <c r="D40" s="10">
        <v>0</v>
      </c>
      <c r="E40" s="8">
        <v>4</v>
      </c>
      <c r="F40" s="8">
        <v>1</v>
      </c>
      <c r="G40" s="8"/>
      <c r="H40" s="8"/>
      <c r="I40" s="10"/>
      <c r="J40" s="10"/>
      <c r="K40" s="8"/>
      <c r="L40" s="8">
        <v>1</v>
      </c>
      <c r="M40" s="8"/>
      <c r="N40" s="8">
        <v>34</v>
      </c>
      <c r="O40" s="8"/>
      <c r="P40" s="8">
        <v>2</v>
      </c>
      <c r="Q40" s="8"/>
      <c r="R40" s="8"/>
      <c r="S40" s="8"/>
      <c r="T40" s="8"/>
      <c r="U40" s="8">
        <v>3</v>
      </c>
      <c r="V40" s="8"/>
      <c r="W40" s="8">
        <v>9</v>
      </c>
      <c r="X40" s="8"/>
      <c r="Y40" s="8"/>
      <c r="Z40" s="8"/>
      <c r="AA40" s="8"/>
      <c r="AB40" s="8">
        <v>5</v>
      </c>
      <c r="AC40" s="8"/>
      <c r="AD40" s="8">
        <v>6</v>
      </c>
      <c r="AE40" s="8"/>
      <c r="AF40" s="8"/>
    </row>
    <row r="41" spans="1:32" x14ac:dyDescent="0.3">
      <c r="A41" s="8" t="s">
        <v>42</v>
      </c>
      <c r="B41" s="10">
        <v>-7</v>
      </c>
      <c r="C41" s="10" t="s">
        <v>6</v>
      </c>
      <c r="D41" s="10">
        <v>2</v>
      </c>
      <c r="E41" s="8">
        <v>13</v>
      </c>
      <c r="F41" s="8"/>
      <c r="G41" s="8"/>
      <c r="H41" s="8"/>
      <c r="I41" s="8">
        <v>16</v>
      </c>
      <c r="J41" s="8"/>
      <c r="K41" s="8"/>
      <c r="L41" s="8"/>
      <c r="M41" s="8"/>
      <c r="N41" s="8">
        <v>38</v>
      </c>
      <c r="O41" s="8"/>
      <c r="P41" s="8">
        <v>1</v>
      </c>
      <c r="Q41" s="8"/>
      <c r="R41" s="8"/>
      <c r="S41" s="8"/>
      <c r="T41" s="8"/>
      <c r="U41" s="8">
        <v>13</v>
      </c>
      <c r="V41" s="8"/>
      <c r="W41" s="8">
        <v>8</v>
      </c>
      <c r="X41" s="8"/>
      <c r="Y41" s="8"/>
      <c r="Z41" s="8">
        <v>1</v>
      </c>
      <c r="AA41" s="8"/>
      <c r="AB41" s="8">
        <v>4</v>
      </c>
      <c r="AC41" s="8"/>
      <c r="AD41" s="8"/>
      <c r="AE41" s="8"/>
      <c r="AF41" s="8"/>
    </row>
    <row r="42" spans="1:32" x14ac:dyDescent="0.3">
      <c r="A42" s="8" t="s">
        <v>43</v>
      </c>
      <c r="B42" s="10">
        <v>-7</v>
      </c>
      <c r="C42" s="10" t="s">
        <v>6</v>
      </c>
      <c r="D42" s="10">
        <v>2</v>
      </c>
      <c r="E42" s="8">
        <v>5</v>
      </c>
      <c r="F42" s="8">
        <v>1</v>
      </c>
      <c r="G42" s="8"/>
      <c r="H42" s="8"/>
      <c r="I42" s="8">
        <v>12</v>
      </c>
      <c r="J42" s="8">
        <v>1</v>
      </c>
      <c r="K42" s="8"/>
      <c r="L42" s="8"/>
      <c r="M42" s="8"/>
      <c r="N42" s="8">
        <v>75</v>
      </c>
      <c r="O42" s="8"/>
      <c r="P42" s="8">
        <v>1</v>
      </c>
      <c r="Q42" s="8"/>
      <c r="R42" s="8"/>
      <c r="S42" s="8"/>
      <c r="T42" s="8"/>
      <c r="U42" s="8">
        <v>1</v>
      </c>
      <c r="V42" s="8"/>
      <c r="W42" s="8">
        <v>19</v>
      </c>
      <c r="X42" s="8"/>
      <c r="Y42" s="8"/>
      <c r="Z42" s="8"/>
      <c r="AA42" s="8">
        <v>1</v>
      </c>
      <c r="AB42" s="8">
        <v>2</v>
      </c>
      <c r="AC42" s="8"/>
      <c r="AD42" s="8"/>
      <c r="AE42" s="8">
        <v>1</v>
      </c>
      <c r="AF42" s="8"/>
    </row>
    <row r="43" spans="1:32" x14ac:dyDescent="0.3">
      <c r="A43" s="8" t="s">
        <v>44</v>
      </c>
      <c r="B43" s="10">
        <v>-7</v>
      </c>
      <c r="C43" s="10" t="s">
        <v>6</v>
      </c>
      <c r="D43" s="10">
        <v>2</v>
      </c>
      <c r="E43" s="8"/>
      <c r="F43" s="8"/>
      <c r="G43" s="8"/>
      <c r="H43" s="8"/>
      <c r="I43" s="8"/>
      <c r="J43" s="8"/>
      <c r="K43" s="8"/>
      <c r="L43" s="8"/>
      <c r="M43" s="8">
        <v>9</v>
      </c>
      <c r="N43" s="8">
        <v>54</v>
      </c>
      <c r="O43" s="8">
        <v>5</v>
      </c>
      <c r="P43" s="8">
        <v>2</v>
      </c>
      <c r="Q43" s="8"/>
      <c r="R43" s="8"/>
      <c r="S43" s="8"/>
      <c r="T43" s="8"/>
      <c r="U43" s="8">
        <v>2</v>
      </c>
      <c r="V43" s="8"/>
      <c r="W43" s="8">
        <v>17</v>
      </c>
      <c r="X43" s="8"/>
      <c r="Y43" s="8"/>
      <c r="Z43" s="8"/>
      <c r="AA43" s="8">
        <v>5</v>
      </c>
      <c r="AB43" s="8"/>
      <c r="AC43" s="8"/>
      <c r="AD43" s="8"/>
      <c r="AE43" s="8"/>
      <c r="AF43" s="8"/>
    </row>
    <row r="44" spans="1:32" x14ac:dyDescent="0.3">
      <c r="A44" s="8" t="s">
        <v>48</v>
      </c>
      <c r="B44" s="10">
        <v>-7</v>
      </c>
      <c r="C44" s="10" t="s">
        <v>6</v>
      </c>
      <c r="D44" s="10">
        <v>20</v>
      </c>
      <c r="E44" s="8">
        <v>4</v>
      </c>
      <c r="F44" s="8"/>
      <c r="G44" s="8"/>
      <c r="H44" s="8"/>
      <c r="I44" s="8">
        <v>5</v>
      </c>
      <c r="J44" s="10"/>
      <c r="K44" s="8"/>
      <c r="L44" s="8"/>
      <c r="M44" s="8"/>
      <c r="N44" s="8">
        <v>18</v>
      </c>
      <c r="O44" s="8">
        <v>1</v>
      </c>
      <c r="P44" s="8">
        <v>1</v>
      </c>
      <c r="Q44" s="8"/>
      <c r="R44" s="8"/>
      <c r="S44" s="8"/>
      <c r="T44" s="8"/>
      <c r="U44" s="8">
        <v>3</v>
      </c>
      <c r="V44" s="8"/>
      <c r="W44" s="8">
        <v>6</v>
      </c>
      <c r="X44" s="8"/>
      <c r="Y44" s="8"/>
      <c r="Z44" s="8"/>
      <c r="AA44" s="8">
        <v>1</v>
      </c>
      <c r="AB44" s="8">
        <v>4</v>
      </c>
      <c r="AC44" s="8"/>
      <c r="AD44" s="8">
        <v>1</v>
      </c>
      <c r="AE44" s="8"/>
      <c r="AF44" s="8"/>
    </row>
    <row r="45" spans="1:32" x14ac:dyDescent="0.3">
      <c r="A45" s="8" t="s">
        <v>49</v>
      </c>
      <c r="B45" s="10">
        <v>-7</v>
      </c>
      <c r="C45" s="10" t="s">
        <v>6</v>
      </c>
      <c r="D45" s="10">
        <v>20</v>
      </c>
      <c r="E45" s="8">
        <v>5</v>
      </c>
      <c r="F45" s="8"/>
      <c r="G45" s="8"/>
      <c r="H45" s="8"/>
      <c r="I45" s="10">
        <v>1</v>
      </c>
      <c r="J45" s="8"/>
      <c r="K45" s="8"/>
      <c r="L45" s="8"/>
      <c r="M45" s="8"/>
      <c r="N45" s="8">
        <v>38</v>
      </c>
      <c r="O45" s="8">
        <v>3</v>
      </c>
      <c r="P45" s="8">
        <v>1</v>
      </c>
      <c r="Q45" s="8"/>
      <c r="R45" s="8"/>
      <c r="S45" s="8">
        <v>1</v>
      </c>
      <c r="T45" s="8"/>
      <c r="U45" s="8">
        <v>3</v>
      </c>
      <c r="V45" s="8"/>
      <c r="W45" s="8">
        <v>3</v>
      </c>
      <c r="X45" s="8"/>
      <c r="Y45" s="8"/>
      <c r="Z45" s="8"/>
      <c r="AA45" s="8"/>
      <c r="AB45" s="8">
        <v>2</v>
      </c>
      <c r="AC45" s="8"/>
      <c r="AD45" s="8"/>
      <c r="AE45" s="8"/>
      <c r="AF45" s="8"/>
    </row>
    <row r="46" spans="1:32" x14ac:dyDescent="0.3">
      <c r="A46" s="8" t="s">
        <v>50</v>
      </c>
      <c r="B46" s="10">
        <v>-7</v>
      </c>
      <c r="C46" s="10" t="s">
        <v>6</v>
      </c>
      <c r="D46" s="10">
        <v>20</v>
      </c>
      <c r="E46" s="8">
        <v>12</v>
      </c>
      <c r="F46" s="8">
        <v>1</v>
      </c>
      <c r="G46" s="8"/>
      <c r="H46" s="8"/>
      <c r="I46" s="10">
        <v>1</v>
      </c>
      <c r="J46" s="8"/>
      <c r="K46" s="8"/>
      <c r="L46" s="8"/>
      <c r="M46" s="8"/>
      <c r="N46" s="8">
        <v>19</v>
      </c>
      <c r="O46" s="8">
        <v>2</v>
      </c>
      <c r="P46" s="8"/>
      <c r="Q46" s="8"/>
      <c r="R46" s="8"/>
      <c r="S46" s="8"/>
      <c r="T46" s="8">
        <v>1</v>
      </c>
      <c r="U46" s="8">
        <v>1</v>
      </c>
      <c r="V46" s="8"/>
      <c r="W46" s="8">
        <v>11</v>
      </c>
      <c r="X46" s="8"/>
      <c r="Y46" s="8"/>
      <c r="Z46" s="8"/>
      <c r="AA46" s="8">
        <v>3</v>
      </c>
      <c r="AB46" s="8">
        <v>2</v>
      </c>
      <c r="AC46" s="8"/>
      <c r="AD46" s="8">
        <v>1</v>
      </c>
      <c r="AE46" s="8"/>
      <c r="AF46" s="8"/>
    </row>
    <row r="47" spans="1:32" x14ac:dyDescent="0.3">
      <c r="A47" s="8" t="s">
        <v>54</v>
      </c>
      <c r="B47" s="10">
        <v>-7</v>
      </c>
      <c r="C47" s="10" t="s">
        <v>6</v>
      </c>
      <c r="D47" s="10">
        <v>200</v>
      </c>
      <c r="E47" s="8">
        <v>1</v>
      </c>
      <c r="F47" s="8"/>
      <c r="G47" s="8"/>
      <c r="H47" s="8"/>
      <c r="I47" s="8"/>
      <c r="J47" s="10"/>
      <c r="K47" s="8"/>
      <c r="L47" s="8"/>
      <c r="M47" s="8"/>
      <c r="N47" s="8">
        <v>75</v>
      </c>
      <c r="O47" s="8"/>
      <c r="P47" s="8"/>
      <c r="Q47" s="8"/>
      <c r="R47" s="8"/>
      <c r="S47" s="8"/>
      <c r="T47" s="8"/>
      <c r="U47" s="8">
        <v>5</v>
      </c>
      <c r="V47" s="8"/>
      <c r="W47" s="8">
        <v>4</v>
      </c>
      <c r="X47" s="8"/>
      <c r="Y47" s="8"/>
      <c r="Z47" s="8"/>
      <c r="AA47" s="8">
        <v>1</v>
      </c>
      <c r="AB47" s="8">
        <v>4</v>
      </c>
      <c r="AC47" s="8">
        <v>1</v>
      </c>
      <c r="AD47" s="8">
        <v>1</v>
      </c>
      <c r="AE47" s="8"/>
      <c r="AF47" s="8"/>
    </row>
    <row r="48" spans="1:32" x14ac:dyDescent="0.3">
      <c r="A48" s="8" t="s">
        <v>55</v>
      </c>
      <c r="B48" s="10">
        <v>-7</v>
      </c>
      <c r="C48" s="10" t="s">
        <v>6</v>
      </c>
      <c r="D48" s="10">
        <v>200</v>
      </c>
      <c r="E48" s="8">
        <v>5</v>
      </c>
      <c r="F48" s="8"/>
      <c r="G48" s="8"/>
      <c r="H48" s="8"/>
      <c r="I48" s="10">
        <v>14</v>
      </c>
      <c r="J48" s="8"/>
      <c r="K48" s="8"/>
      <c r="L48" s="8">
        <v>1</v>
      </c>
      <c r="M48" s="8"/>
      <c r="N48" s="8">
        <v>65</v>
      </c>
      <c r="O48" s="8">
        <v>3</v>
      </c>
      <c r="P48" s="8"/>
      <c r="Q48" s="8"/>
      <c r="R48" s="8"/>
      <c r="S48" s="8"/>
      <c r="T48" s="8"/>
      <c r="U48" s="8">
        <v>1</v>
      </c>
      <c r="V48" s="8"/>
      <c r="W48" s="8">
        <v>8</v>
      </c>
      <c r="X48" s="8"/>
      <c r="Y48" s="8"/>
      <c r="Z48" s="8"/>
      <c r="AA48" s="8">
        <v>2</v>
      </c>
      <c r="AB48" s="8">
        <v>4</v>
      </c>
      <c r="AC48" s="8">
        <v>1</v>
      </c>
      <c r="AD48" s="8"/>
      <c r="AE48" s="8"/>
      <c r="AF48" s="8"/>
    </row>
    <row r="49" spans="1:32" x14ac:dyDescent="0.3">
      <c r="A49" s="8" t="s">
        <v>56</v>
      </c>
      <c r="B49" s="10">
        <v>-7</v>
      </c>
      <c r="C49" s="10" t="s">
        <v>6</v>
      </c>
      <c r="D49" s="10">
        <v>200</v>
      </c>
      <c r="E49" s="8">
        <v>14</v>
      </c>
      <c r="F49" s="8">
        <v>1</v>
      </c>
      <c r="G49" s="8"/>
      <c r="H49" s="8"/>
      <c r="I49" s="8">
        <v>1</v>
      </c>
      <c r="J49" s="8"/>
      <c r="K49" s="8"/>
      <c r="L49" s="8"/>
      <c r="M49" s="8"/>
      <c r="N49" s="8">
        <v>68</v>
      </c>
      <c r="O49" s="8"/>
      <c r="P49" s="8">
        <v>2</v>
      </c>
      <c r="Q49" s="8"/>
      <c r="R49" s="8"/>
      <c r="S49" s="8"/>
      <c r="T49" s="8"/>
      <c r="U49" s="11">
        <v>2</v>
      </c>
      <c r="V49" s="8">
        <v>3</v>
      </c>
      <c r="W49" s="8">
        <v>25</v>
      </c>
      <c r="X49" s="8"/>
      <c r="Y49" s="8"/>
      <c r="Z49" s="8"/>
      <c r="AA49" s="8">
        <v>12</v>
      </c>
      <c r="AB49" s="8">
        <v>4</v>
      </c>
      <c r="AC49" s="8"/>
      <c r="AD49" s="8">
        <v>7</v>
      </c>
      <c r="AE49" s="8"/>
      <c r="AF49" s="8"/>
    </row>
    <row r="50" spans="1:32" x14ac:dyDescent="0.3">
      <c r="A50" s="8" t="s">
        <v>36</v>
      </c>
      <c r="B50" s="10">
        <v>30</v>
      </c>
      <c r="C50" s="10" t="s">
        <v>6</v>
      </c>
      <c r="D50" s="10">
        <v>0</v>
      </c>
      <c r="E50" s="8">
        <v>14</v>
      </c>
      <c r="F50" s="8">
        <v>1</v>
      </c>
      <c r="G50" s="8"/>
      <c r="H50" s="8"/>
      <c r="I50" s="8">
        <v>67</v>
      </c>
      <c r="J50" s="10"/>
      <c r="K50" s="8">
        <v>1</v>
      </c>
      <c r="L50" s="8"/>
      <c r="M50" s="8"/>
      <c r="N50" s="8">
        <f>25+39</f>
        <v>64</v>
      </c>
      <c r="O50" s="8"/>
      <c r="P50" s="8"/>
      <c r="Q50" s="8"/>
      <c r="R50" s="8"/>
      <c r="S50" s="8"/>
      <c r="T50" s="8"/>
      <c r="U50" s="8">
        <v>2</v>
      </c>
      <c r="V50" s="8"/>
      <c r="W50" s="8">
        <v>5</v>
      </c>
      <c r="X50" s="8"/>
      <c r="Y50" s="8"/>
      <c r="Z50" s="8"/>
      <c r="AA50" s="8">
        <v>2</v>
      </c>
      <c r="AB50" s="8">
        <v>1</v>
      </c>
      <c r="AC50" s="8"/>
      <c r="AD50" s="8">
        <v>1</v>
      </c>
      <c r="AE50" s="8"/>
      <c r="AF50" s="8"/>
    </row>
    <row r="51" spans="1:32" x14ac:dyDescent="0.3">
      <c r="A51" s="8" t="s">
        <v>37</v>
      </c>
      <c r="B51" s="10">
        <v>30</v>
      </c>
      <c r="C51" s="10" t="s">
        <v>6</v>
      </c>
      <c r="D51" s="10">
        <v>0</v>
      </c>
      <c r="E51" s="8">
        <v>5</v>
      </c>
      <c r="F51" s="8">
        <v>1</v>
      </c>
      <c r="G51" s="8"/>
      <c r="H51" s="8">
        <v>1</v>
      </c>
      <c r="I51" s="10">
        <v>2</v>
      </c>
      <c r="J51" s="10">
        <v>5</v>
      </c>
      <c r="K51" s="8"/>
      <c r="L51" s="8"/>
      <c r="M51" s="8"/>
      <c r="N51" s="8">
        <v>57</v>
      </c>
      <c r="O51" s="8"/>
      <c r="P51" s="8"/>
      <c r="Q51" s="8"/>
      <c r="R51" s="8"/>
      <c r="S51" s="8"/>
      <c r="T51" s="8"/>
      <c r="U51" s="8">
        <v>1</v>
      </c>
      <c r="V51" s="8"/>
      <c r="W51" s="8">
        <v>7</v>
      </c>
      <c r="X51" s="8"/>
      <c r="Y51" s="8"/>
      <c r="Z51" s="8"/>
      <c r="AA51" s="8"/>
      <c r="AB51" s="8">
        <v>8</v>
      </c>
      <c r="AC51" s="8"/>
      <c r="AD51" s="8">
        <v>2</v>
      </c>
      <c r="AE51" s="8"/>
      <c r="AF51" s="8"/>
    </row>
    <row r="52" spans="1:32" x14ac:dyDescent="0.3">
      <c r="A52" s="8" t="s">
        <v>38</v>
      </c>
      <c r="B52" s="10">
        <v>30</v>
      </c>
      <c r="C52" s="10" t="s">
        <v>6</v>
      </c>
      <c r="D52" s="10">
        <v>0</v>
      </c>
      <c r="E52" s="8">
        <v>8</v>
      </c>
      <c r="F52" s="8">
        <v>3</v>
      </c>
      <c r="G52" s="8"/>
      <c r="H52" s="8"/>
      <c r="I52" s="10"/>
      <c r="J52" s="10"/>
      <c r="K52" s="8"/>
      <c r="L52" s="8"/>
      <c r="M52" s="8"/>
      <c r="N52" s="8">
        <v>26</v>
      </c>
      <c r="O52" s="8"/>
      <c r="P52" s="8"/>
      <c r="Q52" s="8">
        <v>2</v>
      </c>
      <c r="R52" s="8"/>
      <c r="S52" s="8"/>
      <c r="T52" s="8"/>
      <c r="U52" s="8">
        <v>2</v>
      </c>
      <c r="V52" s="8"/>
      <c r="W52" s="8">
        <v>4</v>
      </c>
      <c r="X52" s="8"/>
      <c r="Y52" s="8"/>
      <c r="Z52" s="8"/>
      <c r="AA52" s="8">
        <v>2</v>
      </c>
      <c r="AB52" s="8">
        <v>13</v>
      </c>
      <c r="AC52" s="8"/>
      <c r="AD52" s="8">
        <v>1</v>
      </c>
      <c r="AE52" s="8"/>
      <c r="AF52" s="8"/>
    </row>
    <row r="53" spans="1:32" x14ac:dyDescent="0.3">
      <c r="A53" s="8" t="s">
        <v>42</v>
      </c>
      <c r="B53" s="10">
        <v>30</v>
      </c>
      <c r="C53" s="10" t="s">
        <v>6</v>
      </c>
      <c r="D53" s="10">
        <v>2</v>
      </c>
      <c r="E53" s="8">
        <v>16</v>
      </c>
      <c r="F53" s="8">
        <v>4</v>
      </c>
      <c r="G53" s="8"/>
      <c r="H53" s="8"/>
      <c r="I53" s="8">
        <v>20</v>
      </c>
      <c r="J53" s="8"/>
      <c r="K53" s="8"/>
      <c r="L53" s="8"/>
      <c r="M53" s="8"/>
      <c r="N53" s="8">
        <v>62</v>
      </c>
      <c r="O53" s="8"/>
      <c r="P53" s="8"/>
      <c r="Q53" s="8">
        <v>8</v>
      </c>
      <c r="R53" s="8">
        <v>2</v>
      </c>
      <c r="S53" s="8"/>
      <c r="T53" s="8"/>
      <c r="U53" s="8">
        <v>8</v>
      </c>
      <c r="V53" s="8"/>
      <c r="W53" s="8">
        <v>7</v>
      </c>
      <c r="X53" s="8"/>
      <c r="Y53" s="8"/>
      <c r="Z53" s="8"/>
      <c r="AA53" s="8"/>
      <c r="AB53" s="8">
        <v>5</v>
      </c>
      <c r="AC53" s="8"/>
      <c r="AD53" s="8">
        <v>3</v>
      </c>
      <c r="AE53" s="8"/>
      <c r="AF53" s="8"/>
    </row>
    <row r="54" spans="1:32" x14ac:dyDescent="0.3">
      <c r="A54" s="8" t="s">
        <v>43</v>
      </c>
      <c r="B54" s="10">
        <v>30</v>
      </c>
      <c r="C54" s="10" t="s">
        <v>6</v>
      </c>
      <c r="D54" s="10">
        <v>2</v>
      </c>
      <c r="E54" s="8">
        <v>21</v>
      </c>
      <c r="F54" s="8">
        <v>1</v>
      </c>
      <c r="G54" s="8"/>
      <c r="H54" s="8"/>
      <c r="I54" s="8">
        <v>8</v>
      </c>
      <c r="J54" s="8"/>
      <c r="K54" s="8"/>
      <c r="L54" s="8">
        <v>2</v>
      </c>
      <c r="M54" s="8"/>
      <c r="N54" s="8">
        <v>132</v>
      </c>
      <c r="O54" s="8"/>
      <c r="P54" s="8"/>
      <c r="Q54" s="8">
        <v>2</v>
      </c>
      <c r="R54" s="8"/>
      <c r="S54" s="8"/>
      <c r="T54" s="8"/>
      <c r="U54" s="8">
        <v>1</v>
      </c>
      <c r="V54" s="8"/>
      <c r="W54" s="8">
        <v>10</v>
      </c>
      <c r="X54" s="8">
        <v>1</v>
      </c>
      <c r="Y54" s="8"/>
      <c r="Z54" s="8"/>
      <c r="AA54" s="8">
        <v>1</v>
      </c>
      <c r="AB54" s="8">
        <v>5</v>
      </c>
      <c r="AC54" s="8"/>
      <c r="AD54" s="8">
        <v>4</v>
      </c>
      <c r="AE54" s="8"/>
      <c r="AF54" s="8"/>
    </row>
    <row r="55" spans="1:32" x14ac:dyDescent="0.3">
      <c r="A55" s="8" t="s">
        <v>44</v>
      </c>
      <c r="B55" s="10">
        <v>30</v>
      </c>
      <c r="C55" s="10" t="s">
        <v>6</v>
      </c>
      <c r="D55" s="10">
        <v>2</v>
      </c>
      <c r="E55" s="8"/>
      <c r="F55" s="8">
        <v>4</v>
      </c>
      <c r="G55" s="8"/>
      <c r="H55" s="8"/>
      <c r="I55" s="8"/>
      <c r="J55" s="8"/>
      <c r="K55" s="8"/>
      <c r="L55" s="8"/>
      <c r="M55" s="8">
        <v>4</v>
      </c>
      <c r="N55" s="8">
        <v>39</v>
      </c>
      <c r="O55" s="8"/>
      <c r="P55" s="8"/>
      <c r="Q55" s="8"/>
      <c r="R55" s="8"/>
      <c r="S55" s="8"/>
      <c r="T55" s="8"/>
      <c r="U55" s="8">
        <v>2</v>
      </c>
      <c r="V55" s="8"/>
      <c r="W55" s="8">
        <v>12</v>
      </c>
      <c r="X55" s="8"/>
      <c r="Y55" s="8"/>
      <c r="Z55" s="8"/>
      <c r="AA55" s="8"/>
      <c r="AB55" s="8">
        <v>21</v>
      </c>
      <c r="AC55" s="8"/>
      <c r="AD55" s="8">
        <v>4</v>
      </c>
      <c r="AE55" s="8"/>
      <c r="AF55" s="8"/>
    </row>
    <row r="56" spans="1:32" x14ac:dyDescent="0.3">
      <c r="A56" s="8" t="s">
        <v>48</v>
      </c>
      <c r="B56" s="10">
        <v>30</v>
      </c>
      <c r="C56" s="10" t="s">
        <v>6</v>
      </c>
      <c r="D56" s="10">
        <v>20</v>
      </c>
      <c r="E56" s="8">
        <v>4</v>
      </c>
      <c r="F56" s="8"/>
      <c r="G56" s="8"/>
      <c r="H56" s="8"/>
      <c r="I56" s="8">
        <v>9</v>
      </c>
      <c r="J56" s="10"/>
      <c r="K56" s="8"/>
      <c r="L56" s="8"/>
      <c r="M56" s="8"/>
      <c r="N56" s="8">
        <v>61</v>
      </c>
      <c r="O56" s="8"/>
      <c r="P56" s="8"/>
      <c r="Q56" s="8"/>
      <c r="R56" s="8"/>
      <c r="S56" s="8"/>
      <c r="T56" s="8"/>
      <c r="U56" s="8">
        <v>1</v>
      </c>
      <c r="V56" s="8"/>
      <c r="W56" s="8">
        <v>3</v>
      </c>
      <c r="X56" s="8"/>
      <c r="Y56" s="8"/>
      <c r="Z56" s="8"/>
      <c r="AA56" s="8"/>
      <c r="AB56" s="8">
        <v>1</v>
      </c>
      <c r="AC56" s="8"/>
      <c r="AD56" s="8"/>
      <c r="AE56" s="8"/>
      <c r="AF56" s="8"/>
    </row>
    <row r="57" spans="1:32" x14ac:dyDescent="0.3">
      <c r="A57" s="8" t="s">
        <v>49</v>
      </c>
      <c r="B57" s="10">
        <v>30</v>
      </c>
      <c r="C57" s="10" t="s">
        <v>6</v>
      </c>
      <c r="D57" s="10">
        <v>20</v>
      </c>
      <c r="E57" s="8">
        <v>7</v>
      </c>
      <c r="F57" s="8">
        <v>1</v>
      </c>
      <c r="G57" s="8"/>
      <c r="H57" s="8"/>
      <c r="I57" s="10"/>
      <c r="J57" s="8"/>
      <c r="K57" s="8"/>
      <c r="L57" s="8"/>
      <c r="M57" s="8">
        <v>1</v>
      </c>
      <c r="N57" s="8">
        <v>92</v>
      </c>
      <c r="O57" s="8"/>
      <c r="P57" s="8"/>
      <c r="Q57" s="8"/>
      <c r="R57" s="8"/>
      <c r="S57" s="8"/>
      <c r="T57" s="8"/>
      <c r="U57" s="8">
        <v>7</v>
      </c>
      <c r="V57" s="8"/>
      <c r="W57" s="8">
        <v>16</v>
      </c>
      <c r="X57" s="8"/>
      <c r="Y57" s="8"/>
      <c r="Z57" s="8"/>
      <c r="AA57" s="8">
        <v>5</v>
      </c>
      <c r="AB57" s="8">
        <v>14</v>
      </c>
      <c r="AC57" s="8"/>
      <c r="AD57" s="8"/>
      <c r="AE57" s="8"/>
      <c r="AF57" s="8"/>
    </row>
    <row r="58" spans="1:32" x14ac:dyDescent="0.3">
      <c r="A58" s="8" t="s">
        <v>50</v>
      </c>
      <c r="B58" s="10">
        <v>30</v>
      </c>
      <c r="C58" s="10" t="s">
        <v>6</v>
      </c>
      <c r="D58" s="10">
        <v>20</v>
      </c>
      <c r="E58" s="8">
        <v>36</v>
      </c>
      <c r="F58" s="8">
        <v>1</v>
      </c>
      <c r="G58" s="8"/>
      <c r="H58" s="8"/>
      <c r="I58" s="10">
        <v>1</v>
      </c>
      <c r="J58" s="8"/>
      <c r="K58" s="8">
        <v>1</v>
      </c>
      <c r="L58" s="8"/>
      <c r="M58" s="8"/>
      <c r="N58" s="8">
        <v>74</v>
      </c>
      <c r="O58" s="8"/>
      <c r="P58" s="8"/>
      <c r="Q58" s="8"/>
      <c r="R58" s="8"/>
      <c r="S58" s="8">
        <v>1</v>
      </c>
      <c r="T58" s="8"/>
      <c r="U58" s="8"/>
      <c r="V58" s="8"/>
      <c r="W58" s="8">
        <v>20</v>
      </c>
      <c r="X58" s="8">
        <v>1</v>
      </c>
      <c r="Y58" s="8"/>
      <c r="Z58" s="8"/>
      <c r="AA58" s="8">
        <v>7</v>
      </c>
      <c r="AB58" s="8">
        <v>10</v>
      </c>
      <c r="AC58" s="8"/>
      <c r="AD58" s="8">
        <v>1</v>
      </c>
      <c r="AE58" s="8"/>
      <c r="AF58" s="8"/>
    </row>
    <row r="59" spans="1:32" x14ac:dyDescent="0.3">
      <c r="A59" s="8" t="s">
        <v>54</v>
      </c>
      <c r="B59" s="10">
        <v>30</v>
      </c>
      <c r="C59" s="10" t="s">
        <v>6</v>
      </c>
      <c r="D59" s="10">
        <v>200</v>
      </c>
      <c r="E59" s="8">
        <v>2</v>
      </c>
      <c r="F59" s="8"/>
      <c r="G59" s="8"/>
      <c r="H59" s="8"/>
      <c r="I59" s="8">
        <v>1</v>
      </c>
      <c r="J59" s="10"/>
      <c r="K59" s="8"/>
      <c r="L59" s="8"/>
      <c r="M59" s="8"/>
      <c r="N59" s="8">
        <v>95</v>
      </c>
      <c r="O59" s="8"/>
      <c r="P59" s="8"/>
      <c r="Q59" s="8"/>
      <c r="R59" s="8"/>
      <c r="S59" s="8"/>
      <c r="T59" s="8"/>
      <c r="U59" s="8">
        <v>7</v>
      </c>
      <c r="V59" s="8"/>
      <c r="W59" s="8">
        <v>9</v>
      </c>
      <c r="X59" s="8"/>
      <c r="Y59" s="8"/>
      <c r="Z59" s="8"/>
      <c r="AA59" s="8"/>
      <c r="AB59" s="8">
        <v>22</v>
      </c>
      <c r="AC59" s="8">
        <v>1</v>
      </c>
      <c r="AD59" s="8">
        <v>3</v>
      </c>
      <c r="AE59" s="8"/>
      <c r="AF59" s="8"/>
    </row>
    <row r="60" spans="1:32" x14ac:dyDescent="0.3">
      <c r="A60" s="8" t="s">
        <v>55</v>
      </c>
      <c r="B60" s="10">
        <v>30</v>
      </c>
      <c r="C60" s="10" t="s">
        <v>6</v>
      </c>
      <c r="D60" s="10">
        <v>200</v>
      </c>
      <c r="E60" s="8">
        <v>6</v>
      </c>
      <c r="F60" s="8">
        <v>1</v>
      </c>
      <c r="G60" s="8"/>
      <c r="H60" s="8"/>
      <c r="I60" s="10">
        <v>14</v>
      </c>
      <c r="J60" s="8"/>
      <c r="K60" s="8"/>
      <c r="L60" s="8"/>
      <c r="M60" s="8"/>
      <c r="N60" s="8">
        <v>58</v>
      </c>
      <c r="O60" s="8"/>
      <c r="P60" s="8"/>
      <c r="Q60" s="8"/>
      <c r="R60" s="8"/>
      <c r="S60" s="8">
        <v>1</v>
      </c>
      <c r="T60" s="8"/>
      <c r="U60" s="8">
        <v>7</v>
      </c>
      <c r="V60" s="8"/>
      <c r="W60" s="8">
        <v>10</v>
      </c>
      <c r="X60" s="8"/>
      <c r="Y60" s="8"/>
      <c r="Z60" s="8"/>
      <c r="AA60" s="8"/>
      <c r="AB60" s="8">
        <v>7</v>
      </c>
      <c r="AC60" s="8">
        <v>1</v>
      </c>
      <c r="AD60" s="8"/>
      <c r="AE60" s="8"/>
      <c r="AF60" s="8"/>
    </row>
    <row r="61" spans="1:32" x14ac:dyDescent="0.3">
      <c r="A61" s="8" t="s">
        <v>56</v>
      </c>
      <c r="B61" s="10">
        <v>30</v>
      </c>
      <c r="C61" s="10" t="s">
        <v>6</v>
      </c>
      <c r="D61" s="10">
        <v>200</v>
      </c>
      <c r="E61" s="8">
        <v>2</v>
      </c>
      <c r="F61" s="8"/>
      <c r="G61" s="8"/>
      <c r="H61" s="8"/>
      <c r="I61" s="8">
        <v>1</v>
      </c>
      <c r="J61" s="8"/>
      <c r="K61" s="8"/>
      <c r="L61" s="8"/>
      <c r="M61" s="8"/>
      <c r="N61" s="8">
        <v>71</v>
      </c>
      <c r="O61" s="8"/>
      <c r="P61" s="8"/>
      <c r="Q61" s="8"/>
      <c r="R61" s="8"/>
      <c r="S61" s="8"/>
      <c r="T61" s="8"/>
      <c r="U61" s="8">
        <v>9</v>
      </c>
      <c r="V61" s="8"/>
      <c r="W61" s="8">
        <v>13</v>
      </c>
      <c r="X61" s="8"/>
      <c r="Y61" s="8"/>
      <c r="Z61" s="8"/>
      <c r="AA61" s="8"/>
      <c r="AB61" s="8">
        <v>1</v>
      </c>
      <c r="AC61" s="8"/>
      <c r="AD61" s="8">
        <v>1</v>
      </c>
      <c r="AE61" s="8"/>
      <c r="AF61" s="8"/>
    </row>
    <row r="62" spans="1:32" x14ac:dyDescent="0.3">
      <c r="A62" s="8" t="s">
        <v>36</v>
      </c>
      <c r="B62" s="10">
        <v>90</v>
      </c>
      <c r="C62" s="10" t="s">
        <v>6</v>
      </c>
      <c r="D62" s="10">
        <v>0</v>
      </c>
      <c r="E62" s="8">
        <v>19</v>
      </c>
      <c r="F62" s="8">
        <v>2</v>
      </c>
      <c r="G62" s="8"/>
      <c r="H62" s="8"/>
      <c r="I62" s="10">
        <v>43</v>
      </c>
      <c r="J62" s="8">
        <v>6</v>
      </c>
      <c r="K62" s="8">
        <v>3</v>
      </c>
      <c r="L62" s="8"/>
      <c r="M62" s="8"/>
      <c r="N62" s="8">
        <v>38</v>
      </c>
      <c r="O62" s="8">
        <v>4</v>
      </c>
      <c r="P62" s="8"/>
      <c r="Q62" s="8"/>
      <c r="R62" s="8"/>
      <c r="S62" s="8"/>
      <c r="T62" s="8"/>
      <c r="U62" s="8">
        <v>4</v>
      </c>
      <c r="V62" s="8"/>
      <c r="W62" s="8">
        <v>15</v>
      </c>
      <c r="X62" s="8">
        <v>1</v>
      </c>
      <c r="Y62" s="8"/>
      <c r="Z62" s="8"/>
      <c r="AA62" s="8">
        <v>14</v>
      </c>
      <c r="AB62" s="8">
        <v>4</v>
      </c>
      <c r="AC62" s="8"/>
      <c r="AD62" s="8"/>
      <c r="AE62" s="8"/>
      <c r="AF62" s="8"/>
    </row>
    <row r="63" spans="1:32" x14ac:dyDescent="0.3">
      <c r="A63" s="8" t="s">
        <v>37</v>
      </c>
      <c r="B63" s="10">
        <v>90</v>
      </c>
      <c r="C63" s="10" t="s">
        <v>6</v>
      </c>
      <c r="D63" s="10">
        <v>0</v>
      </c>
      <c r="E63" s="8">
        <v>13</v>
      </c>
      <c r="F63" s="8">
        <v>2</v>
      </c>
      <c r="G63" s="8"/>
      <c r="H63" s="8"/>
      <c r="I63" s="10">
        <v>3</v>
      </c>
      <c r="J63" s="8">
        <v>12</v>
      </c>
      <c r="K63" s="8"/>
      <c r="L63" s="8"/>
      <c r="M63" s="8"/>
      <c r="N63" s="8">
        <v>12</v>
      </c>
      <c r="O63" s="8"/>
      <c r="P63" s="8"/>
      <c r="Q63" s="8">
        <v>2</v>
      </c>
      <c r="R63" s="8"/>
      <c r="S63" s="8"/>
      <c r="T63" s="8"/>
      <c r="U63" s="8">
        <v>11</v>
      </c>
      <c r="V63" s="8"/>
      <c r="W63" s="8">
        <v>9</v>
      </c>
      <c r="X63" s="8"/>
      <c r="Y63" s="8"/>
      <c r="Z63" s="8"/>
      <c r="AA63" s="8">
        <v>1</v>
      </c>
      <c r="AB63" s="8">
        <v>7</v>
      </c>
      <c r="AC63" s="8"/>
      <c r="AD63" s="8"/>
      <c r="AE63" s="8"/>
      <c r="AF63" s="8"/>
    </row>
    <row r="64" spans="1:32" x14ac:dyDescent="0.3">
      <c r="A64" s="8" t="s">
        <v>38</v>
      </c>
      <c r="B64" s="10">
        <v>90</v>
      </c>
      <c r="C64" s="10" t="s">
        <v>6</v>
      </c>
      <c r="D64" s="10">
        <v>0</v>
      </c>
      <c r="E64" s="8">
        <v>6</v>
      </c>
      <c r="F64" s="8">
        <v>1</v>
      </c>
      <c r="G64" s="8"/>
      <c r="H64" s="8"/>
      <c r="I64" s="10"/>
      <c r="J64" s="8"/>
      <c r="K64" s="8"/>
      <c r="L64" s="8"/>
      <c r="M64" s="8"/>
      <c r="N64" s="8">
        <v>21</v>
      </c>
      <c r="O64" s="8"/>
      <c r="P64" s="8"/>
      <c r="Q64" s="8">
        <v>1</v>
      </c>
      <c r="R64" s="8"/>
      <c r="S64" s="8"/>
      <c r="T64" s="8"/>
      <c r="U64" s="8">
        <v>2</v>
      </c>
      <c r="V64" s="8"/>
      <c r="W64" s="8">
        <v>8</v>
      </c>
      <c r="X64" s="8"/>
      <c r="Y64" s="8"/>
      <c r="Z64" s="8"/>
      <c r="AA64" s="8">
        <v>7</v>
      </c>
      <c r="AB64" s="8">
        <v>16</v>
      </c>
      <c r="AC64" s="8">
        <v>1</v>
      </c>
      <c r="AD64" s="8"/>
      <c r="AE64" s="8"/>
      <c r="AF64" s="8"/>
    </row>
    <row r="65" spans="1:32" x14ac:dyDescent="0.3">
      <c r="A65" s="8" t="s">
        <v>42</v>
      </c>
      <c r="B65" s="10">
        <v>90</v>
      </c>
      <c r="C65" s="10" t="s">
        <v>6</v>
      </c>
      <c r="D65" s="10">
        <v>2</v>
      </c>
      <c r="E65" s="8">
        <v>8</v>
      </c>
      <c r="F65" s="8">
        <v>2</v>
      </c>
      <c r="G65" s="8">
        <v>1</v>
      </c>
      <c r="H65" s="8"/>
      <c r="I65" s="10">
        <v>20</v>
      </c>
      <c r="J65" s="8"/>
      <c r="K65" s="8"/>
      <c r="L65" s="8"/>
      <c r="M65" s="8"/>
      <c r="N65" s="8">
        <v>54</v>
      </c>
      <c r="O65" s="8">
        <v>7</v>
      </c>
      <c r="P65" s="8"/>
      <c r="Q65" s="8">
        <v>2</v>
      </c>
      <c r="R65" s="8"/>
      <c r="S65" s="8"/>
      <c r="T65" s="8"/>
      <c r="U65" s="8">
        <v>7</v>
      </c>
      <c r="V65" s="8"/>
      <c r="W65" s="8">
        <v>9</v>
      </c>
      <c r="X65" s="8">
        <v>1</v>
      </c>
      <c r="Y65" s="8"/>
      <c r="Z65" s="8"/>
      <c r="AA65" s="8">
        <v>2</v>
      </c>
      <c r="AB65" s="8">
        <v>8</v>
      </c>
      <c r="AC65" s="8">
        <v>1</v>
      </c>
      <c r="AD65" s="8">
        <v>3</v>
      </c>
      <c r="AE65" s="8"/>
      <c r="AF65" s="8"/>
    </row>
    <row r="66" spans="1:32" x14ac:dyDescent="0.3">
      <c r="A66" s="8" t="s">
        <v>43</v>
      </c>
      <c r="B66" s="10">
        <v>90</v>
      </c>
      <c r="C66" s="10" t="s">
        <v>6</v>
      </c>
      <c r="D66" s="10">
        <v>2</v>
      </c>
      <c r="E66" s="8">
        <v>8</v>
      </c>
      <c r="F66" s="8">
        <v>1</v>
      </c>
      <c r="G66" s="8"/>
      <c r="H66" s="8"/>
      <c r="I66" s="10">
        <v>8</v>
      </c>
      <c r="J66" s="8"/>
      <c r="K66" s="8"/>
      <c r="L66" s="8">
        <v>1</v>
      </c>
      <c r="M66" s="8"/>
      <c r="N66" s="8">
        <v>31</v>
      </c>
      <c r="O66" s="8">
        <v>4</v>
      </c>
      <c r="P66" s="8"/>
      <c r="Q66" s="8"/>
      <c r="R66" s="8"/>
      <c r="S66" s="8"/>
      <c r="T66" s="8"/>
      <c r="U66" s="8">
        <v>8</v>
      </c>
      <c r="V66" s="8"/>
      <c r="W66" s="8">
        <v>17</v>
      </c>
      <c r="X66" s="8"/>
      <c r="Y66" s="8"/>
      <c r="Z66" s="8"/>
      <c r="AA66" s="8">
        <v>9</v>
      </c>
      <c r="AB66" s="8">
        <v>2</v>
      </c>
      <c r="AC66" s="8"/>
      <c r="AD66" s="8">
        <v>23</v>
      </c>
      <c r="AE66" s="8"/>
      <c r="AF66" s="8"/>
    </row>
    <row r="67" spans="1:32" x14ac:dyDescent="0.3">
      <c r="A67" s="8" t="s">
        <v>44</v>
      </c>
      <c r="B67" s="10">
        <v>90</v>
      </c>
      <c r="C67" s="10" t="s">
        <v>6</v>
      </c>
      <c r="D67" s="10">
        <v>2</v>
      </c>
      <c r="E67" s="8">
        <v>5</v>
      </c>
      <c r="F67" s="8"/>
      <c r="G67" s="8"/>
      <c r="H67" s="8"/>
      <c r="I67" s="10">
        <v>2</v>
      </c>
      <c r="J67" s="8"/>
      <c r="K67" s="8"/>
      <c r="L67" s="8"/>
      <c r="M67" s="8">
        <v>1</v>
      </c>
      <c r="N67" s="8">
        <v>74</v>
      </c>
      <c r="O67" s="8"/>
      <c r="P67" s="8"/>
      <c r="Q67" s="8">
        <v>2</v>
      </c>
      <c r="R67" s="8"/>
      <c r="S67" s="8"/>
      <c r="T67" s="8"/>
      <c r="U67" s="8">
        <v>6</v>
      </c>
      <c r="V67" s="8"/>
      <c r="W67" s="8">
        <v>9</v>
      </c>
      <c r="X67" s="8"/>
      <c r="Y67" s="8"/>
      <c r="Z67" s="8"/>
      <c r="AA67" s="8">
        <v>1</v>
      </c>
      <c r="AB67" s="8">
        <v>22</v>
      </c>
      <c r="AC67" s="8"/>
      <c r="AD67" s="8">
        <v>2</v>
      </c>
      <c r="AE67" s="8"/>
      <c r="AF67" s="8">
        <v>1</v>
      </c>
    </row>
    <row r="68" spans="1:32" x14ac:dyDescent="0.3">
      <c r="A68" s="8" t="s">
        <v>48</v>
      </c>
      <c r="B68" s="10">
        <v>90</v>
      </c>
      <c r="C68" s="10" t="s">
        <v>6</v>
      </c>
      <c r="D68" s="10">
        <v>20</v>
      </c>
      <c r="E68" s="8">
        <v>27</v>
      </c>
      <c r="F68" s="8">
        <v>2</v>
      </c>
      <c r="G68" s="8"/>
      <c r="H68" s="8"/>
      <c r="I68" s="10">
        <v>4</v>
      </c>
      <c r="J68" s="8"/>
      <c r="K68" s="8"/>
      <c r="L68" s="8"/>
      <c r="M68" s="8"/>
      <c r="N68" s="8">
        <v>21</v>
      </c>
      <c r="O68" s="8">
        <v>3</v>
      </c>
      <c r="P68" s="8"/>
      <c r="Q68" s="8"/>
      <c r="R68" s="8"/>
      <c r="S68" s="8"/>
      <c r="T68" s="8"/>
      <c r="U68" s="8">
        <v>4</v>
      </c>
      <c r="V68" s="8"/>
      <c r="W68" s="8">
        <v>2</v>
      </c>
      <c r="X68" s="8"/>
      <c r="Y68" s="8"/>
      <c r="Z68" s="8"/>
      <c r="AA68" s="8"/>
      <c r="AB68" s="8">
        <v>3</v>
      </c>
      <c r="AC68" s="8"/>
      <c r="AD68" s="8">
        <v>3</v>
      </c>
      <c r="AE68" s="8"/>
      <c r="AF68" s="8"/>
    </row>
    <row r="69" spans="1:32" x14ac:dyDescent="0.3">
      <c r="A69" s="8" t="s">
        <v>49</v>
      </c>
      <c r="B69" s="10">
        <v>90</v>
      </c>
      <c r="C69" s="10" t="s">
        <v>6</v>
      </c>
      <c r="D69" s="10">
        <v>20</v>
      </c>
      <c r="E69" s="8">
        <v>9</v>
      </c>
      <c r="F69" s="8"/>
      <c r="G69" s="8"/>
      <c r="H69" s="8"/>
      <c r="I69" s="10">
        <v>4</v>
      </c>
      <c r="J69" s="8"/>
      <c r="K69" s="8"/>
      <c r="L69" s="8"/>
      <c r="M69" s="8">
        <v>2</v>
      </c>
      <c r="N69" s="8">
        <v>19</v>
      </c>
      <c r="O69" s="8"/>
      <c r="P69" s="8"/>
      <c r="Q69" s="8"/>
      <c r="R69" s="8"/>
      <c r="S69" s="8"/>
      <c r="T69" s="8"/>
      <c r="U69" s="8">
        <v>4</v>
      </c>
      <c r="V69" s="8"/>
      <c r="W69" s="8">
        <v>9</v>
      </c>
      <c r="X69" s="8">
        <v>1</v>
      </c>
      <c r="Y69" s="8"/>
      <c r="Z69" s="8"/>
      <c r="AA69" s="8"/>
      <c r="AB69" s="8">
        <v>2</v>
      </c>
      <c r="AC69" s="8">
        <v>1</v>
      </c>
      <c r="AD69" s="8">
        <v>2</v>
      </c>
      <c r="AE69" s="8"/>
      <c r="AF69" s="8"/>
    </row>
    <row r="70" spans="1:32" x14ac:dyDescent="0.3">
      <c r="A70" s="8" t="s">
        <v>50</v>
      </c>
      <c r="B70" s="10">
        <v>90</v>
      </c>
      <c r="C70" s="10" t="s">
        <v>6</v>
      </c>
      <c r="D70" s="10">
        <v>20</v>
      </c>
      <c r="E70" s="8">
        <v>12</v>
      </c>
      <c r="F70" s="8">
        <v>1</v>
      </c>
      <c r="G70" s="8"/>
      <c r="H70" s="8"/>
      <c r="I70" s="10">
        <v>3</v>
      </c>
      <c r="J70" s="8"/>
      <c r="K70" s="8"/>
      <c r="L70" s="8"/>
      <c r="M70" s="8"/>
      <c r="N70" s="8">
        <v>32</v>
      </c>
      <c r="O70" s="8"/>
      <c r="P70" s="8"/>
      <c r="Q70" s="8"/>
      <c r="R70" s="8"/>
      <c r="S70" s="8"/>
      <c r="T70" s="8"/>
      <c r="U70" s="8"/>
      <c r="V70" s="8"/>
      <c r="W70" s="8">
        <v>17</v>
      </c>
      <c r="X70" s="8"/>
      <c r="Y70" s="8"/>
      <c r="Z70" s="8"/>
      <c r="AA70" s="8">
        <v>6</v>
      </c>
      <c r="AB70" s="8">
        <v>7</v>
      </c>
      <c r="AC70" s="8"/>
      <c r="AD70" s="8">
        <v>1</v>
      </c>
      <c r="AE70" s="8"/>
      <c r="AF70" s="8"/>
    </row>
    <row r="71" spans="1:32" x14ac:dyDescent="0.3">
      <c r="A71" s="8" t="s">
        <v>54</v>
      </c>
      <c r="B71" s="10">
        <v>90</v>
      </c>
      <c r="C71" s="10" t="s">
        <v>6</v>
      </c>
      <c r="D71" s="10">
        <v>200</v>
      </c>
      <c r="E71" s="8"/>
      <c r="F71" s="8"/>
      <c r="G71" s="8"/>
      <c r="H71" s="8"/>
      <c r="I71" s="10">
        <v>1</v>
      </c>
      <c r="J71" s="8"/>
      <c r="K71" s="8"/>
      <c r="L71" s="8"/>
      <c r="M71" s="8"/>
      <c r="N71" s="8">
        <v>43</v>
      </c>
      <c r="O71" s="8">
        <v>5</v>
      </c>
      <c r="P71" s="8"/>
      <c r="Q71" s="8"/>
      <c r="R71" s="8"/>
      <c r="S71" s="8"/>
      <c r="T71" s="8"/>
      <c r="U71" s="8">
        <v>4</v>
      </c>
      <c r="V71" s="8"/>
      <c r="W71" s="8">
        <v>14</v>
      </c>
      <c r="X71" s="8">
        <v>1</v>
      </c>
      <c r="Y71" s="8"/>
      <c r="Z71" s="8"/>
      <c r="AA71" s="8">
        <v>1</v>
      </c>
      <c r="AB71" s="8">
        <v>17</v>
      </c>
      <c r="AC71" s="8"/>
      <c r="AD71" s="8">
        <v>5</v>
      </c>
      <c r="AE71" s="8"/>
      <c r="AF71" s="8"/>
    </row>
    <row r="72" spans="1:32" x14ac:dyDescent="0.3">
      <c r="A72" s="8" t="s">
        <v>55</v>
      </c>
      <c r="B72" s="10">
        <v>90</v>
      </c>
      <c r="C72" s="10" t="s">
        <v>6</v>
      </c>
      <c r="D72" s="10">
        <v>200</v>
      </c>
      <c r="E72" s="8">
        <v>5</v>
      </c>
      <c r="F72" s="8"/>
      <c r="G72" s="8"/>
      <c r="H72" s="8"/>
      <c r="I72" s="10">
        <v>14</v>
      </c>
      <c r="J72" s="8"/>
      <c r="K72" s="8"/>
      <c r="L72" s="8"/>
      <c r="M72" s="8"/>
      <c r="N72" s="8">
        <v>56</v>
      </c>
      <c r="O72" s="8">
        <v>11</v>
      </c>
      <c r="P72" s="8"/>
      <c r="Q72" s="8"/>
      <c r="R72" s="8"/>
      <c r="S72" s="8"/>
      <c r="T72" s="8"/>
      <c r="U72" s="8">
        <v>4</v>
      </c>
      <c r="V72" s="8"/>
      <c r="W72" s="8">
        <v>13</v>
      </c>
      <c r="X72" s="8"/>
      <c r="Y72" s="8"/>
      <c r="Z72" s="8"/>
      <c r="AA72" s="8">
        <v>1</v>
      </c>
      <c r="AB72" s="8">
        <v>23</v>
      </c>
      <c r="AC72" s="8"/>
      <c r="AD72" s="8"/>
      <c r="AE72" s="8"/>
      <c r="AF72" s="8"/>
    </row>
    <row r="73" spans="1:32" x14ac:dyDescent="0.3">
      <c r="A73" s="8" t="s">
        <v>56</v>
      </c>
      <c r="B73" s="10">
        <v>90</v>
      </c>
      <c r="C73" s="10" t="s">
        <v>6</v>
      </c>
      <c r="D73" s="10">
        <v>200</v>
      </c>
      <c r="E73" s="8">
        <v>2</v>
      </c>
      <c r="F73" s="8">
        <v>1</v>
      </c>
      <c r="G73" s="8"/>
      <c r="H73" s="8"/>
      <c r="I73" s="10">
        <v>2</v>
      </c>
      <c r="J73" s="8"/>
      <c r="K73" s="8"/>
      <c r="L73" s="8"/>
      <c r="M73" s="8"/>
      <c r="N73" s="8">
        <v>8</v>
      </c>
      <c r="O73" s="8">
        <v>15</v>
      </c>
      <c r="P73" s="8"/>
      <c r="Q73" s="8"/>
      <c r="R73" s="8"/>
      <c r="S73" s="8"/>
      <c r="T73" s="8"/>
      <c r="U73" s="8">
        <v>8</v>
      </c>
      <c r="V73" s="8"/>
      <c r="W73" s="8">
        <v>11</v>
      </c>
      <c r="X73" s="8"/>
      <c r="Y73" s="8"/>
      <c r="Z73" s="8"/>
      <c r="AA73" s="8"/>
      <c r="AB73" s="8">
        <v>6</v>
      </c>
      <c r="AC73" s="8"/>
      <c r="AD73" s="8">
        <v>2</v>
      </c>
      <c r="AE73" s="8"/>
      <c r="AF73" s="8"/>
    </row>
    <row r="74" spans="1:32" x14ac:dyDescent="0.3">
      <c r="B74" s="4"/>
      <c r="C74" s="3"/>
      <c r="D74" s="2"/>
    </row>
    <row r="75" spans="1:32" x14ac:dyDescent="0.3">
      <c r="B75" s="4"/>
      <c r="C75" s="3"/>
      <c r="D75" s="2"/>
    </row>
    <row r="76" spans="1:32" x14ac:dyDescent="0.3">
      <c r="B76" s="4"/>
      <c r="C76" s="3"/>
      <c r="D76" s="2"/>
    </row>
    <row r="77" spans="1:32" x14ac:dyDescent="0.3">
      <c r="B77" s="4"/>
      <c r="C77" s="3"/>
      <c r="D77" s="2"/>
      <c r="K77" s="6"/>
    </row>
    <row r="78" spans="1:32" x14ac:dyDescent="0.3">
      <c r="B78" s="4"/>
      <c r="C78" s="3"/>
      <c r="D78" s="2"/>
      <c r="K78" s="6"/>
    </row>
    <row r="79" spans="1:32" x14ac:dyDescent="0.3">
      <c r="B79" s="4"/>
      <c r="C79" s="3"/>
      <c r="D79" s="2"/>
      <c r="K79" s="6"/>
    </row>
    <row r="80" spans="1:32" x14ac:dyDescent="0.3">
      <c r="B80" s="4"/>
      <c r="C80" s="3"/>
      <c r="D80" s="2"/>
      <c r="K80" s="6"/>
    </row>
    <row r="81" spans="2:4" x14ac:dyDescent="0.3">
      <c r="B81" s="4"/>
      <c r="C81" s="3"/>
      <c r="D81" s="2"/>
    </row>
    <row r="82" spans="2:4" x14ac:dyDescent="0.3">
      <c r="B82" s="4"/>
      <c r="C82" s="3"/>
      <c r="D82" s="2"/>
    </row>
    <row r="83" spans="2:4" x14ac:dyDescent="0.3">
      <c r="B83" s="4"/>
      <c r="C83" s="3"/>
      <c r="D83" s="2"/>
    </row>
    <row r="84" spans="2:4" x14ac:dyDescent="0.3">
      <c r="B84" s="4"/>
      <c r="C84" s="3"/>
      <c r="D84" s="2"/>
    </row>
    <row r="85" spans="2:4" x14ac:dyDescent="0.3">
      <c r="B85" s="4"/>
      <c r="C85" s="3"/>
      <c r="D85" s="2"/>
    </row>
    <row r="86" spans="2:4" x14ac:dyDescent="0.3">
      <c r="B86" s="4"/>
      <c r="C86" s="3"/>
      <c r="D86" s="2"/>
    </row>
    <row r="87" spans="2:4" x14ac:dyDescent="0.3">
      <c r="B87" s="4"/>
      <c r="C87" s="3"/>
      <c r="D87" s="2"/>
    </row>
    <row r="88" spans="2:4" x14ac:dyDescent="0.3">
      <c r="B88" s="4"/>
      <c r="C88" s="3"/>
      <c r="D88" s="2"/>
    </row>
    <row r="89" spans="2:4" x14ac:dyDescent="0.3">
      <c r="B89" s="4"/>
      <c r="C89" s="3"/>
      <c r="D89" s="2"/>
    </row>
    <row r="90" spans="2:4" x14ac:dyDescent="0.3">
      <c r="B90" s="4"/>
      <c r="C90" s="3"/>
      <c r="D90" s="2"/>
    </row>
    <row r="91" spans="2:4" x14ac:dyDescent="0.3">
      <c r="B91" s="4"/>
      <c r="C91" s="3"/>
      <c r="D91" s="2"/>
    </row>
    <row r="92" spans="2:4" x14ac:dyDescent="0.3">
      <c r="B92" s="4"/>
      <c r="C92" s="3"/>
      <c r="D92" s="2"/>
    </row>
    <row r="93" spans="2:4" x14ac:dyDescent="0.3">
      <c r="B93" s="4"/>
      <c r="C93" s="3"/>
      <c r="D93" s="2"/>
    </row>
    <row r="94" spans="2:4" x14ac:dyDescent="0.3">
      <c r="B94" s="4"/>
      <c r="C94" s="3"/>
      <c r="D94" s="2"/>
    </row>
    <row r="95" spans="2:4" x14ac:dyDescent="0.3">
      <c r="B95" s="4"/>
      <c r="C95" s="3"/>
      <c r="D95" s="2"/>
    </row>
    <row r="96" spans="2:4" x14ac:dyDescent="0.3">
      <c r="B96" s="4"/>
      <c r="C96" s="3"/>
      <c r="D96" s="2"/>
    </row>
    <row r="97" spans="2:4" x14ac:dyDescent="0.3">
      <c r="B97" s="4"/>
      <c r="C97" s="3"/>
      <c r="D97" s="2"/>
    </row>
  </sheetData>
  <sortState xmlns:xlrd2="http://schemas.microsoft.com/office/spreadsheetml/2017/richdata2" ref="A2:AF97">
    <sortCondition ref="C1:C9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71CF-6ACB-4FEB-A642-AB964BFDB01F}">
  <dimension ref="A1:BA121"/>
  <sheetViews>
    <sheetView zoomScale="88" zoomScaleNormal="85" workbookViewId="0">
      <selection sqref="A1:BA97"/>
    </sheetView>
  </sheetViews>
  <sheetFormatPr baseColWidth="10" defaultColWidth="11.44140625" defaultRowHeight="14.4" x14ac:dyDescent="0.3"/>
  <cols>
    <col min="3" max="4" width="11.88671875" bestFit="1" customWidth="1"/>
  </cols>
  <sheetData>
    <row r="1" spans="1:53" s="5" customFormat="1" ht="100.8" x14ac:dyDescent="0.3">
      <c r="A1" s="7" t="s">
        <v>106</v>
      </c>
      <c r="B1" s="7" t="s">
        <v>108</v>
      </c>
      <c r="C1" s="7" t="s">
        <v>111</v>
      </c>
      <c r="D1" s="7" t="s">
        <v>112</v>
      </c>
      <c r="E1" s="16" t="s">
        <v>63</v>
      </c>
      <c r="F1" s="16" t="s">
        <v>64</v>
      </c>
      <c r="G1" s="16" t="s">
        <v>65</v>
      </c>
      <c r="H1" s="16" t="s">
        <v>66</v>
      </c>
      <c r="I1" s="16" t="s">
        <v>67</v>
      </c>
      <c r="J1" s="16" t="s">
        <v>68</v>
      </c>
      <c r="K1" s="16" t="s">
        <v>69</v>
      </c>
      <c r="L1" s="16" t="s">
        <v>32</v>
      </c>
      <c r="M1" s="16" t="s">
        <v>70</v>
      </c>
      <c r="N1" s="16" t="s">
        <v>61</v>
      </c>
      <c r="O1" s="16" t="s">
        <v>71</v>
      </c>
      <c r="P1" s="16" t="s">
        <v>72</v>
      </c>
      <c r="Q1" s="16" t="s">
        <v>73</v>
      </c>
      <c r="R1" s="16" t="s">
        <v>74</v>
      </c>
      <c r="S1" s="16" t="s">
        <v>62</v>
      </c>
      <c r="T1" s="16" t="s">
        <v>75</v>
      </c>
      <c r="U1" s="16" t="s">
        <v>76</v>
      </c>
      <c r="V1" s="16" t="s">
        <v>33</v>
      </c>
      <c r="W1" s="16" t="s">
        <v>34</v>
      </c>
      <c r="X1" s="16" t="s">
        <v>35</v>
      </c>
      <c r="Y1" s="16" t="s">
        <v>77</v>
      </c>
      <c r="Z1" s="16" t="s">
        <v>78</v>
      </c>
      <c r="AA1" s="16" t="s">
        <v>79</v>
      </c>
      <c r="AB1" s="16" t="s">
        <v>80</v>
      </c>
      <c r="AC1" s="16" t="s">
        <v>81</v>
      </c>
      <c r="AD1" s="16" t="s">
        <v>82</v>
      </c>
      <c r="AE1" s="16" t="s">
        <v>83</v>
      </c>
      <c r="AF1" s="16" t="s">
        <v>84</v>
      </c>
      <c r="AG1" s="16" t="s">
        <v>85</v>
      </c>
      <c r="AH1" s="16" t="s">
        <v>86</v>
      </c>
      <c r="AI1" s="16" t="s">
        <v>87</v>
      </c>
      <c r="AJ1" s="16" t="s">
        <v>88</v>
      </c>
      <c r="AK1" s="16" t="s">
        <v>89</v>
      </c>
      <c r="AL1" s="16" t="s">
        <v>90</v>
      </c>
      <c r="AM1" s="16" t="s">
        <v>91</v>
      </c>
      <c r="AN1" s="16" t="s">
        <v>92</v>
      </c>
      <c r="AO1" s="16" t="s">
        <v>93</v>
      </c>
      <c r="AP1" s="16" t="s">
        <v>94</v>
      </c>
      <c r="AQ1" s="16" t="s">
        <v>95</v>
      </c>
      <c r="AR1" s="16" t="s">
        <v>96</v>
      </c>
      <c r="AS1" s="16" t="s">
        <v>97</v>
      </c>
      <c r="AT1" s="16" t="s">
        <v>98</v>
      </c>
      <c r="AU1" s="16" t="s">
        <v>60</v>
      </c>
      <c r="AV1" s="16" t="s">
        <v>99</v>
      </c>
      <c r="AW1" s="16" t="s">
        <v>100</v>
      </c>
      <c r="AX1" s="16" t="s">
        <v>101</v>
      </c>
      <c r="AY1" s="16" t="s">
        <v>102</v>
      </c>
      <c r="AZ1" s="16" t="s">
        <v>103</v>
      </c>
      <c r="BA1" s="16" t="s">
        <v>104</v>
      </c>
    </row>
    <row r="2" spans="1:53" x14ac:dyDescent="0.3">
      <c r="A2" s="8" t="s">
        <v>39</v>
      </c>
      <c r="B2" s="8">
        <v>-7</v>
      </c>
      <c r="C2" s="10" t="s">
        <v>5</v>
      </c>
      <c r="D2" s="10">
        <v>0</v>
      </c>
      <c r="E2" s="8">
        <v>0</v>
      </c>
      <c r="F2" s="8">
        <v>1.2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0.2</v>
      </c>
      <c r="M2" s="8">
        <v>0</v>
      </c>
      <c r="N2" s="8">
        <f t="shared" ref="N2:N33" si="0">O2+P2+Q2+R2</f>
        <v>6</v>
      </c>
      <c r="O2" s="8">
        <v>0.2</v>
      </c>
      <c r="P2" s="8">
        <v>0</v>
      </c>
      <c r="Q2" s="8">
        <v>0</v>
      </c>
      <c r="R2" s="8">
        <v>5.8</v>
      </c>
      <c r="S2" s="8">
        <f t="shared" ref="S2:S33" si="1">T2+U2</f>
        <v>0.4</v>
      </c>
      <c r="T2" s="8">
        <v>0.4</v>
      </c>
      <c r="U2" s="8">
        <v>0</v>
      </c>
      <c r="V2" s="8">
        <v>80.400000000000006</v>
      </c>
      <c r="W2" s="8">
        <v>0.2</v>
      </c>
      <c r="X2" s="8">
        <v>0</v>
      </c>
      <c r="Y2" s="8">
        <v>0</v>
      </c>
      <c r="Z2" s="8">
        <v>0</v>
      </c>
      <c r="AA2" s="8">
        <v>0</v>
      </c>
      <c r="AB2" s="8">
        <v>0.4</v>
      </c>
      <c r="AC2" s="8">
        <v>0</v>
      </c>
      <c r="AD2" s="8">
        <v>0</v>
      </c>
      <c r="AE2" s="8">
        <v>0</v>
      </c>
      <c r="AF2" s="8">
        <v>0</v>
      </c>
      <c r="AG2" s="8">
        <v>0</v>
      </c>
      <c r="AH2" s="8">
        <v>1.6</v>
      </c>
      <c r="AI2" s="8">
        <v>0</v>
      </c>
      <c r="AJ2" s="8">
        <v>0</v>
      </c>
      <c r="AK2" s="8">
        <v>0</v>
      </c>
      <c r="AL2" s="8">
        <v>0</v>
      </c>
      <c r="AM2" s="8">
        <v>0</v>
      </c>
      <c r="AN2" s="8">
        <v>0</v>
      </c>
      <c r="AO2" s="8">
        <v>0</v>
      </c>
      <c r="AP2" s="8">
        <v>0</v>
      </c>
      <c r="AQ2" s="8">
        <v>0</v>
      </c>
      <c r="AR2" s="8">
        <v>0</v>
      </c>
      <c r="AS2" s="8">
        <v>11.2</v>
      </c>
      <c r="AT2" s="8">
        <v>0</v>
      </c>
      <c r="AU2" s="8">
        <f t="shared" ref="AU2:AU33" si="2">AV2+AW2+AX2</f>
        <v>7.6</v>
      </c>
      <c r="AV2" s="8">
        <v>0</v>
      </c>
      <c r="AW2" s="8">
        <v>0</v>
      </c>
      <c r="AX2" s="8">
        <v>7.6</v>
      </c>
      <c r="AY2" s="8">
        <v>0</v>
      </c>
      <c r="AZ2" s="8">
        <v>0</v>
      </c>
      <c r="BA2" s="8">
        <v>0</v>
      </c>
    </row>
    <row r="3" spans="1:53" x14ac:dyDescent="0.3">
      <c r="A3" s="8" t="s">
        <v>40</v>
      </c>
      <c r="B3" s="8">
        <v>-7</v>
      </c>
      <c r="C3" s="10" t="s">
        <v>5</v>
      </c>
      <c r="D3" s="10">
        <v>0</v>
      </c>
      <c r="E3" s="8">
        <v>0</v>
      </c>
      <c r="F3" s="8">
        <v>0.6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f t="shared" si="0"/>
        <v>4</v>
      </c>
      <c r="O3" s="8">
        <v>0</v>
      </c>
      <c r="P3" s="8">
        <v>0</v>
      </c>
      <c r="Q3" s="8">
        <v>0</v>
      </c>
      <c r="R3" s="8">
        <v>4</v>
      </c>
      <c r="S3" s="8">
        <f t="shared" si="1"/>
        <v>0.4</v>
      </c>
      <c r="T3" s="8">
        <v>0.4</v>
      </c>
      <c r="U3" s="8">
        <v>0</v>
      </c>
      <c r="V3" s="8">
        <v>70</v>
      </c>
      <c r="W3" s="8">
        <v>0</v>
      </c>
      <c r="X3" s="8">
        <v>0</v>
      </c>
      <c r="Y3" s="8">
        <v>2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1.8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8">
        <v>0</v>
      </c>
      <c r="AR3" s="8">
        <v>0</v>
      </c>
      <c r="AS3" s="8">
        <v>5.2</v>
      </c>
      <c r="AT3" s="8">
        <v>0</v>
      </c>
      <c r="AU3" s="8">
        <f t="shared" si="2"/>
        <v>4.4000000000000004</v>
      </c>
      <c r="AV3" s="8">
        <v>1.2</v>
      </c>
      <c r="AW3" s="8">
        <v>0</v>
      </c>
      <c r="AX3" s="8">
        <v>3.2</v>
      </c>
      <c r="AY3" s="8">
        <v>0</v>
      </c>
      <c r="AZ3" s="8">
        <v>0.2</v>
      </c>
      <c r="BA3" s="8">
        <v>0</v>
      </c>
    </row>
    <row r="4" spans="1:53" x14ac:dyDescent="0.3">
      <c r="A4" s="8" t="s">
        <v>41</v>
      </c>
      <c r="B4" s="8">
        <v>-7</v>
      </c>
      <c r="C4" s="10" t="s">
        <v>5</v>
      </c>
      <c r="D4" s="10">
        <v>0</v>
      </c>
      <c r="E4" s="8">
        <v>0</v>
      </c>
      <c r="F4" s="8">
        <v>1.2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0.2</v>
      </c>
      <c r="M4" s="8">
        <v>0</v>
      </c>
      <c r="N4" s="8">
        <f t="shared" si="0"/>
        <v>6</v>
      </c>
      <c r="O4" s="8">
        <v>0.2</v>
      </c>
      <c r="P4" s="8">
        <v>0</v>
      </c>
      <c r="Q4" s="8">
        <v>0</v>
      </c>
      <c r="R4" s="8">
        <v>5.8</v>
      </c>
      <c r="S4" s="8">
        <f t="shared" si="1"/>
        <v>0</v>
      </c>
      <c r="T4" s="8">
        <v>0</v>
      </c>
      <c r="U4" s="8">
        <v>0</v>
      </c>
      <c r="V4" s="8">
        <v>83.6</v>
      </c>
      <c r="W4" s="8">
        <v>0</v>
      </c>
      <c r="X4" s="8">
        <v>0</v>
      </c>
      <c r="Y4" s="8">
        <v>0.4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12</v>
      </c>
      <c r="AT4" s="8">
        <v>0</v>
      </c>
      <c r="AU4" s="8">
        <f t="shared" si="2"/>
        <v>4</v>
      </c>
      <c r="AV4" s="8">
        <v>0.8</v>
      </c>
      <c r="AW4" s="8">
        <v>0</v>
      </c>
      <c r="AX4" s="8">
        <v>3.2</v>
      </c>
      <c r="AY4" s="8">
        <v>0</v>
      </c>
      <c r="AZ4" s="8">
        <v>0</v>
      </c>
      <c r="BA4" s="8">
        <v>0</v>
      </c>
    </row>
    <row r="5" spans="1:53" x14ac:dyDescent="0.3">
      <c r="A5" s="8" t="s">
        <v>45</v>
      </c>
      <c r="B5" s="8">
        <v>-7</v>
      </c>
      <c r="C5" s="10" t="s">
        <v>5</v>
      </c>
      <c r="D5" s="10">
        <v>2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0.2</v>
      </c>
      <c r="M5" s="8">
        <v>0</v>
      </c>
      <c r="N5" s="8">
        <f t="shared" si="0"/>
        <v>7</v>
      </c>
      <c r="O5" s="8">
        <v>1.6</v>
      </c>
      <c r="P5" s="8">
        <v>0</v>
      </c>
      <c r="Q5" s="8">
        <v>0</v>
      </c>
      <c r="R5" s="8">
        <v>5.4</v>
      </c>
      <c r="S5" s="8">
        <f t="shared" si="1"/>
        <v>2</v>
      </c>
      <c r="T5" s="8">
        <v>0</v>
      </c>
      <c r="U5" s="8">
        <v>2</v>
      </c>
      <c r="V5" s="8">
        <v>371.2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1.4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0.6</v>
      </c>
      <c r="AP5" s="8">
        <v>0</v>
      </c>
      <c r="AQ5" s="8">
        <v>0</v>
      </c>
      <c r="AR5" s="8">
        <v>0</v>
      </c>
      <c r="AS5" s="8">
        <v>48</v>
      </c>
      <c r="AT5" s="8">
        <v>0</v>
      </c>
      <c r="AU5" s="8">
        <f t="shared" si="2"/>
        <v>140</v>
      </c>
      <c r="AV5" s="8">
        <v>16.8</v>
      </c>
      <c r="AW5" s="8">
        <v>0</v>
      </c>
      <c r="AX5" s="8">
        <v>123.2</v>
      </c>
      <c r="AY5" s="8">
        <v>0</v>
      </c>
      <c r="AZ5" s="8">
        <v>0</v>
      </c>
      <c r="BA5" s="8">
        <v>0</v>
      </c>
    </row>
    <row r="6" spans="1:53" x14ac:dyDescent="0.3">
      <c r="A6" s="8" t="s">
        <v>46</v>
      </c>
      <c r="B6" s="8">
        <v>-7</v>
      </c>
      <c r="C6" s="10" t="s">
        <v>5</v>
      </c>
      <c r="D6" s="10">
        <v>2</v>
      </c>
      <c r="E6" s="8">
        <v>0</v>
      </c>
      <c r="F6" s="8">
        <v>3</v>
      </c>
      <c r="G6" s="8">
        <v>0</v>
      </c>
      <c r="H6" s="8">
        <v>0</v>
      </c>
      <c r="I6" s="8">
        <v>0</v>
      </c>
      <c r="J6" s="8">
        <v>0.2</v>
      </c>
      <c r="K6" s="8">
        <v>0</v>
      </c>
      <c r="L6" s="8">
        <v>0</v>
      </c>
      <c r="M6" s="8">
        <v>0</v>
      </c>
      <c r="N6" s="8">
        <f t="shared" si="0"/>
        <v>3.4</v>
      </c>
      <c r="O6" s="8">
        <v>0</v>
      </c>
      <c r="P6" s="8">
        <v>0</v>
      </c>
      <c r="Q6" s="8">
        <v>0</v>
      </c>
      <c r="R6" s="8">
        <v>3.4</v>
      </c>
      <c r="S6" s="8">
        <f t="shared" si="1"/>
        <v>2.4</v>
      </c>
      <c r="T6" s="8">
        <v>0</v>
      </c>
      <c r="U6" s="8">
        <v>2.4</v>
      </c>
      <c r="V6" s="8">
        <v>183.6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1</v>
      </c>
      <c r="AO6" s="8">
        <v>0</v>
      </c>
      <c r="AP6" s="8">
        <v>0</v>
      </c>
      <c r="AQ6" s="8">
        <v>0</v>
      </c>
      <c r="AR6" s="8">
        <v>0</v>
      </c>
      <c r="AS6" s="8">
        <v>4.5999999999999996</v>
      </c>
      <c r="AT6" s="8">
        <v>0</v>
      </c>
      <c r="AU6" s="8">
        <f t="shared" si="2"/>
        <v>31</v>
      </c>
      <c r="AV6" s="8">
        <v>2.4</v>
      </c>
      <c r="AW6" s="8">
        <v>0.6</v>
      </c>
      <c r="AX6" s="8">
        <v>28</v>
      </c>
      <c r="AY6" s="8">
        <v>0</v>
      </c>
      <c r="AZ6" s="8">
        <v>0</v>
      </c>
      <c r="BA6" s="8">
        <v>0</v>
      </c>
    </row>
    <row r="7" spans="1:53" x14ac:dyDescent="0.3">
      <c r="A7" s="8" t="s">
        <v>47</v>
      </c>
      <c r="B7" s="8">
        <v>-7</v>
      </c>
      <c r="C7" s="10" t="s">
        <v>5</v>
      </c>
      <c r="D7" s="10">
        <v>2</v>
      </c>
      <c r="E7" s="8">
        <v>0</v>
      </c>
      <c r="F7" s="8">
        <v>1.6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f t="shared" si="0"/>
        <v>5.4</v>
      </c>
      <c r="O7" s="8">
        <v>0.4</v>
      </c>
      <c r="P7" s="8">
        <v>0</v>
      </c>
      <c r="Q7" s="8">
        <v>0</v>
      </c>
      <c r="R7" s="8">
        <v>5</v>
      </c>
      <c r="S7" s="8">
        <f t="shared" si="1"/>
        <v>0</v>
      </c>
      <c r="T7" s="8">
        <v>0</v>
      </c>
      <c r="U7" s="8">
        <v>0</v>
      </c>
      <c r="V7" s="8">
        <v>154</v>
      </c>
      <c r="W7" s="8">
        <v>2.2000000000000002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0.4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23.6</v>
      </c>
      <c r="AT7" s="8">
        <v>0</v>
      </c>
      <c r="AU7" s="8">
        <f t="shared" si="2"/>
        <v>33</v>
      </c>
      <c r="AV7" s="8">
        <v>8.8000000000000007</v>
      </c>
      <c r="AW7" s="8">
        <v>0</v>
      </c>
      <c r="AX7" s="8">
        <v>24.2</v>
      </c>
      <c r="AY7" s="8">
        <v>0</v>
      </c>
      <c r="AZ7" s="8">
        <v>0.8</v>
      </c>
      <c r="BA7" s="8">
        <v>0</v>
      </c>
    </row>
    <row r="8" spans="1:53" x14ac:dyDescent="0.3">
      <c r="A8" s="8" t="s">
        <v>51</v>
      </c>
      <c r="B8" s="8">
        <v>-7</v>
      </c>
      <c r="C8" s="10" t="s">
        <v>5</v>
      </c>
      <c r="D8" s="10">
        <v>20</v>
      </c>
      <c r="E8" s="8">
        <v>0</v>
      </c>
      <c r="F8" s="8">
        <v>6.6</v>
      </c>
      <c r="G8" s="8">
        <v>0</v>
      </c>
      <c r="H8" s="8">
        <v>0</v>
      </c>
      <c r="I8" s="8">
        <v>0</v>
      </c>
      <c r="J8" s="8">
        <v>1.2</v>
      </c>
      <c r="K8" s="8">
        <v>0</v>
      </c>
      <c r="L8" s="8">
        <v>0</v>
      </c>
      <c r="M8" s="8">
        <v>0</v>
      </c>
      <c r="N8" s="8">
        <f t="shared" si="0"/>
        <v>17.2</v>
      </c>
      <c r="O8" s="8">
        <v>0</v>
      </c>
      <c r="P8" s="8">
        <v>0</v>
      </c>
      <c r="Q8" s="8">
        <v>0</v>
      </c>
      <c r="R8" s="8">
        <v>17.2</v>
      </c>
      <c r="S8" s="8">
        <f t="shared" si="1"/>
        <v>3</v>
      </c>
      <c r="T8" s="8">
        <v>0</v>
      </c>
      <c r="U8" s="8">
        <v>3</v>
      </c>
      <c r="V8" s="8">
        <v>172.4</v>
      </c>
      <c r="W8" s="8">
        <v>0.8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1.6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36.4</v>
      </c>
      <c r="AT8" s="8">
        <v>0</v>
      </c>
      <c r="AU8" s="8">
        <f t="shared" si="2"/>
        <v>41.800000000000004</v>
      </c>
      <c r="AV8" s="8">
        <v>8.6</v>
      </c>
      <c r="AW8" s="8">
        <v>0</v>
      </c>
      <c r="AX8" s="8">
        <v>33.200000000000003</v>
      </c>
      <c r="AY8" s="8">
        <v>0</v>
      </c>
      <c r="AZ8" s="8">
        <v>0</v>
      </c>
      <c r="BA8" s="8">
        <v>0</v>
      </c>
    </row>
    <row r="9" spans="1:53" x14ac:dyDescent="0.3">
      <c r="A9" s="8" t="s">
        <v>52</v>
      </c>
      <c r="B9" s="8">
        <v>-7</v>
      </c>
      <c r="C9" s="10" t="s">
        <v>5</v>
      </c>
      <c r="D9" s="10">
        <v>20</v>
      </c>
      <c r="E9" s="8">
        <v>0</v>
      </c>
      <c r="F9" s="8">
        <v>0.4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0.2</v>
      </c>
      <c r="M9" s="8">
        <v>0</v>
      </c>
      <c r="N9" s="8">
        <f t="shared" si="0"/>
        <v>4.4000000000000004</v>
      </c>
      <c r="O9" s="8">
        <v>3.4</v>
      </c>
      <c r="P9" s="8">
        <v>0</v>
      </c>
      <c r="Q9" s="8">
        <v>0</v>
      </c>
      <c r="R9" s="8">
        <v>1</v>
      </c>
      <c r="S9" s="8">
        <f t="shared" si="1"/>
        <v>0.4</v>
      </c>
      <c r="T9" s="8">
        <v>0</v>
      </c>
      <c r="U9" s="8">
        <v>0.4</v>
      </c>
      <c r="V9" s="8">
        <v>68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0.4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1.2</v>
      </c>
      <c r="AT9" s="8">
        <v>0</v>
      </c>
      <c r="AU9" s="8">
        <f t="shared" si="2"/>
        <v>11.2</v>
      </c>
      <c r="AV9" s="8">
        <v>3.2</v>
      </c>
      <c r="AW9" s="8">
        <v>0</v>
      </c>
      <c r="AX9" s="8">
        <v>8</v>
      </c>
      <c r="AY9" s="8">
        <v>0</v>
      </c>
      <c r="AZ9" s="8">
        <v>0</v>
      </c>
      <c r="BA9" s="8">
        <v>0</v>
      </c>
    </row>
    <row r="10" spans="1:53" x14ac:dyDescent="0.3">
      <c r="A10" s="8" t="s">
        <v>53</v>
      </c>
      <c r="B10" s="8">
        <v>-7</v>
      </c>
      <c r="C10" s="10" t="s">
        <v>5</v>
      </c>
      <c r="D10" s="10">
        <v>20</v>
      </c>
      <c r="E10" s="8">
        <v>0</v>
      </c>
      <c r="F10" s="8">
        <v>4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f t="shared" si="0"/>
        <v>2.2000000000000002</v>
      </c>
      <c r="O10" s="8">
        <v>0.4</v>
      </c>
      <c r="P10" s="8">
        <v>0</v>
      </c>
      <c r="Q10" s="8">
        <v>0</v>
      </c>
      <c r="R10" s="8">
        <v>1.8</v>
      </c>
      <c r="S10" s="8">
        <f t="shared" si="1"/>
        <v>3.4</v>
      </c>
      <c r="T10" s="8">
        <v>0</v>
      </c>
      <c r="U10" s="8">
        <v>3.4</v>
      </c>
      <c r="V10" s="8">
        <v>397.6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1.2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0.4</v>
      </c>
      <c r="AP10" s="8">
        <v>0</v>
      </c>
      <c r="AQ10" s="8">
        <v>0</v>
      </c>
      <c r="AR10" s="8">
        <v>0</v>
      </c>
      <c r="AS10" s="8">
        <v>19.600000000000001</v>
      </c>
      <c r="AT10" s="8">
        <v>0</v>
      </c>
      <c r="AU10" s="8">
        <f t="shared" si="2"/>
        <v>17.8</v>
      </c>
      <c r="AV10" s="8">
        <v>1.2</v>
      </c>
      <c r="AW10" s="8">
        <v>0</v>
      </c>
      <c r="AX10" s="8">
        <v>16.600000000000001</v>
      </c>
      <c r="AY10" s="8">
        <v>0</v>
      </c>
      <c r="AZ10" s="8">
        <v>0.8</v>
      </c>
      <c r="BA10" s="8">
        <v>0</v>
      </c>
    </row>
    <row r="11" spans="1:53" x14ac:dyDescent="0.3">
      <c r="A11" s="8" t="s">
        <v>57</v>
      </c>
      <c r="B11" s="8">
        <v>-7</v>
      </c>
      <c r="C11" s="10" t="s">
        <v>5</v>
      </c>
      <c r="D11" s="10">
        <v>200</v>
      </c>
      <c r="E11" s="8">
        <v>0</v>
      </c>
      <c r="F11" s="8">
        <v>0.4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f t="shared" si="0"/>
        <v>4.2</v>
      </c>
      <c r="O11" s="8">
        <v>0</v>
      </c>
      <c r="P11" s="8">
        <v>0</v>
      </c>
      <c r="Q11" s="8">
        <v>0</v>
      </c>
      <c r="R11" s="8">
        <v>4.2</v>
      </c>
      <c r="S11" s="8">
        <f t="shared" si="1"/>
        <v>1</v>
      </c>
      <c r="T11" s="8">
        <v>0</v>
      </c>
      <c r="U11" s="8">
        <v>1</v>
      </c>
      <c r="V11" s="8">
        <v>108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14.4</v>
      </c>
      <c r="AT11" s="8">
        <v>0</v>
      </c>
      <c r="AU11" s="8">
        <f t="shared" si="2"/>
        <v>38</v>
      </c>
      <c r="AV11" s="8">
        <v>10</v>
      </c>
      <c r="AW11" s="8">
        <v>0</v>
      </c>
      <c r="AX11" s="8">
        <v>28</v>
      </c>
      <c r="AY11" s="8">
        <v>0</v>
      </c>
      <c r="AZ11" s="8">
        <v>0</v>
      </c>
      <c r="BA11" s="8">
        <v>0</v>
      </c>
    </row>
    <row r="12" spans="1:53" x14ac:dyDescent="0.3">
      <c r="A12" s="8" t="s">
        <v>58</v>
      </c>
      <c r="B12" s="8">
        <v>-7</v>
      </c>
      <c r="C12" s="10" t="s">
        <v>5</v>
      </c>
      <c r="D12" s="10">
        <v>200</v>
      </c>
      <c r="E12" s="8">
        <v>0</v>
      </c>
      <c r="F12" s="8">
        <v>0.4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f t="shared" si="0"/>
        <v>3.2</v>
      </c>
      <c r="O12" s="8">
        <v>2.2000000000000002</v>
      </c>
      <c r="P12" s="8">
        <v>0</v>
      </c>
      <c r="Q12" s="8">
        <v>0</v>
      </c>
      <c r="R12" s="8">
        <v>1</v>
      </c>
      <c r="S12" s="8">
        <f t="shared" si="1"/>
        <v>0.2</v>
      </c>
      <c r="T12" s="8">
        <v>0</v>
      </c>
      <c r="U12" s="8">
        <v>0.2</v>
      </c>
      <c r="V12" s="8">
        <v>52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0.2</v>
      </c>
      <c r="AK12" s="8">
        <v>0</v>
      </c>
      <c r="AL12" s="8">
        <v>0</v>
      </c>
      <c r="AM12" s="8">
        <v>0</v>
      </c>
      <c r="AN12" s="8">
        <v>0.4</v>
      </c>
      <c r="AO12" s="8">
        <v>0</v>
      </c>
      <c r="AP12" s="8">
        <v>0</v>
      </c>
      <c r="AQ12" s="8">
        <v>0</v>
      </c>
      <c r="AR12" s="8">
        <v>0</v>
      </c>
      <c r="AS12" s="8">
        <v>10.199999999999999</v>
      </c>
      <c r="AT12" s="8">
        <v>0</v>
      </c>
      <c r="AU12" s="8">
        <f t="shared" si="2"/>
        <v>49</v>
      </c>
      <c r="AV12" s="8">
        <v>19.399999999999999</v>
      </c>
      <c r="AW12" s="8">
        <v>0</v>
      </c>
      <c r="AX12" s="8">
        <v>29.6</v>
      </c>
      <c r="AY12" s="8">
        <v>0</v>
      </c>
      <c r="AZ12" s="8">
        <v>0</v>
      </c>
      <c r="BA12" s="8">
        <v>0</v>
      </c>
    </row>
    <row r="13" spans="1:53" x14ac:dyDescent="0.3">
      <c r="A13" s="8" t="s">
        <v>59</v>
      </c>
      <c r="B13" s="8">
        <v>-7</v>
      </c>
      <c r="C13" s="10" t="s">
        <v>5</v>
      </c>
      <c r="D13" s="10">
        <v>200</v>
      </c>
      <c r="E13" s="8">
        <v>0</v>
      </c>
      <c r="F13" s="8">
        <v>0.6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f t="shared" si="0"/>
        <v>3.4000000000000004</v>
      </c>
      <c r="O13" s="8">
        <v>0.2</v>
      </c>
      <c r="P13" s="8">
        <v>0</v>
      </c>
      <c r="Q13" s="8">
        <v>0</v>
      </c>
      <c r="R13" s="8">
        <v>3.2</v>
      </c>
      <c r="S13" s="8">
        <f t="shared" si="1"/>
        <v>0</v>
      </c>
      <c r="T13" s="8">
        <v>0</v>
      </c>
      <c r="U13" s="8">
        <v>0</v>
      </c>
      <c r="V13" s="8">
        <v>84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0.2</v>
      </c>
      <c r="AO13" s="8">
        <v>0</v>
      </c>
      <c r="AP13" s="8">
        <v>0</v>
      </c>
      <c r="AQ13" s="8">
        <v>0</v>
      </c>
      <c r="AR13" s="8">
        <v>0</v>
      </c>
      <c r="AS13" s="8">
        <v>14.4</v>
      </c>
      <c r="AT13" s="8">
        <v>0</v>
      </c>
      <c r="AU13" s="8">
        <f t="shared" si="2"/>
        <v>29.200000000000003</v>
      </c>
      <c r="AV13" s="8">
        <v>6.4</v>
      </c>
      <c r="AW13" s="8">
        <v>0</v>
      </c>
      <c r="AX13" s="8">
        <v>22.8</v>
      </c>
      <c r="AY13" s="8">
        <v>0</v>
      </c>
      <c r="AZ13" s="8">
        <v>0</v>
      </c>
      <c r="BA13" s="8">
        <v>0</v>
      </c>
    </row>
    <row r="14" spans="1:53" x14ac:dyDescent="0.3">
      <c r="A14" s="8" t="s">
        <v>39</v>
      </c>
      <c r="B14" s="8">
        <v>30</v>
      </c>
      <c r="C14" s="10" t="s">
        <v>5</v>
      </c>
      <c r="D14" s="10">
        <v>0</v>
      </c>
      <c r="E14" s="8">
        <v>0</v>
      </c>
      <c r="F14" s="8">
        <v>2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f t="shared" si="0"/>
        <v>0.2</v>
      </c>
      <c r="O14" s="8">
        <v>0</v>
      </c>
      <c r="P14" s="8">
        <v>0</v>
      </c>
      <c r="Q14" s="8">
        <v>0</v>
      </c>
      <c r="R14" s="8">
        <v>0.2</v>
      </c>
      <c r="S14" s="8">
        <f t="shared" si="1"/>
        <v>26.8</v>
      </c>
      <c r="T14" s="8">
        <v>0</v>
      </c>
      <c r="U14" s="8">
        <v>26.8</v>
      </c>
      <c r="V14" s="8">
        <v>118.8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1.4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3.2</v>
      </c>
      <c r="AI14" s="8">
        <v>0</v>
      </c>
      <c r="AJ14" s="8">
        <v>1.2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1.8</v>
      </c>
      <c r="AT14" s="8">
        <v>0</v>
      </c>
      <c r="AU14" s="8">
        <f t="shared" si="2"/>
        <v>40</v>
      </c>
      <c r="AV14" s="8">
        <v>22.8</v>
      </c>
      <c r="AW14" s="8">
        <v>1.6</v>
      </c>
      <c r="AX14" s="8">
        <v>15.6</v>
      </c>
      <c r="AY14" s="8">
        <v>0</v>
      </c>
      <c r="AZ14" s="8">
        <v>0</v>
      </c>
      <c r="BA14" s="8">
        <v>0</v>
      </c>
    </row>
    <row r="15" spans="1:53" x14ac:dyDescent="0.3">
      <c r="A15" s="8" t="s">
        <v>40</v>
      </c>
      <c r="B15" s="8">
        <v>30</v>
      </c>
      <c r="C15" s="10" t="s">
        <v>5</v>
      </c>
      <c r="D15" s="10">
        <v>0</v>
      </c>
      <c r="E15" s="8">
        <v>0</v>
      </c>
      <c r="F15" s="8">
        <v>0.8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f t="shared" si="0"/>
        <v>0.8</v>
      </c>
      <c r="O15" s="8">
        <v>0</v>
      </c>
      <c r="P15" s="8">
        <v>0</v>
      </c>
      <c r="Q15" s="8">
        <v>0</v>
      </c>
      <c r="R15" s="8">
        <v>0.8</v>
      </c>
      <c r="S15" s="8">
        <f t="shared" si="1"/>
        <v>4.2</v>
      </c>
      <c r="T15" s="8">
        <v>0</v>
      </c>
      <c r="U15" s="8">
        <v>4.2</v>
      </c>
      <c r="V15" s="8">
        <v>34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0.4</v>
      </c>
      <c r="AQ15" s="8">
        <v>0</v>
      </c>
      <c r="AR15" s="8">
        <v>0</v>
      </c>
      <c r="AS15" s="8">
        <v>7.6</v>
      </c>
      <c r="AT15" s="8">
        <v>0</v>
      </c>
      <c r="AU15" s="8">
        <f t="shared" si="2"/>
        <v>13.8</v>
      </c>
      <c r="AV15" s="8">
        <v>6.8</v>
      </c>
      <c r="AW15" s="8">
        <v>0.2</v>
      </c>
      <c r="AX15" s="8">
        <v>6.8</v>
      </c>
      <c r="AY15" s="8">
        <v>0</v>
      </c>
      <c r="AZ15" s="8">
        <v>0</v>
      </c>
      <c r="BA15" s="8">
        <v>0</v>
      </c>
    </row>
    <row r="16" spans="1:53" x14ac:dyDescent="0.3">
      <c r="A16" s="8" t="s">
        <v>41</v>
      </c>
      <c r="B16" s="8">
        <v>30</v>
      </c>
      <c r="C16" s="10" t="s">
        <v>5</v>
      </c>
      <c r="D16" s="10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0.2</v>
      </c>
      <c r="K16" s="8">
        <v>0</v>
      </c>
      <c r="L16" s="8">
        <v>0</v>
      </c>
      <c r="M16" s="8">
        <v>0</v>
      </c>
      <c r="N16" s="8">
        <f t="shared" si="0"/>
        <v>0</v>
      </c>
      <c r="O16" s="8">
        <v>0</v>
      </c>
      <c r="P16" s="8">
        <v>0</v>
      </c>
      <c r="Q16" s="8">
        <v>0</v>
      </c>
      <c r="R16" s="8">
        <v>0</v>
      </c>
      <c r="S16" s="8">
        <f t="shared" si="1"/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0.2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3.4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f t="shared" si="2"/>
        <v>3.8000000000000003</v>
      </c>
      <c r="AV16" s="8">
        <v>0.8</v>
      </c>
      <c r="AW16" s="8">
        <v>0.4</v>
      </c>
      <c r="AX16" s="8">
        <v>2.6</v>
      </c>
      <c r="AY16" s="8">
        <v>0</v>
      </c>
      <c r="AZ16" s="8">
        <v>0</v>
      </c>
      <c r="BA16" s="8">
        <v>0</v>
      </c>
    </row>
    <row r="17" spans="1:53" x14ac:dyDescent="0.3">
      <c r="A17" s="8" t="s">
        <v>45</v>
      </c>
      <c r="B17" s="8">
        <v>30</v>
      </c>
      <c r="C17" s="10" t="s">
        <v>5</v>
      </c>
      <c r="D17" s="10">
        <v>2</v>
      </c>
      <c r="E17" s="8">
        <v>0</v>
      </c>
      <c r="F17" s="8">
        <v>0.4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f t="shared" si="0"/>
        <v>0</v>
      </c>
      <c r="O17" s="8">
        <v>0</v>
      </c>
      <c r="P17" s="8">
        <v>0</v>
      </c>
      <c r="Q17" s="8">
        <v>0</v>
      </c>
      <c r="R17" s="8">
        <v>0</v>
      </c>
      <c r="S17" s="8">
        <f t="shared" si="1"/>
        <v>29.4</v>
      </c>
      <c r="T17" s="8">
        <v>0</v>
      </c>
      <c r="U17" s="8">
        <v>29.4</v>
      </c>
      <c r="V17" s="8">
        <v>60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0.4</v>
      </c>
      <c r="AL17" s="8">
        <v>0</v>
      </c>
      <c r="AM17" s="8">
        <v>0</v>
      </c>
      <c r="AN17" s="8">
        <v>0</v>
      </c>
      <c r="AO17" s="8">
        <v>0</v>
      </c>
      <c r="AP17" s="8">
        <v>0.6</v>
      </c>
      <c r="AQ17" s="8">
        <v>0</v>
      </c>
      <c r="AR17" s="8">
        <v>0</v>
      </c>
      <c r="AS17" s="8">
        <v>0.4</v>
      </c>
      <c r="AT17" s="8">
        <v>0</v>
      </c>
      <c r="AU17" s="8">
        <f t="shared" si="2"/>
        <v>35.6</v>
      </c>
      <c r="AV17" s="8">
        <v>14.4</v>
      </c>
      <c r="AW17" s="8">
        <v>0.4</v>
      </c>
      <c r="AX17" s="8">
        <v>20.8</v>
      </c>
      <c r="AY17" s="8">
        <v>0</v>
      </c>
      <c r="AZ17" s="8">
        <v>0</v>
      </c>
      <c r="BA17" s="8">
        <v>0</v>
      </c>
    </row>
    <row r="18" spans="1:53" x14ac:dyDescent="0.3">
      <c r="A18" s="8" t="s">
        <v>46</v>
      </c>
      <c r="B18" s="8">
        <v>30</v>
      </c>
      <c r="C18" s="10" t="s">
        <v>5</v>
      </c>
      <c r="D18" s="10">
        <v>2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f t="shared" si="0"/>
        <v>2.2000000000000002</v>
      </c>
      <c r="O18" s="8">
        <v>0.2</v>
      </c>
      <c r="P18" s="8">
        <v>0</v>
      </c>
      <c r="Q18" s="8">
        <v>0</v>
      </c>
      <c r="R18" s="8">
        <v>2</v>
      </c>
      <c r="S18" s="8">
        <f t="shared" si="1"/>
        <v>10</v>
      </c>
      <c r="T18" s="8">
        <v>0</v>
      </c>
      <c r="U18" s="8">
        <v>10</v>
      </c>
      <c r="V18" s="8">
        <v>350.4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0.6</v>
      </c>
      <c r="AI18" s="8">
        <v>0</v>
      </c>
      <c r="AJ18" s="8">
        <v>0.4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2.4</v>
      </c>
      <c r="AQ18" s="8">
        <v>0</v>
      </c>
      <c r="AR18" s="8">
        <v>0</v>
      </c>
      <c r="AS18" s="8">
        <v>0.4</v>
      </c>
      <c r="AT18" s="8">
        <v>0</v>
      </c>
      <c r="AU18" s="8">
        <f t="shared" si="2"/>
        <v>28.400000000000002</v>
      </c>
      <c r="AV18" s="8">
        <v>16.8</v>
      </c>
      <c r="AW18" s="8">
        <v>0.8</v>
      </c>
      <c r="AX18" s="8">
        <v>10.8</v>
      </c>
      <c r="AY18" s="8">
        <v>0</v>
      </c>
      <c r="AZ18" s="8">
        <v>0</v>
      </c>
      <c r="BA18" s="8">
        <v>0</v>
      </c>
    </row>
    <row r="19" spans="1:53" x14ac:dyDescent="0.3">
      <c r="A19" s="8" t="s">
        <v>47</v>
      </c>
      <c r="B19" s="8">
        <v>30</v>
      </c>
      <c r="C19" s="10" t="s">
        <v>5</v>
      </c>
      <c r="D19" s="10">
        <v>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f t="shared" si="0"/>
        <v>2.2000000000000002</v>
      </c>
      <c r="O19" s="8">
        <v>0</v>
      </c>
      <c r="P19" s="8">
        <v>0</v>
      </c>
      <c r="Q19" s="8">
        <v>0</v>
      </c>
      <c r="R19" s="8">
        <v>2.2000000000000002</v>
      </c>
      <c r="S19" s="8">
        <f t="shared" si="1"/>
        <v>3.8</v>
      </c>
      <c r="T19" s="8">
        <v>0</v>
      </c>
      <c r="U19" s="8">
        <v>3.8</v>
      </c>
      <c r="V19" s="8">
        <v>134.4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0.4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0.8</v>
      </c>
      <c r="AQ19" s="8">
        <v>0</v>
      </c>
      <c r="AR19" s="8">
        <v>0</v>
      </c>
      <c r="AS19" s="8">
        <v>2.4</v>
      </c>
      <c r="AT19" s="8">
        <v>0</v>
      </c>
      <c r="AU19" s="8">
        <f t="shared" si="2"/>
        <v>13.600000000000001</v>
      </c>
      <c r="AV19" s="8">
        <v>8.8000000000000007</v>
      </c>
      <c r="AW19" s="8">
        <v>0</v>
      </c>
      <c r="AX19" s="8">
        <v>4.8</v>
      </c>
      <c r="AY19" s="8">
        <v>0</v>
      </c>
      <c r="AZ19" s="8">
        <v>0</v>
      </c>
      <c r="BA19" s="8">
        <v>0</v>
      </c>
    </row>
    <row r="20" spans="1:53" x14ac:dyDescent="0.3">
      <c r="A20" s="8" t="s">
        <v>51</v>
      </c>
      <c r="B20" s="8">
        <v>30</v>
      </c>
      <c r="C20" s="10" t="s">
        <v>5</v>
      </c>
      <c r="D20" s="10">
        <v>20</v>
      </c>
      <c r="E20" s="8">
        <v>0</v>
      </c>
      <c r="F20" s="8">
        <v>1.4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f t="shared" si="0"/>
        <v>2.2000000000000002</v>
      </c>
      <c r="O20" s="8">
        <v>0</v>
      </c>
      <c r="P20" s="8">
        <v>0</v>
      </c>
      <c r="Q20" s="8">
        <v>0</v>
      </c>
      <c r="R20" s="8">
        <v>2.2000000000000002</v>
      </c>
      <c r="S20" s="8">
        <f t="shared" si="1"/>
        <v>9.1999999999999993</v>
      </c>
      <c r="T20" s="8">
        <v>0</v>
      </c>
      <c r="U20" s="8">
        <v>9.1999999999999993</v>
      </c>
      <c r="V20" s="8">
        <v>94.4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0.6</v>
      </c>
      <c r="AT20" s="8">
        <v>0</v>
      </c>
      <c r="AU20" s="8">
        <f t="shared" si="2"/>
        <v>6</v>
      </c>
      <c r="AV20" s="8">
        <v>5.2</v>
      </c>
      <c r="AW20" s="8">
        <v>0</v>
      </c>
      <c r="AX20" s="8">
        <v>0.8</v>
      </c>
      <c r="AY20" s="8">
        <v>0</v>
      </c>
      <c r="AZ20" s="8">
        <v>0</v>
      </c>
      <c r="BA20" s="8">
        <v>0</v>
      </c>
    </row>
    <row r="21" spans="1:53" x14ac:dyDescent="0.3">
      <c r="A21" s="8" t="s">
        <v>52</v>
      </c>
      <c r="B21" s="8">
        <v>30</v>
      </c>
      <c r="C21" s="10" t="s">
        <v>5</v>
      </c>
      <c r="D21" s="10">
        <v>20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0.6</v>
      </c>
      <c r="K21" s="8">
        <v>0</v>
      </c>
      <c r="L21" s="8">
        <v>0</v>
      </c>
      <c r="M21" s="8">
        <v>0</v>
      </c>
      <c r="N21" s="8">
        <f t="shared" si="0"/>
        <v>4.6000000000000005</v>
      </c>
      <c r="O21" s="8">
        <v>0.4</v>
      </c>
      <c r="P21" s="8">
        <v>0</v>
      </c>
      <c r="Q21" s="8">
        <v>0</v>
      </c>
      <c r="R21" s="8">
        <v>4.2</v>
      </c>
      <c r="S21" s="8">
        <f t="shared" si="1"/>
        <v>0.8</v>
      </c>
      <c r="T21" s="8">
        <v>0</v>
      </c>
      <c r="U21" s="8">
        <v>0.8</v>
      </c>
      <c r="V21" s="8">
        <v>110.8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0.4</v>
      </c>
      <c r="AI21" s="8">
        <v>0</v>
      </c>
      <c r="AJ21" s="8">
        <v>0</v>
      </c>
      <c r="AK21" s="8">
        <v>0.4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1.2</v>
      </c>
      <c r="AT21" s="8">
        <v>0</v>
      </c>
      <c r="AU21" s="8">
        <f t="shared" si="2"/>
        <v>12.799999999999999</v>
      </c>
      <c r="AV21" s="8">
        <v>10.199999999999999</v>
      </c>
      <c r="AW21" s="8">
        <v>0</v>
      </c>
      <c r="AX21" s="8">
        <v>2.6</v>
      </c>
      <c r="AY21" s="8">
        <v>0</v>
      </c>
      <c r="AZ21" s="8">
        <v>0</v>
      </c>
      <c r="BA21" s="8">
        <v>0</v>
      </c>
    </row>
    <row r="22" spans="1:53" x14ac:dyDescent="0.3">
      <c r="A22" s="8" t="s">
        <v>53</v>
      </c>
      <c r="B22" s="8">
        <v>30</v>
      </c>
      <c r="C22" s="10" t="s">
        <v>5</v>
      </c>
      <c r="D22" s="10">
        <v>20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f t="shared" si="0"/>
        <v>0.4</v>
      </c>
      <c r="O22" s="8">
        <v>0</v>
      </c>
      <c r="P22" s="8">
        <v>0</v>
      </c>
      <c r="Q22" s="8">
        <v>0</v>
      </c>
      <c r="R22" s="8">
        <v>0.4</v>
      </c>
      <c r="S22" s="8">
        <f t="shared" si="1"/>
        <v>1.2</v>
      </c>
      <c r="T22" s="8">
        <v>0</v>
      </c>
      <c r="U22" s="8">
        <v>1.2</v>
      </c>
      <c r="V22" s="8">
        <v>28.4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0.4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0.6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0.4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f t="shared" si="2"/>
        <v>18.799999999999997</v>
      </c>
      <c r="AV22" s="8">
        <v>11.2</v>
      </c>
      <c r="AW22" s="8">
        <v>0</v>
      </c>
      <c r="AX22" s="8">
        <v>7.6</v>
      </c>
      <c r="AY22" s="8">
        <v>0</v>
      </c>
      <c r="AZ22" s="8">
        <v>0</v>
      </c>
      <c r="BA22" s="8">
        <v>0</v>
      </c>
    </row>
    <row r="23" spans="1:53" x14ac:dyDescent="0.3">
      <c r="A23" s="8" t="s">
        <v>57</v>
      </c>
      <c r="B23" s="8">
        <v>30</v>
      </c>
      <c r="C23" s="10" t="s">
        <v>5</v>
      </c>
      <c r="D23" s="10">
        <v>200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f t="shared" si="0"/>
        <v>0</v>
      </c>
      <c r="O23" s="8">
        <v>0</v>
      </c>
      <c r="P23" s="8">
        <v>0</v>
      </c>
      <c r="Q23" s="8">
        <v>0</v>
      </c>
      <c r="R23" s="8">
        <v>0</v>
      </c>
      <c r="S23" s="8">
        <f t="shared" si="1"/>
        <v>0</v>
      </c>
      <c r="T23" s="8">
        <v>0</v>
      </c>
      <c r="U23" s="8">
        <v>0</v>
      </c>
      <c r="V23" s="8">
        <v>1.6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0.4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0.6</v>
      </c>
      <c r="AT23" s="8">
        <v>0</v>
      </c>
      <c r="AU23" s="8">
        <f t="shared" si="2"/>
        <v>10.199999999999999</v>
      </c>
      <c r="AV23" s="8">
        <v>9.6</v>
      </c>
      <c r="AW23" s="8">
        <v>0</v>
      </c>
      <c r="AX23" s="8">
        <v>0.6</v>
      </c>
      <c r="AY23" s="8">
        <v>0</v>
      </c>
      <c r="AZ23" s="8">
        <v>0</v>
      </c>
      <c r="BA23" s="8">
        <v>0</v>
      </c>
    </row>
    <row r="24" spans="1:53" x14ac:dyDescent="0.3">
      <c r="A24" s="8" t="s">
        <v>58</v>
      </c>
      <c r="B24" s="8">
        <v>30</v>
      </c>
      <c r="C24" s="10" t="s">
        <v>5</v>
      </c>
      <c r="D24" s="10">
        <v>200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f t="shared" si="0"/>
        <v>0.2</v>
      </c>
      <c r="O24" s="8">
        <v>0</v>
      </c>
      <c r="P24" s="8">
        <v>0</v>
      </c>
      <c r="Q24" s="8">
        <v>0</v>
      </c>
      <c r="R24" s="8">
        <v>0.2</v>
      </c>
      <c r="S24" s="8">
        <f t="shared" si="1"/>
        <v>0</v>
      </c>
      <c r="T24" s="8">
        <v>0</v>
      </c>
      <c r="U24" s="8">
        <v>0</v>
      </c>
      <c r="V24" s="8">
        <v>1.2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0.8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f t="shared" si="2"/>
        <v>0.6</v>
      </c>
      <c r="AV24" s="8">
        <v>0.6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</row>
    <row r="25" spans="1:53" x14ac:dyDescent="0.3">
      <c r="A25" s="8" t="s">
        <v>59</v>
      </c>
      <c r="B25" s="8">
        <v>30</v>
      </c>
      <c r="C25" s="10" t="s">
        <v>5</v>
      </c>
      <c r="D25" s="10">
        <v>200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f t="shared" si="0"/>
        <v>0</v>
      </c>
      <c r="O25" s="8">
        <v>0</v>
      </c>
      <c r="P25" s="8">
        <v>0</v>
      </c>
      <c r="Q25" s="8">
        <v>0</v>
      </c>
      <c r="R25" s="8">
        <v>0</v>
      </c>
      <c r="S25" s="8">
        <f t="shared" si="1"/>
        <v>0</v>
      </c>
      <c r="T25" s="8">
        <v>0</v>
      </c>
      <c r="U25" s="8">
        <v>0</v>
      </c>
      <c r="V25" s="8">
        <v>0</v>
      </c>
      <c r="W25" s="8">
        <v>0</v>
      </c>
      <c r="X25" s="8">
        <v>0.8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1.2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f t="shared" si="2"/>
        <v>0.4</v>
      </c>
      <c r="AV25" s="8">
        <v>0</v>
      </c>
      <c r="AW25" s="8">
        <v>0</v>
      </c>
      <c r="AX25" s="8">
        <v>0.4</v>
      </c>
      <c r="AY25" s="8">
        <v>0</v>
      </c>
      <c r="AZ25" s="8">
        <v>0.6</v>
      </c>
      <c r="BA25" s="8">
        <v>0</v>
      </c>
    </row>
    <row r="26" spans="1:53" x14ac:dyDescent="0.3">
      <c r="A26" s="8" t="s">
        <v>39</v>
      </c>
      <c r="B26" s="8">
        <v>90</v>
      </c>
      <c r="C26" s="10" t="s">
        <v>5</v>
      </c>
      <c r="D26" s="10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f t="shared" si="0"/>
        <v>0.2</v>
      </c>
      <c r="O26" s="8">
        <v>0</v>
      </c>
      <c r="P26" s="8">
        <v>0</v>
      </c>
      <c r="Q26" s="8">
        <v>0</v>
      </c>
      <c r="R26" s="8">
        <v>0.2</v>
      </c>
      <c r="S26" s="8">
        <f t="shared" si="1"/>
        <v>5</v>
      </c>
      <c r="T26" s="8">
        <v>5</v>
      </c>
      <c r="U26" s="8">
        <v>0</v>
      </c>
      <c r="V26" s="8">
        <v>62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2.8</v>
      </c>
      <c r="AJ26" s="8">
        <v>0</v>
      </c>
      <c r="AK26" s="8">
        <v>0.4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f t="shared" si="2"/>
        <v>34</v>
      </c>
      <c r="AV26" s="8">
        <v>33.200000000000003</v>
      </c>
      <c r="AW26" s="8">
        <v>0</v>
      </c>
      <c r="AX26" s="8">
        <v>0.8</v>
      </c>
      <c r="AY26" s="8">
        <v>0</v>
      </c>
      <c r="AZ26" s="8">
        <v>1.6</v>
      </c>
      <c r="BA26" s="8">
        <v>0</v>
      </c>
    </row>
    <row r="27" spans="1:53" x14ac:dyDescent="0.3">
      <c r="A27" s="8" t="s">
        <v>40</v>
      </c>
      <c r="B27" s="8">
        <v>90</v>
      </c>
      <c r="C27" s="10" t="s">
        <v>5</v>
      </c>
      <c r="D27" s="10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f t="shared" si="0"/>
        <v>0</v>
      </c>
      <c r="O27" s="8">
        <v>0</v>
      </c>
      <c r="P27" s="8">
        <v>0</v>
      </c>
      <c r="Q27" s="8">
        <v>0</v>
      </c>
      <c r="R27" s="8">
        <v>0</v>
      </c>
      <c r="S27" s="8">
        <f t="shared" si="1"/>
        <v>17.600000000000001</v>
      </c>
      <c r="T27" s="8">
        <v>17.600000000000001</v>
      </c>
      <c r="U27" s="8">
        <v>0</v>
      </c>
      <c r="V27" s="8">
        <v>128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0.4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f t="shared" si="2"/>
        <v>6</v>
      </c>
      <c r="AV27" s="8">
        <v>5.6</v>
      </c>
      <c r="AW27" s="8">
        <v>0</v>
      </c>
      <c r="AX27" s="8">
        <v>0.4</v>
      </c>
      <c r="AY27" s="8">
        <v>0</v>
      </c>
      <c r="AZ27" s="8">
        <v>0</v>
      </c>
      <c r="BA27" s="8">
        <v>0</v>
      </c>
    </row>
    <row r="28" spans="1:53" x14ac:dyDescent="0.3">
      <c r="A28" s="8" t="s">
        <v>41</v>
      </c>
      <c r="B28" s="8">
        <v>90</v>
      </c>
      <c r="C28" s="10" t="s">
        <v>5</v>
      </c>
      <c r="D28" s="10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f t="shared" si="0"/>
        <v>1.8</v>
      </c>
      <c r="O28" s="8">
        <v>0.2</v>
      </c>
      <c r="P28" s="8">
        <v>0</v>
      </c>
      <c r="Q28" s="8">
        <v>0</v>
      </c>
      <c r="R28" s="8">
        <v>1.6</v>
      </c>
      <c r="S28" s="8">
        <f t="shared" si="1"/>
        <v>0.4</v>
      </c>
      <c r="T28" s="8">
        <v>0.4</v>
      </c>
      <c r="U28" s="8">
        <v>0</v>
      </c>
      <c r="V28" s="8">
        <v>104.8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0.4</v>
      </c>
      <c r="AJ28" s="8">
        <v>0</v>
      </c>
      <c r="AK28" s="8">
        <v>0.8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0.4</v>
      </c>
      <c r="AT28" s="8">
        <v>0</v>
      </c>
      <c r="AU28" s="8">
        <f t="shared" si="2"/>
        <v>8</v>
      </c>
      <c r="AV28" s="8">
        <v>6</v>
      </c>
      <c r="AW28" s="8">
        <v>0.8</v>
      </c>
      <c r="AX28" s="8">
        <v>1.2</v>
      </c>
      <c r="AY28" s="8">
        <v>0</v>
      </c>
      <c r="AZ28" s="8">
        <v>0.4</v>
      </c>
      <c r="BA28" s="8">
        <v>0</v>
      </c>
    </row>
    <row r="29" spans="1:53" x14ac:dyDescent="0.3">
      <c r="A29" s="8" t="s">
        <v>45</v>
      </c>
      <c r="B29" s="8">
        <v>90</v>
      </c>
      <c r="C29" s="10" t="s">
        <v>5</v>
      </c>
      <c r="D29" s="10">
        <v>2</v>
      </c>
      <c r="E29" s="8">
        <v>0</v>
      </c>
      <c r="F29" s="8">
        <v>0.4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f t="shared" si="0"/>
        <v>3.2</v>
      </c>
      <c r="O29" s="8">
        <v>0.2</v>
      </c>
      <c r="P29" s="8">
        <v>0</v>
      </c>
      <c r="Q29" s="8">
        <v>0</v>
      </c>
      <c r="R29" s="8">
        <v>3</v>
      </c>
      <c r="S29" s="8">
        <f t="shared" si="1"/>
        <v>11.2</v>
      </c>
      <c r="T29" s="8">
        <v>11.2</v>
      </c>
      <c r="U29" s="8">
        <v>0</v>
      </c>
      <c r="V29" s="8">
        <v>186.8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0.4</v>
      </c>
      <c r="AP29" s="8">
        <v>0.8</v>
      </c>
      <c r="AQ29" s="8">
        <v>0</v>
      </c>
      <c r="AR29" s="8">
        <v>0</v>
      </c>
      <c r="AS29" s="8">
        <v>0</v>
      </c>
      <c r="AT29" s="8">
        <v>0</v>
      </c>
      <c r="AU29" s="8">
        <f t="shared" si="2"/>
        <v>21.6</v>
      </c>
      <c r="AV29" s="8">
        <v>20</v>
      </c>
      <c r="AW29" s="8">
        <v>1.6</v>
      </c>
      <c r="AX29" s="8">
        <v>0</v>
      </c>
      <c r="AY29" s="8">
        <v>0</v>
      </c>
      <c r="AZ29" s="8">
        <v>1.6</v>
      </c>
      <c r="BA29" s="8">
        <v>0</v>
      </c>
    </row>
    <row r="30" spans="1:53" x14ac:dyDescent="0.3">
      <c r="A30" s="8" t="s">
        <v>46</v>
      </c>
      <c r="B30" s="8">
        <v>90</v>
      </c>
      <c r="C30" s="10" t="s">
        <v>5</v>
      </c>
      <c r="D30" s="10">
        <v>2</v>
      </c>
      <c r="E30" s="8">
        <v>0</v>
      </c>
      <c r="F30" s="8">
        <v>0.2</v>
      </c>
      <c r="G30" s="8">
        <v>0</v>
      </c>
      <c r="H30" s="8">
        <v>0</v>
      </c>
      <c r="I30" s="8">
        <v>0</v>
      </c>
      <c r="J30" s="8">
        <v>0.2</v>
      </c>
      <c r="K30" s="8">
        <v>0</v>
      </c>
      <c r="L30" s="8">
        <v>0</v>
      </c>
      <c r="M30" s="8">
        <v>0</v>
      </c>
      <c r="N30" s="8">
        <f t="shared" si="0"/>
        <v>2.6</v>
      </c>
      <c r="O30" s="8">
        <v>0</v>
      </c>
      <c r="P30" s="8">
        <v>0</v>
      </c>
      <c r="Q30" s="8">
        <v>0</v>
      </c>
      <c r="R30" s="8">
        <v>2.6</v>
      </c>
      <c r="S30" s="8">
        <f t="shared" si="1"/>
        <v>30.8</v>
      </c>
      <c r="T30" s="8">
        <v>30.8</v>
      </c>
      <c r="U30" s="8">
        <v>0</v>
      </c>
      <c r="V30" s="8">
        <v>161.19999999999999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1.2</v>
      </c>
      <c r="AH30" s="8">
        <v>0</v>
      </c>
      <c r="AI30" s="8">
        <v>0</v>
      </c>
      <c r="AJ30" s="8">
        <v>0</v>
      </c>
      <c r="AK30" s="8">
        <v>2</v>
      </c>
      <c r="AL30" s="8">
        <v>0</v>
      </c>
      <c r="AM30" s="8">
        <v>0</v>
      </c>
      <c r="AN30" s="8">
        <v>0</v>
      </c>
      <c r="AO30" s="8">
        <v>0</v>
      </c>
      <c r="AP30" s="8">
        <v>0.8</v>
      </c>
      <c r="AQ30" s="8">
        <v>2.4</v>
      </c>
      <c r="AR30" s="8">
        <v>0</v>
      </c>
      <c r="AS30" s="8">
        <v>0</v>
      </c>
      <c r="AT30" s="8">
        <v>0</v>
      </c>
      <c r="AU30" s="8">
        <f t="shared" si="2"/>
        <v>2</v>
      </c>
      <c r="AV30" s="8">
        <v>2</v>
      </c>
      <c r="AW30" s="8">
        <v>0</v>
      </c>
      <c r="AX30" s="8">
        <v>0</v>
      </c>
      <c r="AY30" s="8">
        <v>0</v>
      </c>
      <c r="AZ30" s="8">
        <v>0.2</v>
      </c>
      <c r="BA30" s="8">
        <v>0</v>
      </c>
    </row>
    <row r="31" spans="1:53" x14ac:dyDescent="0.3">
      <c r="A31" s="8" t="s">
        <v>47</v>
      </c>
      <c r="B31" s="8">
        <v>90</v>
      </c>
      <c r="C31" s="10" t="s">
        <v>5</v>
      </c>
      <c r="D31" s="10">
        <v>2</v>
      </c>
      <c r="E31" s="8">
        <v>0</v>
      </c>
      <c r="F31" s="8">
        <v>0.2</v>
      </c>
      <c r="G31" s="8">
        <v>0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  <c r="M31" s="8">
        <v>0</v>
      </c>
      <c r="N31" s="8">
        <f t="shared" si="0"/>
        <v>6.4</v>
      </c>
      <c r="O31" s="8">
        <v>0.2</v>
      </c>
      <c r="P31" s="8">
        <v>0</v>
      </c>
      <c r="Q31" s="8">
        <v>0</v>
      </c>
      <c r="R31" s="8">
        <v>6.2</v>
      </c>
      <c r="S31" s="8">
        <f t="shared" si="1"/>
        <v>6.8</v>
      </c>
      <c r="T31" s="8">
        <v>6.8</v>
      </c>
      <c r="U31" s="8">
        <v>0</v>
      </c>
      <c r="V31" s="8">
        <v>107.6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0.8</v>
      </c>
      <c r="AK31" s="8">
        <v>2</v>
      </c>
      <c r="AL31" s="8">
        <v>0</v>
      </c>
      <c r="AM31" s="8">
        <v>0</v>
      </c>
      <c r="AN31" s="8">
        <v>0</v>
      </c>
      <c r="AO31" s="8">
        <v>0</v>
      </c>
      <c r="AP31" s="8">
        <v>1.2</v>
      </c>
      <c r="AQ31" s="8">
        <v>3.2</v>
      </c>
      <c r="AR31" s="8">
        <v>0</v>
      </c>
      <c r="AS31" s="8">
        <v>0</v>
      </c>
      <c r="AT31" s="8">
        <v>0</v>
      </c>
      <c r="AU31" s="8">
        <f t="shared" si="2"/>
        <v>2.6</v>
      </c>
      <c r="AV31" s="8">
        <v>2.4</v>
      </c>
      <c r="AW31" s="8">
        <v>0.2</v>
      </c>
      <c r="AX31" s="8">
        <v>0</v>
      </c>
      <c r="AY31" s="8">
        <v>0</v>
      </c>
      <c r="AZ31" s="8">
        <v>0</v>
      </c>
      <c r="BA31" s="8">
        <v>0</v>
      </c>
    </row>
    <row r="32" spans="1:53" x14ac:dyDescent="0.3">
      <c r="A32" s="8" t="s">
        <v>51</v>
      </c>
      <c r="B32" s="8">
        <v>90</v>
      </c>
      <c r="C32" s="10" t="s">
        <v>5</v>
      </c>
      <c r="D32" s="10">
        <v>20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f t="shared" si="0"/>
        <v>0.6</v>
      </c>
      <c r="O32" s="8">
        <v>0</v>
      </c>
      <c r="P32" s="8">
        <v>0</v>
      </c>
      <c r="Q32" s="8">
        <v>0</v>
      </c>
      <c r="R32" s="8">
        <v>0.6</v>
      </c>
      <c r="S32" s="8">
        <f t="shared" si="1"/>
        <v>3.2</v>
      </c>
      <c r="T32" s="8">
        <v>3.2</v>
      </c>
      <c r="U32" s="8">
        <v>0</v>
      </c>
      <c r="V32" s="8">
        <v>48.4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0.4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0.8</v>
      </c>
      <c r="AQ32" s="8">
        <v>0.4</v>
      </c>
      <c r="AR32" s="8">
        <v>0</v>
      </c>
      <c r="AS32" s="8">
        <v>0</v>
      </c>
      <c r="AT32" s="8">
        <v>0</v>
      </c>
      <c r="AU32" s="8">
        <f t="shared" si="2"/>
        <v>7.2</v>
      </c>
      <c r="AV32" s="8">
        <v>6.8</v>
      </c>
      <c r="AW32" s="8">
        <v>0</v>
      </c>
      <c r="AX32" s="8">
        <v>0.4</v>
      </c>
      <c r="AY32" s="8">
        <v>0</v>
      </c>
      <c r="AZ32" s="8">
        <v>0.4</v>
      </c>
      <c r="BA32" s="8">
        <v>0</v>
      </c>
    </row>
    <row r="33" spans="1:53" x14ac:dyDescent="0.3">
      <c r="A33" s="8" t="s">
        <v>52</v>
      </c>
      <c r="B33" s="8">
        <v>90</v>
      </c>
      <c r="C33" s="10" t="s">
        <v>5</v>
      </c>
      <c r="D33" s="10">
        <v>20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f t="shared" si="0"/>
        <v>0.60000000000000009</v>
      </c>
      <c r="O33" s="8">
        <v>0.2</v>
      </c>
      <c r="P33" s="8">
        <v>0</v>
      </c>
      <c r="Q33" s="8">
        <v>0</v>
      </c>
      <c r="R33" s="8">
        <v>0.4</v>
      </c>
      <c r="S33" s="8">
        <f t="shared" si="1"/>
        <v>1.6</v>
      </c>
      <c r="T33" s="8">
        <v>1.6</v>
      </c>
      <c r="U33" s="8">
        <v>0</v>
      </c>
      <c r="V33" s="8">
        <v>229.6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14.4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1.2</v>
      </c>
      <c r="AQ33" s="8">
        <v>0</v>
      </c>
      <c r="AR33" s="8">
        <v>0</v>
      </c>
      <c r="AS33" s="8">
        <v>0</v>
      </c>
      <c r="AT33" s="8">
        <v>0</v>
      </c>
      <c r="AU33" s="8">
        <f t="shared" si="2"/>
        <v>16.399999999999999</v>
      </c>
      <c r="AV33" s="8">
        <v>16.399999999999999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</row>
    <row r="34" spans="1:53" x14ac:dyDescent="0.3">
      <c r="A34" s="8" t="s">
        <v>53</v>
      </c>
      <c r="B34" s="8">
        <v>90</v>
      </c>
      <c r="C34" s="10" t="s">
        <v>5</v>
      </c>
      <c r="D34" s="10">
        <v>20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8">
        <f t="shared" ref="N34:N65" si="3">O34+P34+Q34+R34</f>
        <v>1.2</v>
      </c>
      <c r="O34" s="8">
        <v>0</v>
      </c>
      <c r="P34" s="8">
        <v>0</v>
      </c>
      <c r="Q34" s="8">
        <v>0</v>
      </c>
      <c r="R34" s="8">
        <v>1.2</v>
      </c>
      <c r="S34" s="8">
        <f t="shared" ref="S34:S65" si="4">T34+U34</f>
        <v>5.4</v>
      </c>
      <c r="T34" s="8">
        <v>5.4</v>
      </c>
      <c r="U34" s="8">
        <v>0</v>
      </c>
      <c r="V34" s="8">
        <v>98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0.4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17.2</v>
      </c>
      <c r="AT34" s="8">
        <v>0</v>
      </c>
      <c r="AU34" s="8">
        <f t="shared" ref="AU34:AU65" si="5">AV34+AW34+AX34</f>
        <v>13.200000000000001</v>
      </c>
      <c r="AV34" s="8">
        <v>9.6</v>
      </c>
      <c r="AW34" s="8">
        <v>3.2</v>
      </c>
      <c r="AX34" s="8">
        <v>0.4</v>
      </c>
      <c r="AY34" s="8">
        <v>0</v>
      </c>
      <c r="AZ34" s="8">
        <v>0</v>
      </c>
      <c r="BA34" s="8">
        <v>0</v>
      </c>
    </row>
    <row r="35" spans="1:53" x14ac:dyDescent="0.3">
      <c r="A35" s="8" t="s">
        <v>57</v>
      </c>
      <c r="B35" s="8">
        <v>90</v>
      </c>
      <c r="C35" s="10" t="s">
        <v>5</v>
      </c>
      <c r="D35" s="10">
        <v>200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f t="shared" si="3"/>
        <v>0</v>
      </c>
      <c r="O35" s="8">
        <v>0</v>
      </c>
      <c r="P35" s="8">
        <v>0</v>
      </c>
      <c r="Q35" s="8">
        <v>0</v>
      </c>
      <c r="R35" s="8">
        <v>0</v>
      </c>
      <c r="S35" s="8">
        <f t="shared" si="4"/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2.4</v>
      </c>
      <c r="AJ35" s="8">
        <v>0</v>
      </c>
      <c r="AK35" s="8">
        <v>1.2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f t="shared" si="5"/>
        <v>0.8</v>
      </c>
      <c r="AV35" s="8">
        <v>0</v>
      </c>
      <c r="AW35" s="8">
        <v>0</v>
      </c>
      <c r="AX35" s="8">
        <v>0.8</v>
      </c>
      <c r="AY35" s="8">
        <v>0</v>
      </c>
      <c r="AZ35" s="8">
        <v>0</v>
      </c>
      <c r="BA35" s="8">
        <v>0</v>
      </c>
    </row>
    <row r="36" spans="1:53" x14ac:dyDescent="0.3">
      <c r="A36" s="8" t="s">
        <v>58</v>
      </c>
      <c r="B36" s="8">
        <v>90</v>
      </c>
      <c r="C36" s="10" t="s">
        <v>5</v>
      </c>
      <c r="D36" s="10">
        <v>200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f t="shared" si="3"/>
        <v>0</v>
      </c>
      <c r="O36" s="8">
        <v>0</v>
      </c>
      <c r="P36" s="8">
        <v>0</v>
      </c>
      <c r="Q36" s="8">
        <v>0</v>
      </c>
      <c r="R36" s="8">
        <v>0</v>
      </c>
      <c r="S36" s="8">
        <f t="shared" si="4"/>
        <v>0</v>
      </c>
      <c r="T36" s="8">
        <v>0</v>
      </c>
      <c r="U36" s="8">
        <v>0</v>
      </c>
      <c r="V36" s="8">
        <v>0.4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8</v>
      </c>
      <c r="AJ36" s="8">
        <v>0</v>
      </c>
      <c r="AK36" s="8">
        <v>38.4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f t="shared" si="5"/>
        <v>0.8</v>
      </c>
      <c r="AV36" s="8">
        <v>0.8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</row>
    <row r="37" spans="1:53" x14ac:dyDescent="0.3">
      <c r="A37" s="8" t="s">
        <v>59</v>
      </c>
      <c r="B37" s="8">
        <v>90</v>
      </c>
      <c r="C37" s="10" t="s">
        <v>5</v>
      </c>
      <c r="D37" s="10">
        <v>200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f t="shared" si="3"/>
        <v>0.2</v>
      </c>
      <c r="O37" s="8">
        <v>0</v>
      </c>
      <c r="P37" s="8">
        <v>0</v>
      </c>
      <c r="Q37" s="8">
        <v>0</v>
      </c>
      <c r="R37" s="8">
        <v>0.2</v>
      </c>
      <c r="S37" s="8">
        <f t="shared" si="4"/>
        <v>0</v>
      </c>
      <c r="T37" s="8">
        <v>0</v>
      </c>
      <c r="U37" s="8">
        <v>0</v>
      </c>
      <c r="V37" s="8">
        <v>1.2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0.4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4.8</v>
      </c>
      <c r="AJ37" s="8">
        <v>1.6</v>
      </c>
      <c r="AK37" s="8">
        <v>99.2</v>
      </c>
      <c r="AL37" s="8">
        <v>0</v>
      </c>
      <c r="AM37" s="8">
        <v>0</v>
      </c>
      <c r="AN37" s="8">
        <v>0</v>
      </c>
      <c r="AO37" s="8">
        <v>0</v>
      </c>
      <c r="AP37" s="8">
        <v>0.4</v>
      </c>
      <c r="AQ37" s="8">
        <v>0</v>
      </c>
      <c r="AR37" s="8">
        <v>0</v>
      </c>
      <c r="AS37" s="8">
        <v>0</v>
      </c>
      <c r="AT37" s="8">
        <v>0</v>
      </c>
      <c r="AU37" s="8">
        <f t="shared" si="5"/>
        <v>3.6</v>
      </c>
      <c r="AV37" s="8">
        <v>1.2</v>
      </c>
      <c r="AW37" s="8">
        <v>0.4</v>
      </c>
      <c r="AX37" s="8">
        <v>2</v>
      </c>
      <c r="AY37" s="8">
        <v>0</v>
      </c>
      <c r="AZ37" s="8">
        <v>0</v>
      </c>
      <c r="BA37" s="8">
        <v>0</v>
      </c>
    </row>
    <row r="38" spans="1:53" x14ac:dyDescent="0.3">
      <c r="A38" s="8" t="s">
        <v>39</v>
      </c>
      <c r="B38" s="8">
        <v>60</v>
      </c>
      <c r="C38" s="10" t="s">
        <v>5</v>
      </c>
      <c r="D38" s="10">
        <v>0</v>
      </c>
      <c r="E38" s="8">
        <v>0</v>
      </c>
      <c r="F38" s="8">
        <f>1/5</f>
        <v>0.2</v>
      </c>
      <c r="G38" s="8">
        <v>0</v>
      </c>
      <c r="H38" s="8">
        <v>0</v>
      </c>
      <c r="I38" s="8">
        <v>0</v>
      </c>
      <c r="J38" s="8">
        <f>5/5</f>
        <v>1</v>
      </c>
      <c r="K38" s="8">
        <v>0</v>
      </c>
      <c r="L38" s="8">
        <v>0</v>
      </c>
      <c r="M38" s="8">
        <v>0</v>
      </c>
      <c r="N38" s="8">
        <f t="shared" si="3"/>
        <v>1.2000000000000002</v>
      </c>
      <c r="O38" s="8">
        <f>2/5</f>
        <v>0.4</v>
      </c>
      <c r="P38" s="8">
        <v>0</v>
      </c>
      <c r="Q38" s="8">
        <v>0</v>
      </c>
      <c r="R38" s="8">
        <f>4/5</f>
        <v>0.8</v>
      </c>
      <c r="S38" s="8">
        <f t="shared" si="4"/>
        <v>0</v>
      </c>
      <c r="T38" s="8">
        <v>0</v>
      </c>
      <c r="U38" s="8">
        <v>0</v>
      </c>
      <c r="V38" s="8">
        <f>(75*2)/5</f>
        <v>30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f>(9*2)/5</f>
        <v>3.6</v>
      </c>
      <c r="AJ38" s="8">
        <v>0</v>
      </c>
      <c r="AK38" s="8">
        <f>(13*2)/5</f>
        <v>5.2</v>
      </c>
      <c r="AL38" s="8">
        <v>0</v>
      </c>
      <c r="AM38" s="8">
        <v>0</v>
      </c>
      <c r="AN38" s="8">
        <v>0</v>
      </c>
      <c r="AO38" s="8">
        <f>(3*2)/5</f>
        <v>1.2</v>
      </c>
      <c r="AP38" s="8">
        <f>(1*2)/5</f>
        <v>0.4</v>
      </c>
      <c r="AQ38" s="8">
        <f>(1*2)/5</f>
        <v>0.4</v>
      </c>
      <c r="AR38" s="8">
        <v>0</v>
      </c>
      <c r="AS38" s="8">
        <v>0</v>
      </c>
      <c r="AT38" s="8">
        <v>0</v>
      </c>
      <c r="AU38" s="8">
        <f t="shared" si="5"/>
        <v>17.599999999999998</v>
      </c>
      <c r="AV38" s="8">
        <f>(43*2)/5</f>
        <v>17.2</v>
      </c>
      <c r="AW38" s="8">
        <f>(2*1)/5</f>
        <v>0.4</v>
      </c>
      <c r="AX38" s="8">
        <v>0</v>
      </c>
      <c r="AY38" s="8">
        <v>0</v>
      </c>
      <c r="AZ38" s="8">
        <f>(1*2)/5</f>
        <v>0.4</v>
      </c>
      <c r="BA38" s="8">
        <v>0</v>
      </c>
    </row>
    <row r="39" spans="1:53" x14ac:dyDescent="0.3">
      <c r="A39" s="8" t="s">
        <v>40</v>
      </c>
      <c r="B39" s="8">
        <v>60</v>
      </c>
      <c r="C39" s="10" t="s">
        <v>5</v>
      </c>
      <c r="D39" s="10">
        <v>0</v>
      </c>
      <c r="E39" s="8">
        <v>0</v>
      </c>
      <c r="F39" s="8">
        <f>1/5</f>
        <v>0.2</v>
      </c>
      <c r="G39" s="8">
        <v>0</v>
      </c>
      <c r="H39" s="8">
        <f>23/5</f>
        <v>4.5999999999999996</v>
      </c>
      <c r="I39" s="8">
        <v>0</v>
      </c>
      <c r="J39" s="8">
        <f>11/5</f>
        <v>2.2000000000000002</v>
      </c>
      <c r="K39" s="8">
        <v>0</v>
      </c>
      <c r="L39" s="8">
        <v>0</v>
      </c>
      <c r="M39" s="8">
        <v>0</v>
      </c>
      <c r="N39" s="8">
        <f t="shared" si="3"/>
        <v>3.2</v>
      </c>
      <c r="O39" s="8">
        <f>3/5</f>
        <v>0.6</v>
      </c>
      <c r="P39" s="8">
        <v>0</v>
      </c>
      <c r="Q39" s="8">
        <v>0</v>
      </c>
      <c r="R39" s="8">
        <f>13/5</f>
        <v>2.6</v>
      </c>
      <c r="S39" s="8">
        <f t="shared" si="4"/>
        <v>0</v>
      </c>
      <c r="T39" s="8">
        <v>0</v>
      </c>
      <c r="U39" s="8">
        <v>0</v>
      </c>
      <c r="V39" s="8">
        <f>(79*2)/5</f>
        <v>31.6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f>(1*2)/5</f>
        <v>0.4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f>(3*2)/5</f>
        <v>1.2</v>
      </c>
      <c r="AP39" s="8">
        <v>0</v>
      </c>
      <c r="AQ39" s="8">
        <v>0</v>
      </c>
      <c r="AR39" s="8">
        <v>0</v>
      </c>
      <c r="AS39" s="8">
        <f>(1*2)/5</f>
        <v>0.4</v>
      </c>
      <c r="AT39" s="8">
        <v>0</v>
      </c>
      <c r="AU39" s="8">
        <f t="shared" si="5"/>
        <v>2</v>
      </c>
      <c r="AV39" s="8">
        <f>(5*2)/5</f>
        <v>2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</row>
    <row r="40" spans="1:53" x14ac:dyDescent="0.3">
      <c r="A40" s="8" t="s">
        <v>41</v>
      </c>
      <c r="B40" s="8">
        <v>60</v>
      </c>
      <c r="C40" s="10" t="s">
        <v>5</v>
      </c>
      <c r="D40" s="10">
        <v>0</v>
      </c>
      <c r="E40" s="8">
        <v>0</v>
      </c>
      <c r="F40" s="8">
        <v>0</v>
      </c>
      <c r="G40" s="8">
        <v>0</v>
      </c>
      <c r="H40" s="8">
        <f>23/5</f>
        <v>4.5999999999999996</v>
      </c>
      <c r="I40" s="8">
        <v>0</v>
      </c>
      <c r="J40" s="8">
        <f>2/5</f>
        <v>0.4</v>
      </c>
      <c r="K40" s="8">
        <v>0</v>
      </c>
      <c r="L40" s="8">
        <v>0</v>
      </c>
      <c r="M40" s="8">
        <v>0</v>
      </c>
      <c r="N40" s="8">
        <f t="shared" si="3"/>
        <v>9</v>
      </c>
      <c r="O40" s="8">
        <v>0</v>
      </c>
      <c r="P40" s="8">
        <v>0</v>
      </c>
      <c r="Q40" s="8">
        <v>0</v>
      </c>
      <c r="R40" s="8">
        <f>45/5</f>
        <v>9</v>
      </c>
      <c r="S40" s="8">
        <f t="shared" si="4"/>
        <v>2</v>
      </c>
      <c r="T40" s="8">
        <v>0</v>
      </c>
      <c r="U40" s="8">
        <f>10/5</f>
        <v>2</v>
      </c>
      <c r="V40" s="8">
        <f>154/5</f>
        <v>30.8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f>1/5</f>
        <v>0.2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f>1/5</f>
        <v>0.2</v>
      </c>
      <c r="AQ40" s="8">
        <v>0</v>
      </c>
      <c r="AR40" s="8">
        <v>0</v>
      </c>
      <c r="AS40" s="8">
        <v>0</v>
      </c>
      <c r="AT40" s="8">
        <v>0</v>
      </c>
      <c r="AU40" s="8">
        <f t="shared" si="5"/>
        <v>2.1999999999999997</v>
      </c>
      <c r="AV40" s="8">
        <f>7/5</f>
        <v>1.4</v>
      </c>
      <c r="AW40" s="8">
        <f>2/5</f>
        <v>0.4</v>
      </c>
      <c r="AX40" s="8">
        <f>2/5</f>
        <v>0.4</v>
      </c>
      <c r="AY40" s="8">
        <v>0</v>
      </c>
      <c r="AZ40" s="8">
        <f>2/5</f>
        <v>0.4</v>
      </c>
      <c r="BA40" s="8">
        <v>0</v>
      </c>
    </row>
    <row r="41" spans="1:53" x14ac:dyDescent="0.3">
      <c r="A41" s="8" t="s">
        <v>45</v>
      </c>
      <c r="B41" s="8">
        <v>60</v>
      </c>
      <c r="C41" s="10" t="s">
        <v>5</v>
      </c>
      <c r="D41" s="10">
        <v>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f t="shared" si="3"/>
        <v>1.2000000000000002</v>
      </c>
      <c r="O41" s="8">
        <f>(1*2)/5</f>
        <v>0.4</v>
      </c>
      <c r="P41" s="8">
        <v>0</v>
      </c>
      <c r="Q41" s="8">
        <v>0</v>
      </c>
      <c r="R41" s="8">
        <f>(2*2)/5</f>
        <v>0.8</v>
      </c>
      <c r="S41" s="8">
        <f t="shared" si="4"/>
        <v>0</v>
      </c>
      <c r="T41" s="8">
        <v>0</v>
      </c>
      <c r="U41" s="8">
        <v>0</v>
      </c>
      <c r="V41" s="8">
        <f>(123*2)/5</f>
        <v>49.2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f>(1*2)/5</f>
        <v>0.4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f>(2*2)/5</f>
        <v>0.8</v>
      </c>
      <c r="AP41" s="8">
        <f>(1*2)/5</f>
        <v>0.4</v>
      </c>
      <c r="AQ41" s="8">
        <f>(1*2)/5</f>
        <v>0.4</v>
      </c>
      <c r="AR41" s="8">
        <v>0</v>
      </c>
      <c r="AS41" s="8">
        <f>(1*2)/5</f>
        <v>0.4</v>
      </c>
      <c r="AT41" s="8">
        <v>0</v>
      </c>
      <c r="AU41" s="8">
        <f t="shared" si="5"/>
        <v>8</v>
      </c>
      <c r="AV41" s="8">
        <f>(16*2)/5</f>
        <v>6.4</v>
      </c>
      <c r="AW41" s="8">
        <v>0</v>
      </c>
      <c r="AX41" s="8">
        <f>(4*2)/5</f>
        <v>1.6</v>
      </c>
      <c r="AY41" s="8">
        <v>0</v>
      </c>
      <c r="AZ41" s="8">
        <f>(2*1)/5</f>
        <v>0.4</v>
      </c>
      <c r="BA41" s="8">
        <v>0</v>
      </c>
    </row>
    <row r="42" spans="1:53" x14ac:dyDescent="0.3">
      <c r="A42" s="8" t="s">
        <v>46</v>
      </c>
      <c r="B42" s="8">
        <v>60</v>
      </c>
      <c r="C42" s="10" t="s">
        <v>5</v>
      </c>
      <c r="D42" s="10">
        <v>2</v>
      </c>
      <c r="E42" s="8">
        <v>0</v>
      </c>
      <c r="F42" s="8">
        <f>(2*2)/5</f>
        <v>0.8</v>
      </c>
      <c r="G42" s="8">
        <v>0</v>
      </c>
      <c r="H42" s="8">
        <f>(2*2)/5</f>
        <v>0.8</v>
      </c>
      <c r="I42" s="8">
        <v>0</v>
      </c>
      <c r="J42" s="8">
        <f>(10*2)/5</f>
        <v>4</v>
      </c>
      <c r="K42" s="8">
        <v>0</v>
      </c>
      <c r="L42" s="8">
        <v>0</v>
      </c>
      <c r="M42" s="8">
        <v>0</v>
      </c>
      <c r="N42" s="8">
        <f t="shared" si="3"/>
        <v>6.4</v>
      </c>
      <c r="O42" s="8">
        <v>0</v>
      </c>
      <c r="P42" s="8">
        <v>0</v>
      </c>
      <c r="Q42" s="8">
        <v>0</v>
      </c>
      <c r="R42" s="8">
        <f>(16*2)/5</f>
        <v>6.4</v>
      </c>
      <c r="S42" s="8">
        <f t="shared" si="4"/>
        <v>0</v>
      </c>
      <c r="T42" s="8">
        <v>0</v>
      </c>
      <c r="U42" s="8">
        <v>0</v>
      </c>
      <c r="V42" s="8">
        <f>(472*2)/5</f>
        <v>188.8</v>
      </c>
      <c r="W42" s="8">
        <v>0</v>
      </c>
      <c r="X42" s="8">
        <f>(2*1)/5</f>
        <v>0.4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f>(2*1)/5</f>
        <v>0.4</v>
      </c>
      <c r="AJ42" s="8">
        <f>(2*1)/5</f>
        <v>0.4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f>(20*2)/5</f>
        <v>8</v>
      </c>
      <c r="AR42" s="8">
        <v>0</v>
      </c>
      <c r="AS42" s="8">
        <v>0</v>
      </c>
      <c r="AT42" s="8">
        <v>0</v>
      </c>
      <c r="AU42" s="8">
        <f t="shared" si="5"/>
        <v>49.6</v>
      </c>
      <c r="AV42" s="8">
        <f>(116*2)/5</f>
        <v>46.4</v>
      </c>
      <c r="AW42" s="8">
        <v>0</v>
      </c>
      <c r="AX42" s="8">
        <f>(8*2)/5</f>
        <v>3.2</v>
      </c>
      <c r="AY42" s="8">
        <v>0</v>
      </c>
      <c r="AZ42" s="8">
        <v>0</v>
      </c>
      <c r="BA42" s="8">
        <v>0</v>
      </c>
    </row>
    <row r="43" spans="1:53" x14ac:dyDescent="0.3">
      <c r="A43" s="8" t="s">
        <v>47</v>
      </c>
      <c r="B43" s="8">
        <v>60</v>
      </c>
      <c r="C43" s="10" t="s">
        <v>5</v>
      </c>
      <c r="D43" s="10">
        <v>2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f>6/5</f>
        <v>1.2</v>
      </c>
      <c r="K43" s="8">
        <v>0</v>
      </c>
      <c r="L43" s="8">
        <v>0</v>
      </c>
      <c r="M43" s="8">
        <v>0</v>
      </c>
      <c r="N43" s="8">
        <f t="shared" si="3"/>
        <v>1.2000000000000002</v>
      </c>
      <c r="O43" s="8">
        <f>2/5</f>
        <v>0.4</v>
      </c>
      <c r="P43" s="8">
        <v>0</v>
      </c>
      <c r="Q43" s="8">
        <v>0</v>
      </c>
      <c r="R43" s="8">
        <f>4/5</f>
        <v>0.8</v>
      </c>
      <c r="S43" s="8">
        <f t="shared" si="4"/>
        <v>0</v>
      </c>
      <c r="T43" s="8">
        <v>0</v>
      </c>
      <c r="U43" s="8">
        <v>0</v>
      </c>
      <c r="V43" s="8">
        <f>(190*2)/5</f>
        <v>76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f>(4*2)/5</f>
        <v>1.6</v>
      </c>
      <c r="AJ43" s="8">
        <v>0</v>
      </c>
      <c r="AK43" s="8">
        <v>0</v>
      </c>
      <c r="AL43" s="8">
        <v>0</v>
      </c>
      <c r="AM43" s="8">
        <v>0</v>
      </c>
      <c r="AN43" s="8">
        <f>(2*2)/5</f>
        <v>0.8</v>
      </c>
      <c r="AO43" s="8">
        <v>0</v>
      </c>
      <c r="AP43" s="8">
        <f>(2*2)/5</f>
        <v>0.8</v>
      </c>
      <c r="AQ43" s="8">
        <f>(8*2)/5</f>
        <v>3.2</v>
      </c>
      <c r="AR43" s="8">
        <v>0</v>
      </c>
      <c r="AS43" s="8">
        <v>0</v>
      </c>
      <c r="AT43" s="8">
        <v>0</v>
      </c>
      <c r="AU43" s="8">
        <f t="shared" si="5"/>
        <v>1.6</v>
      </c>
      <c r="AV43" s="8">
        <f>(4*2)/5</f>
        <v>1.6</v>
      </c>
      <c r="AW43" s="8">
        <v>0</v>
      </c>
      <c r="AX43" s="8">
        <v>0</v>
      </c>
      <c r="AY43" s="8">
        <v>0</v>
      </c>
      <c r="AZ43" s="8">
        <f>(12*2)/5</f>
        <v>4.8</v>
      </c>
      <c r="BA43" s="8">
        <v>0</v>
      </c>
    </row>
    <row r="44" spans="1:53" x14ac:dyDescent="0.3">
      <c r="A44" s="8" t="s">
        <v>51</v>
      </c>
      <c r="B44" s="8">
        <v>60</v>
      </c>
      <c r="C44" s="10" t="s">
        <v>5</v>
      </c>
      <c r="D44" s="10">
        <v>20</v>
      </c>
      <c r="E44" s="8">
        <v>0</v>
      </c>
      <c r="F44" s="8">
        <v>0</v>
      </c>
      <c r="G44" s="8">
        <v>0</v>
      </c>
      <c r="H44" s="8">
        <f>7/5</f>
        <v>1.4</v>
      </c>
      <c r="I44" s="8">
        <v>0</v>
      </c>
      <c r="J44" s="8">
        <v>1</v>
      </c>
      <c r="K44" s="8">
        <v>0</v>
      </c>
      <c r="L44" s="8">
        <v>0</v>
      </c>
      <c r="M44" s="8">
        <v>0</v>
      </c>
      <c r="N44" s="8">
        <f t="shared" si="3"/>
        <v>1.6</v>
      </c>
      <c r="O44" s="8">
        <v>0</v>
      </c>
      <c r="P44" s="8">
        <v>0</v>
      </c>
      <c r="Q44" s="8">
        <v>0</v>
      </c>
      <c r="R44" s="8">
        <f>8/5</f>
        <v>1.6</v>
      </c>
      <c r="S44" s="8">
        <f t="shared" si="4"/>
        <v>10.6</v>
      </c>
      <c r="T44" s="8">
        <v>0</v>
      </c>
      <c r="U44" s="8">
        <f>53/5</f>
        <v>10.6</v>
      </c>
      <c r="V44" s="8">
        <f>170/5</f>
        <v>34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f>2/5</f>
        <v>0.4</v>
      </c>
      <c r="AQ44" s="8">
        <v>0</v>
      </c>
      <c r="AR44" s="8">
        <v>0</v>
      </c>
      <c r="AS44" s="8">
        <v>0</v>
      </c>
      <c r="AT44" s="8">
        <v>0</v>
      </c>
      <c r="AU44" s="8">
        <f t="shared" si="5"/>
        <v>9.1999999999999993</v>
      </c>
      <c r="AV44" s="8">
        <f>40/5</f>
        <v>8</v>
      </c>
      <c r="AW44" s="8">
        <f>3/5</f>
        <v>0.6</v>
      </c>
      <c r="AX44" s="8">
        <f>3/5</f>
        <v>0.6</v>
      </c>
      <c r="AY44" s="8">
        <v>0</v>
      </c>
      <c r="AZ44" s="8">
        <v>0</v>
      </c>
      <c r="BA44" s="8">
        <v>0</v>
      </c>
    </row>
    <row r="45" spans="1:53" x14ac:dyDescent="0.3">
      <c r="A45" s="8" t="s">
        <v>52</v>
      </c>
      <c r="B45" s="8">
        <v>60</v>
      </c>
      <c r="C45" s="10" t="s">
        <v>5</v>
      </c>
      <c r="D45" s="10">
        <v>20</v>
      </c>
      <c r="E45" s="8">
        <v>0</v>
      </c>
      <c r="F45" s="8">
        <v>0</v>
      </c>
      <c r="G45" s="8">
        <v>0</v>
      </c>
      <c r="H45" s="8">
        <f>11/5</f>
        <v>2.2000000000000002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f t="shared" si="3"/>
        <v>0.8</v>
      </c>
      <c r="O45" s="8">
        <f>4/5</f>
        <v>0.8</v>
      </c>
      <c r="P45" s="8">
        <v>0</v>
      </c>
      <c r="Q45" s="8">
        <v>0</v>
      </c>
      <c r="R45" s="8">
        <v>0</v>
      </c>
      <c r="S45" s="8">
        <f t="shared" si="4"/>
        <v>0</v>
      </c>
      <c r="T45" s="8">
        <v>0</v>
      </c>
      <c r="U45" s="8">
        <v>0</v>
      </c>
      <c r="V45" s="8">
        <f>(89*2)/5</f>
        <v>35.6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f>(2*2)/5</f>
        <v>0.8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f>(2*4)/5</f>
        <v>1.6</v>
      </c>
      <c r="AQ45" s="8">
        <v>0</v>
      </c>
      <c r="AR45" s="8">
        <v>0</v>
      </c>
      <c r="AS45" s="8">
        <v>0</v>
      </c>
      <c r="AT45" s="8">
        <v>0</v>
      </c>
      <c r="AU45" s="8">
        <f t="shared" si="5"/>
        <v>14.399999999999999</v>
      </c>
      <c r="AV45" s="8">
        <f>(28*2)/5</f>
        <v>11.2</v>
      </c>
      <c r="AW45" s="8">
        <v>0</v>
      </c>
      <c r="AX45" s="8">
        <f>(8*2)/5</f>
        <v>3.2</v>
      </c>
      <c r="AY45" s="8">
        <v>0</v>
      </c>
      <c r="AZ45" s="8">
        <v>0</v>
      </c>
      <c r="BA45" s="8">
        <v>0</v>
      </c>
    </row>
    <row r="46" spans="1:53" x14ac:dyDescent="0.3">
      <c r="A46" s="8" t="s">
        <v>53</v>
      </c>
      <c r="B46" s="8">
        <v>60</v>
      </c>
      <c r="C46" s="10" t="s">
        <v>5</v>
      </c>
      <c r="D46" s="10">
        <v>20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f t="shared" si="3"/>
        <v>0.4</v>
      </c>
      <c r="O46" s="8">
        <v>0</v>
      </c>
      <c r="P46" s="8">
        <v>0</v>
      </c>
      <c r="Q46" s="8">
        <v>0</v>
      </c>
      <c r="R46" s="8">
        <f>(1*2)/5</f>
        <v>0.4</v>
      </c>
      <c r="S46" s="8">
        <f t="shared" si="4"/>
        <v>0</v>
      </c>
      <c r="T46" s="8">
        <v>0</v>
      </c>
      <c r="U46" s="8">
        <v>0</v>
      </c>
      <c r="V46" s="8">
        <f>(5*2)/5</f>
        <v>2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f>(1*2)/5</f>
        <v>0.4</v>
      </c>
      <c r="AJ46" s="8">
        <v>0</v>
      </c>
      <c r="AK46" s="8">
        <f>(2*1)/5</f>
        <v>0.4</v>
      </c>
      <c r="AL46" s="8">
        <v>0</v>
      </c>
      <c r="AM46" s="8">
        <v>0</v>
      </c>
      <c r="AN46" s="8">
        <v>0</v>
      </c>
      <c r="AO46" s="8">
        <v>0</v>
      </c>
      <c r="AP46" s="8">
        <f>(2*1)/5</f>
        <v>0.4</v>
      </c>
      <c r="AQ46" s="8">
        <v>0</v>
      </c>
      <c r="AR46" s="8">
        <v>0</v>
      </c>
      <c r="AS46" s="8">
        <v>0</v>
      </c>
      <c r="AT46" s="8">
        <v>0</v>
      </c>
      <c r="AU46" s="8">
        <f t="shared" si="5"/>
        <v>3.1999999999999997</v>
      </c>
      <c r="AV46" s="8">
        <f>(7*2)/5</f>
        <v>2.8</v>
      </c>
      <c r="AW46" s="8">
        <v>0</v>
      </c>
      <c r="AX46" s="8">
        <f>(2*1)/5</f>
        <v>0.4</v>
      </c>
      <c r="AY46" s="8">
        <v>0</v>
      </c>
      <c r="AZ46" s="8">
        <f>(2*1)/5</f>
        <v>0.4</v>
      </c>
      <c r="BA46" s="8">
        <v>0</v>
      </c>
    </row>
    <row r="47" spans="1:53" x14ac:dyDescent="0.3">
      <c r="A47" s="8" t="s">
        <v>57</v>
      </c>
      <c r="B47" s="8">
        <v>60</v>
      </c>
      <c r="C47" s="10" t="s">
        <v>5</v>
      </c>
      <c r="D47" s="10">
        <v>200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f t="shared" si="3"/>
        <v>0</v>
      </c>
      <c r="O47" s="8">
        <v>0</v>
      </c>
      <c r="P47" s="8">
        <v>0</v>
      </c>
      <c r="Q47" s="8">
        <v>0</v>
      </c>
      <c r="R47" s="8">
        <v>0</v>
      </c>
      <c r="S47" s="8">
        <f t="shared" si="4"/>
        <v>0</v>
      </c>
      <c r="T47" s="8">
        <v>0</v>
      </c>
      <c r="U47" s="8">
        <v>0</v>
      </c>
      <c r="V47" s="8">
        <f>(14*2)/5</f>
        <v>5.6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f>1/5</f>
        <v>0.2</v>
      </c>
      <c r="AG47" s="8">
        <f>3/5</f>
        <v>0.6</v>
      </c>
      <c r="AH47" s="8">
        <v>0</v>
      </c>
      <c r="AI47" s="8">
        <f>61/5</f>
        <v>12.2</v>
      </c>
      <c r="AJ47" s="8">
        <f>7/5</f>
        <v>1.4</v>
      </c>
      <c r="AK47" s="8">
        <f>114/5</f>
        <v>22.8</v>
      </c>
      <c r="AL47" s="8">
        <v>0</v>
      </c>
      <c r="AM47" s="8">
        <v>0</v>
      </c>
      <c r="AN47" s="8">
        <v>0</v>
      </c>
      <c r="AO47" s="8">
        <v>0</v>
      </c>
      <c r="AP47" s="8">
        <f>3/5</f>
        <v>0.6</v>
      </c>
      <c r="AQ47" s="8">
        <v>0</v>
      </c>
      <c r="AR47" s="8">
        <v>0</v>
      </c>
      <c r="AS47" s="8">
        <v>0</v>
      </c>
      <c r="AT47" s="8">
        <v>0</v>
      </c>
      <c r="AU47" s="8">
        <f t="shared" si="5"/>
        <v>3.4</v>
      </c>
      <c r="AV47" s="8">
        <f>15/5</f>
        <v>3</v>
      </c>
      <c r="AW47" s="8">
        <v>0</v>
      </c>
      <c r="AX47" s="8">
        <f>2/5</f>
        <v>0.4</v>
      </c>
      <c r="AY47" s="8">
        <v>0</v>
      </c>
      <c r="AZ47" s="8">
        <f>4/5</f>
        <v>0.8</v>
      </c>
      <c r="BA47" s="8">
        <v>0</v>
      </c>
    </row>
    <row r="48" spans="1:53" x14ac:dyDescent="0.3">
      <c r="A48" s="8" t="s">
        <v>58</v>
      </c>
      <c r="B48" s="8">
        <v>60</v>
      </c>
      <c r="C48" s="10" t="s">
        <v>5</v>
      </c>
      <c r="D48" s="10">
        <v>200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f t="shared" si="3"/>
        <v>0</v>
      </c>
      <c r="O48" s="8">
        <v>0</v>
      </c>
      <c r="P48" s="8">
        <v>0</v>
      </c>
      <c r="Q48" s="8">
        <v>0</v>
      </c>
      <c r="R48" s="8">
        <v>0</v>
      </c>
      <c r="S48" s="8">
        <f t="shared" si="4"/>
        <v>0</v>
      </c>
      <c r="T48" s="8">
        <v>0</v>
      </c>
      <c r="U48" s="8">
        <v>0</v>
      </c>
      <c r="V48" s="8">
        <f>(2*2)/5</f>
        <v>0.8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f>(9*2)/5</f>
        <v>3.6</v>
      </c>
      <c r="AJ48" s="8">
        <v>0</v>
      </c>
      <c r="AK48" s="8">
        <f>(5*2)/5</f>
        <v>2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f t="shared" si="5"/>
        <v>1.2000000000000002</v>
      </c>
      <c r="AV48" s="8">
        <f>(2*2)/5</f>
        <v>0.8</v>
      </c>
      <c r="AW48" s="8">
        <v>0</v>
      </c>
      <c r="AX48" s="8">
        <f>(1*2)/5</f>
        <v>0.4</v>
      </c>
      <c r="AY48" s="8">
        <v>0</v>
      </c>
      <c r="AZ48" s="8">
        <f>(10*2)/5</f>
        <v>4</v>
      </c>
      <c r="BA48" s="8">
        <v>0</v>
      </c>
    </row>
    <row r="49" spans="1:53" x14ac:dyDescent="0.3">
      <c r="A49" s="8" t="s">
        <v>59</v>
      </c>
      <c r="B49" s="8">
        <v>60</v>
      </c>
      <c r="C49" s="10" t="s">
        <v>5</v>
      </c>
      <c r="D49" s="10">
        <v>200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f t="shared" si="3"/>
        <v>0</v>
      </c>
      <c r="O49" s="8">
        <v>0</v>
      </c>
      <c r="P49" s="8">
        <v>0</v>
      </c>
      <c r="Q49" s="8">
        <v>0</v>
      </c>
      <c r="R49" s="8">
        <v>0</v>
      </c>
      <c r="S49" s="8">
        <f t="shared" si="4"/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f>(13*2)/5</f>
        <v>5.2</v>
      </c>
      <c r="AJ49" s="8">
        <f>(2*1)/5</f>
        <v>0.4</v>
      </c>
      <c r="AK49" s="8">
        <f>(221*2)/5</f>
        <v>88.4</v>
      </c>
      <c r="AL49" s="8">
        <v>0</v>
      </c>
      <c r="AM49" s="8">
        <v>0</v>
      </c>
      <c r="AN49" s="8">
        <v>0</v>
      </c>
      <c r="AO49" s="8">
        <v>0</v>
      </c>
      <c r="AP49" s="8">
        <f>(4*2)/5</f>
        <v>1.6</v>
      </c>
      <c r="AQ49" s="8">
        <v>0</v>
      </c>
      <c r="AR49" s="8">
        <v>0</v>
      </c>
      <c r="AS49" s="8">
        <v>0</v>
      </c>
      <c r="AT49" s="8">
        <v>0</v>
      </c>
      <c r="AU49" s="8">
        <f t="shared" si="5"/>
        <v>4</v>
      </c>
      <c r="AV49" s="8">
        <f>(10*2)/5</f>
        <v>4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</row>
    <row r="50" spans="1:53" x14ac:dyDescent="0.3">
      <c r="A50" s="8" t="s">
        <v>36</v>
      </c>
      <c r="B50" s="8">
        <v>-7</v>
      </c>
      <c r="C50" s="10" t="s">
        <v>6</v>
      </c>
      <c r="D50" s="10">
        <v>0</v>
      </c>
      <c r="E50" s="8">
        <v>0</v>
      </c>
      <c r="F50" s="8">
        <v>6.4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f t="shared" si="3"/>
        <v>9.6</v>
      </c>
      <c r="O50" s="8">
        <v>0.2</v>
      </c>
      <c r="P50" s="8">
        <v>0</v>
      </c>
      <c r="Q50" s="8">
        <v>0</v>
      </c>
      <c r="R50" s="8">
        <v>9.4</v>
      </c>
      <c r="S50" s="8">
        <f t="shared" si="4"/>
        <v>1</v>
      </c>
      <c r="T50" s="8">
        <v>0.8</v>
      </c>
      <c r="U50" s="8">
        <v>0.2</v>
      </c>
      <c r="V50" s="8">
        <v>53.2</v>
      </c>
      <c r="W50" s="8">
        <v>0</v>
      </c>
      <c r="X50" s="8">
        <v>0</v>
      </c>
      <c r="Y50" s="8">
        <v>38.4</v>
      </c>
      <c r="Z50" s="8">
        <v>0</v>
      </c>
      <c r="AA50" s="8">
        <v>0</v>
      </c>
      <c r="AB50" s="8">
        <v>2.8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1.6</v>
      </c>
      <c r="AI50" s="8">
        <v>0</v>
      </c>
      <c r="AJ50" s="8">
        <v>1.2</v>
      </c>
      <c r="AK50" s="8">
        <v>0.4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2.4</v>
      </c>
      <c r="AT50" s="8">
        <v>0</v>
      </c>
      <c r="AU50" s="8">
        <f t="shared" si="5"/>
        <v>33.200000000000003</v>
      </c>
      <c r="AV50" s="8">
        <v>1.6</v>
      </c>
      <c r="AW50" s="8">
        <v>0</v>
      </c>
      <c r="AX50" s="8">
        <v>31.6</v>
      </c>
      <c r="AY50" s="8">
        <v>2.4</v>
      </c>
      <c r="AZ50" s="8">
        <v>0</v>
      </c>
      <c r="BA50" s="8">
        <v>0</v>
      </c>
    </row>
    <row r="51" spans="1:53" x14ac:dyDescent="0.3">
      <c r="A51" s="8" t="s">
        <v>37</v>
      </c>
      <c r="B51" s="8">
        <v>-7</v>
      </c>
      <c r="C51" s="10" t="s">
        <v>6</v>
      </c>
      <c r="D51" s="10">
        <v>0</v>
      </c>
      <c r="E51" s="8">
        <v>0</v>
      </c>
      <c r="F51" s="8">
        <v>3.2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0.2</v>
      </c>
      <c r="M51" s="8">
        <v>0</v>
      </c>
      <c r="N51" s="8">
        <f t="shared" si="3"/>
        <v>13.200000000000001</v>
      </c>
      <c r="O51" s="8">
        <v>0.4</v>
      </c>
      <c r="P51" s="8">
        <v>0</v>
      </c>
      <c r="Q51" s="8">
        <v>0</v>
      </c>
      <c r="R51" s="8">
        <v>12.8</v>
      </c>
      <c r="S51" s="8">
        <f t="shared" si="4"/>
        <v>0.4</v>
      </c>
      <c r="T51" s="8">
        <v>0.4</v>
      </c>
      <c r="U51" s="8">
        <v>0</v>
      </c>
      <c r="V51" s="8">
        <v>62.4</v>
      </c>
      <c r="W51" s="8">
        <v>17.600000000000001</v>
      </c>
      <c r="X51" s="8">
        <v>0</v>
      </c>
      <c r="Y51" s="8">
        <v>0</v>
      </c>
      <c r="Z51" s="8">
        <v>0</v>
      </c>
      <c r="AA51" s="8">
        <v>0</v>
      </c>
      <c r="AB51" s="8">
        <v>2.4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4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95.2</v>
      </c>
      <c r="AT51" s="8">
        <v>0</v>
      </c>
      <c r="AU51" s="8">
        <f t="shared" si="5"/>
        <v>43.2</v>
      </c>
      <c r="AV51" s="8">
        <v>4</v>
      </c>
      <c r="AW51" s="8">
        <v>0</v>
      </c>
      <c r="AX51" s="8">
        <v>39.200000000000003</v>
      </c>
      <c r="AY51" s="8">
        <v>0</v>
      </c>
      <c r="AZ51" s="8">
        <v>0</v>
      </c>
      <c r="BA51" s="8">
        <v>0</v>
      </c>
    </row>
    <row r="52" spans="1:53" x14ac:dyDescent="0.3">
      <c r="A52" s="8" t="s">
        <v>38</v>
      </c>
      <c r="B52" s="8">
        <v>-7</v>
      </c>
      <c r="C52" s="10" t="s">
        <v>6</v>
      </c>
      <c r="D52" s="10">
        <v>0</v>
      </c>
      <c r="E52" s="8">
        <v>0</v>
      </c>
      <c r="F52" s="8">
        <v>1.6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0.6</v>
      </c>
      <c r="M52" s="8">
        <v>0</v>
      </c>
      <c r="N52" s="8">
        <f t="shared" si="3"/>
        <v>6.2</v>
      </c>
      <c r="O52" s="8">
        <v>0</v>
      </c>
      <c r="P52" s="8">
        <v>0</v>
      </c>
      <c r="Q52" s="8">
        <v>0</v>
      </c>
      <c r="R52" s="8">
        <v>6.2</v>
      </c>
      <c r="S52" s="8">
        <f t="shared" si="4"/>
        <v>0.2</v>
      </c>
      <c r="T52" s="8">
        <v>0</v>
      </c>
      <c r="U52" s="8">
        <v>0.2</v>
      </c>
      <c r="V52" s="8">
        <v>76.8</v>
      </c>
      <c r="W52" s="8">
        <v>0</v>
      </c>
      <c r="X52" s="8">
        <v>0.6</v>
      </c>
      <c r="Y52" s="8">
        <v>0</v>
      </c>
      <c r="Z52" s="8">
        <v>0</v>
      </c>
      <c r="AA52" s="8">
        <v>0</v>
      </c>
      <c r="AB52" s="8">
        <v>0.2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7.2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12</v>
      </c>
      <c r="AT52" s="8">
        <v>0</v>
      </c>
      <c r="AU52" s="8">
        <f t="shared" si="5"/>
        <v>20.2</v>
      </c>
      <c r="AV52" s="8">
        <v>0</v>
      </c>
      <c r="AW52" s="8">
        <v>0.2</v>
      </c>
      <c r="AX52" s="8">
        <v>20</v>
      </c>
      <c r="AY52" s="8">
        <v>0</v>
      </c>
      <c r="AZ52" s="8">
        <v>0.2</v>
      </c>
      <c r="BA52" s="8">
        <v>0</v>
      </c>
    </row>
    <row r="53" spans="1:53" x14ac:dyDescent="0.3">
      <c r="A53" s="8" t="s">
        <v>42</v>
      </c>
      <c r="B53" s="8">
        <v>-7</v>
      </c>
      <c r="C53" s="10" t="s">
        <v>6</v>
      </c>
      <c r="D53" s="10">
        <v>2</v>
      </c>
      <c r="E53" s="8">
        <v>0</v>
      </c>
      <c r="F53" s="8">
        <v>0.4</v>
      </c>
      <c r="G53" s="8">
        <v>0</v>
      </c>
      <c r="H53" s="8">
        <v>0</v>
      </c>
      <c r="I53" s="8">
        <v>0</v>
      </c>
      <c r="J53" s="8">
        <v>0</v>
      </c>
      <c r="K53" s="8">
        <v>0.2</v>
      </c>
      <c r="L53" s="8">
        <v>0</v>
      </c>
      <c r="M53" s="8">
        <v>0</v>
      </c>
      <c r="N53" s="8">
        <f t="shared" si="3"/>
        <v>8</v>
      </c>
      <c r="O53" s="8">
        <v>0</v>
      </c>
      <c r="P53" s="8">
        <v>0</v>
      </c>
      <c r="Q53" s="8">
        <v>0</v>
      </c>
      <c r="R53" s="8">
        <v>8</v>
      </c>
      <c r="S53" s="8">
        <f t="shared" si="4"/>
        <v>0.8</v>
      </c>
      <c r="T53" s="8">
        <v>0.8</v>
      </c>
      <c r="U53" s="8">
        <v>0</v>
      </c>
      <c r="V53" s="8">
        <v>42.4</v>
      </c>
      <c r="W53" s="8">
        <v>60</v>
      </c>
      <c r="X53" s="8">
        <v>0</v>
      </c>
      <c r="Y53" s="8">
        <v>8</v>
      </c>
      <c r="Z53" s="8">
        <v>0</v>
      </c>
      <c r="AA53" s="8">
        <v>0</v>
      </c>
      <c r="AB53" s="8">
        <v>0.8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0.4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63</v>
      </c>
      <c r="AT53" s="8">
        <v>0</v>
      </c>
      <c r="AU53" s="8">
        <f t="shared" si="5"/>
        <v>47.800000000000004</v>
      </c>
      <c r="AV53" s="8">
        <v>3.6</v>
      </c>
      <c r="AW53" s="8">
        <v>0</v>
      </c>
      <c r="AX53" s="8">
        <v>44.2</v>
      </c>
      <c r="AY53" s="8">
        <v>0</v>
      </c>
      <c r="AZ53" s="8">
        <v>0</v>
      </c>
      <c r="BA53" s="8">
        <v>0</v>
      </c>
    </row>
    <row r="54" spans="1:53" x14ac:dyDescent="0.3">
      <c r="A54" s="8" t="s">
        <v>43</v>
      </c>
      <c r="B54" s="8">
        <v>-7</v>
      </c>
      <c r="C54" s="10" t="s">
        <v>6</v>
      </c>
      <c r="D54" s="10">
        <v>2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f t="shared" si="3"/>
        <v>11</v>
      </c>
      <c r="O54" s="8">
        <v>0.6</v>
      </c>
      <c r="P54" s="8">
        <v>0</v>
      </c>
      <c r="Q54" s="8">
        <v>0</v>
      </c>
      <c r="R54" s="8">
        <v>10.4</v>
      </c>
      <c r="S54" s="8">
        <f t="shared" si="4"/>
        <v>0.4</v>
      </c>
      <c r="T54" s="8">
        <v>0.4</v>
      </c>
      <c r="U54" s="8">
        <v>0</v>
      </c>
      <c r="V54" s="8">
        <v>48.4</v>
      </c>
      <c r="W54" s="8">
        <v>4.8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0.4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0.2</v>
      </c>
      <c r="AO54" s="8">
        <v>0</v>
      </c>
      <c r="AP54" s="8">
        <v>0</v>
      </c>
      <c r="AQ54" s="8">
        <v>0</v>
      </c>
      <c r="AR54" s="8">
        <v>0</v>
      </c>
      <c r="AS54" s="8">
        <v>51.8</v>
      </c>
      <c r="AT54" s="8">
        <v>0</v>
      </c>
      <c r="AU54" s="8">
        <f t="shared" si="5"/>
        <v>93.8</v>
      </c>
      <c r="AV54" s="8">
        <v>2.2000000000000002</v>
      </c>
      <c r="AW54" s="8">
        <v>0</v>
      </c>
      <c r="AX54" s="8">
        <v>91.6</v>
      </c>
      <c r="AY54" s="8">
        <v>0</v>
      </c>
      <c r="AZ54" s="8">
        <v>0</v>
      </c>
      <c r="BA54" s="8">
        <v>0</v>
      </c>
    </row>
    <row r="55" spans="1:53" x14ac:dyDescent="0.3">
      <c r="A55" s="8" t="s">
        <v>44</v>
      </c>
      <c r="B55" s="8">
        <v>-7</v>
      </c>
      <c r="C55" s="10" t="s">
        <v>6</v>
      </c>
      <c r="D55" s="10">
        <v>2</v>
      </c>
      <c r="E55" s="8">
        <v>0</v>
      </c>
      <c r="F55" s="8">
        <v>1.6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f t="shared" si="3"/>
        <v>12.2</v>
      </c>
      <c r="O55" s="8">
        <v>0</v>
      </c>
      <c r="P55" s="8">
        <v>0</v>
      </c>
      <c r="Q55" s="8">
        <v>0</v>
      </c>
      <c r="R55" s="8">
        <v>12.2</v>
      </c>
      <c r="S55" s="8">
        <f t="shared" si="4"/>
        <v>1</v>
      </c>
      <c r="T55" s="8">
        <v>1</v>
      </c>
      <c r="U55" s="8">
        <v>0</v>
      </c>
      <c r="V55" s="8">
        <v>53.2</v>
      </c>
      <c r="W55" s="8">
        <v>2.8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8</v>
      </c>
      <c r="AT55" s="8">
        <v>0</v>
      </c>
      <c r="AU55" s="8">
        <f t="shared" si="5"/>
        <v>34.799999999999997</v>
      </c>
      <c r="AV55" s="8">
        <v>5.6</v>
      </c>
      <c r="AW55" s="8">
        <v>0</v>
      </c>
      <c r="AX55" s="8">
        <v>29.2</v>
      </c>
      <c r="AY55" s="8">
        <v>0</v>
      </c>
      <c r="AZ55" s="8">
        <v>0</v>
      </c>
      <c r="BA55" s="8">
        <v>0</v>
      </c>
    </row>
    <row r="56" spans="1:53" x14ac:dyDescent="0.3">
      <c r="A56" s="8" t="s">
        <v>48</v>
      </c>
      <c r="B56" s="8">
        <v>-7</v>
      </c>
      <c r="C56" s="10" t="s">
        <v>6</v>
      </c>
      <c r="D56" s="10">
        <v>20</v>
      </c>
      <c r="E56" s="8">
        <v>0</v>
      </c>
      <c r="F56" s="8">
        <v>1.4</v>
      </c>
      <c r="G56" s="8">
        <v>0</v>
      </c>
      <c r="H56" s="8">
        <v>0</v>
      </c>
      <c r="I56" s="8">
        <v>0</v>
      </c>
      <c r="J56" s="8">
        <v>0.4</v>
      </c>
      <c r="K56" s="8">
        <v>0</v>
      </c>
      <c r="L56" s="8">
        <v>0.4</v>
      </c>
      <c r="M56" s="8">
        <v>0</v>
      </c>
      <c r="N56" s="8">
        <f t="shared" si="3"/>
        <v>18.399999999999999</v>
      </c>
      <c r="O56" s="8">
        <v>0.4</v>
      </c>
      <c r="P56" s="8">
        <v>0</v>
      </c>
      <c r="Q56" s="8">
        <v>0</v>
      </c>
      <c r="R56" s="8">
        <v>18</v>
      </c>
      <c r="S56" s="8">
        <f t="shared" si="4"/>
        <v>2</v>
      </c>
      <c r="T56" s="8">
        <v>0.2</v>
      </c>
      <c r="U56" s="8">
        <v>1.8</v>
      </c>
      <c r="V56" s="8">
        <v>186.4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1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3.4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0.8</v>
      </c>
      <c r="AO56" s="8">
        <v>0.4</v>
      </c>
      <c r="AP56" s="8">
        <v>0</v>
      </c>
      <c r="AQ56" s="8">
        <v>0</v>
      </c>
      <c r="AR56" s="8">
        <v>0</v>
      </c>
      <c r="AS56" s="8">
        <v>18</v>
      </c>
      <c r="AT56" s="8">
        <v>0</v>
      </c>
      <c r="AU56" s="8">
        <f t="shared" si="5"/>
        <v>43.8</v>
      </c>
      <c r="AV56" s="8">
        <v>11.6</v>
      </c>
      <c r="AW56" s="8">
        <v>0.6</v>
      </c>
      <c r="AX56" s="8">
        <v>31.6</v>
      </c>
      <c r="AY56" s="8">
        <v>0.6</v>
      </c>
      <c r="AZ56" s="8">
        <v>0</v>
      </c>
      <c r="BA56" s="8">
        <v>0</v>
      </c>
    </row>
    <row r="57" spans="1:53" x14ac:dyDescent="0.3">
      <c r="A57" s="8" t="s">
        <v>49</v>
      </c>
      <c r="B57" s="8">
        <v>-7</v>
      </c>
      <c r="C57" s="10" t="s">
        <v>6</v>
      </c>
      <c r="D57" s="10">
        <v>20</v>
      </c>
      <c r="E57" s="8">
        <v>0.4</v>
      </c>
      <c r="F57" s="8">
        <v>8.6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  <c r="M57" s="8">
        <v>0</v>
      </c>
      <c r="N57" s="8">
        <f t="shared" si="3"/>
        <v>6.4</v>
      </c>
      <c r="O57" s="8">
        <v>0.2</v>
      </c>
      <c r="P57" s="8">
        <v>0</v>
      </c>
      <c r="Q57" s="8">
        <v>0</v>
      </c>
      <c r="R57" s="8">
        <v>6.2</v>
      </c>
      <c r="S57" s="8">
        <f t="shared" si="4"/>
        <v>3</v>
      </c>
      <c r="T57" s="8">
        <v>0</v>
      </c>
      <c r="U57" s="8">
        <v>3</v>
      </c>
      <c r="V57" s="8">
        <v>31.6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2.4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2.8</v>
      </c>
      <c r="AT57" s="8">
        <v>0</v>
      </c>
      <c r="AU57" s="8">
        <f t="shared" si="5"/>
        <v>6</v>
      </c>
      <c r="AV57" s="8">
        <v>1.2</v>
      </c>
      <c r="AW57" s="8">
        <v>0</v>
      </c>
      <c r="AX57" s="8">
        <v>4.8</v>
      </c>
      <c r="AY57" s="8">
        <v>0</v>
      </c>
      <c r="AZ57" s="8">
        <v>0</v>
      </c>
      <c r="BA57" s="8">
        <v>0</v>
      </c>
    </row>
    <row r="58" spans="1:53" x14ac:dyDescent="0.3">
      <c r="A58" s="8" t="s">
        <v>50</v>
      </c>
      <c r="B58" s="8">
        <v>-7</v>
      </c>
      <c r="C58" s="10" t="s">
        <v>6</v>
      </c>
      <c r="D58" s="10">
        <v>20</v>
      </c>
      <c r="E58" s="8">
        <v>0</v>
      </c>
      <c r="F58" s="8">
        <v>10.8</v>
      </c>
      <c r="G58" s="8">
        <v>0</v>
      </c>
      <c r="H58" s="8">
        <v>0</v>
      </c>
      <c r="I58" s="8">
        <v>0</v>
      </c>
      <c r="J58" s="8">
        <v>0.4</v>
      </c>
      <c r="K58" s="8">
        <v>0</v>
      </c>
      <c r="L58" s="8">
        <v>0</v>
      </c>
      <c r="M58" s="8">
        <v>0</v>
      </c>
      <c r="N58" s="8">
        <f t="shared" si="3"/>
        <v>17.600000000000001</v>
      </c>
      <c r="O58" s="8">
        <v>7.8</v>
      </c>
      <c r="P58" s="8">
        <v>0</v>
      </c>
      <c r="Q58" s="8">
        <v>0</v>
      </c>
      <c r="R58" s="8">
        <v>9.8000000000000007</v>
      </c>
      <c r="S58" s="8">
        <f t="shared" si="4"/>
        <v>5.2</v>
      </c>
      <c r="T58" s="8">
        <v>0</v>
      </c>
      <c r="U58" s="8">
        <v>5.2</v>
      </c>
      <c r="V58" s="8">
        <v>322.39999999999998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11.2</v>
      </c>
      <c r="AT58" s="8">
        <v>0</v>
      </c>
      <c r="AU58" s="8">
        <f t="shared" si="5"/>
        <v>33.4</v>
      </c>
      <c r="AV58" s="8">
        <v>1.4</v>
      </c>
      <c r="AW58" s="8">
        <v>0</v>
      </c>
      <c r="AX58" s="8">
        <v>32</v>
      </c>
      <c r="AY58" s="8">
        <v>0</v>
      </c>
      <c r="AZ58" s="8">
        <v>0</v>
      </c>
      <c r="BA58" s="8">
        <v>0</v>
      </c>
    </row>
    <row r="59" spans="1:53" x14ac:dyDescent="0.3">
      <c r="A59" s="8" t="s">
        <v>54</v>
      </c>
      <c r="B59" s="8">
        <v>-7</v>
      </c>
      <c r="C59" s="10" t="s">
        <v>6</v>
      </c>
      <c r="D59" s="10">
        <v>200</v>
      </c>
      <c r="E59" s="8">
        <v>0</v>
      </c>
      <c r="F59" s="8">
        <v>3.4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f t="shared" si="3"/>
        <v>3.8</v>
      </c>
      <c r="O59" s="8">
        <v>0.4</v>
      </c>
      <c r="P59" s="8">
        <v>0</v>
      </c>
      <c r="Q59" s="8">
        <v>0</v>
      </c>
      <c r="R59" s="8">
        <v>3.4</v>
      </c>
      <c r="S59" s="8">
        <f t="shared" si="4"/>
        <v>2</v>
      </c>
      <c r="T59" s="8">
        <v>0</v>
      </c>
      <c r="U59" s="8">
        <v>2</v>
      </c>
      <c r="V59" s="8">
        <v>162.4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0.4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1</v>
      </c>
      <c r="AI59" s="8">
        <v>0</v>
      </c>
      <c r="AJ59" s="8">
        <v>0.4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13.6</v>
      </c>
      <c r="AT59" s="8">
        <v>0</v>
      </c>
      <c r="AU59" s="8">
        <f t="shared" si="5"/>
        <v>19</v>
      </c>
      <c r="AV59" s="8">
        <v>6.2</v>
      </c>
      <c r="AW59" s="8">
        <v>0</v>
      </c>
      <c r="AX59" s="8">
        <v>12.8</v>
      </c>
      <c r="AY59" s="8">
        <v>0</v>
      </c>
      <c r="AZ59" s="8">
        <v>0</v>
      </c>
      <c r="BA59" s="8">
        <v>0</v>
      </c>
    </row>
    <row r="60" spans="1:53" x14ac:dyDescent="0.3">
      <c r="A60" s="8" t="s">
        <v>55</v>
      </c>
      <c r="B60" s="8">
        <v>-7</v>
      </c>
      <c r="C60" s="10" t="s">
        <v>6</v>
      </c>
      <c r="D60" s="10">
        <v>200</v>
      </c>
      <c r="E60" s="8">
        <v>0</v>
      </c>
      <c r="F60" s="8">
        <v>1.2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f t="shared" si="3"/>
        <v>3.8</v>
      </c>
      <c r="O60" s="8">
        <v>0</v>
      </c>
      <c r="P60" s="8">
        <v>0</v>
      </c>
      <c r="Q60" s="8">
        <v>0</v>
      </c>
      <c r="R60" s="8">
        <v>3.8</v>
      </c>
      <c r="S60" s="8">
        <f t="shared" si="4"/>
        <v>0.8</v>
      </c>
      <c r="T60" s="8">
        <v>0</v>
      </c>
      <c r="U60" s="8">
        <v>0.8</v>
      </c>
      <c r="V60" s="8">
        <v>93.6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16.399999999999999</v>
      </c>
      <c r="AT60" s="8">
        <v>0</v>
      </c>
      <c r="AU60" s="8">
        <f t="shared" si="5"/>
        <v>31.2</v>
      </c>
      <c r="AV60" s="8">
        <v>6</v>
      </c>
      <c r="AW60" s="8">
        <v>0</v>
      </c>
      <c r="AX60" s="8">
        <v>25.2</v>
      </c>
      <c r="AY60" s="8">
        <v>0</v>
      </c>
      <c r="AZ60" s="8">
        <v>0</v>
      </c>
      <c r="BA60" s="8">
        <v>0</v>
      </c>
    </row>
    <row r="61" spans="1:53" x14ac:dyDescent="0.3">
      <c r="A61" s="8" t="s">
        <v>56</v>
      </c>
      <c r="B61" s="8">
        <v>-7</v>
      </c>
      <c r="C61" s="10" t="s">
        <v>6</v>
      </c>
      <c r="D61" s="10">
        <v>200</v>
      </c>
      <c r="E61" s="8">
        <v>0</v>
      </c>
      <c r="F61" s="8">
        <v>1.8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f t="shared" si="3"/>
        <v>6.4</v>
      </c>
      <c r="O61" s="8">
        <v>4.2</v>
      </c>
      <c r="P61" s="8">
        <v>0</v>
      </c>
      <c r="Q61" s="8">
        <v>0</v>
      </c>
      <c r="R61" s="8">
        <v>2.2000000000000002</v>
      </c>
      <c r="S61" s="8">
        <f t="shared" si="4"/>
        <v>0</v>
      </c>
      <c r="T61" s="8">
        <v>0</v>
      </c>
      <c r="U61" s="8">
        <v>0</v>
      </c>
      <c r="V61" s="8">
        <v>82.4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0.8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22.8</v>
      </c>
      <c r="AT61" s="8">
        <v>0</v>
      </c>
      <c r="AU61" s="8">
        <f t="shared" si="5"/>
        <v>30</v>
      </c>
      <c r="AV61" s="8">
        <v>10.8</v>
      </c>
      <c r="AW61" s="8">
        <v>0</v>
      </c>
      <c r="AX61" s="8">
        <v>19.2</v>
      </c>
      <c r="AY61" s="8">
        <v>0</v>
      </c>
      <c r="AZ61" s="8">
        <v>0</v>
      </c>
      <c r="BA61" s="8">
        <v>0</v>
      </c>
    </row>
    <row r="62" spans="1:53" x14ac:dyDescent="0.3">
      <c r="A62" s="8" t="s">
        <v>36</v>
      </c>
      <c r="B62" s="8">
        <v>30</v>
      </c>
      <c r="C62" s="10" t="s">
        <v>6</v>
      </c>
      <c r="D62" s="10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f t="shared" si="3"/>
        <v>0</v>
      </c>
      <c r="O62" s="8">
        <v>0</v>
      </c>
      <c r="P62" s="8">
        <v>0</v>
      </c>
      <c r="Q62" s="8">
        <v>0</v>
      </c>
      <c r="R62" s="8">
        <v>0</v>
      </c>
      <c r="S62" s="8">
        <f t="shared" si="4"/>
        <v>49.8</v>
      </c>
      <c r="T62" s="8">
        <v>0</v>
      </c>
      <c r="U62" s="8">
        <v>49.8</v>
      </c>
      <c r="V62" s="8">
        <v>124</v>
      </c>
      <c r="W62" s="8">
        <v>0</v>
      </c>
      <c r="X62" s="8">
        <v>0</v>
      </c>
      <c r="Y62" s="8">
        <v>0.2</v>
      </c>
      <c r="Z62" s="8">
        <v>0</v>
      </c>
      <c r="AA62" s="8">
        <v>0</v>
      </c>
      <c r="AB62" s="8">
        <v>0.2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1</v>
      </c>
      <c r="AI62" s="8">
        <v>0</v>
      </c>
      <c r="AJ62" s="8">
        <v>0.2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f t="shared" si="5"/>
        <v>21.4</v>
      </c>
      <c r="AV62" s="8">
        <v>11.4</v>
      </c>
      <c r="AW62" s="8">
        <v>0.2</v>
      </c>
      <c r="AX62" s="8">
        <v>9.8000000000000007</v>
      </c>
      <c r="AY62" s="8">
        <v>0</v>
      </c>
      <c r="AZ62" s="8">
        <v>0</v>
      </c>
      <c r="BA62" s="8">
        <v>0</v>
      </c>
    </row>
    <row r="63" spans="1:53" x14ac:dyDescent="0.3">
      <c r="A63" s="8" t="s">
        <v>37</v>
      </c>
      <c r="B63" s="8">
        <v>30</v>
      </c>
      <c r="C63" s="10" t="s">
        <v>6</v>
      </c>
      <c r="D63" s="10">
        <v>0</v>
      </c>
      <c r="E63" s="8">
        <v>0</v>
      </c>
      <c r="F63" s="8">
        <v>0.2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f t="shared" si="3"/>
        <v>3.4</v>
      </c>
      <c r="O63" s="8">
        <v>0</v>
      </c>
      <c r="P63" s="8">
        <v>0</v>
      </c>
      <c r="Q63" s="8">
        <v>0</v>
      </c>
      <c r="R63" s="8">
        <v>3.4</v>
      </c>
      <c r="S63" s="8">
        <f t="shared" si="4"/>
        <v>0.6</v>
      </c>
      <c r="T63" s="8">
        <v>0</v>
      </c>
      <c r="U63" s="8">
        <v>0.6</v>
      </c>
      <c r="V63" s="8">
        <v>108.8</v>
      </c>
      <c r="W63" s="8">
        <v>2.4</v>
      </c>
      <c r="X63" s="8">
        <v>0</v>
      </c>
      <c r="Y63" s="8">
        <v>0</v>
      </c>
      <c r="Z63" s="8">
        <v>0</v>
      </c>
      <c r="AA63" s="8">
        <v>0</v>
      </c>
      <c r="AB63" s="8">
        <v>0.2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2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0.4</v>
      </c>
      <c r="AT63" s="8">
        <v>0</v>
      </c>
      <c r="AU63" s="8">
        <f t="shared" si="5"/>
        <v>211.20000000000002</v>
      </c>
      <c r="AV63" s="8">
        <v>195.8</v>
      </c>
      <c r="AW63" s="8">
        <v>0</v>
      </c>
      <c r="AX63" s="8">
        <v>15.4</v>
      </c>
      <c r="AY63" s="8">
        <v>0</v>
      </c>
      <c r="AZ63" s="8">
        <v>0</v>
      </c>
      <c r="BA63" s="8">
        <v>0</v>
      </c>
    </row>
    <row r="64" spans="1:53" x14ac:dyDescent="0.3">
      <c r="A64" s="8" t="s">
        <v>38</v>
      </c>
      <c r="B64" s="8">
        <v>30</v>
      </c>
      <c r="C64" s="10" t="s">
        <v>6</v>
      </c>
      <c r="D64" s="10">
        <v>0</v>
      </c>
      <c r="E64" s="8">
        <v>0</v>
      </c>
      <c r="F64" s="8">
        <v>0.2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f t="shared" si="3"/>
        <v>2.2000000000000002</v>
      </c>
      <c r="O64" s="8">
        <v>0.2</v>
      </c>
      <c r="P64" s="8">
        <v>0</v>
      </c>
      <c r="Q64" s="8">
        <v>0</v>
      </c>
      <c r="R64" s="8">
        <v>2</v>
      </c>
      <c r="S64" s="8">
        <f t="shared" si="4"/>
        <v>0</v>
      </c>
      <c r="T64" s="8">
        <v>0</v>
      </c>
      <c r="U64" s="8">
        <v>0</v>
      </c>
      <c r="V64" s="8">
        <v>48.8</v>
      </c>
      <c r="W64" s="8">
        <v>0</v>
      </c>
      <c r="X64" s="8">
        <v>7.8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8.1999999999999993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1</v>
      </c>
      <c r="AQ64" s="8">
        <v>0</v>
      </c>
      <c r="AR64" s="8">
        <v>0</v>
      </c>
      <c r="AS64" s="8">
        <v>0</v>
      </c>
      <c r="AT64" s="8">
        <v>0</v>
      </c>
      <c r="AU64" s="8">
        <f t="shared" si="5"/>
        <v>83</v>
      </c>
      <c r="AV64" s="8">
        <v>64</v>
      </c>
      <c r="AW64" s="8">
        <v>0</v>
      </c>
      <c r="AX64" s="8">
        <v>19</v>
      </c>
      <c r="AY64" s="8">
        <v>0</v>
      </c>
      <c r="AZ64" s="8">
        <v>0</v>
      </c>
      <c r="BA64" s="8">
        <v>0</v>
      </c>
    </row>
    <row r="65" spans="1:53" x14ac:dyDescent="0.3">
      <c r="A65" s="8" t="s">
        <v>42</v>
      </c>
      <c r="B65" s="8">
        <v>30</v>
      </c>
      <c r="C65" s="10" t="s">
        <v>6</v>
      </c>
      <c r="D65" s="10">
        <v>2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f t="shared" si="3"/>
        <v>7</v>
      </c>
      <c r="O65" s="8">
        <v>0</v>
      </c>
      <c r="P65" s="8">
        <v>0</v>
      </c>
      <c r="Q65" s="8">
        <v>0</v>
      </c>
      <c r="R65" s="8">
        <v>7</v>
      </c>
      <c r="S65" s="8">
        <f t="shared" si="4"/>
        <v>8.1999999999999993</v>
      </c>
      <c r="T65" s="8">
        <v>0</v>
      </c>
      <c r="U65" s="8">
        <v>8.1999999999999993</v>
      </c>
      <c r="V65" s="8">
        <v>264.8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0.2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1.4</v>
      </c>
      <c r="AT65" s="8">
        <v>0</v>
      </c>
      <c r="AU65" s="8">
        <f t="shared" si="5"/>
        <v>287.2</v>
      </c>
      <c r="AV65" s="8">
        <v>240</v>
      </c>
      <c r="AW65" s="8">
        <v>0</v>
      </c>
      <c r="AX65" s="8">
        <v>47.2</v>
      </c>
      <c r="AY65" s="8">
        <v>0</v>
      </c>
      <c r="AZ65" s="8">
        <v>0</v>
      </c>
      <c r="BA65" s="8">
        <v>0</v>
      </c>
    </row>
    <row r="66" spans="1:53" x14ac:dyDescent="0.3">
      <c r="A66" s="8" t="s">
        <v>43</v>
      </c>
      <c r="B66" s="8">
        <v>30</v>
      </c>
      <c r="C66" s="10" t="s">
        <v>6</v>
      </c>
      <c r="D66" s="10">
        <v>2</v>
      </c>
      <c r="E66" s="8">
        <v>0</v>
      </c>
      <c r="F66" s="8">
        <v>0.8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f t="shared" ref="N66:N97" si="6">O66+P66+Q66+R66</f>
        <v>0.8</v>
      </c>
      <c r="O66" s="8">
        <v>0</v>
      </c>
      <c r="P66" s="8">
        <v>0</v>
      </c>
      <c r="Q66" s="8">
        <v>0</v>
      </c>
      <c r="R66" s="8">
        <v>0.8</v>
      </c>
      <c r="S66" s="8">
        <f t="shared" ref="S66:S97" si="7">T66+U66</f>
        <v>13.6</v>
      </c>
      <c r="T66" s="8">
        <v>0</v>
      </c>
      <c r="U66" s="8">
        <v>13.6</v>
      </c>
      <c r="V66" s="8">
        <v>96.8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0.4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2.4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2.6</v>
      </c>
      <c r="AT66" s="8">
        <v>0</v>
      </c>
      <c r="AU66" s="8">
        <f t="shared" ref="AU66:AU97" si="8">AV66+AW66+AX66</f>
        <v>240</v>
      </c>
      <c r="AV66" s="8">
        <v>50.8</v>
      </c>
      <c r="AW66" s="8">
        <v>0</v>
      </c>
      <c r="AX66" s="8">
        <v>189.2</v>
      </c>
      <c r="AY66" s="8">
        <v>0</v>
      </c>
      <c r="AZ66" s="8">
        <v>0</v>
      </c>
      <c r="BA66" s="8">
        <v>0</v>
      </c>
    </row>
    <row r="67" spans="1:53" x14ac:dyDescent="0.3">
      <c r="A67" s="8" t="s">
        <v>44</v>
      </c>
      <c r="B67" s="8">
        <v>30</v>
      </c>
      <c r="C67" s="10" t="s">
        <v>6</v>
      </c>
      <c r="D67" s="10">
        <v>2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f t="shared" si="6"/>
        <v>1</v>
      </c>
      <c r="O67" s="8">
        <v>0</v>
      </c>
      <c r="P67" s="8">
        <v>0</v>
      </c>
      <c r="Q67" s="8">
        <v>0</v>
      </c>
      <c r="R67" s="8">
        <v>1</v>
      </c>
      <c r="S67" s="8">
        <f t="shared" si="7"/>
        <v>2.2000000000000002</v>
      </c>
      <c r="T67" s="8">
        <v>0</v>
      </c>
      <c r="U67" s="8">
        <v>2.2000000000000002</v>
      </c>
      <c r="V67" s="8">
        <v>39.200000000000003</v>
      </c>
      <c r="W67" s="8">
        <v>0.4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8.4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0.4</v>
      </c>
      <c r="AT67" s="8">
        <v>0</v>
      </c>
      <c r="AU67" s="8">
        <f t="shared" si="8"/>
        <v>92.8</v>
      </c>
      <c r="AV67" s="8">
        <v>36.799999999999997</v>
      </c>
      <c r="AW67" s="8">
        <v>0</v>
      </c>
      <c r="AX67" s="8">
        <v>56</v>
      </c>
      <c r="AY67" s="8">
        <v>0</v>
      </c>
      <c r="AZ67" s="8">
        <v>0</v>
      </c>
      <c r="BA67" s="8">
        <v>0</v>
      </c>
    </row>
    <row r="68" spans="1:53" x14ac:dyDescent="0.3">
      <c r="A68" s="8" t="s">
        <v>48</v>
      </c>
      <c r="B68" s="8">
        <v>30</v>
      </c>
      <c r="C68" s="10" t="s">
        <v>6</v>
      </c>
      <c r="D68" s="10">
        <v>20</v>
      </c>
      <c r="E68" s="8">
        <v>0</v>
      </c>
      <c r="F68" s="8">
        <v>0.2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f t="shared" si="6"/>
        <v>1.6</v>
      </c>
      <c r="O68" s="8">
        <v>0</v>
      </c>
      <c r="P68" s="8">
        <v>0</v>
      </c>
      <c r="Q68" s="8">
        <v>0</v>
      </c>
      <c r="R68" s="8">
        <v>1.6</v>
      </c>
      <c r="S68" s="8">
        <f t="shared" si="7"/>
        <v>8.8000000000000007</v>
      </c>
      <c r="T68" s="8">
        <v>0</v>
      </c>
      <c r="U68" s="8">
        <v>8.8000000000000007</v>
      </c>
      <c r="V68" s="8">
        <v>112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0.8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f t="shared" si="8"/>
        <v>589.79999999999995</v>
      </c>
      <c r="AV68" s="8">
        <v>570.6</v>
      </c>
      <c r="AW68" s="8">
        <v>2.4</v>
      </c>
      <c r="AX68" s="8">
        <v>16.8</v>
      </c>
      <c r="AY68" s="8">
        <v>0</v>
      </c>
      <c r="AZ68" s="8">
        <v>0</v>
      </c>
      <c r="BA68" s="8">
        <v>0</v>
      </c>
    </row>
    <row r="69" spans="1:53" x14ac:dyDescent="0.3">
      <c r="A69" s="8" t="s">
        <v>49</v>
      </c>
      <c r="B69" s="8">
        <v>30</v>
      </c>
      <c r="C69" s="10" t="s">
        <v>6</v>
      </c>
      <c r="D69" s="10">
        <v>20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f t="shared" si="6"/>
        <v>2.4000000000000004</v>
      </c>
      <c r="O69" s="8">
        <v>0.2</v>
      </c>
      <c r="P69" s="8">
        <v>0</v>
      </c>
      <c r="Q69" s="8">
        <v>0</v>
      </c>
      <c r="R69" s="8">
        <v>2.2000000000000002</v>
      </c>
      <c r="S69" s="8">
        <f t="shared" si="7"/>
        <v>6</v>
      </c>
      <c r="T69" s="8">
        <v>0</v>
      </c>
      <c r="U69" s="8">
        <v>6</v>
      </c>
      <c r="V69" s="8">
        <v>22.2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0.6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0.2</v>
      </c>
      <c r="AP69" s="8">
        <v>0</v>
      </c>
      <c r="AQ69" s="8">
        <v>0</v>
      </c>
      <c r="AR69" s="8">
        <v>0</v>
      </c>
      <c r="AS69" s="8">
        <v>0.2</v>
      </c>
      <c r="AT69" s="8">
        <v>0</v>
      </c>
      <c r="AU69" s="8">
        <f t="shared" si="8"/>
        <v>28.4</v>
      </c>
      <c r="AV69" s="8">
        <v>27.4</v>
      </c>
      <c r="AW69" s="8">
        <v>0</v>
      </c>
      <c r="AX69" s="8">
        <v>1</v>
      </c>
      <c r="AY69" s="8">
        <v>0</v>
      </c>
      <c r="AZ69" s="8">
        <v>0</v>
      </c>
      <c r="BA69" s="8">
        <v>0</v>
      </c>
    </row>
    <row r="70" spans="1:53" x14ac:dyDescent="0.3">
      <c r="A70" s="8" t="s">
        <v>50</v>
      </c>
      <c r="B70" s="8">
        <v>30</v>
      </c>
      <c r="C70" s="10" t="s">
        <v>6</v>
      </c>
      <c r="D70" s="10">
        <v>20</v>
      </c>
      <c r="E70" s="8">
        <v>0</v>
      </c>
      <c r="F70" s="8">
        <v>12.2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f t="shared" si="6"/>
        <v>0.4</v>
      </c>
      <c r="O70" s="8">
        <v>0.2</v>
      </c>
      <c r="P70" s="8">
        <v>0</v>
      </c>
      <c r="Q70" s="8">
        <v>0</v>
      </c>
      <c r="R70" s="8">
        <v>0.2</v>
      </c>
      <c r="S70" s="8">
        <f t="shared" si="7"/>
        <v>37.799999999999997</v>
      </c>
      <c r="T70" s="8">
        <v>0</v>
      </c>
      <c r="U70" s="8">
        <v>37.799999999999997</v>
      </c>
      <c r="V70" s="8">
        <v>90.8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0.4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0.2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f t="shared" si="8"/>
        <v>19.599999999999998</v>
      </c>
      <c r="AV70" s="8">
        <v>16.399999999999999</v>
      </c>
      <c r="AW70" s="8">
        <v>0</v>
      </c>
      <c r="AX70" s="8">
        <v>3.2</v>
      </c>
      <c r="AY70" s="8">
        <v>0</v>
      </c>
      <c r="AZ70" s="8">
        <v>0</v>
      </c>
      <c r="BA70" s="8">
        <v>0</v>
      </c>
    </row>
    <row r="71" spans="1:53" x14ac:dyDescent="0.3">
      <c r="A71" s="8" t="s">
        <v>54</v>
      </c>
      <c r="B71" s="8">
        <v>30</v>
      </c>
      <c r="C71" s="10" t="s">
        <v>6</v>
      </c>
      <c r="D71" s="10">
        <v>200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f t="shared" si="6"/>
        <v>0</v>
      </c>
      <c r="O71" s="8">
        <v>0</v>
      </c>
      <c r="P71" s="8">
        <v>0</v>
      </c>
      <c r="Q71" s="8">
        <v>0</v>
      </c>
      <c r="R71" s="8">
        <v>0</v>
      </c>
      <c r="S71" s="8">
        <f t="shared" si="7"/>
        <v>0.2</v>
      </c>
      <c r="T71" s="8">
        <v>0</v>
      </c>
      <c r="U71" s="8">
        <v>0.2</v>
      </c>
      <c r="V71" s="8">
        <v>2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0.4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f t="shared" si="8"/>
        <v>2.8</v>
      </c>
      <c r="AV71" s="8">
        <v>1.2</v>
      </c>
      <c r="AW71" s="8">
        <v>0</v>
      </c>
      <c r="AX71" s="8">
        <v>1.6</v>
      </c>
      <c r="AY71" s="8">
        <v>0</v>
      </c>
      <c r="AZ71" s="8">
        <v>0</v>
      </c>
      <c r="BA71" s="8">
        <v>0</v>
      </c>
    </row>
    <row r="72" spans="1:53" x14ac:dyDescent="0.3">
      <c r="A72" s="8" t="s">
        <v>55</v>
      </c>
      <c r="B72" s="8">
        <v>30</v>
      </c>
      <c r="C72" s="10" t="s">
        <v>6</v>
      </c>
      <c r="D72" s="10">
        <v>200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f t="shared" si="6"/>
        <v>0.2</v>
      </c>
      <c r="O72" s="8">
        <v>0</v>
      </c>
      <c r="P72" s="8">
        <v>0</v>
      </c>
      <c r="Q72" s="8">
        <v>0</v>
      </c>
      <c r="R72" s="8">
        <v>0.2</v>
      </c>
      <c r="S72" s="8">
        <f t="shared" si="7"/>
        <v>0.2</v>
      </c>
      <c r="T72" s="8">
        <v>0</v>
      </c>
      <c r="U72" s="8">
        <v>0.2</v>
      </c>
      <c r="V72" s="8">
        <v>2.4</v>
      </c>
      <c r="W72" s="8">
        <v>0</v>
      </c>
      <c r="X72" s="8">
        <v>0</v>
      </c>
      <c r="Y72" s="8">
        <v>0</v>
      </c>
      <c r="Z72" s="8">
        <v>3.6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0.6</v>
      </c>
      <c r="AI72" s="8">
        <v>0</v>
      </c>
      <c r="AJ72" s="8">
        <v>0</v>
      </c>
      <c r="AK72" s="8">
        <v>0</v>
      </c>
      <c r="AL72" s="8">
        <v>0</v>
      </c>
      <c r="AM72" s="8">
        <v>0.8</v>
      </c>
      <c r="AN72" s="8">
        <v>0</v>
      </c>
      <c r="AO72" s="8">
        <v>0</v>
      </c>
      <c r="AP72" s="8">
        <v>0</v>
      </c>
      <c r="AQ72" s="8">
        <v>0</v>
      </c>
      <c r="AR72" s="8">
        <v>0.4</v>
      </c>
      <c r="AS72" s="8">
        <v>0</v>
      </c>
      <c r="AT72" s="8">
        <v>0</v>
      </c>
      <c r="AU72" s="8">
        <f t="shared" si="8"/>
        <v>5</v>
      </c>
      <c r="AV72" s="8">
        <v>2.2000000000000002</v>
      </c>
      <c r="AW72" s="8">
        <v>0</v>
      </c>
      <c r="AX72" s="8">
        <v>2.8</v>
      </c>
      <c r="AY72" s="8">
        <v>0</v>
      </c>
      <c r="AZ72" s="8">
        <v>0</v>
      </c>
      <c r="BA72" s="8">
        <v>0</v>
      </c>
    </row>
    <row r="73" spans="1:53" x14ac:dyDescent="0.3">
      <c r="A73" s="8" t="s">
        <v>56</v>
      </c>
      <c r="B73" s="8">
        <v>30</v>
      </c>
      <c r="C73" s="10" t="s">
        <v>6</v>
      </c>
      <c r="D73" s="10">
        <v>200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f t="shared" si="6"/>
        <v>0</v>
      </c>
      <c r="O73" s="8">
        <v>0</v>
      </c>
      <c r="P73" s="8">
        <v>0</v>
      </c>
      <c r="Q73" s="8">
        <v>0</v>
      </c>
      <c r="R73" s="8">
        <v>0</v>
      </c>
      <c r="S73" s="8">
        <f t="shared" si="7"/>
        <v>0</v>
      </c>
      <c r="T73" s="8">
        <v>0</v>
      </c>
      <c r="U73" s="8">
        <v>0</v>
      </c>
      <c r="V73" s="8">
        <v>0.8</v>
      </c>
      <c r="W73" s="8">
        <v>0</v>
      </c>
      <c r="X73" s="8">
        <v>0</v>
      </c>
      <c r="Y73" s="8">
        <v>0</v>
      </c>
      <c r="Z73" s="8">
        <v>0.4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f t="shared" si="8"/>
        <v>1.6</v>
      </c>
      <c r="AV73" s="8">
        <v>1.6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</row>
    <row r="74" spans="1:53" x14ac:dyDescent="0.3">
      <c r="A74" s="8" t="s">
        <v>36</v>
      </c>
      <c r="B74" s="8">
        <v>90</v>
      </c>
      <c r="C74" s="10" t="s">
        <v>6</v>
      </c>
      <c r="D74" s="10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f t="shared" si="6"/>
        <v>0</v>
      </c>
      <c r="O74" s="8">
        <v>0</v>
      </c>
      <c r="P74" s="8">
        <v>0</v>
      </c>
      <c r="Q74" s="8">
        <v>0</v>
      </c>
      <c r="R74" s="8">
        <v>0</v>
      </c>
      <c r="S74" s="8">
        <f t="shared" si="7"/>
        <v>54.6</v>
      </c>
      <c r="T74" s="8">
        <v>54.6</v>
      </c>
      <c r="U74" s="8">
        <v>0</v>
      </c>
      <c r="V74" s="8">
        <v>131.19999999999999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>
        <v>0.4</v>
      </c>
      <c r="AT74" s="8">
        <v>0</v>
      </c>
      <c r="AU74" s="8">
        <f t="shared" si="8"/>
        <v>43.199999999999996</v>
      </c>
      <c r="AV74" s="8">
        <v>42.8</v>
      </c>
      <c r="AW74" s="8">
        <v>0</v>
      </c>
      <c r="AX74" s="8">
        <v>0.4</v>
      </c>
      <c r="AY74" s="8">
        <v>0</v>
      </c>
      <c r="AZ74" s="8">
        <v>0.4</v>
      </c>
      <c r="BA74" s="8">
        <v>0</v>
      </c>
    </row>
    <row r="75" spans="1:53" x14ac:dyDescent="0.3">
      <c r="A75" s="8" t="s">
        <v>37</v>
      </c>
      <c r="B75" s="8">
        <v>90</v>
      </c>
      <c r="C75" s="10" t="s">
        <v>6</v>
      </c>
      <c r="D75" s="10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f t="shared" si="6"/>
        <v>0.8</v>
      </c>
      <c r="O75" s="8">
        <v>0</v>
      </c>
      <c r="P75" s="8">
        <v>0</v>
      </c>
      <c r="Q75" s="8">
        <v>0</v>
      </c>
      <c r="R75" s="8">
        <v>0.8</v>
      </c>
      <c r="S75" s="8">
        <f t="shared" si="7"/>
        <v>0.2</v>
      </c>
      <c r="T75" s="8">
        <v>0.2</v>
      </c>
      <c r="U75" s="8">
        <v>0</v>
      </c>
      <c r="V75" s="8">
        <v>257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f t="shared" si="8"/>
        <v>152.4</v>
      </c>
      <c r="AV75" s="8">
        <v>137.6</v>
      </c>
      <c r="AW75" s="8">
        <v>0</v>
      </c>
      <c r="AX75" s="8">
        <v>14.8</v>
      </c>
      <c r="AY75" s="8">
        <v>0</v>
      </c>
      <c r="AZ75" s="8">
        <v>0</v>
      </c>
      <c r="BA75" s="8">
        <v>0</v>
      </c>
    </row>
    <row r="76" spans="1:53" x14ac:dyDescent="0.3">
      <c r="A76" s="8" t="s">
        <v>38</v>
      </c>
      <c r="B76" s="8">
        <v>90</v>
      </c>
      <c r="C76" s="10" t="s">
        <v>6</v>
      </c>
      <c r="D76" s="10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f t="shared" si="6"/>
        <v>0</v>
      </c>
      <c r="O76" s="8">
        <v>0</v>
      </c>
      <c r="P76" s="8">
        <v>0</v>
      </c>
      <c r="Q76" s="8">
        <v>0</v>
      </c>
      <c r="R76" s="8">
        <v>0</v>
      </c>
      <c r="S76" s="8">
        <f t="shared" si="7"/>
        <v>1.6</v>
      </c>
      <c r="T76" s="8">
        <v>1.6</v>
      </c>
      <c r="U76" s="8">
        <v>0</v>
      </c>
      <c r="V76" s="8">
        <v>30.4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0.8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f t="shared" si="8"/>
        <v>188.79999999999998</v>
      </c>
      <c r="AV76" s="8">
        <v>185.6</v>
      </c>
      <c r="AW76" s="8">
        <v>0</v>
      </c>
      <c r="AX76" s="8">
        <v>3.2</v>
      </c>
      <c r="AY76" s="8">
        <v>0</v>
      </c>
      <c r="AZ76" s="8">
        <v>2.4</v>
      </c>
      <c r="BA76" s="8">
        <v>0</v>
      </c>
    </row>
    <row r="77" spans="1:53" x14ac:dyDescent="0.3">
      <c r="A77" s="8" t="s">
        <v>42</v>
      </c>
      <c r="B77" s="8">
        <v>90</v>
      </c>
      <c r="C77" s="10" t="s">
        <v>6</v>
      </c>
      <c r="D77" s="10">
        <v>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f t="shared" si="6"/>
        <v>0</v>
      </c>
      <c r="O77" s="8">
        <v>0</v>
      </c>
      <c r="P77" s="8">
        <v>0</v>
      </c>
      <c r="Q77" s="8">
        <v>0</v>
      </c>
      <c r="R77" s="8">
        <v>0</v>
      </c>
      <c r="S77" s="8">
        <f t="shared" si="7"/>
        <v>8.8000000000000007</v>
      </c>
      <c r="T77" s="8">
        <v>8.8000000000000007</v>
      </c>
      <c r="U77" s="8">
        <v>0</v>
      </c>
      <c r="V77" s="8">
        <v>243.2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0.8</v>
      </c>
      <c r="AH77" s="8">
        <v>0</v>
      </c>
      <c r="AI77" s="8">
        <v>0</v>
      </c>
      <c r="AJ77" s="8">
        <v>0.8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1.6</v>
      </c>
      <c r="AQ77" s="8">
        <v>0</v>
      </c>
      <c r="AR77" s="8">
        <v>0</v>
      </c>
      <c r="AS77" s="8">
        <v>0</v>
      </c>
      <c r="AT77" s="8">
        <v>0</v>
      </c>
      <c r="AU77" s="8">
        <f t="shared" si="8"/>
        <v>72</v>
      </c>
      <c r="AV77" s="8">
        <v>67.2</v>
      </c>
      <c r="AW77" s="8">
        <v>0.8</v>
      </c>
      <c r="AX77" s="8">
        <v>4</v>
      </c>
      <c r="AY77" s="8">
        <v>0.8</v>
      </c>
      <c r="AZ77" s="8">
        <v>0.8</v>
      </c>
      <c r="BA77" s="8">
        <v>0</v>
      </c>
    </row>
    <row r="78" spans="1:53" x14ac:dyDescent="0.3">
      <c r="A78" s="8" t="s">
        <v>43</v>
      </c>
      <c r="B78" s="8">
        <v>90</v>
      </c>
      <c r="C78" s="10" t="s">
        <v>6</v>
      </c>
      <c r="D78" s="10">
        <v>2</v>
      </c>
      <c r="E78" s="8">
        <v>0</v>
      </c>
      <c r="F78" s="8">
        <v>0.8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f t="shared" si="6"/>
        <v>2.6</v>
      </c>
      <c r="O78" s="8">
        <v>2.6</v>
      </c>
      <c r="P78" s="8">
        <v>0</v>
      </c>
      <c r="Q78" s="8">
        <v>0</v>
      </c>
      <c r="R78" s="8">
        <v>0</v>
      </c>
      <c r="S78" s="8">
        <f t="shared" si="7"/>
        <v>22</v>
      </c>
      <c r="T78" s="8">
        <v>22</v>
      </c>
      <c r="U78" s="8">
        <v>0</v>
      </c>
      <c r="V78" s="8">
        <v>112.4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0.8</v>
      </c>
      <c r="AJ78" s="8">
        <v>0</v>
      </c>
      <c r="AK78" s="8">
        <v>0.8</v>
      </c>
      <c r="AL78" s="8">
        <v>0</v>
      </c>
      <c r="AM78" s="8">
        <v>0</v>
      </c>
      <c r="AN78" s="8">
        <v>0</v>
      </c>
      <c r="AO78" s="8">
        <v>0</v>
      </c>
      <c r="AP78" s="8">
        <v>0.4</v>
      </c>
      <c r="AQ78" s="8">
        <v>0</v>
      </c>
      <c r="AR78" s="8">
        <v>0</v>
      </c>
      <c r="AS78" s="8">
        <v>1.2</v>
      </c>
      <c r="AT78" s="8">
        <v>0</v>
      </c>
      <c r="AU78" s="8">
        <f t="shared" si="8"/>
        <v>16.8</v>
      </c>
      <c r="AV78" s="8">
        <v>14</v>
      </c>
      <c r="AW78" s="8">
        <v>2.8</v>
      </c>
      <c r="AX78" s="8">
        <v>0</v>
      </c>
      <c r="AY78" s="8">
        <v>0</v>
      </c>
      <c r="AZ78" s="8">
        <v>0.2</v>
      </c>
      <c r="BA78" s="8">
        <v>0</v>
      </c>
    </row>
    <row r="79" spans="1:53" x14ac:dyDescent="0.3">
      <c r="A79" s="8" t="s">
        <v>44</v>
      </c>
      <c r="B79" s="8">
        <v>90</v>
      </c>
      <c r="C79" s="10" t="s">
        <v>6</v>
      </c>
      <c r="D79" s="10">
        <v>2</v>
      </c>
      <c r="E79" s="8">
        <v>0</v>
      </c>
      <c r="F79" s="8">
        <v>0.8</v>
      </c>
      <c r="G79" s="8">
        <v>0</v>
      </c>
      <c r="H79" s="8">
        <v>0</v>
      </c>
      <c r="I79" s="8">
        <v>0</v>
      </c>
      <c r="J79" s="8">
        <v>1.4</v>
      </c>
      <c r="K79" s="8">
        <v>0</v>
      </c>
      <c r="L79" s="8">
        <v>0</v>
      </c>
      <c r="M79" s="8">
        <v>0</v>
      </c>
      <c r="N79" s="8">
        <f t="shared" si="6"/>
        <v>19</v>
      </c>
      <c r="O79" s="8">
        <v>10.4</v>
      </c>
      <c r="P79" s="8">
        <v>0</v>
      </c>
      <c r="Q79" s="8">
        <v>0</v>
      </c>
      <c r="R79" s="8">
        <v>8.6</v>
      </c>
      <c r="S79" s="8">
        <f t="shared" si="7"/>
        <v>2.2000000000000002</v>
      </c>
      <c r="T79" s="8">
        <v>2.2000000000000002</v>
      </c>
      <c r="U79" s="8">
        <v>0</v>
      </c>
      <c r="V79" s="8">
        <v>66.8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0.4</v>
      </c>
      <c r="AK79" s="8">
        <v>1.6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5.2</v>
      </c>
      <c r="AT79" s="8">
        <v>0</v>
      </c>
      <c r="AU79" s="8">
        <f t="shared" si="8"/>
        <v>49.199999999999996</v>
      </c>
      <c r="AV79" s="8">
        <v>44.8</v>
      </c>
      <c r="AW79" s="8">
        <v>1.6</v>
      </c>
      <c r="AX79" s="8">
        <v>2.8</v>
      </c>
      <c r="AY79" s="8">
        <v>0</v>
      </c>
      <c r="AZ79" s="8">
        <v>0</v>
      </c>
      <c r="BA79" s="8">
        <v>0</v>
      </c>
    </row>
    <row r="80" spans="1:53" x14ac:dyDescent="0.3">
      <c r="A80" s="8" t="s">
        <v>48</v>
      </c>
      <c r="B80" s="8">
        <v>90</v>
      </c>
      <c r="C80" s="10" t="s">
        <v>6</v>
      </c>
      <c r="D80" s="10">
        <v>20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f t="shared" si="6"/>
        <v>0</v>
      </c>
      <c r="O80" s="8">
        <v>0</v>
      </c>
      <c r="P80" s="8">
        <v>0</v>
      </c>
      <c r="Q80" s="8">
        <v>0</v>
      </c>
      <c r="R80" s="8">
        <v>0</v>
      </c>
      <c r="S80" s="8">
        <f t="shared" si="7"/>
        <v>30</v>
      </c>
      <c r="T80" s="8">
        <v>30</v>
      </c>
      <c r="U80" s="8">
        <v>0</v>
      </c>
      <c r="V80" s="8">
        <v>71.2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1.2</v>
      </c>
      <c r="AN80" s="8">
        <v>0</v>
      </c>
      <c r="AO80" s="8">
        <v>0</v>
      </c>
      <c r="AP80" s="8">
        <v>0.4</v>
      </c>
      <c r="AQ80" s="8">
        <v>0</v>
      </c>
      <c r="AR80" s="8">
        <v>0</v>
      </c>
      <c r="AS80" s="8">
        <v>0</v>
      </c>
      <c r="AT80" s="8">
        <v>0</v>
      </c>
      <c r="AU80" s="8">
        <f t="shared" si="8"/>
        <v>293.2</v>
      </c>
      <c r="AV80" s="8">
        <v>293.2</v>
      </c>
      <c r="AW80" s="8">
        <v>0</v>
      </c>
      <c r="AX80" s="8">
        <v>0</v>
      </c>
      <c r="AY80" s="8">
        <v>0</v>
      </c>
      <c r="AZ80" s="8">
        <v>3.2</v>
      </c>
      <c r="BA80" s="8">
        <v>0</v>
      </c>
    </row>
    <row r="81" spans="1:53" x14ac:dyDescent="0.3">
      <c r="A81" s="8" t="s">
        <v>49</v>
      </c>
      <c r="B81" s="8">
        <v>90</v>
      </c>
      <c r="C81" s="10" t="s">
        <v>6</v>
      </c>
      <c r="D81" s="10">
        <v>20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f t="shared" si="6"/>
        <v>0.4</v>
      </c>
      <c r="O81" s="8">
        <v>0</v>
      </c>
      <c r="P81" s="8">
        <v>0</v>
      </c>
      <c r="Q81" s="8">
        <v>0</v>
      </c>
      <c r="R81" s="8">
        <v>0.4</v>
      </c>
      <c r="S81" s="8">
        <f t="shared" si="7"/>
        <v>7.6</v>
      </c>
      <c r="T81" s="8">
        <v>7.6</v>
      </c>
      <c r="U81" s="8">
        <v>0</v>
      </c>
      <c r="V81" s="8">
        <v>209.6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f t="shared" si="8"/>
        <v>18.599999999999998</v>
      </c>
      <c r="AV81" s="8">
        <v>12</v>
      </c>
      <c r="AW81" s="8">
        <v>6.4</v>
      </c>
      <c r="AX81" s="8">
        <v>0.2</v>
      </c>
      <c r="AY81" s="8">
        <v>0</v>
      </c>
      <c r="AZ81" s="8">
        <v>0</v>
      </c>
      <c r="BA81" s="8">
        <v>0</v>
      </c>
    </row>
    <row r="82" spans="1:53" x14ac:dyDescent="0.3">
      <c r="A82" s="8" t="s">
        <v>50</v>
      </c>
      <c r="B82" s="8">
        <v>90</v>
      </c>
      <c r="C82" s="10" t="s">
        <v>6</v>
      </c>
      <c r="D82" s="10">
        <v>20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f t="shared" si="6"/>
        <v>0.6</v>
      </c>
      <c r="O82" s="8">
        <v>0</v>
      </c>
      <c r="P82" s="8">
        <v>0</v>
      </c>
      <c r="Q82" s="8">
        <v>0</v>
      </c>
      <c r="R82" s="8">
        <v>0.6</v>
      </c>
      <c r="S82" s="8">
        <f t="shared" si="7"/>
        <v>22</v>
      </c>
      <c r="T82" s="8">
        <v>22</v>
      </c>
      <c r="U82" s="8">
        <v>0</v>
      </c>
      <c r="V82" s="8">
        <v>56.8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8">
        <f t="shared" si="8"/>
        <v>12.600000000000001</v>
      </c>
      <c r="AV82" s="8">
        <v>10.4</v>
      </c>
      <c r="AW82" s="8">
        <v>2.2000000000000002</v>
      </c>
      <c r="AX82" s="8">
        <v>0</v>
      </c>
      <c r="AY82" s="8">
        <v>0</v>
      </c>
      <c r="AZ82" s="8">
        <v>0</v>
      </c>
      <c r="BA82" s="8">
        <v>0</v>
      </c>
    </row>
    <row r="83" spans="1:53" x14ac:dyDescent="0.3">
      <c r="A83" s="8" t="s">
        <v>54</v>
      </c>
      <c r="B83" s="8">
        <v>90</v>
      </c>
      <c r="C83" s="10" t="s">
        <v>6</v>
      </c>
      <c r="D83" s="10">
        <v>200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f t="shared" si="6"/>
        <v>0</v>
      </c>
      <c r="O83" s="8">
        <v>0</v>
      </c>
      <c r="P83" s="8">
        <v>0</v>
      </c>
      <c r="Q83" s="8">
        <v>0</v>
      </c>
      <c r="R83" s="8">
        <v>0</v>
      </c>
      <c r="S83" s="8">
        <f t="shared" si="7"/>
        <v>0.2</v>
      </c>
      <c r="T83" s="8">
        <v>0.2</v>
      </c>
      <c r="U83" s="8">
        <v>0</v>
      </c>
      <c r="V83" s="8">
        <v>2.8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3.2</v>
      </c>
      <c r="AJ83" s="8">
        <v>0.4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f t="shared" si="8"/>
        <v>35.199999999999996</v>
      </c>
      <c r="AV83" s="8">
        <v>32.4</v>
      </c>
      <c r="AW83" s="8">
        <v>0.8</v>
      </c>
      <c r="AX83" s="8">
        <v>2</v>
      </c>
      <c r="AY83" s="8">
        <v>0</v>
      </c>
      <c r="AZ83" s="8">
        <v>3.2</v>
      </c>
      <c r="BA83" s="8">
        <v>0</v>
      </c>
    </row>
    <row r="84" spans="1:53" x14ac:dyDescent="0.3">
      <c r="A84" s="8" t="s">
        <v>55</v>
      </c>
      <c r="B84" s="8">
        <v>90</v>
      </c>
      <c r="C84" s="10" t="s">
        <v>6</v>
      </c>
      <c r="D84" s="10">
        <v>200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f t="shared" si="6"/>
        <v>2</v>
      </c>
      <c r="O84" s="8">
        <v>0.4</v>
      </c>
      <c r="P84" s="8">
        <v>0</v>
      </c>
      <c r="Q84" s="8">
        <v>0</v>
      </c>
      <c r="R84" s="8">
        <v>1.6</v>
      </c>
      <c r="S84" s="8">
        <f t="shared" si="7"/>
        <v>0</v>
      </c>
      <c r="T84" s="8">
        <v>0</v>
      </c>
      <c r="U84" s="8">
        <v>0</v>
      </c>
      <c r="V84" s="8">
        <v>36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0.8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0.4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1.2</v>
      </c>
      <c r="AS84" s="8">
        <v>0.8</v>
      </c>
      <c r="AT84" s="8">
        <v>0</v>
      </c>
      <c r="AU84" s="8">
        <f t="shared" si="8"/>
        <v>82.399999999999991</v>
      </c>
      <c r="AV84" s="8">
        <v>15.6</v>
      </c>
      <c r="AW84" s="8">
        <v>66.8</v>
      </c>
      <c r="AX84" s="8">
        <v>0</v>
      </c>
      <c r="AY84" s="8">
        <v>0</v>
      </c>
      <c r="AZ84" s="8">
        <v>0</v>
      </c>
      <c r="BA84" s="8">
        <v>0</v>
      </c>
    </row>
    <row r="85" spans="1:53" x14ac:dyDescent="0.3">
      <c r="A85" s="8" t="s">
        <v>56</v>
      </c>
      <c r="B85" s="8">
        <v>90</v>
      </c>
      <c r="C85" s="10" t="s">
        <v>6</v>
      </c>
      <c r="D85" s="10">
        <v>200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f t="shared" si="6"/>
        <v>1</v>
      </c>
      <c r="O85" s="8">
        <v>0</v>
      </c>
      <c r="P85" s="8">
        <v>0</v>
      </c>
      <c r="Q85" s="8">
        <v>0</v>
      </c>
      <c r="R85" s="8">
        <v>1</v>
      </c>
      <c r="S85" s="8">
        <f t="shared" si="7"/>
        <v>0</v>
      </c>
      <c r="T85" s="8">
        <v>0</v>
      </c>
      <c r="U85" s="8">
        <v>0</v>
      </c>
      <c r="V85" s="8">
        <v>3.2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1.6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0.4</v>
      </c>
      <c r="AK85" s="8">
        <v>1.6</v>
      </c>
      <c r="AL85" s="8">
        <v>0</v>
      </c>
      <c r="AM85" s="8">
        <v>0</v>
      </c>
      <c r="AN85" s="8">
        <v>0</v>
      </c>
      <c r="AO85" s="8">
        <v>0</v>
      </c>
      <c r="AP85" s="8">
        <v>0.8</v>
      </c>
      <c r="AQ85" s="8">
        <v>0</v>
      </c>
      <c r="AR85" s="8">
        <v>0.4</v>
      </c>
      <c r="AS85" s="8">
        <v>0</v>
      </c>
      <c r="AT85" s="8">
        <v>0</v>
      </c>
      <c r="AU85" s="8">
        <f t="shared" si="8"/>
        <v>35.6</v>
      </c>
      <c r="AV85" s="8">
        <v>7.2</v>
      </c>
      <c r="AW85" s="8">
        <v>0</v>
      </c>
      <c r="AX85" s="8">
        <v>28.4</v>
      </c>
      <c r="AY85" s="8">
        <v>0</v>
      </c>
      <c r="AZ85" s="8">
        <v>0.4</v>
      </c>
      <c r="BA85" s="8">
        <v>0</v>
      </c>
    </row>
    <row r="86" spans="1:53" x14ac:dyDescent="0.3">
      <c r="A86" s="8" t="s">
        <v>36</v>
      </c>
      <c r="B86" s="8">
        <v>60</v>
      </c>
      <c r="C86" s="10" t="s">
        <v>6</v>
      </c>
      <c r="D86" s="10">
        <v>0</v>
      </c>
      <c r="E86" s="8">
        <v>0</v>
      </c>
      <c r="F86" s="8">
        <f>6/5</f>
        <v>1.2</v>
      </c>
      <c r="G86" s="8">
        <v>0</v>
      </c>
      <c r="H86" s="8">
        <f>13/5</f>
        <v>2.6</v>
      </c>
      <c r="I86" s="8">
        <v>0</v>
      </c>
      <c r="J86" s="8">
        <f>2/5</f>
        <v>0.4</v>
      </c>
      <c r="K86" s="8">
        <v>0</v>
      </c>
      <c r="L86" s="8">
        <v>0</v>
      </c>
      <c r="M86" s="8">
        <v>0</v>
      </c>
      <c r="N86" s="8">
        <f t="shared" si="6"/>
        <v>4.7</v>
      </c>
      <c r="O86" s="8">
        <f>7/2</f>
        <v>3.5</v>
      </c>
      <c r="P86" s="8">
        <v>0</v>
      </c>
      <c r="Q86" s="8">
        <v>0</v>
      </c>
      <c r="R86" s="8">
        <f>6/5</f>
        <v>1.2</v>
      </c>
      <c r="S86" s="8">
        <f t="shared" si="7"/>
        <v>0</v>
      </c>
      <c r="T86" s="8">
        <v>0</v>
      </c>
      <c r="U86" s="8">
        <v>0</v>
      </c>
      <c r="V86" s="8">
        <f>260/5</f>
        <v>52</v>
      </c>
      <c r="W86" s="8">
        <v>0</v>
      </c>
      <c r="X86" s="8">
        <f>2/5</f>
        <v>0.4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f>1/5</f>
        <v>0.2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f t="shared" si="8"/>
        <v>24</v>
      </c>
      <c r="AV86" s="8">
        <f>120/5</f>
        <v>24</v>
      </c>
      <c r="AW86" s="8">
        <v>0</v>
      </c>
      <c r="AX86" s="8">
        <v>0</v>
      </c>
      <c r="AY86" s="8">
        <v>0</v>
      </c>
      <c r="AZ86" s="8">
        <f>5/5</f>
        <v>1</v>
      </c>
      <c r="BA86" s="8">
        <v>0</v>
      </c>
    </row>
    <row r="87" spans="1:53" x14ac:dyDescent="0.3">
      <c r="A87" s="8" t="s">
        <v>37</v>
      </c>
      <c r="B87" s="8">
        <v>60</v>
      </c>
      <c r="C87" s="10" t="s">
        <v>6</v>
      </c>
      <c r="D87" s="10">
        <v>0</v>
      </c>
      <c r="E87" s="8">
        <v>0</v>
      </c>
      <c r="F87" s="8">
        <f>1/5</f>
        <v>0.2</v>
      </c>
      <c r="G87" s="8">
        <v>0</v>
      </c>
      <c r="H87" s="8">
        <v>1</v>
      </c>
      <c r="I87" s="8">
        <v>0</v>
      </c>
      <c r="J87" s="8">
        <f>4/5</f>
        <v>0.8</v>
      </c>
      <c r="K87" s="8">
        <v>0</v>
      </c>
      <c r="L87" s="8">
        <v>0</v>
      </c>
      <c r="M87" s="8">
        <v>0</v>
      </c>
      <c r="N87" s="8">
        <f t="shared" si="6"/>
        <v>8.7999999999999989</v>
      </c>
      <c r="O87" s="8">
        <f>1/5</f>
        <v>0.2</v>
      </c>
      <c r="P87" s="8">
        <v>0</v>
      </c>
      <c r="Q87" s="8">
        <v>0</v>
      </c>
      <c r="R87" s="8">
        <f>43/5</f>
        <v>8.6</v>
      </c>
      <c r="S87" s="8">
        <f t="shared" si="7"/>
        <v>0</v>
      </c>
      <c r="T87" s="8">
        <v>0</v>
      </c>
      <c r="U87" s="8">
        <v>0</v>
      </c>
      <c r="V87" s="8">
        <f>(484*2)/5</f>
        <v>193.6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f>(1*2)/5</f>
        <v>0.4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f>(1*2)/5</f>
        <v>0.4</v>
      </c>
      <c r="AT87" s="8">
        <v>0</v>
      </c>
      <c r="AU87" s="8">
        <f t="shared" si="8"/>
        <v>219.2</v>
      </c>
      <c r="AV87" s="8">
        <f>(528*2)/5</f>
        <v>211.2</v>
      </c>
      <c r="AW87" s="8">
        <v>0</v>
      </c>
      <c r="AX87" s="8">
        <f>(20*2)/5</f>
        <v>8</v>
      </c>
      <c r="AY87" s="8">
        <v>0</v>
      </c>
      <c r="AZ87" s="8">
        <v>0</v>
      </c>
      <c r="BA87" s="8">
        <v>0</v>
      </c>
    </row>
    <row r="88" spans="1:53" x14ac:dyDescent="0.3">
      <c r="A88" s="8" t="s">
        <v>38</v>
      </c>
      <c r="B88" s="8">
        <v>60</v>
      </c>
      <c r="C88" s="10" t="s">
        <v>6</v>
      </c>
      <c r="D88" s="10">
        <v>0</v>
      </c>
      <c r="E88" s="8">
        <v>0</v>
      </c>
      <c r="F88" s="8">
        <v>0</v>
      </c>
      <c r="G88" s="8">
        <v>0</v>
      </c>
      <c r="H88" s="8">
        <f>2/5</f>
        <v>0.4</v>
      </c>
      <c r="I88" s="8">
        <v>0</v>
      </c>
      <c r="J88" s="8">
        <f>2/5</f>
        <v>0.4</v>
      </c>
      <c r="K88" s="8">
        <v>0</v>
      </c>
      <c r="L88" s="8">
        <v>0</v>
      </c>
      <c r="M88" s="8">
        <f>2/5</f>
        <v>0.4</v>
      </c>
      <c r="N88" s="8">
        <f t="shared" si="6"/>
        <v>0.8</v>
      </c>
      <c r="O88" s="8">
        <v>0</v>
      </c>
      <c r="P88" s="8">
        <v>0</v>
      </c>
      <c r="Q88" s="8">
        <v>0</v>
      </c>
      <c r="R88" s="8">
        <f>4/5</f>
        <v>0.8</v>
      </c>
      <c r="S88" s="8">
        <f t="shared" si="7"/>
        <v>0</v>
      </c>
      <c r="T88" s="8">
        <v>0</v>
      </c>
      <c r="U88" s="8">
        <v>0</v>
      </c>
      <c r="V88" s="8">
        <f>(53*2)/5</f>
        <v>21.2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f>(2*2)/5</f>
        <v>0.8</v>
      </c>
      <c r="AH88" s="8">
        <f>(2*2)/5</f>
        <v>0.8</v>
      </c>
      <c r="AI88" s="8">
        <v>0</v>
      </c>
      <c r="AJ88" s="8">
        <v>0</v>
      </c>
      <c r="AK88" s="8">
        <f>(4*2)/5</f>
        <v>1.6</v>
      </c>
      <c r="AL88" s="8">
        <v>0</v>
      </c>
      <c r="AM88" s="8">
        <v>0</v>
      </c>
      <c r="AN88" s="8">
        <v>0</v>
      </c>
      <c r="AO88" s="8">
        <f>(6*2)/5</f>
        <v>2.4</v>
      </c>
      <c r="AP88" s="8">
        <v>0</v>
      </c>
      <c r="AQ88" s="8">
        <v>0</v>
      </c>
      <c r="AR88" s="8">
        <v>0</v>
      </c>
      <c r="AS88" s="8">
        <f>(4*2)/5</f>
        <v>1.6</v>
      </c>
      <c r="AT88" s="8">
        <v>0</v>
      </c>
      <c r="AU88" s="8">
        <f t="shared" si="8"/>
        <v>190.79999999999998</v>
      </c>
      <c r="AV88" s="8">
        <f>(474*2)/5</f>
        <v>189.6</v>
      </c>
      <c r="AW88" s="8">
        <v>0</v>
      </c>
      <c r="AX88" s="8">
        <f>(3*2)/5</f>
        <v>1.2</v>
      </c>
      <c r="AY88" s="8">
        <v>0</v>
      </c>
      <c r="AZ88" s="8">
        <v>0</v>
      </c>
      <c r="BA88" s="8">
        <f>(40*2)/5</f>
        <v>16</v>
      </c>
    </row>
    <row r="89" spans="1:53" x14ac:dyDescent="0.3">
      <c r="A89" s="8" t="s">
        <v>42</v>
      </c>
      <c r="B89" s="8">
        <v>60</v>
      </c>
      <c r="C89" s="10" t="s">
        <v>6</v>
      </c>
      <c r="D89" s="10">
        <v>2</v>
      </c>
      <c r="E89" s="8">
        <v>0</v>
      </c>
      <c r="F89" s="8">
        <f>2/5</f>
        <v>0.4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f t="shared" si="6"/>
        <v>0.4</v>
      </c>
      <c r="O89" s="8">
        <f>2/5</f>
        <v>0.4</v>
      </c>
      <c r="P89" s="8">
        <v>0</v>
      </c>
      <c r="Q89" s="8">
        <v>0</v>
      </c>
      <c r="R89" s="8">
        <v>0</v>
      </c>
      <c r="S89" s="8">
        <f t="shared" si="7"/>
        <v>0</v>
      </c>
      <c r="T89" s="8">
        <v>0</v>
      </c>
      <c r="U89" s="8">
        <v>0</v>
      </c>
      <c r="V89" s="8">
        <f>(262*2)/5</f>
        <v>104.8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f>(3*2)/5</f>
        <v>1.2</v>
      </c>
      <c r="AQ89" s="8">
        <v>0</v>
      </c>
      <c r="AR89" s="8">
        <v>0</v>
      </c>
      <c r="AS89" s="8">
        <v>0</v>
      </c>
      <c r="AT89" s="8">
        <v>0</v>
      </c>
      <c r="AU89" s="8">
        <f t="shared" si="8"/>
        <v>126.8</v>
      </c>
      <c r="AV89" s="8">
        <f>(305*2)/5</f>
        <v>122</v>
      </c>
      <c r="AW89" s="8">
        <v>0</v>
      </c>
      <c r="AX89" s="8">
        <f>(12*2)/5</f>
        <v>4.8</v>
      </c>
      <c r="AY89" s="8">
        <v>0</v>
      </c>
      <c r="AZ89" s="8">
        <v>0</v>
      </c>
      <c r="BA89" s="8">
        <v>0</v>
      </c>
    </row>
    <row r="90" spans="1:53" x14ac:dyDescent="0.3">
      <c r="A90" s="8" t="s">
        <v>43</v>
      </c>
      <c r="B90" s="8">
        <v>60</v>
      </c>
      <c r="C90" s="10" t="s">
        <v>6</v>
      </c>
      <c r="D90" s="10">
        <v>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f>3/5</f>
        <v>0.6</v>
      </c>
      <c r="K90" s="8">
        <v>0</v>
      </c>
      <c r="L90" s="8">
        <v>0</v>
      </c>
      <c r="M90" s="8">
        <v>0</v>
      </c>
      <c r="N90" s="8">
        <f t="shared" si="6"/>
        <v>1.2000000000000002</v>
      </c>
      <c r="O90" s="8">
        <f>2/5</f>
        <v>0.4</v>
      </c>
      <c r="P90" s="8">
        <v>0</v>
      </c>
      <c r="Q90" s="8">
        <v>0</v>
      </c>
      <c r="R90" s="8">
        <f>(2*2)/5</f>
        <v>0.8</v>
      </c>
      <c r="S90" s="8">
        <f t="shared" si="7"/>
        <v>0</v>
      </c>
      <c r="T90" s="8">
        <v>0</v>
      </c>
      <c r="U90" s="8">
        <v>0</v>
      </c>
      <c r="V90" s="8">
        <f>(110*2)/5</f>
        <v>44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f>(3*2)/5</f>
        <v>1.2</v>
      </c>
      <c r="AQ90" s="8">
        <v>0</v>
      </c>
      <c r="AR90" s="8">
        <v>0</v>
      </c>
      <c r="AS90" s="8">
        <v>0</v>
      </c>
      <c r="AT90" s="8">
        <v>0</v>
      </c>
      <c r="AU90" s="8">
        <f t="shared" si="8"/>
        <v>13.600000000000001</v>
      </c>
      <c r="AV90" s="8">
        <f>(26*2)/5</f>
        <v>10.4</v>
      </c>
      <c r="AW90" s="8">
        <v>0</v>
      </c>
      <c r="AX90" s="8">
        <f>(8*2)/5</f>
        <v>3.2</v>
      </c>
      <c r="AY90" s="8">
        <v>0</v>
      </c>
      <c r="AZ90" s="8">
        <v>0</v>
      </c>
      <c r="BA90" s="8">
        <v>0</v>
      </c>
    </row>
    <row r="91" spans="1:53" x14ac:dyDescent="0.3">
      <c r="A91" s="8" t="s">
        <v>44</v>
      </c>
      <c r="B91" s="8">
        <v>60</v>
      </c>
      <c r="C91" s="10" t="s">
        <v>6</v>
      </c>
      <c r="D91" s="10">
        <v>2</v>
      </c>
      <c r="E91" s="8">
        <v>0</v>
      </c>
      <c r="F91" s="8">
        <f>8/5</f>
        <v>1.6</v>
      </c>
      <c r="G91" s="8">
        <v>0</v>
      </c>
      <c r="H91" s="8">
        <f>4/5</f>
        <v>0.8</v>
      </c>
      <c r="I91" s="8">
        <v>0</v>
      </c>
      <c r="J91" s="8">
        <f>4/5</f>
        <v>0.8</v>
      </c>
      <c r="K91" s="8">
        <v>0</v>
      </c>
      <c r="L91" s="8">
        <v>0</v>
      </c>
      <c r="M91" s="8">
        <v>0</v>
      </c>
      <c r="N91" s="8">
        <f t="shared" si="6"/>
        <v>1.4</v>
      </c>
      <c r="O91" s="8">
        <f>2/5</f>
        <v>0.4</v>
      </c>
      <c r="P91" s="8">
        <v>0</v>
      </c>
      <c r="Q91" s="8">
        <v>0</v>
      </c>
      <c r="R91" s="8">
        <f>5/5</f>
        <v>1</v>
      </c>
      <c r="S91" s="8">
        <f t="shared" si="7"/>
        <v>0</v>
      </c>
      <c r="T91" s="8">
        <v>0</v>
      </c>
      <c r="U91" s="8">
        <v>0</v>
      </c>
      <c r="V91" s="8">
        <f>(109*2)/5</f>
        <v>43.6</v>
      </c>
      <c r="W91" s="8">
        <v>0</v>
      </c>
      <c r="X91" s="8">
        <f>(6*2)/5</f>
        <v>2.4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f>(1*2)/5</f>
        <v>0.4</v>
      </c>
      <c r="AI91" s="8">
        <f>(1*2)/5</f>
        <v>0.4</v>
      </c>
      <c r="AJ91" s="8">
        <v>0</v>
      </c>
      <c r="AK91" s="8">
        <f>(6*2)/5</f>
        <v>2.4</v>
      </c>
      <c r="AL91" s="8">
        <v>0</v>
      </c>
      <c r="AM91" s="8">
        <v>0</v>
      </c>
      <c r="AN91" s="8">
        <v>0</v>
      </c>
      <c r="AO91" s="8">
        <v>0</v>
      </c>
      <c r="AP91" s="8">
        <f>(1*2)/5</f>
        <v>0.4</v>
      </c>
      <c r="AQ91" s="8">
        <v>0</v>
      </c>
      <c r="AR91" s="8">
        <f>(1*2)/5</f>
        <v>0.4</v>
      </c>
      <c r="AS91" s="8">
        <v>0</v>
      </c>
      <c r="AT91" s="8">
        <v>0</v>
      </c>
      <c r="AU91" s="8">
        <f t="shared" si="8"/>
        <v>44</v>
      </c>
      <c r="AV91" s="8">
        <f>(102*2)/5</f>
        <v>40.799999999999997</v>
      </c>
      <c r="AW91" s="8">
        <v>0</v>
      </c>
      <c r="AX91" s="8">
        <f>(8*2)/5</f>
        <v>3.2</v>
      </c>
      <c r="AY91" s="8">
        <v>0</v>
      </c>
      <c r="AZ91" s="8">
        <v>0</v>
      </c>
      <c r="BA91" s="8">
        <v>0</v>
      </c>
    </row>
    <row r="92" spans="1:53" x14ac:dyDescent="0.3">
      <c r="A92" s="8" t="s">
        <v>48</v>
      </c>
      <c r="B92" s="8">
        <v>60</v>
      </c>
      <c r="C92" s="10" t="s">
        <v>6</v>
      </c>
      <c r="D92" s="10">
        <v>20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f t="shared" si="6"/>
        <v>0</v>
      </c>
      <c r="O92" s="8">
        <v>0</v>
      </c>
      <c r="P92" s="8">
        <v>0</v>
      </c>
      <c r="Q92" s="8">
        <v>0</v>
      </c>
      <c r="R92" s="8">
        <v>0</v>
      </c>
      <c r="S92" s="8">
        <f t="shared" si="7"/>
        <v>0</v>
      </c>
      <c r="T92" s="8">
        <v>0</v>
      </c>
      <c r="U92" s="8">
        <v>0</v>
      </c>
      <c r="V92" s="8">
        <f>(148*2)/5</f>
        <v>59.2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f>(2*2)/5</f>
        <v>0.8</v>
      </c>
      <c r="AI92" s="8">
        <f>(2*2)/5</f>
        <v>0.8</v>
      </c>
      <c r="AJ92" s="8">
        <f>(2*2)/5</f>
        <v>0.8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f>(2*2)/5</f>
        <v>0.8</v>
      </c>
      <c r="AQ92" s="8">
        <v>0</v>
      </c>
      <c r="AR92" s="8">
        <v>0</v>
      </c>
      <c r="AS92" s="8">
        <v>0</v>
      </c>
      <c r="AT92" s="8">
        <v>0</v>
      </c>
      <c r="AU92" s="8">
        <f t="shared" si="8"/>
        <v>416.79999999999995</v>
      </c>
      <c r="AV92" s="8">
        <f>(1041*2)/5</f>
        <v>416.4</v>
      </c>
      <c r="AW92" s="8">
        <v>0</v>
      </c>
      <c r="AX92" s="8">
        <f>(2*1)/5</f>
        <v>0.4</v>
      </c>
      <c r="AY92" s="8">
        <v>0</v>
      </c>
      <c r="AZ92" s="8">
        <f>(2*1)/5</f>
        <v>0.4</v>
      </c>
      <c r="BA92" s="8">
        <v>0</v>
      </c>
    </row>
    <row r="93" spans="1:53" x14ac:dyDescent="0.3">
      <c r="A93" s="8" t="s">
        <v>49</v>
      </c>
      <c r="B93" s="8">
        <v>60</v>
      </c>
      <c r="C93" s="10" t="s">
        <v>6</v>
      </c>
      <c r="D93" s="10">
        <v>20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f t="shared" si="6"/>
        <v>0</v>
      </c>
      <c r="O93" s="8">
        <v>0</v>
      </c>
      <c r="P93" s="8">
        <v>0</v>
      </c>
      <c r="Q93" s="8">
        <v>0</v>
      </c>
      <c r="R93" s="8">
        <v>0</v>
      </c>
      <c r="S93" s="8">
        <f t="shared" si="7"/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  <c r="AR93" s="8">
        <v>0</v>
      </c>
      <c r="AS93" s="8">
        <v>0</v>
      </c>
      <c r="AT93" s="8">
        <f>AU93+AV93+AW93</f>
        <v>1.6</v>
      </c>
      <c r="AU93" s="8">
        <f t="shared" si="8"/>
        <v>0.8</v>
      </c>
      <c r="AV93" s="8">
        <f>(2*2)/5</f>
        <v>0.8</v>
      </c>
      <c r="AW93" s="8">
        <v>0</v>
      </c>
      <c r="AX93" s="8">
        <v>0</v>
      </c>
      <c r="AY93" s="8">
        <v>0</v>
      </c>
      <c r="AZ93" s="8">
        <v>0</v>
      </c>
      <c r="BA93" s="8">
        <v>0</v>
      </c>
    </row>
    <row r="94" spans="1:53" x14ac:dyDescent="0.3">
      <c r="A94" s="8" t="s">
        <v>50</v>
      </c>
      <c r="B94" s="8">
        <v>60</v>
      </c>
      <c r="C94" s="10" t="s">
        <v>6</v>
      </c>
      <c r="D94" s="10">
        <v>20</v>
      </c>
      <c r="E94" s="8">
        <v>0</v>
      </c>
      <c r="F94" s="8">
        <f>3/5</f>
        <v>0.6</v>
      </c>
      <c r="G94" s="8">
        <v>0</v>
      </c>
      <c r="H94" s="8">
        <f>5/5</f>
        <v>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f t="shared" si="6"/>
        <v>0</v>
      </c>
      <c r="O94" s="8">
        <v>0</v>
      </c>
      <c r="P94" s="8">
        <v>0</v>
      </c>
      <c r="Q94" s="8">
        <v>0</v>
      </c>
      <c r="R94" s="8">
        <v>0</v>
      </c>
      <c r="S94" s="8">
        <f t="shared" si="7"/>
        <v>0</v>
      </c>
      <c r="T94" s="8">
        <v>0</v>
      </c>
      <c r="U94" s="8">
        <v>0</v>
      </c>
      <c r="V94" s="8">
        <f>(60*2)/5</f>
        <v>24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f>(2*1)/5</f>
        <v>0.4</v>
      </c>
      <c r="AP94" s="8">
        <v>0</v>
      </c>
      <c r="AQ94" s="8">
        <v>0</v>
      </c>
      <c r="AR94" s="8">
        <v>0</v>
      </c>
      <c r="AS94" s="8">
        <v>0</v>
      </c>
      <c r="AT94" s="8">
        <v>0</v>
      </c>
      <c r="AU94" s="8">
        <f t="shared" si="8"/>
        <v>9.6000000000000014</v>
      </c>
      <c r="AV94" s="8">
        <f>(22*2)/5</f>
        <v>8.8000000000000007</v>
      </c>
      <c r="AW94" s="8">
        <v>0</v>
      </c>
      <c r="AX94" s="8">
        <f>(2*2)/5</f>
        <v>0.8</v>
      </c>
      <c r="AY94" s="8">
        <v>0</v>
      </c>
      <c r="AZ94" s="8">
        <v>0</v>
      </c>
      <c r="BA94" s="8">
        <v>0</v>
      </c>
    </row>
    <row r="95" spans="1:53" x14ac:dyDescent="0.3">
      <c r="A95" s="8" t="s">
        <v>54</v>
      </c>
      <c r="B95" s="8">
        <v>60</v>
      </c>
      <c r="C95" s="10" t="s">
        <v>6</v>
      </c>
      <c r="D95" s="10">
        <v>200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f t="shared" si="6"/>
        <v>0.2</v>
      </c>
      <c r="O95" s="8">
        <v>0</v>
      </c>
      <c r="P95" s="8">
        <v>0</v>
      </c>
      <c r="Q95" s="8">
        <v>0</v>
      </c>
      <c r="R95" s="8">
        <f>1/5</f>
        <v>0.2</v>
      </c>
      <c r="S95" s="8">
        <f t="shared" si="7"/>
        <v>0.6</v>
      </c>
      <c r="T95" s="8">
        <v>0</v>
      </c>
      <c r="U95" s="8">
        <f>3/5</f>
        <v>0.6</v>
      </c>
      <c r="V95" s="8">
        <f>20/5</f>
        <v>4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f>1/5</f>
        <v>0.2</v>
      </c>
      <c r="AJ95" s="8">
        <f>4/5</f>
        <v>0.8</v>
      </c>
      <c r="AK95" s="8">
        <v>0</v>
      </c>
      <c r="AL95" s="8">
        <v>0</v>
      </c>
      <c r="AM95" s="8">
        <f>1/5</f>
        <v>0.2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f t="shared" si="8"/>
        <v>4</v>
      </c>
      <c r="AV95" s="8">
        <f>15/5</f>
        <v>3</v>
      </c>
      <c r="AW95" s="8">
        <v>0</v>
      </c>
      <c r="AX95" s="8">
        <f>5/5</f>
        <v>1</v>
      </c>
      <c r="AY95" s="8">
        <v>0</v>
      </c>
      <c r="AZ95" s="8">
        <f>2/5</f>
        <v>0.4</v>
      </c>
      <c r="BA95" s="8">
        <v>0</v>
      </c>
    </row>
    <row r="96" spans="1:53" x14ac:dyDescent="0.3">
      <c r="A96" s="8" t="s">
        <v>55</v>
      </c>
      <c r="B96" s="8">
        <v>60</v>
      </c>
      <c r="C96" s="10" t="s">
        <v>6</v>
      </c>
      <c r="D96" s="10">
        <v>200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f t="shared" si="6"/>
        <v>0.2</v>
      </c>
      <c r="O96" s="8">
        <v>0</v>
      </c>
      <c r="P96" s="8">
        <v>0</v>
      </c>
      <c r="Q96" s="8">
        <v>0</v>
      </c>
      <c r="R96" s="8">
        <f>1/5</f>
        <v>0.2</v>
      </c>
      <c r="S96" s="8">
        <f t="shared" si="7"/>
        <v>0</v>
      </c>
      <c r="T96" s="8">
        <v>0</v>
      </c>
      <c r="U96" s="8">
        <v>0</v>
      </c>
      <c r="V96" s="8">
        <f>(23*2)/5</f>
        <v>9.1999999999999993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f>(1*2)/5</f>
        <v>0.4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f>(2*2)/5</f>
        <v>0.8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f t="shared" si="8"/>
        <v>4</v>
      </c>
      <c r="AV96" s="8">
        <f>(6*2)/5</f>
        <v>2.4</v>
      </c>
      <c r="AW96" s="8">
        <v>0</v>
      </c>
      <c r="AX96" s="8">
        <f>(4*2)/5</f>
        <v>1.6</v>
      </c>
      <c r="AY96" s="8">
        <v>0</v>
      </c>
      <c r="AZ96" s="8">
        <v>0</v>
      </c>
      <c r="BA96" s="8">
        <v>0</v>
      </c>
    </row>
    <row r="97" spans="1:53" x14ac:dyDescent="0.3">
      <c r="A97" s="8" t="s">
        <v>56</v>
      </c>
      <c r="B97" s="8">
        <v>60</v>
      </c>
      <c r="C97" s="10" t="s">
        <v>6</v>
      </c>
      <c r="D97" s="10">
        <v>200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f t="shared" si="6"/>
        <v>0</v>
      </c>
      <c r="O97" s="8">
        <v>0</v>
      </c>
      <c r="P97" s="8">
        <v>0</v>
      </c>
      <c r="Q97" s="8">
        <v>0</v>
      </c>
      <c r="R97" s="8">
        <v>0</v>
      </c>
      <c r="S97" s="8">
        <f t="shared" si="7"/>
        <v>0</v>
      </c>
      <c r="T97" s="8">
        <v>0</v>
      </c>
      <c r="U97" s="8">
        <v>0</v>
      </c>
      <c r="V97" s="8">
        <f>20/5</f>
        <v>4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f>3/5</f>
        <v>0.6</v>
      </c>
      <c r="AG97" s="8">
        <v>0</v>
      </c>
      <c r="AH97" s="8">
        <v>0</v>
      </c>
      <c r="AI97" s="8">
        <v>0</v>
      </c>
      <c r="AJ97" s="8">
        <v>0</v>
      </c>
      <c r="AK97" s="8">
        <f>2/5</f>
        <v>0.4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8">
        <v>0</v>
      </c>
      <c r="AT97" s="8">
        <v>0</v>
      </c>
      <c r="AU97" s="8">
        <f t="shared" si="8"/>
        <v>3.6</v>
      </c>
      <c r="AV97" s="8">
        <f>15/5</f>
        <v>3</v>
      </c>
      <c r="AW97" s="8">
        <v>0</v>
      </c>
      <c r="AX97" s="8">
        <f>3/5</f>
        <v>0.6</v>
      </c>
      <c r="AY97" s="8">
        <v>0</v>
      </c>
      <c r="AZ97" s="8">
        <v>0</v>
      </c>
      <c r="BA97" s="8">
        <v>0</v>
      </c>
    </row>
    <row r="98" spans="1:53" x14ac:dyDescent="0.3">
      <c r="C98" s="3"/>
      <c r="D98" s="2"/>
    </row>
    <row r="99" spans="1:53" x14ac:dyDescent="0.3">
      <c r="C99" s="3"/>
      <c r="D99" s="2"/>
    </row>
    <row r="100" spans="1:53" x14ac:dyDescent="0.3">
      <c r="C100" s="3"/>
      <c r="D100" s="2"/>
    </row>
    <row r="101" spans="1:53" x14ac:dyDescent="0.3">
      <c r="C101" s="3"/>
      <c r="D101" s="2"/>
    </row>
    <row r="102" spans="1:53" x14ac:dyDescent="0.3">
      <c r="C102" s="3"/>
      <c r="D102" s="2"/>
    </row>
    <row r="103" spans="1:53" x14ac:dyDescent="0.3">
      <c r="C103" s="3"/>
      <c r="D103" s="2"/>
    </row>
    <row r="104" spans="1:53" x14ac:dyDescent="0.3">
      <c r="C104" s="3"/>
      <c r="D104" s="2"/>
    </row>
    <row r="105" spans="1:53" x14ac:dyDescent="0.3">
      <c r="C105" s="3"/>
      <c r="D105" s="2"/>
    </row>
    <row r="106" spans="1:53" x14ac:dyDescent="0.3">
      <c r="C106" s="3"/>
      <c r="D106" s="2"/>
    </row>
    <row r="107" spans="1:53" x14ac:dyDescent="0.3">
      <c r="C107" s="3"/>
      <c r="D107" s="2"/>
    </row>
    <row r="108" spans="1:53" x14ac:dyDescent="0.3">
      <c r="C108" s="3"/>
      <c r="D108" s="2"/>
    </row>
    <row r="109" spans="1:53" x14ac:dyDescent="0.3">
      <c r="C109" s="3"/>
      <c r="D109" s="2"/>
    </row>
    <row r="110" spans="1:53" x14ac:dyDescent="0.3">
      <c r="C110" s="3"/>
      <c r="D110" s="2"/>
    </row>
    <row r="111" spans="1:53" x14ac:dyDescent="0.3">
      <c r="C111" s="3"/>
      <c r="D111" s="2"/>
    </row>
    <row r="112" spans="1:53" x14ac:dyDescent="0.3">
      <c r="C112" s="3"/>
      <c r="D112" s="2"/>
    </row>
    <row r="113" spans="3:4" x14ac:dyDescent="0.3">
      <c r="C113" s="3"/>
      <c r="D113" s="2"/>
    </row>
    <row r="114" spans="3:4" x14ac:dyDescent="0.3">
      <c r="C114" s="3"/>
      <c r="D114" s="2"/>
    </row>
    <row r="115" spans="3:4" x14ac:dyDescent="0.3">
      <c r="C115" s="3"/>
      <c r="D115" s="2"/>
    </row>
    <row r="116" spans="3:4" x14ac:dyDescent="0.3">
      <c r="C116" s="3"/>
      <c r="D116" s="2"/>
    </row>
    <row r="117" spans="3:4" x14ac:dyDescent="0.3">
      <c r="C117" s="3"/>
      <c r="D117" s="2"/>
    </row>
    <row r="118" spans="3:4" x14ac:dyDescent="0.3">
      <c r="C118" s="3"/>
      <c r="D118" s="2"/>
    </row>
    <row r="119" spans="3:4" x14ac:dyDescent="0.3">
      <c r="C119" s="3"/>
      <c r="D119" s="2"/>
    </row>
    <row r="120" spans="3:4" x14ac:dyDescent="0.3">
      <c r="C120" s="3"/>
      <c r="D120" s="2"/>
    </row>
    <row r="121" spans="3:4" x14ac:dyDescent="0.3">
      <c r="C121" s="3"/>
      <c r="D121" s="2"/>
    </row>
  </sheetData>
  <sortState xmlns:xlrd2="http://schemas.microsoft.com/office/spreadsheetml/2017/richdata2" ref="A2:BA121">
    <sortCondition ref="C1:C12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93"/>
  <sheetViews>
    <sheetView tabSelected="1" topLeftCell="E1" zoomScaleNormal="100" workbookViewId="0">
      <pane ySplit="1" topLeftCell="A2" activePane="bottomLeft" state="frozen"/>
      <selection pane="bottomLeft" activeCell="I1" sqref="I1"/>
    </sheetView>
  </sheetViews>
  <sheetFormatPr baseColWidth="10" defaultColWidth="11.44140625" defaultRowHeight="14.4" x14ac:dyDescent="0.3"/>
  <cols>
    <col min="3" max="3" width="11.44140625" style="1"/>
  </cols>
  <sheetData>
    <row r="1" spans="1:22" s="19" customFormat="1" ht="129.6" x14ac:dyDescent="0.3">
      <c r="A1" s="20" t="s">
        <v>106</v>
      </c>
      <c r="B1" s="20" t="s">
        <v>107</v>
      </c>
      <c r="C1" s="21" t="s">
        <v>107</v>
      </c>
      <c r="D1" s="20" t="s">
        <v>105</v>
      </c>
      <c r="E1" s="20" t="s">
        <v>110</v>
      </c>
      <c r="F1" s="20" t="s">
        <v>109</v>
      </c>
      <c r="G1" s="22" t="s">
        <v>118</v>
      </c>
      <c r="H1" s="22" t="s">
        <v>132</v>
      </c>
      <c r="I1" s="26" t="s">
        <v>12</v>
      </c>
      <c r="J1" s="22" t="s">
        <v>119</v>
      </c>
      <c r="K1" s="22" t="s">
        <v>120</v>
      </c>
      <c r="L1" s="22" t="s">
        <v>121</v>
      </c>
      <c r="M1" s="22" t="s">
        <v>129</v>
      </c>
      <c r="N1" s="22" t="s">
        <v>122</v>
      </c>
      <c r="O1" s="22" t="s">
        <v>123</v>
      </c>
      <c r="P1" s="22" t="s">
        <v>124</v>
      </c>
      <c r="Q1" s="22" t="s">
        <v>125</v>
      </c>
      <c r="R1" s="22" t="s">
        <v>126</v>
      </c>
      <c r="S1" s="22" t="s">
        <v>127</v>
      </c>
      <c r="T1" s="22" t="s">
        <v>128</v>
      </c>
      <c r="U1" s="22" t="s">
        <v>130</v>
      </c>
      <c r="V1" s="22" t="s">
        <v>131</v>
      </c>
    </row>
    <row r="2" spans="1:22" x14ac:dyDescent="0.3">
      <c r="A2" s="8" t="s">
        <v>36</v>
      </c>
      <c r="B2" s="10">
        <v>-7</v>
      </c>
      <c r="C2" s="17">
        <v>45223</v>
      </c>
      <c r="D2" s="10">
        <v>1</v>
      </c>
      <c r="E2" s="10" t="s">
        <v>6</v>
      </c>
      <c r="F2" s="10">
        <v>0</v>
      </c>
      <c r="G2" s="10">
        <v>17.2</v>
      </c>
      <c r="H2" s="10">
        <v>1092</v>
      </c>
      <c r="I2" s="10">
        <v>9.15</v>
      </c>
      <c r="J2" s="18">
        <v>11.81</v>
      </c>
      <c r="K2" s="18">
        <v>123.5</v>
      </c>
      <c r="L2" s="18">
        <v>0.12649999999999981</v>
      </c>
      <c r="M2" s="8">
        <v>0.22163326381572798</v>
      </c>
      <c r="N2" s="8">
        <v>30.355378388191625</v>
      </c>
      <c r="O2" s="8">
        <v>1.6795162310329961</v>
      </c>
      <c r="P2" s="8">
        <v>32.034894619224623</v>
      </c>
      <c r="Q2" s="8">
        <v>1.4299999999991542</v>
      </c>
      <c r="R2" s="8">
        <v>4.500000000007276E-2</v>
      </c>
      <c r="S2" s="8">
        <v>3.1468531468600962</v>
      </c>
      <c r="T2" s="8">
        <v>1.8984408992023205</v>
      </c>
      <c r="U2" s="8">
        <v>1.7599999999999993</v>
      </c>
      <c r="V2" s="8">
        <v>88.079199999999972</v>
      </c>
    </row>
    <row r="3" spans="1:22" x14ac:dyDescent="0.3">
      <c r="A3" s="8" t="s">
        <v>37</v>
      </c>
      <c r="B3" s="10">
        <v>-7</v>
      </c>
      <c r="C3" s="17">
        <v>45223</v>
      </c>
      <c r="D3" s="10">
        <v>17</v>
      </c>
      <c r="E3" s="10" t="s">
        <v>6</v>
      </c>
      <c r="F3" s="10">
        <v>0</v>
      </c>
      <c r="G3" s="10">
        <v>17.899999999999999</v>
      </c>
      <c r="H3" s="10">
        <v>1127</v>
      </c>
      <c r="I3" s="10">
        <v>9</v>
      </c>
      <c r="J3" s="18">
        <v>9.23</v>
      </c>
      <c r="K3" s="18">
        <v>97.2</v>
      </c>
      <c r="L3" s="18">
        <v>7.1499999999999758E-2</v>
      </c>
      <c r="M3" s="8">
        <v>0.86320323801915122</v>
      </c>
      <c r="N3" s="8">
        <v>23.130180945615283</v>
      </c>
      <c r="O3" s="8">
        <v>0.87455890228565003</v>
      </c>
      <c r="P3" s="8">
        <v>24.004739847900932</v>
      </c>
      <c r="Q3" s="8">
        <v>3.0549999999998079</v>
      </c>
      <c r="R3" s="8">
        <v>0.73999999999863064</v>
      </c>
      <c r="S3" s="8">
        <v>24.222585924670284</v>
      </c>
      <c r="T3" s="8">
        <v>4.6160543147208113</v>
      </c>
      <c r="U3" s="8">
        <v>1.6400000000000003</v>
      </c>
      <c r="V3" s="8">
        <v>82.07380000000002</v>
      </c>
    </row>
    <row r="4" spans="1:22" x14ac:dyDescent="0.3">
      <c r="A4" s="8" t="s">
        <v>38</v>
      </c>
      <c r="B4" s="10">
        <v>-7</v>
      </c>
      <c r="C4" s="17">
        <v>45223</v>
      </c>
      <c r="D4" s="10">
        <v>22</v>
      </c>
      <c r="E4" s="10" t="s">
        <v>6</v>
      </c>
      <c r="F4" s="10">
        <v>0</v>
      </c>
      <c r="G4" s="10">
        <v>18.600000000000001</v>
      </c>
      <c r="H4" s="10">
        <v>1170</v>
      </c>
      <c r="I4" s="10">
        <v>9.15</v>
      </c>
      <c r="J4" s="18">
        <v>11.14</v>
      </c>
      <c r="K4" s="18">
        <v>117.8</v>
      </c>
      <c r="L4" s="18">
        <v>0.2364999999999999</v>
      </c>
      <c r="M4" s="8">
        <v>1.0965014104567601</v>
      </c>
      <c r="N4" s="8">
        <v>24.823877938274521</v>
      </c>
      <c r="O4" s="8">
        <v>1.9095040392465219</v>
      </c>
      <c r="P4" s="8">
        <v>26.733381977521042</v>
      </c>
      <c r="Q4" s="8">
        <v>1.4600000000015712</v>
      </c>
      <c r="R4" s="8">
        <v>0.44500000000091688</v>
      </c>
      <c r="S4" s="8">
        <v>30.47945205482452</v>
      </c>
      <c r="T4" s="8">
        <v>2.6833964467005074</v>
      </c>
      <c r="U4" s="8">
        <v>1.4399999999999991</v>
      </c>
      <c r="V4" s="8">
        <v>72.064799999999948</v>
      </c>
    </row>
    <row r="5" spans="1:22" x14ac:dyDescent="0.3">
      <c r="A5" s="8" t="s">
        <v>39</v>
      </c>
      <c r="B5" s="10">
        <v>-7</v>
      </c>
      <c r="C5" s="17">
        <v>45223</v>
      </c>
      <c r="D5" s="10">
        <v>3</v>
      </c>
      <c r="E5" s="10" t="s">
        <v>5</v>
      </c>
      <c r="F5" s="10">
        <v>0</v>
      </c>
      <c r="G5" s="10">
        <v>17.2</v>
      </c>
      <c r="H5" s="10">
        <v>1099</v>
      </c>
      <c r="I5" s="10">
        <v>9.11</v>
      </c>
      <c r="J5" s="18">
        <v>9.83</v>
      </c>
      <c r="K5" s="18">
        <v>102</v>
      </c>
      <c r="L5" s="18">
        <v>7.1499999999999758E-2</v>
      </c>
      <c r="M5" s="8">
        <v>0.22163326381572798</v>
      </c>
      <c r="N5" s="8">
        <v>22.806510316520637</v>
      </c>
      <c r="O5" s="8">
        <v>1.1620436625525594</v>
      </c>
      <c r="P5" s="8">
        <v>23.968553979073196</v>
      </c>
      <c r="Q5" s="8">
        <v>0.72500000000097486</v>
      </c>
      <c r="R5" s="8">
        <v>0.17000000000066962</v>
      </c>
      <c r="S5" s="8">
        <v>23.448275862129798</v>
      </c>
      <c r="T5" s="8">
        <v>1.9924489399820846</v>
      </c>
      <c r="U5" s="8">
        <v>1.6799999999999993</v>
      </c>
      <c r="V5" s="8">
        <v>84.075599999999966</v>
      </c>
    </row>
    <row r="6" spans="1:22" x14ac:dyDescent="0.3">
      <c r="A6" s="8" t="s">
        <v>40</v>
      </c>
      <c r="B6" s="10">
        <v>-7</v>
      </c>
      <c r="C6" s="17">
        <v>45223</v>
      </c>
      <c r="D6" s="10">
        <v>7</v>
      </c>
      <c r="E6" s="10" t="s">
        <v>5</v>
      </c>
      <c r="F6" s="10">
        <v>0</v>
      </c>
      <c r="G6" s="10">
        <v>17.3</v>
      </c>
      <c r="H6" s="10">
        <v>1127</v>
      </c>
      <c r="I6" s="10">
        <v>9.1999999999999993</v>
      </c>
      <c r="J6" s="18">
        <v>8.39</v>
      </c>
      <c r="K6" s="18">
        <v>90.1</v>
      </c>
      <c r="L6" s="18">
        <v>0.18149999999999986</v>
      </c>
      <c r="M6" s="8">
        <v>0.45493143625333676</v>
      </c>
      <c r="N6" s="8">
        <v>25.021512984450244</v>
      </c>
      <c r="O6" s="8">
        <v>1.6220192789796142</v>
      </c>
      <c r="P6" s="8">
        <v>26.643532263429858</v>
      </c>
      <c r="Q6" s="8">
        <v>1.3049999999985573</v>
      </c>
      <c r="R6" s="8">
        <v>0.10499999999957765</v>
      </c>
      <c r="S6" s="8">
        <v>8.045977011470784</v>
      </c>
      <c r="T6" s="8">
        <v>2.2244667064795465</v>
      </c>
      <c r="U6" s="8">
        <v>1.6400000000000003</v>
      </c>
      <c r="V6" s="8">
        <v>82.07380000000002</v>
      </c>
    </row>
    <row r="7" spans="1:22" x14ac:dyDescent="0.3">
      <c r="A7" s="8" t="s">
        <v>41</v>
      </c>
      <c r="B7" s="10">
        <v>-7</v>
      </c>
      <c r="C7" s="17">
        <v>45223</v>
      </c>
      <c r="D7" s="10">
        <v>16</v>
      </c>
      <c r="E7" s="10" t="s">
        <v>5</v>
      </c>
      <c r="F7" s="10">
        <v>0</v>
      </c>
      <c r="G7" s="10">
        <v>18.100000000000001</v>
      </c>
      <c r="H7" s="10">
        <v>1112</v>
      </c>
      <c r="I7" s="10">
        <v>9.32</v>
      </c>
      <c r="J7" s="18">
        <v>9.7799999999999994</v>
      </c>
      <c r="K7" s="18">
        <v>102</v>
      </c>
      <c r="L7" s="18">
        <v>0.12649999999999981</v>
      </c>
      <c r="M7" s="8">
        <v>0.22163326381572798</v>
      </c>
      <c r="N7" s="8">
        <v>23.230538037729886</v>
      </c>
      <c r="O7" s="8">
        <v>2.4844735597803407</v>
      </c>
      <c r="P7" s="8">
        <v>25.715011597510227</v>
      </c>
      <c r="Q7" s="8">
        <v>0.82499999999896545</v>
      </c>
      <c r="R7" s="8">
        <v>0.32999999999994145</v>
      </c>
      <c r="S7" s="8">
        <v>40.000000000043066</v>
      </c>
      <c r="T7" s="8">
        <v>2.2015000000000002</v>
      </c>
      <c r="U7" s="8">
        <v>1.6799999999999993</v>
      </c>
      <c r="V7" s="8">
        <v>84.075599999999966</v>
      </c>
    </row>
    <row r="8" spans="1:22" x14ac:dyDescent="0.3">
      <c r="A8" s="8" t="s">
        <v>42</v>
      </c>
      <c r="B8" s="10">
        <v>-7</v>
      </c>
      <c r="C8" s="17">
        <v>45223</v>
      </c>
      <c r="D8" s="10">
        <v>10</v>
      </c>
      <c r="E8" s="10" t="s">
        <v>6</v>
      </c>
      <c r="F8" s="10">
        <v>2</v>
      </c>
      <c r="G8" s="10">
        <v>18.3</v>
      </c>
      <c r="H8" s="10">
        <v>1079</v>
      </c>
      <c r="I8" s="10">
        <v>9.02</v>
      </c>
      <c r="J8" s="18">
        <v>9.06</v>
      </c>
      <c r="K8" s="18">
        <v>95.8</v>
      </c>
      <c r="L8" s="18">
        <v>7.1499999999999758E-2</v>
      </c>
      <c r="M8" s="8">
        <v>2.496290445082411</v>
      </c>
      <c r="N8" s="8">
        <v>22.797710063935575</v>
      </c>
      <c r="O8" s="8">
        <v>2.1969887995134312</v>
      </c>
      <c r="P8" s="8">
        <v>24.994698863449006</v>
      </c>
      <c r="Q8" s="8">
        <v>3.5400000000009868</v>
      </c>
      <c r="R8" s="8">
        <v>0.99500000000141142</v>
      </c>
      <c r="S8" s="8">
        <v>28.107344632800398</v>
      </c>
      <c r="T8" s="8">
        <v>4.3916345177664962</v>
      </c>
      <c r="U8" s="8">
        <v>1.9199999999999995</v>
      </c>
      <c r="V8" s="8">
        <v>96.086399999999983</v>
      </c>
    </row>
    <row r="9" spans="1:22" x14ac:dyDescent="0.3">
      <c r="A9" s="8" t="s">
        <v>43</v>
      </c>
      <c r="B9" s="10">
        <v>-7</v>
      </c>
      <c r="C9" s="17">
        <v>45223</v>
      </c>
      <c r="D9" s="10">
        <v>13</v>
      </c>
      <c r="E9" s="10" t="s">
        <v>6</v>
      </c>
      <c r="F9" s="10">
        <v>2</v>
      </c>
      <c r="G9" s="10">
        <v>17.2</v>
      </c>
      <c r="H9" s="10">
        <v>1106</v>
      </c>
      <c r="I9" s="10">
        <v>8.91</v>
      </c>
      <c r="J9" s="18">
        <v>8.86</v>
      </c>
      <c r="K9" s="18">
        <v>91.5</v>
      </c>
      <c r="L9" s="18">
        <v>7.1499999999999758E-2</v>
      </c>
      <c r="M9" s="8">
        <v>2.496290445082411</v>
      </c>
      <c r="N9" s="8">
        <v>23.254486889257254</v>
      </c>
      <c r="O9" s="8">
        <v>1.7945101351397583</v>
      </c>
      <c r="P9" s="8">
        <v>25.048997024397014</v>
      </c>
      <c r="Q9" s="8">
        <v>2.254999999999896</v>
      </c>
      <c r="R9" s="8">
        <v>0.54499999999890747</v>
      </c>
      <c r="S9" s="8">
        <v>24.168514412369518</v>
      </c>
      <c r="T9" s="8">
        <v>3.0888834602368869</v>
      </c>
      <c r="U9" s="8">
        <v>1.0799999999999998</v>
      </c>
      <c r="V9" s="8">
        <v>54.048599999999993</v>
      </c>
    </row>
    <row r="10" spans="1:22" x14ac:dyDescent="0.3">
      <c r="A10" s="8" t="s">
        <v>44</v>
      </c>
      <c r="B10" s="10">
        <v>-7</v>
      </c>
      <c r="C10" s="17">
        <v>45223</v>
      </c>
      <c r="D10" s="10">
        <v>21</v>
      </c>
      <c r="E10" s="10" t="s">
        <v>6</v>
      </c>
      <c r="F10" s="10">
        <v>2</v>
      </c>
      <c r="G10" s="10">
        <v>18.5</v>
      </c>
      <c r="H10" s="10">
        <v>1112</v>
      </c>
      <c r="I10" s="10">
        <v>9.01</v>
      </c>
      <c r="J10" s="18">
        <v>9.42</v>
      </c>
      <c r="K10" s="18">
        <v>100.2</v>
      </c>
      <c r="L10" s="18">
        <v>0.18149999999999986</v>
      </c>
      <c r="M10" s="8">
        <v>1.2714750397849666</v>
      </c>
      <c r="N10" s="8">
        <v>27.702263793511719</v>
      </c>
      <c r="O10" s="8">
        <v>4.1518851693284127</v>
      </c>
      <c r="P10" s="8">
        <v>31.854148962840132</v>
      </c>
      <c r="Q10" s="8">
        <v>2.1599999999999397</v>
      </c>
      <c r="R10" s="8">
        <v>0.88000000000043599</v>
      </c>
      <c r="S10" s="8">
        <v>40.740740740762064</v>
      </c>
      <c r="T10" s="8">
        <v>2.9026080795262268</v>
      </c>
      <c r="U10" s="8">
        <v>2.1999999999999997</v>
      </c>
      <c r="V10" s="8">
        <v>110.09899999999999</v>
      </c>
    </row>
    <row r="11" spans="1:22" x14ac:dyDescent="0.3">
      <c r="A11" s="8" t="s">
        <v>45</v>
      </c>
      <c r="B11" s="10">
        <v>-7</v>
      </c>
      <c r="C11" s="17">
        <v>45223</v>
      </c>
      <c r="D11" s="10">
        <v>4</v>
      </c>
      <c r="E11" s="10" t="s">
        <v>5</v>
      </c>
      <c r="F11" s="10">
        <v>2</v>
      </c>
      <c r="G11" s="10">
        <v>17.2</v>
      </c>
      <c r="H11" s="10">
        <v>1065</v>
      </c>
      <c r="I11" s="10">
        <v>9.1999999999999993</v>
      </c>
      <c r="J11" s="18">
        <v>10.210000000000001</v>
      </c>
      <c r="K11" s="18">
        <v>106.5</v>
      </c>
      <c r="L11" s="18">
        <v>7.1499999999999758E-2</v>
      </c>
      <c r="M11" s="8">
        <v>0.22163326381572798</v>
      </c>
      <c r="N11" s="8">
        <v>23.374592280369409</v>
      </c>
      <c r="O11" s="8">
        <v>2.0244979433532855</v>
      </c>
      <c r="P11" s="8">
        <v>25.399090223722695</v>
      </c>
      <c r="Q11" s="8">
        <v>0.49999999999883471</v>
      </c>
      <c r="R11" s="8">
        <v>0.23999999999979593</v>
      </c>
      <c r="S11" s="8">
        <v>48.000000000071054</v>
      </c>
      <c r="T11" s="8">
        <v>1.3451999999999997</v>
      </c>
      <c r="U11" s="8">
        <v>1.4399999999999991</v>
      </c>
      <c r="V11" s="8">
        <v>72.064799999999948</v>
      </c>
    </row>
    <row r="12" spans="1:22" x14ac:dyDescent="0.3">
      <c r="A12" s="8" t="s">
        <v>46</v>
      </c>
      <c r="B12" s="10">
        <v>-7</v>
      </c>
      <c r="C12" s="17">
        <v>45223</v>
      </c>
      <c r="D12" s="10">
        <v>6</v>
      </c>
      <c r="E12" s="10" t="s">
        <v>5</v>
      </c>
      <c r="F12" s="10">
        <v>2</v>
      </c>
      <c r="G12" s="10">
        <v>17.399999999999999</v>
      </c>
      <c r="H12" s="10">
        <v>1037</v>
      </c>
      <c r="I12" s="10">
        <v>9.33</v>
      </c>
      <c r="J12" s="18">
        <v>11.04</v>
      </c>
      <c r="K12" s="18">
        <v>118.9</v>
      </c>
      <c r="L12" s="18">
        <v>7.1499999999999758E-2</v>
      </c>
      <c r="M12" s="8">
        <v>0.22163326381572798</v>
      </c>
      <c r="N12" s="8">
        <v>18.241327018707082</v>
      </c>
      <c r="O12" s="8">
        <v>1.85200708719314</v>
      </c>
      <c r="P12" s="8">
        <v>20.093334105900222</v>
      </c>
      <c r="Q12" s="8">
        <v>0.47499999999978115</v>
      </c>
      <c r="R12" s="8">
        <v>3.0000000000640625E-2</v>
      </c>
      <c r="S12" s="8">
        <v>6.3157894738219893</v>
      </c>
      <c r="T12" s="8">
        <v>2.4202414974619288</v>
      </c>
      <c r="U12" s="8">
        <v>1.1599999999999999</v>
      </c>
      <c r="V12" s="8">
        <v>58.052199999999999</v>
      </c>
    </row>
    <row r="13" spans="1:22" x14ac:dyDescent="0.3">
      <c r="A13" s="8" t="s">
        <v>47</v>
      </c>
      <c r="B13" s="10">
        <v>-7</v>
      </c>
      <c r="C13" s="17">
        <v>45223</v>
      </c>
      <c r="D13" s="10">
        <v>9</v>
      </c>
      <c r="E13" s="10" t="s">
        <v>5</v>
      </c>
      <c r="F13" s="10">
        <v>2</v>
      </c>
      <c r="G13" s="10">
        <v>17.899999999999999</v>
      </c>
      <c r="H13" s="10">
        <v>1071</v>
      </c>
      <c r="I13" s="10">
        <v>9.2799999999999994</v>
      </c>
      <c r="J13" s="18">
        <v>10.32</v>
      </c>
      <c r="K13" s="18">
        <v>109.5</v>
      </c>
      <c r="L13" s="18">
        <v>0.12649999999999981</v>
      </c>
      <c r="M13" s="8">
        <v>0.33828235003453239</v>
      </c>
      <c r="N13" s="8">
        <v>24.168819827926441</v>
      </c>
      <c r="O13" s="8">
        <v>1.3920314707660868</v>
      </c>
      <c r="P13" s="8">
        <v>25.560851298692526</v>
      </c>
      <c r="Q13" s="8">
        <v>0.8850000000002467</v>
      </c>
      <c r="R13" s="8">
        <v>0.42000000000008697</v>
      </c>
      <c r="S13" s="8">
        <v>47.457627118640666</v>
      </c>
      <c r="T13" s="8">
        <v>1.7158489847715734</v>
      </c>
      <c r="U13" s="8">
        <v>1.4800000000000002</v>
      </c>
      <c r="V13" s="8">
        <v>74.066600000000008</v>
      </c>
    </row>
    <row r="14" spans="1:22" x14ac:dyDescent="0.3">
      <c r="A14" s="8" t="s">
        <v>48</v>
      </c>
      <c r="B14" s="10">
        <v>-7</v>
      </c>
      <c r="C14" s="17">
        <v>45223</v>
      </c>
      <c r="D14" s="10">
        <v>2</v>
      </c>
      <c r="E14" s="10" t="s">
        <v>6</v>
      </c>
      <c r="F14" s="10">
        <v>20</v>
      </c>
      <c r="G14" s="10">
        <v>17.3</v>
      </c>
      <c r="H14" s="10">
        <v>1081</v>
      </c>
      <c r="I14" s="10">
        <v>9.27</v>
      </c>
      <c r="J14" s="18">
        <v>11.33</v>
      </c>
      <c r="K14" s="18">
        <v>119</v>
      </c>
      <c r="L14" s="18">
        <v>0.18149999999999986</v>
      </c>
      <c r="M14" s="8">
        <v>0.27995780692513017</v>
      </c>
      <c r="N14" s="8">
        <v>21.702050106559316</v>
      </c>
      <c r="O14" s="8">
        <v>1.5070253748728506</v>
      </c>
      <c r="P14" s="8">
        <v>23.209075481432166</v>
      </c>
      <c r="Q14" s="8">
        <v>1.4249999999993435</v>
      </c>
      <c r="R14" s="8">
        <v>0.11999999999900979</v>
      </c>
      <c r="S14" s="8">
        <v>8.4210526315133389</v>
      </c>
      <c r="T14" s="8">
        <v>3.1975532994923852</v>
      </c>
      <c r="U14" s="8">
        <v>1.4000000000000001</v>
      </c>
      <c r="V14" s="8">
        <v>70.063000000000002</v>
      </c>
    </row>
    <row r="15" spans="1:22" x14ac:dyDescent="0.3">
      <c r="A15" s="8" t="s">
        <v>49</v>
      </c>
      <c r="B15" s="10">
        <v>-7</v>
      </c>
      <c r="C15" s="17">
        <v>45223</v>
      </c>
      <c r="D15" s="10">
        <v>14</v>
      </c>
      <c r="E15" s="10" t="s">
        <v>6</v>
      </c>
      <c r="F15" s="10">
        <v>20</v>
      </c>
      <c r="G15" s="10">
        <v>17.899999999999999</v>
      </c>
      <c r="H15" s="10">
        <v>1106</v>
      </c>
      <c r="I15" s="10">
        <v>9.18</v>
      </c>
      <c r="J15" s="18">
        <v>11.35</v>
      </c>
      <c r="K15" s="18">
        <v>121.6</v>
      </c>
      <c r="L15" s="18">
        <v>0.12649999999999981</v>
      </c>
      <c r="M15" s="8">
        <v>2.846237703738824</v>
      </c>
      <c r="N15" s="8">
        <v>25.8815428526324</v>
      </c>
      <c r="O15" s="8">
        <v>2.1969887995134312</v>
      </c>
      <c r="P15" s="8">
        <v>28.078531652145831</v>
      </c>
      <c r="Q15" s="8">
        <v>1.3100000000001444</v>
      </c>
      <c r="R15" s="8">
        <v>0.38499999999963563</v>
      </c>
      <c r="S15" s="8">
        <v>29.389312977068183</v>
      </c>
      <c r="T15" s="8">
        <v>2.3466713944461031</v>
      </c>
      <c r="U15" s="8">
        <v>1.4399999999999991</v>
      </c>
      <c r="V15" s="8">
        <v>72.064799999999948</v>
      </c>
    </row>
    <row r="16" spans="1:22" x14ac:dyDescent="0.3">
      <c r="A16" s="8" t="s">
        <v>50</v>
      </c>
      <c r="B16" s="10">
        <v>-7</v>
      </c>
      <c r="C16" s="17">
        <v>45223</v>
      </c>
      <c r="D16" s="10">
        <v>24</v>
      </c>
      <c r="E16" s="10" t="s">
        <v>6</v>
      </c>
      <c r="F16" s="10">
        <v>20</v>
      </c>
      <c r="G16" s="10">
        <v>19.3</v>
      </c>
      <c r="H16" s="10">
        <v>1144</v>
      </c>
      <c r="I16" s="10">
        <v>8.99</v>
      </c>
      <c r="J16" s="18">
        <v>9.0399999999999991</v>
      </c>
      <c r="K16" s="18">
        <v>97.7</v>
      </c>
      <c r="L16" s="18">
        <v>7.1499999999999758E-2</v>
      </c>
      <c r="M16" s="8">
        <v>2.2629922726448028</v>
      </c>
      <c r="N16" s="8">
        <v>27.689928234272635</v>
      </c>
      <c r="O16" s="8">
        <v>2.1394918474600493</v>
      </c>
      <c r="P16" s="8">
        <v>29.829420081732685</v>
      </c>
      <c r="Q16" s="8">
        <v>3.2950000000013802</v>
      </c>
      <c r="R16" s="8">
        <v>1.160000000000494</v>
      </c>
      <c r="S16" s="8">
        <v>35.204855842185374</v>
      </c>
      <c r="T16" s="8">
        <v>4.3120812182741108</v>
      </c>
      <c r="U16" s="8">
        <v>2.1999999999999997</v>
      </c>
      <c r="V16" s="8">
        <v>110.09899999999999</v>
      </c>
    </row>
    <row r="17" spans="1:22" x14ac:dyDescent="0.3">
      <c r="A17" s="8" t="s">
        <v>51</v>
      </c>
      <c r="B17" s="10">
        <v>-7</v>
      </c>
      <c r="C17" s="17">
        <v>45223</v>
      </c>
      <c r="D17" s="10">
        <v>12</v>
      </c>
      <c r="E17" s="10" t="s">
        <v>5</v>
      </c>
      <c r="F17" s="10">
        <v>20</v>
      </c>
      <c r="G17" s="10">
        <v>17.399999999999999</v>
      </c>
      <c r="H17" s="10">
        <v>1047</v>
      </c>
      <c r="I17" s="10">
        <v>9.25</v>
      </c>
      <c r="J17" s="18">
        <v>10</v>
      </c>
      <c r="K17" s="18">
        <v>105</v>
      </c>
      <c r="L17" s="18">
        <v>0.2364999999999999</v>
      </c>
      <c r="M17" s="8">
        <v>0.45493143625333676</v>
      </c>
      <c r="N17" s="8">
        <v>23.569737406267265</v>
      </c>
      <c r="O17" s="8">
        <v>1.5645223269262323</v>
      </c>
      <c r="P17" s="8">
        <v>25.134259733193499</v>
      </c>
      <c r="Q17" s="8">
        <v>1.7750000000003041</v>
      </c>
      <c r="R17" s="8">
        <v>0.57500000000132445</v>
      </c>
      <c r="S17" s="8">
        <v>32.394366197252168</v>
      </c>
      <c r="T17" s="8">
        <v>1.8980463712443405</v>
      </c>
      <c r="U17" s="8">
        <v>1.5999999999999992</v>
      </c>
      <c r="V17" s="8">
        <v>80.07199999999996</v>
      </c>
    </row>
    <row r="18" spans="1:22" x14ac:dyDescent="0.3">
      <c r="A18" s="8" t="s">
        <v>52</v>
      </c>
      <c r="B18" s="10">
        <v>-7</v>
      </c>
      <c r="C18" s="17">
        <v>45223</v>
      </c>
      <c r="D18" s="10">
        <v>15</v>
      </c>
      <c r="E18" s="10" t="s">
        <v>5</v>
      </c>
      <c r="F18" s="10">
        <v>20</v>
      </c>
      <c r="G18" s="10">
        <v>17.899999999999999</v>
      </c>
      <c r="H18" s="10">
        <v>1075</v>
      </c>
      <c r="I18" s="10">
        <v>9.24</v>
      </c>
      <c r="J18" s="18">
        <v>10.7</v>
      </c>
      <c r="K18" s="18">
        <v>113.5</v>
      </c>
      <c r="L18" s="18">
        <v>7.1499999999999758E-2</v>
      </c>
      <c r="M18" s="8">
        <v>0.39660689314393455</v>
      </c>
      <c r="N18" s="8">
        <v>27.261566911358429</v>
      </c>
      <c r="O18" s="8">
        <v>1.277037566659323</v>
      </c>
      <c r="P18" s="8">
        <v>28.538604478017753</v>
      </c>
      <c r="Q18" s="8">
        <v>1.834999999999809</v>
      </c>
      <c r="R18" s="8">
        <v>0.92499999999873239</v>
      </c>
      <c r="S18" s="8">
        <v>50.408719345985212</v>
      </c>
      <c r="T18" s="8">
        <v>2.4306630891950687</v>
      </c>
      <c r="U18" s="8">
        <v>1.5199999999999991</v>
      </c>
      <c r="V18" s="8">
        <v>76.068399999999954</v>
      </c>
    </row>
    <row r="19" spans="1:22" x14ac:dyDescent="0.3">
      <c r="A19" s="8" t="s">
        <v>53</v>
      </c>
      <c r="B19" s="10">
        <v>-7</v>
      </c>
      <c r="C19" s="17">
        <v>45223</v>
      </c>
      <c r="D19" s="10">
        <v>19</v>
      </c>
      <c r="E19" s="10" t="s">
        <v>5</v>
      </c>
      <c r="F19" s="10">
        <v>20</v>
      </c>
      <c r="G19" s="10">
        <v>18.5</v>
      </c>
      <c r="H19" s="10">
        <v>1133</v>
      </c>
      <c r="I19" s="10">
        <v>9.34</v>
      </c>
      <c r="J19" s="18">
        <v>9.6999999999999993</v>
      </c>
      <c r="K19" s="18">
        <v>103.7</v>
      </c>
      <c r="L19" s="18">
        <v>0.34650000000000003</v>
      </c>
      <c r="M19" s="8">
        <v>6.8706311782875709</v>
      </c>
      <c r="N19" s="8">
        <v>23.718410355987054</v>
      </c>
      <c r="O19" s="8">
        <v>1.5070253748728506</v>
      </c>
      <c r="P19" s="8">
        <v>25.225435730859903</v>
      </c>
      <c r="Q19" s="8">
        <v>1.1100000000006105</v>
      </c>
      <c r="R19" s="8">
        <v>0.3900000000012227</v>
      </c>
      <c r="S19" s="8">
        <v>35.135135135225966</v>
      </c>
      <c r="T19" s="8">
        <v>1.0250979695431472</v>
      </c>
      <c r="U19" s="8">
        <v>1.7599999999999993</v>
      </c>
      <c r="V19" s="8">
        <v>88.079199999999972</v>
      </c>
    </row>
    <row r="20" spans="1:22" x14ac:dyDescent="0.3">
      <c r="A20" s="8" t="s">
        <v>54</v>
      </c>
      <c r="B20" s="10">
        <v>-7</v>
      </c>
      <c r="C20" s="17">
        <v>45223</v>
      </c>
      <c r="D20" s="10">
        <v>5</v>
      </c>
      <c r="E20" s="10" t="s">
        <v>6</v>
      </c>
      <c r="F20" s="10">
        <v>200</v>
      </c>
      <c r="G20" s="10">
        <v>17</v>
      </c>
      <c r="H20" s="10">
        <v>1060</v>
      </c>
      <c r="I20" s="10">
        <v>8.9600000000000009</v>
      </c>
      <c r="J20" s="18">
        <v>8.9600000000000009</v>
      </c>
      <c r="K20" s="18">
        <v>92.9</v>
      </c>
      <c r="L20" s="18">
        <v>0.12649999999999981</v>
      </c>
      <c r="M20" s="8">
        <v>0.27995780692513017</v>
      </c>
      <c r="N20" s="8">
        <v>23.408861946483526</v>
      </c>
      <c r="O20" s="8">
        <v>0.75956499817888634</v>
      </c>
      <c r="P20" s="8">
        <v>24.168426944662414</v>
      </c>
      <c r="Q20" s="8">
        <v>1.8750000000000711</v>
      </c>
      <c r="R20" s="8">
        <v>0.78500000000047976</v>
      </c>
      <c r="S20" s="8">
        <v>41.866666666690669</v>
      </c>
      <c r="T20" s="8">
        <v>3.0803049311094997</v>
      </c>
      <c r="U20" s="8">
        <v>1.8800000000000006</v>
      </c>
      <c r="V20" s="8">
        <v>94.084600000000037</v>
      </c>
    </row>
    <row r="21" spans="1:22" x14ac:dyDescent="0.3">
      <c r="A21" s="8" t="s">
        <v>55</v>
      </c>
      <c r="B21" s="10">
        <v>-7</v>
      </c>
      <c r="C21" s="17">
        <v>45223</v>
      </c>
      <c r="D21" s="10">
        <v>8</v>
      </c>
      <c r="E21" s="10" t="s">
        <v>6</v>
      </c>
      <c r="F21" s="10">
        <v>200</v>
      </c>
      <c r="G21" s="10">
        <v>17.5</v>
      </c>
      <c r="H21" s="10">
        <v>1102</v>
      </c>
      <c r="I21" s="10">
        <v>9.08</v>
      </c>
      <c r="J21" s="18">
        <v>9.75</v>
      </c>
      <c r="K21" s="18">
        <v>102.5</v>
      </c>
      <c r="L21" s="18">
        <v>0.18149999999999986</v>
      </c>
      <c r="M21" s="8">
        <v>0.57158052247214108</v>
      </c>
      <c r="N21" s="8">
        <v>24.551298192438242</v>
      </c>
      <c r="O21" s="8">
        <v>1.6795162310329961</v>
      </c>
      <c r="P21" s="8">
        <v>26.230814423471237</v>
      </c>
      <c r="Q21" s="8">
        <v>1.9599999999986295</v>
      </c>
      <c r="R21" s="8">
        <v>0.36499999999861643</v>
      </c>
      <c r="S21" s="8">
        <v>18.622448979534269</v>
      </c>
      <c r="T21" s="8">
        <v>2.7035185279187814</v>
      </c>
      <c r="U21" s="8">
        <v>1.5999999999999992</v>
      </c>
      <c r="V21" s="8">
        <v>80.07199999999996</v>
      </c>
    </row>
    <row r="22" spans="1:22" x14ac:dyDescent="0.3">
      <c r="A22" s="8" t="s">
        <v>56</v>
      </c>
      <c r="B22" s="10">
        <v>-7</v>
      </c>
      <c r="C22" s="17">
        <v>45223</v>
      </c>
      <c r="D22" s="10">
        <v>18</v>
      </c>
      <c r="E22" s="10" t="s">
        <v>6</v>
      </c>
      <c r="F22" s="10">
        <v>200</v>
      </c>
      <c r="G22" s="10">
        <v>17.600000000000001</v>
      </c>
      <c r="H22" s="10">
        <v>1150</v>
      </c>
      <c r="I22" s="10">
        <v>8.98</v>
      </c>
      <c r="J22" s="18">
        <v>8.74</v>
      </c>
      <c r="K22" s="18">
        <v>91.9</v>
      </c>
      <c r="L22" s="18">
        <v>0.18149999999999986</v>
      </c>
      <c r="M22" s="8">
        <v>1.0381768673473577</v>
      </c>
      <c r="N22" s="8">
        <v>28.337611618912309</v>
      </c>
      <c r="O22" s="8">
        <v>1.6220192789796142</v>
      </c>
      <c r="P22" s="8">
        <v>29.959630897891923</v>
      </c>
      <c r="Q22" s="8">
        <v>4.7599999999992093</v>
      </c>
      <c r="R22" s="8">
        <v>1.274999999999693</v>
      </c>
      <c r="S22" s="8">
        <v>26.785714285712288</v>
      </c>
      <c r="T22" s="8">
        <v>9.0334408992023203</v>
      </c>
      <c r="U22" s="8">
        <v>1.8800000000000006</v>
      </c>
      <c r="V22" s="8">
        <v>94.084600000000037</v>
      </c>
    </row>
    <row r="23" spans="1:22" x14ac:dyDescent="0.3">
      <c r="A23" s="8" t="s">
        <v>57</v>
      </c>
      <c r="B23" s="10">
        <v>-7</v>
      </c>
      <c r="C23" s="17">
        <v>45223</v>
      </c>
      <c r="D23" s="10">
        <v>11</v>
      </c>
      <c r="E23" s="10" t="s">
        <v>5</v>
      </c>
      <c r="F23" s="10">
        <v>200</v>
      </c>
      <c r="G23" s="10">
        <v>17.7</v>
      </c>
      <c r="H23" s="10">
        <v>1058</v>
      </c>
      <c r="I23" s="10">
        <v>9.1999999999999993</v>
      </c>
      <c r="J23" s="18">
        <v>9.58</v>
      </c>
      <c r="K23" s="18">
        <v>101.1</v>
      </c>
      <c r="L23" s="18">
        <v>0.18149999999999986</v>
      </c>
      <c r="M23" s="8">
        <v>0.33828235003453239</v>
      </c>
      <c r="N23" s="8">
        <v>23.38975988633673</v>
      </c>
      <c r="O23" s="8">
        <v>1.9670009912999038</v>
      </c>
      <c r="P23" s="8">
        <v>25.356760877636635</v>
      </c>
      <c r="Q23" s="8">
        <v>0.95999999999918373</v>
      </c>
      <c r="R23" s="8">
        <v>0.30499999999911154</v>
      </c>
      <c r="S23" s="8">
        <v>31.770833333267799</v>
      </c>
      <c r="T23" s="8">
        <v>1.952722081218274</v>
      </c>
      <c r="U23" s="8">
        <v>1.5600000000000003</v>
      </c>
      <c r="V23" s="8">
        <v>78.070200000000014</v>
      </c>
    </row>
    <row r="24" spans="1:22" x14ac:dyDescent="0.3">
      <c r="A24" s="8" t="s">
        <v>58</v>
      </c>
      <c r="B24" s="10">
        <v>-7</v>
      </c>
      <c r="C24" s="17">
        <v>45223</v>
      </c>
      <c r="D24" s="10">
        <v>20</v>
      </c>
      <c r="E24" s="10" t="s">
        <v>5</v>
      </c>
      <c r="F24" s="10">
        <v>200</v>
      </c>
      <c r="G24" s="10">
        <v>18.600000000000001</v>
      </c>
      <c r="H24" s="10">
        <v>1102</v>
      </c>
      <c r="I24" s="10">
        <v>9.16</v>
      </c>
      <c r="J24" s="18">
        <v>9.9700000000000006</v>
      </c>
      <c r="K24" s="18">
        <v>107.3</v>
      </c>
      <c r="L24" s="18">
        <v>0.12649999999999981</v>
      </c>
      <c r="M24" s="8">
        <v>0.86320323801915122</v>
      </c>
      <c r="N24" s="8">
        <v>23.970386486699823</v>
      </c>
      <c r="O24" s="8">
        <v>2.1969887995134312</v>
      </c>
      <c r="P24" s="8">
        <v>26.167375286213254</v>
      </c>
      <c r="Q24" s="8">
        <v>1.4350000000007412</v>
      </c>
      <c r="R24" s="8">
        <v>0.38000000000160128</v>
      </c>
      <c r="S24" s="8">
        <v>26.480836237031706</v>
      </c>
      <c r="T24" s="8">
        <v>1.6452873096446698</v>
      </c>
      <c r="U24" s="8">
        <v>1.9999999999999996</v>
      </c>
      <c r="V24" s="8">
        <v>100.08999999999997</v>
      </c>
    </row>
    <row r="25" spans="1:22" x14ac:dyDescent="0.3">
      <c r="A25" s="8" t="s">
        <v>59</v>
      </c>
      <c r="B25" s="10">
        <v>-7</v>
      </c>
      <c r="C25" s="17">
        <v>45223</v>
      </c>
      <c r="D25" s="10">
        <v>23</v>
      </c>
      <c r="E25" s="10" t="s">
        <v>5</v>
      </c>
      <c r="F25" s="10">
        <v>200</v>
      </c>
      <c r="G25" s="10">
        <v>18.7</v>
      </c>
      <c r="H25" s="10">
        <v>1143</v>
      </c>
      <c r="I25" s="10">
        <v>9.17</v>
      </c>
      <c r="J25" s="18">
        <v>9.94</v>
      </c>
      <c r="K25" s="18">
        <v>106.6</v>
      </c>
      <c r="L25" s="18">
        <v>0.18149999999999986</v>
      </c>
      <c r="M25" s="8">
        <v>0.68822960869094463</v>
      </c>
      <c r="N25" s="8">
        <v>26.784129449838201</v>
      </c>
      <c r="O25" s="8">
        <v>4.1518851693284127</v>
      </c>
      <c r="P25" s="8">
        <v>30.936014619166613</v>
      </c>
      <c r="Q25" s="8">
        <v>1.4900000000004354</v>
      </c>
      <c r="R25" s="8">
        <v>1.0799999999999699</v>
      </c>
      <c r="S25" s="8">
        <v>72.483221476486861</v>
      </c>
      <c r="T25" s="8">
        <v>1.4489356598984768</v>
      </c>
      <c r="U25" s="8">
        <v>1.9199999999999995</v>
      </c>
      <c r="V25" s="8">
        <v>96.086399999999983</v>
      </c>
    </row>
    <row r="26" spans="1:22" x14ac:dyDescent="0.3">
      <c r="A26" s="8" t="s">
        <v>36</v>
      </c>
      <c r="B26" s="10">
        <v>30</v>
      </c>
      <c r="C26" s="17">
        <v>45257</v>
      </c>
      <c r="D26" s="10">
        <v>1</v>
      </c>
      <c r="E26" s="10" t="s">
        <v>6</v>
      </c>
      <c r="F26" s="10">
        <v>0</v>
      </c>
      <c r="G26" s="10">
        <v>11.9</v>
      </c>
      <c r="H26" s="10">
        <v>1172</v>
      </c>
      <c r="I26" s="10">
        <v>9.2100000000000009</v>
      </c>
      <c r="J26" s="18">
        <v>12.11</v>
      </c>
      <c r="K26" s="18">
        <v>111.1</v>
      </c>
      <c r="L26" s="18">
        <v>0.16500000000000015</v>
      </c>
      <c r="M26" s="8">
        <v>0.61240770264872213</v>
      </c>
      <c r="N26" s="8">
        <v>23.405516710079731</v>
      </c>
      <c r="O26" s="8">
        <v>2.4723689382954182</v>
      </c>
      <c r="P26" s="8">
        <v>25.877885648375148</v>
      </c>
      <c r="Q26" s="8">
        <v>2.5149999999989348</v>
      </c>
      <c r="R26" s="8">
        <v>0.89999999999967883</v>
      </c>
      <c r="S26" s="8">
        <v>35.785288270380121</v>
      </c>
      <c r="T26" s="8">
        <v>1.4352040609137053</v>
      </c>
      <c r="U26" s="8">
        <v>1.24</v>
      </c>
      <c r="V26" s="8">
        <v>62.055800000000005</v>
      </c>
    </row>
    <row r="27" spans="1:22" x14ac:dyDescent="0.3">
      <c r="A27" s="8" t="s">
        <v>37</v>
      </c>
      <c r="B27" s="10">
        <v>30</v>
      </c>
      <c r="C27" s="17">
        <v>45257</v>
      </c>
      <c r="D27" s="10">
        <v>17</v>
      </c>
      <c r="E27" s="10" t="s">
        <v>6</v>
      </c>
      <c r="F27" s="10">
        <v>0</v>
      </c>
      <c r="G27" s="10">
        <v>12.2</v>
      </c>
      <c r="H27" s="10">
        <v>1253</v>
      </c>
      <c r="I27" s="10">
        <v>8.82</v>
      </c>
      <c r="J27" s="18">
        <v>10.78</v>
      </c>
      <c r="K27" s="18">
        <v>100</v>
      </c>
      <c r="L27" s="18">
        <v>0.76999999999999991</v>
      </c>
      <c r="M27" s="8">
        <v>0.96235496130513531</v>
      </c>
      <c r="N27" s="8">
        <v>24.896617823032596</v>
      </c>
      <c r="O27" s="8">
        <v>0.34498171232029079</v>
      </c>
      <c r="P27" s="8">
        <v>25.241599535352886</v>
      </c>
      <c r="Q27" s="8">
        <v>2.4360000000001492</v>
      </c>
      <c r="R27" s="8">
        <v>1.0359999999991487</v>
      </c>
      <c r="S27" s="8">
        <v>42.528735632146358</v>
      </c>
      <c r="T27" s="8">
        <v>4.3227791878172592</v>
      </c>
      <c r="U27" s="8">
        <v>2.1199999999999997</v>
      </c>
      <c r="V27" s="8">
        <v>106.09539999999998</v>
      </c>
    </row>
    <row r="28" spans="1:22" x14ac:dyDescent="0.3">
      <c r="A28" s="8" t="s">
        <v>38</v>
      </c>
      <c r="B28" s="10">
        <v>30</v>
      </c>
      <c r="C28" s="17">
        <v>45257</v>
      </c>
      <c r="D28" s="10">
        <v>22</v>
      </c>
      <c r="E28" s="10" t="s">
        <v>6</v>
      </c>
      <c r="F28" s="10">
        <v>0</v>
      </c>
      <c r="G28" s="10">
        <v>12.7</v>
      </c>
      <c r="H28" s="10">
        <v>1277</v>
      </c>
      <c r="I28" s="10">
        <v>8.08</v>
      </c>
      <c r="J28" s="18">
        <v>10.93</v>
      </c>
      <c r="K28" s="18">
        <v>103.3</v>
      </c>
      <c r="L28" s="18">
        <v>0.3299999999999999</v>
      </c>
      <c r="M28" s="8">
        <v>0.55408315953931997</v>
      </c>
      <c r="N28" s="8">
        <v>31.142592343515652</v>
      </c>
      <c r="O28" s="8">
        <v>1.609914657494691</v>
      </c>
      <c r="P28" s="8">
        <v>32.752507001010343</v>
      </c>
      <c r="Q28" s="8">
        <v>1.0315789473705046</v>
      </c>
      <c r="R28" s="8">
        <v>0.96842105263231382</v>
      </c>
      <c r="S28" s="8">
        <v>93.8775510202898</v>
      </c>
      <c r="T28" s="8">
        <v>1.725715736040609</v>
      </c>
      <c r="U28" s="8">
        <v>1.4800000000000002</v>
      </c>
      <c r="V28" s="8">
        <v>74.066600000000008</v>
      </c>
    </row>
    <row r="29" spans="1:22" x14ac:dyDescent="0.3">
      <c r="A29" s="8" t="s">
        <v>39</v>
      </c>
      <c r="B29" s="10">
        <v>30</v>
      </c>
      <c r="C29" s="17">
        <v>45257</v>
      </c>
      <c r="D29" s="10">
        <v>3</v>
      </c>
      <c r="E29" s="10" t="s">
        <v>5</v>
      </c>
      <c r="F29" s="10">
        <v>0</v>
      </c>
      <c r="G29" s="10">
        <v>12.1</v>
      </c>
      <c r="H29" s="10">
        <v>1204</v>
      </c>
      <c r="I29" s="10">
        <v>9.32</v>
      </c>
      <c r="J29" s="18">
        <v>12.29</v>
      </c>
      <c r="K29" s="18">
        <v>115.1</v>
      </c>
      <c r="L29" s="18">
        <v>0.27500000000000024</v>
      </c>
      <c r="M29" s="8">
        <v>0.32078498710171161</v>
      </c>
      <c r="N29" s="8">
        <v>24.497318241376586</v>
      </c>
      <c r="O29" s="8">
        <v>0.57496952053381822</v>
      </c>
      <c r="P29" s="8">
        <v>25.072287761910406</v>
      </c>
      <c r="Q29" s="8">
        <v>0.30666666666689935</v>
      </c>
      <c r="R29" s="8">
        <v>0.18666666666670531</v>
      </c>
      <c r="S29" s="8">
        <v>60.869565217357717</v>
      </c>
      <c r="T29" s="8">
        <v>0.82126903553299502</v>
      </c>
      <c r="U29" s="8">
        <v>1.4000000000000001</v>
      </c>
      <c r="V29" s="8">
        <v>70.063000000000002</v>
      </c>
    </row>
    <row r="30" spans="1:22" x14ac:dyDescent="0.3">
      <c r="A30" s="8" t="s">
        <v>40</v>
      </c>
      <c r="B30" s="10">
        <v>30</v>
      </c>
      <c r="C30" s="17">
        <v>45257</v>
      </c>
      <c r="D30" s="10">
        <v>7</v>
      </c>
      <c r="E30" s="10" t="s">
        <v>5</v>
      </c>
      <c r="F30" s="10">
        <v>0</v>
      </c>
      <c r="G30" s="10">
        <v>12</v>
      </c>
      <c r="H30" s="10">
        <v>1215</v>
      </c>
      <c r="I30" s="10">
        <v>9.4</v>
      </c>
      <c r="J30" s="18">
        <v>12.14</v>
      </c>
      <c r="K30" s="18">
        <v>113.1</v>
      </c>
      <c r="L30" s="18">
        <v>0.49500000000000005</v>
      </c>
      <c r="M30" s="8">
        <v>0.4957586164299182</v>
      </c>
      <c r="N30" s="8">
        <v>30.023344668087447</v>
      </c>
      <c r="O30" s="8">
        <v>0.74746037669396381</v>
      </c>
      <c r="P30" s="8">
        <v>30.770805044781412</v>
      </c>
      <c r="Q30" s="8">
        <v>0.60000000000037801</v>
      </c>
      <c r="R30" s="8">
        <v>0.44500000000091688</v>
      </c>
      <c r="S30" s="8">
        <v>74.166666666772755</v>
      </c>
      <c r="T30" s="8">
        <v>2.222376903553299</v>
      </c>
      <c r="U30" s="8">
        <v>1.2799999999999989</v>
      </c>
      <c r="V30" s="8">
        <v>64.057599999999951</v>
      </c>
    </row>
    <row r="31" spans="1:22" x14ac:dyDescent="0.3">
      <c r="A31" s="8" t="s">
        <v>41</v>
      </c>
      <c r="B31" s="10">
        <v>30</v>
      </c>
      <c r="C31" s="17">
        <v>45257</v>
      </c>
      <c r="D31" s="10">
        <v>16</v>
      </c>
      <c r="E31" s="10" t="s">
        <v>5</v>
      </c>
      <c r="F31" s="10">
        <v>0</v>
      </c>
      <c r="G31" s="10">
        <v>12.1</v>
      </c>
      <c r="H31" s="10">
        <v>1184</v>
      </c>
      <c r="I31" s="10">
        <v>9.56</v>
      </c>
      <c r="J31" s="18">
        <v>13.83</v>
      </c>
      <c r="K31" s="18">
        <v>129.4</v>
      </c>
      <c r="L31" s="18">
        <v>0.3299999999999999</v>
      </c>
      <c r="M31" s="8">
        <v>0.4957586164299182</v>
      </c>
      <c r="N31" s="8">
        <v>29.455357739363809</v>
      </c>
      <c r="O31" s="8">
        <v>1.0349451369608724</v>
      </c>
      <c r="P31" s="8">
        <v>30.49030287632468</v>
      </c>
      <c r="Q31" s="8">
        <v>0.73529411764639008</v>
      </c>
      <c r="R31" s="8">
        <v>0.71764705882352886</v>
      </c>
      <c r="S31" s="8">
        <v>97.600000000088684</v>
      </c>
      <c r="T31" s="8">
        <v>1.7090347715736041</v>
      </c>
      <c r="U31" s="8">
        <v>1.1999999999999988</v>
      </c>
      <c r="V31" s="8">
        <v>60.053999999999945</v>
      </c>
    </row>
    <row r="32" spans="1:22" x14ac:dyDescent="0.3">
      <c r="A32" s="8" t="s">
        <v>42</v>
      </c>
      <c r="B32" s="10">
        <v>30</v>
      </c>
      <c r="C32" s="17">
        <v>45257</v>
      </c>
      <c r="D32" s="10">
        <v>10</v>
      </c>
      <c r="E32" s="10" t="s">
        <v>6</v>
      </c>
      <c r="F32" s="10">
        <v>2</v>
      </c>
      <c r="G32" s="10">
        <v>12.4</v>
      </c>
      <c r="H32" s="10">
        <v>1195</v>
      </c>
      <c r="I32" s="10">
        <v>8.89</v>
      </c>
      <c r="J32" s="18">
        <v>11.86</v>
      </c>
      <c r="K32" s="18">
        <v>111.9</v>
      </c>
      <c r="L32" s="18">
        <v>0.2200000000000002</v>
      </c>
      <c r="M32" s="8">
        <v>0.43743407332051598</v>
      </c>
      <c r="N32" s="8">
        <v>27.285458741810718</v>
      </c>
      <c r="O32" s="8">
        <v>0.8624542808007275</v>
      </c>
      <c r="P32" s="8">
        <v>28.147913022611444</v>
      </c>
      <c r="Q32" s="8">
        <v>2.044444444444022</v>
      </c>
      <c r="R32" s="8">
        <v>0.76666666666527461</v>
      </c>
      <c r="S32" s="8">
        <v>37.499999999939661</v>
      </c>
      <c r="T32" s="8">
        <v>1.5067115059221654</v>
      </c>
      <c r="U32" s="8">
        <v>1.8000000000000005</v>
      </c>
      <c r="V32" s="8">
        <v>90.081000000000031</v>
      </c>
    </row>
    <row r="33" spans="1:22" x14ac:dyDescent="0.3">
      <c r="A33" s="8" t="s">
        <v>43</v>
      </c>
      <c r="B33" s="10">
        <v>30</v>
      </c>
      <c r="C33" s="17">
        <v>45257</v>
      </c>
      <c r="D33" s="10">
        <v>13</v>
      </c>
      <c r="E33" s="10" t="s">
        <v>6</v>
      </c>
      <c r="F33" s="10">
        <v>2</v>
      </c>
      <c r="G33" s="10">
        <v>11.7</v>
      </c>
      <c r="H33" s="10">
        <v>1238</v>
      </c>
      <c r="I33" s="10">
        <v>8.94</v>
      </c>
      <c r="J33" s="18">
        <v>11.03</v>
      </c>
      <c r="K33" s="18">
        <v>103</v>
      </c>
      <c r="L33" s="18">
        <v>0.49500000000000005</v>
      </c>
      <c r="M33" s="8">
        <v>0.72905678886752656</v>
      </c>
      <c r="N33" s="8">
        <v>23.089867045544256</v>
      </c>
      <c r="O33" s="8">
        <v>5.7496952053381865E-2</v>
      </c>
      <c r="P33" s="8">
        <v>23.147363997597637</v>
      </c>
      <c r="Q33" s="8">
        <v>1.7599999999990956</v>
      </c>
      <c r="R33" s="8">
        <v>0.61999999999962085</v>
      </c>
      <c r="S33" s="8">
        <v>35.227272727269288</v>
      </c>
      <c r="T33" s="8">
        <v>1.1729999999999996</v>
      </c>
      <c r="U33" s="8">
        <v>1.6400000000000003</v>
      </c>
      <c r="V33" s="8">
        <v>82.07380000000002</v>
      </c>
    </row>
    <row r="34" spans="1:22" x14ac:dyDescent="0.3">
      <c r="A34" s="8" t="s">
        <v>44</v>
      </c>
      <c r="B34" s="10">
        <v>30</v>
      </c>
      <c r="C34" s="17">
        <v>45257</v>
      </c>
      <c r="D34" s="10">
        <v>21</v>
      </c>
      <c r="E34" s="10" t="s">
        <v>6</v>
      </c>
      <c r="F34" s="10">
        <v>2</v>
      </c>
      <c r="G34" s="10">
        <v>13.6</v>
      </c>
      <c r="H34" s="10">
        <v>1226</v>
      </c>
      <c r="I34" s="10">
        <v>9.42</v>
      </c>
      <c r="J34" s="18">
        <v>11.88</v>
      </c>
      <c r="K34" s="18">
        <v>114</v>
      </c>
      <c r="L34" s="18">
        <v>0.3299999999999999</v>
      </c>
      <c r="M34" s="8">
        <v>0.67073224575812429</v>
      </c>
      <c r="N34" s="8">
        <v>25.594270676454336</v>
      </c>
      <c r="O34" s="8">
        <v>0.63246647258720012</v>
      </c>
      <c r="P34" s="8">
        <v>26.226737149041536</v>
      </c>
      <c r="Q34" s="8">
        <v>0.80555555555466496</v>
      </c>
      <c r="R34" s="8">
        <v>0.49444444444348939</v>
      </c>
      <c r="S34" s="8">
        <v>61.37931034477689</v>
      </c>
      <c r="T34" s="8">
        <v>1.6398719543147204</v>
      </c>
      <c r="U34" s="8">
        <v>1.8000000000000005</v>
      </c>
      <c r="V34" s="8">
        <v>90.081000000000031</v>
      </c>
    </row>
    <row r="35" spans="1:22" x14ac:dyDescent="0.3">
      <c r="A35" s="8" t="s">
        <v>45</v>
      </c>
      <c r="B35" s="10">
        <v>30</v>
      </c>
      <c r="C35" s="17">
        <v>45257</v>
      </c>
      <c r="D35" s="10">
        <v>4</v>
      </c>
      <c r="E35" s="10" t="s">
        <v>5</v>
      </c>
      <c r="F35" s="10">
        <v>2</v>
      </c>
      <c r="G35" s="10">
        <v>11.8</v>
      </c>
      <c r="H35" s="10">
        <v>1157</v>
      </c>
      <c r="I35" s="10">
        <v>9.51</v>
      </c>
      <c r="J35" s="18">
        <v>12.9</v>
      </c>
      <c r="K35" s="18">
        <v>119.8</v>
      </c>
      <c r="L35" s="18">
        <v>0.38499999999999995</v>
      </c>
      <c r="M35" s="8">
        <v>0.37910953021111382</v>
      </c>
      <c r="N35" s="8">
        <v>27.67774473123373</v>
      </c>
      <c r="O35" s="8">
        <v>0.28748476026690889</v>
      </c>
      <c r="P35" s="8">
        <v>27.96522949150064</v>
      </c>
      <c r="Q35" s="8">
        <v>0.26000000000081513</v>
      </c>
      <c r="R35" s="8">
        <v>0.21000000000093166</v>
      </c>
      <c r="S35" s="8">
        <v>80.769230769335877</v>
      </c>
      <c r="T35" s="8">
        <v>0.5732927241962773</v>
      </c>
      <c r="U35" s="8">
        <v>1.1199999999999988</v>
      </c>
      <c r="V35" s="8">
        <v>56.050399999999939</v>
      </c>
    </row>
    <row r="36" spans="1:22" x14ac:dyDescent="0.3">
      <c r="A36" s="8" t="s">
        <v>46</v>
      </c>
      <c r="B36" s="10">
        <v>30</v>
      </c>
      <c r="C36" s="17">
        <v>45257</v>
      </c>
      <c r="D36" s="10">
        <v>6</v>
      </c>
      <c r="E36" s="10" t="s">
        <v>5</v>
      </c>
      <c r="F36" s="10">
        <v>2</v>
      </c>
      <c r="G36" s="10">
        <v>11.9</v>
      </c>
      <c r="H36" s="10">
        <v>1161</v>
      </c>
      <c r="I36" s="10">
        <v>9.06</v>
      </c>
      <c r="J36" s="18">
        <v>11.2</v>
      </c>
      <c r="K36" s="18">
        <v>103.7</v>
      </c>
      <c r="L36" s="18">
        <v>0.49500000000000005</v>
      </c>
      <c r="M36" s="8">
        <v>0.32078498710171161</v>
      </c>
      <c r="N36" s="8">
        <v>20.610305596337525</v>
      </c>
      <c r="O36" s="8">
        <v>0.34498171232029079</v>
      </c>
      <c r="P36" s="8">
        <v>20.955287308657816</v>
      </c>
      <c r="Q36" s="8">
        <v>0.16000000000104819</v>
      </c>
      <c r="R36" s="8">
        <v>9.6000000000628916E-2</v>
      </c>
      <c r="S36" s="8">
        <v>60</v>
      </c>
      <c r="T36" s="8">
        <v>1.1114791878172585</v>
      </c>
      <c r="U36" s="8">
        <v>1.7200000000000004</v>
      </c>
      <c r="V36" s="8">
        <v>86.077400000000026</v>
      </c>
    </row>
    <row r="37" spans="1:22" x14ac:dyDescent="0.3">
      <c r="A37" s="8" t="s">
        <v>47</v>
      </c>
      <c r="B37" s="10">
        <v>30</v>
      </c>
      <c r="C37" s="17">
        <v>45257</v>
      </c>
      <c r="D37" s="10">
        <v>9</v>
      </c>
      <c r="E37" s="10" t="s">
        <v>5</v>
      </c>
      <c r="F37" s="10">
        <v>2</v>
      </c>
      <c r="G37" s="10">
        <v>11.9</v>
      </c>
      <c r="H37" s="10">
        <v>1170</v>
      </c>
      <c r="I37" s="10">
        <v>9.4700000000000006</v>
      </c>
      <c r="J37" s="18">
        <v>12.05</v>
      </c>
      <c r="K37" s="18">
        <v>112.1</v>
      </c>
      <c r="L37" s="18">
        <v>0.55000000000000016</v>
      </c>
      <c r="M37" s="8">
        <v>0.67073224575812429</v>
      </c>
      <c r="N37" s="8">
        <v>25.200654195279807</v>
      </c>
      <c r="O37" s="8">
        <v>0.63246647258720012</v>
      </c>
      <c r="P37" s="8">
        <v>25.833120667867007</v>
      </c>
      <c r="Q37" s="8">
        <v>0.38799999999952206</v>
      </c>
      <c r="R37" s="8">
        <v>0.34799999999961528</v>
      </c>
      <c r="S37" s="8">
        <v>89.69072164949587</v>
      </c>
      <c r="T37" s="8">
        <v>1.1324354795618488</v>
      </c>
      <c r="U37" s="8">
        <v>1.0799999999999998</v>
      </c>
      <c r="V37" s="8">
        <v>54.048599999999993</v>
      </c>
    </row>
    <row r="38" spans="1:22" x14ac:dyDescent="0.3">
      <c r="A38" s="8" t="s">
        <v>48</v>
      </c>
      <c r="B38" s="10">
        <v>30</v>
      </c>
      <c r="C38" s="17">
        <v>45257</v>
      </c>
      <c r="D38" s="10">
        <v>2</v>
      </c>
      <c r="E38" s="10" t="s">
        <v>6</v>
      </c>
      <c r="F38" s="10">
        <v>20</v>
      </c>
      <c r="G38" s="10">
        <v>12</v>
      </c>
      <c r="H38" s="10">
        <v>1186</v>
      </c>
      <c r="I38" s="10">
        <v>9.09</v>
      </c>
      <c r="J38" s="18">
        <v>11.45</v>
      </c>
      <c r="K38" s="18">
        <v>106.5</v>
      </c>
      <c r="L38" s="18">
        <v>0.49500000000000005</v>
      </c>
      <c r="M38" s="8">
        <v>1.5456003923991564</v>
      </c>
      <c r="N38" s="8">
        <v>25.331042386928729</v>
      </c>
      <c r="O38" s="8">
        <v>1.8973994177615994</v>
      </c>
      <c r="P38" s="8">
        <v>27.228441804690327</v>
      </c>
      <c r="Q38" s="8">
        <v>1.5533333333337396</v>
      </c>
      <c r="R38" s="8">
        <v>0.59999999999978593</v>
      </c>
      <c r="S38" s="8">
        <v>38.626609442036198</v>
      </c>
      <c r="T38" s="8">
        <v>1.7582111675126901</v>
      </c>
      <c r="U38" s="8">
        <v>1.1999999999999988</v>
      </c>
      <c r="V38" s="8">
        <v>60.053999999999945</v>
      </c>
    </row>
    <row r="39" spans="1:22" x14ac:dyDescent="0.3">
      <c r="A39" s="8" t="s">
        <v>49</v>
      </c>
      <c r="B39" s="10">
        <v>30</v>
      </c>
      <c r="C39" s="17">
        <v>45257</v>
      </c>
      <c r="D39" s="10">
        <v>14</v>
      </c>
      <c r="E39" s="10" t="s">
        <v>6</v>
      </c>
      <c r="F39" s="10">
        <v>20</v>
      </c>
      <c r="G39" s="10">
        <v>12.2</v>
      </c>
      <c r="H39" s="10">
        <v>1184</v>
      </c>
      <c r="I39" s="10">
        <v>9.1199999999999992</v>
      </c>
      <c r="J39" s="18">
        <v>11.47</v>
      </c>
      <c r="K39" s="18">
        <v>107.8</v>
      </c>
      <c r="L39" s="18">
        <v>0.55000000000000016</v>
      </c>
      <c r="M39" s="8">
        <v>0.67073224575812429</v>
      </c>
      <c r="N39" s="8">
        <v>24.171822937879863</v>
      </c>
      <c r="O39" s="8">
        <v>0.28748476026690889</v>
      </c>
      <c r="P39" s="8">
        <v>24.459307698146773</v>
      </c>
      <c r="Q39" s="8">
        <v>1.5631578947393696</v>
      </c>
      <c r="R39" s="8">
        <v>0.53684210526527243</v>
      </c>
      <c r="S39" s="8">
        <v>34.34343434351409</v>
      </c>
      <c r="T39" s="8">
        <v>1.5506192893401014</v>
      </c>
      <c r="U39" s="8">
        <v>1.32</v>
      </c>
      <c r="V39" s="8">
        <v>66.059400000000011</v>
      </c>
    </row>
    <row r="40" spans="1:22" x14ac:dyDescent="0.3">
      <c r="A40" s="8" t="s">
        <v>50</v>
      </c>
      <c r="B40" s="10">
        <v>30</v>
      </c>
      <c r="C40" s="17">
        <v>45257</v>
      </c>
      <c r="D40" s="10">
        <v>24</v>
      </c>
      <c r="E40" s="10" t="s">
        <v>6</v>
      </c>
      <c r="F40" s="10">
        <v>20</v>
      </c>
      <c r="G40" s="10">
        <v>12.9</v>
      </c>
      <c r="H40" s="10">
        <v>1272</v>
      </c>
      <c r="I40" s="10">
        <v>8.9</v>
      </c>
      <c r="J40" s="18">
        <v>11.14</v>
      </c>
      <c r="K40" s="18">
        <v>106</v>
      </c>
      <c r="L40" s="18">
        <v>0.38499999999999995</v>
      </c>
      <c r="M40" s="8">
        <v>0.84570587508633088</v>
      </c>
      <c r="N40" s="8">
        <v>28.472770573841668</v>
      </c>
      <c r="O40" s="8">
        <v>0.97744818490749041</v>
      </c>
      <c r="P40" s="8">
        <v>29.450218758749159</v>
      </c>
      <c r="Q40" s="8">
        <v>1.7111111111114654</v>
      </c>
      <c r="R40" s="8">
        <v>0.81111111111198397</v>
      </c>
      <c r="S40" s="8">
        <v>47.402597402638598</v>
      </c>
      <c r="T40" s="8">
        <v>0.59034099731263034</v>
      </c>
      <c r="U40" s="8">
        <v>1.9600000000000006</v>
      </c>
      <c r="V40" s="8">
        <v>98.088200000000029</v>
      </c>
    </row>
    <row r="41" spans="1:22" x14ac:dyDescent="0.3">
      <c r="A41" s="8" t="s">
        <v>51</v>
      </c>
      <c r="B41" s="10">
        <v>30</v>
      </c>
      <c r="C41" s="17">
        <v>45257</v>
      </c>
      <c r="D41" s="10">
        <v>12</v>
      </c>
      <c r="E41" s="10" t="s">
        <v>5</v>
      </c>
      <c r="F41" s="10">
        <v>20</v>
      </c>
      <c r="G41" s="10">
        <v>11.6</v>
      </c>
      <c r="H41" s="10">
        <v>1137</v>
      </c>
      <c r="I41" s="10">
        <v>9.33</v>
      </c>
      <c r="J41" s="18">
        <v>11.85</v>
      </c>
      <c r="K41" s="18">
        <v>110.6</v>
      </c>
      <c r="L41" s="18">
        <v>0.38499999999999995</v>
      </c>
      <c r="M41" s="8">
        <v>0.37910953021111382</v>
      </c>
      <c r="N41" s="8">
        <v>21.837893314389451</v>
      </c>
      <c r="O41" s="8">
        <v>0.22998780821352705</v>
      </c>
      <c r="P41" s="8">
        <v>22.067881122602977</v>
      </c>
      <c r="Q41" s="8">
        <v>0.65000000000105096</v>
      </c>
      <c r="R41" s="8">
        <v>0.39444444444530152</v>
      </c>
      <c r="S41" s="8">
        <v>60.683760683794432</v>
      </c>
      <c r="T41" s="8">
        <v>0.79937525380710661</v>
      </c>
      <c r="U41" s="8">
        <v>1.4000000000000001</v>
      </c>
      <c r="V41" s="8">
        <v>70.063000000000002</v>
      </c>
    </row>
    <row r="42" spans="1:22" x14ac:dyDescent="0.3">
      <c r="A42" s="8" t="s">
        <v>52</v>
      </c>
      <c r="B42" s="10">
        <v>30</v>
      </c>
      <c r="C42" s="17">
        <v>45257</v>
      </c>
      <c r="D42" s="10">
        <v>15</v>
      </c>
      <c r="E42" s="10" t="s">
        <v>5</v>
      </c>
      <c r="F42" s="10">
        <v>20</v>
      </c>
      <c r="G42" s="10">
        <v>12</v>
      </c>
      <c r="H42" s="10">
        <v>1134</v>
      </c>
      <c r="I42" s="10">
        <v>9.5500000000000007</v>
      </c>
      <c r="J42" s="18">
        <v>13.27</v>
      </c>
      <c r="K42" s="18">
        <v>123.3</v>
      </c>
      <c r="L42" s="18">
        <v>0.27500000000000024</v>
      </c>
      <c r="M42" s="8">
        <v>0.55408315953931997</v>
      </c>
      <c r="N42" s="8">
        <v>20.635071749940806</v>
      </c>
      <c r="O42" s="8">
        <v>0.22998780821352705</v>
      </c>
      <c r="P42" s="8">
        <v>20.865059558154332</v>
      </c>
      <c r="Q42" s="8">
        <v>0.79000000000029047</v>
      </c>
      <c r="R42" s="8">
        <v>0.79000000000029047</v>
      </c>
      <c r="S42" s="8">
        <v>100</v>
      </c>
      <c r="T42" s="8">
        <v>1.5185732233502536</v>
      </c>
      <c r="U42" s="8">
        <v>1.0399999999999987</v>
      </c>
      <c r="V42" s="8">
        <v>52.046799999999934</v>
      </c>
    </row>
    <row r="43" spans="1:22" x14ac:dyDescent="0.3">
      <c r="A43" s="8" t="s">
        <v>53</v>
      </c>
      <c r="B43" s="10">
        <v>30</v>
      </c>
      <c r="C43" s="17">
        <v>45257</v>
      </c>
      <c r="D43" s="10">
        <v>19</v>
      </c>
      <c r="E43" s="10" t="s">
        <v>5</v>
      </c>
      <c r="F43" s="10">
        <v>20</v>
      </c>
      <c r="G43" s="10">
        <v>13.1</v>
      </c>
      <c r="H43" s="10">
        <v>1226</v>
      </c>
      <c r="I43" s="10">
        <v>9.42</v>
      </c>
      <c r="J43" s="18">
        <v>11.96</v>
      </c>
      <c r="K43" s="18">
        <v>115.6</v>
      </c>
      <c r="L43" s="18">
        <v>0.3299999999999999</v>
      </c>
      <c r="M43" s="8">
        <v>0.72905678886752656</v>
      </c>
      <c r="N43" s="8">
        <v>25.419539095429794</v>
      </c>
      <c r="O43" s="8">
        <v>0.11499390410676373</v>
      </c>
      <c r="P43" s="8">
        <v>25.534532999536559</v>
      </c>
      <c r="Q43" s="8">
        <v>0.70000000000113183</v>
      </c>
      <c r="R43" s="8">
        <v>0.58333333333296067</v>
      </c>
      <c r="S43" s="8">
        <v>83.333333333145362</v>
      </c>
      <c r="T43" s="8">
        <v>1.3864302030456852</v>
      </c>
      <c r="U43" s="8">
        <v>1.2799999999999989</v>
      </c>
      <c r="V43" s="8">
        <v>64.057599999999951</v>
      </c>
    </row>
    <row r="44" spans="1:22" x14ac:dyDescent="0.3">
      <c r="A44" s="8" t="s">
        <v>54</v>
      </c>
      <c r="B44" s="10">
        <v>30</v>
      </c>
      <c r="C44" s="17">
        <v>45257</v>
      </c>
      <c r="D44" s="10">
        <v>5</v>
      </c>
      <c r="E44" s="10" t="s">
        <v>6</v>
      </c>
      <c r="F44" s="10">
        <v>200</v>
      </c>
      <c r="G44" s="10">
        <v>11.8</v>
      </c>
      <c r="H44" s="10">
        <v>1197</v>
      </c>
      <c r="I44" s="10">
        <v>8.8000000000000007</v>
      </c>
      <c r="J44" s="18">
        <v>10.47</v>
      </c>
      <c r="K44" s="18">
        <v>97</v>
      </c>
      <c r="L44" s="18">
        <v>0.44</v>
      </c>
      <c r="M44" s="8">
        <v>0.37910953021111382</v>
      </c>
      <c r="N44" s="8">
        <v>34.606375562396408</v>
      </c>
      <c r="O44" s="8">
        <v>0.11499390410676373</v>
      </c>
      <c r="P44" s="8">
        <v>34.72136946650317</v>
      </c>
      <c r="Q44" s="8">
        <v>0.34499999999937359</v>
      </c>
      <c r="R44" s="8">
        <v>0.33499999999975216</v>
      </c>
      <c r="S44" s="8">
        <v>97.101449275466791</v>
      </c>
      <c r="T44" s="8">
        <v>0.40429885786802022</v>
      </c>
      <c r="U44" s="8">
        <v>1.9600000000000006</v>
      </c>
      <c r="V44" s="8">
        <v>98.088200000000029</v>
      </c>
    </row>
    <row r="45" spans="1:22" x14ac:dyDescent="0.3">
      <c r="A45" s="8" t="s">
        <v>55</v>
      </c>
      <c r="B45" s="10">
        <v>30</v>
      </c>
      <c r="C45" s="17">
        <v>45257</v>
      </c>
      <c r="D45" s="10">
        <v>8</v>
      </c>
      <c r="E45" s="10" t="s">
        <v>6</v>
      </c>
      <c r="F45" s="10">
        <v>200</v>
      </c>
      <c r="G45" s="10">
        <v>12.4</v>
      </c>
      <c r="H45" s="10">
        <v>1209</v>
      </c>
      <c r="I45" s="10">
        <v>8.83</v>
      </c>
      <c r="J45" s="18">
        <v>11.5</v>
      </c>
      <c r="K45" s="18">
        <v>107.1</v>
      </c>
      <c r="L45" s="18">
        <v>0.6050000000000002</v>
      </c>
      <c r="M45" s="8">
        <v>0.37910953021111382</v>
      </c>
      <c r="N45" s="8">
        <v>30.364558781277129</v>
      </c>
      <c r="O45" s="8">
        <v>0.45997561642705448</v>
      </c>
      <c r="P45" s="8">
        <v>30.824534397704184</v>
      </c>
      <c r="Q45" s="8">
        <v>1.1500000000002804</v>
      </c>
      <c r="R45" s="8">
        <v>0.5900000000001645</v>
      </c>
      <c r="S45" s="8">
        <v>51.304347826088751</v>
      </c>
      <c r="T45" s="8">
        <v>1.3964521996615906</v>
      </c>
      <c r="U45" s="8">
        <v>1.6400000000000003</v>
      </c>
      <c r="V45" s="8">
        <v>82.07380000000002</v>
      </c>
    </row>
    <row r="46" spans="1:22" x14ac:dyDescent="0.3">
      <c r="A46" s="8" t="s">
        <v>56</v>
      </c>
      <c r="B46" s="10">
        <v>30</v>
      </c>
      <c r="C46" s="17">
        <v>45257</v>
      </c>
      <c r="D46" s="10">
        <v>18</v>
      </c>
      <c r="E46" s="10" t="s">
        <v>6</v>
      </c>
      <c r="F46" s="10">
        <v>200</v>
      </c>
      <c r="G46" s="10">
        <v>11.6</v>
      </c>
      <c r="H46" s="10">
        <v>1275</v>
      </c>
      <c r="I46" s="10">
        <v>8.67</v>
      </c>
      <c r="J46" s="18">
        <v>10.29</v>
      </c>
      <c r="K46" s="18">
        <v>95.6</v>
      </c>
      <c r="L46" s="18">
        <v>0.38499999999999995</v>
      </c>
      <c r="M46" s="8">
        <v>1.1373285906333419</v>
      </c>
      <c r="N46" s="8">
        <v>31.590093740626724</v>
      </c>
      <c r="O46" s="8">
        <v>0.57496952053381822</v>
      </c>
      <c r="P46" s="8">
        <v>32.16506326116054</v>
      </c>
      <c r="Q46" s="8">
        <v>1.7210526315792372</v>
      </c>
      <c r="R46" s="8">
        <v>1.2263157894740051</v>
      </c>
      <c r="S46" s="8">
        <v>71.253822629976071</v>
      </c>
      <c r="T46" s="8">
        <v>2.6037360406091365</v>
      </c>
      <c r="U46" s="8">
        <v>2.2399999999999998</v>
      </c>
      <c r="V46" s="8">
        <v>112.10079999999999</v>
      </c>
    </row>
    <row r="47" spans="1:22" x14ac:dyDescent="0.3">
      <c r="A47" s="8" t="s">
        <v>57</v>
      </c>
      <c r="B47" s="10">
        <v>30</v>
      </c>
      <c r="C47" s="17">
        <v>45257</v>
      </c>
      <c r="D47" s="10">
        <v>11</v>
      </c>
      <c r="E47" s="10" t="s">
        <v>5</v>
      </c>
      <c r="F47" s="10">
        <v>200</v>
      </c>
      <c r="G47" s="10">
        <v>11.9</v>
      </c>
      <c r="H47" s="10">
        <v>1168</v>
      </c>
      <c r="I47" s="10">
        <v>9.0399999999999991</v>
      </c>
      <c r="J47" s="18">
        <v>11.37</v>
      </c>
      <c r="K47" s="18">
        <v>106.2</v>
      </c>
      <c r="L47" s="18">
        <v>0.66000000000000025</v>
      </c>
      <c r="M47" s="8">
        <v>0.4957586164299182</v>
      </c>
      <c r="N47" s="8">
        <v>26.108676801641813</v>
      </c>
      <c r="O47" s="8">
        <v>0.68996342464058191</v>
      </c>
      <c r="P47" s="8">
        <v>26.798640226282394</v>
      </c>
      <c r="Q47" s="8">
        <v>1.2650000000000716</v>
      </c>
      <c r="R47" s="8">
        <v>0.78999999999851411</v>
      </c>
      <c r="S47" s="8">
        <v>62.450592885254494</v>
      </c>
      <c r="T47" s="8">
        <v>1.0099190355329948</v>
      </c>
      <c r="U47" s="8">
        <v>1.5199999999999991</v>
      </c>
      <c r="V47" s="8">
        <v>76.068399999999954</v>
      </c>
    </row>
    <row r="48" spans="1:22" x14ac:dyDescent="0.3">
      <c r="A48" s="8" t="s">
        <v>58</v>
      </c>
      <c r="B48" s="10">
        <v>30</v>
      </c>
      <c r="C48" s="17">
        <v>45257</v>
      </c>
      <c r="D48" s="10">
        <v>20</v>
      </c>
      <c r="E48" s="10" t="s">
        <v>5</v>
      </c>
      <c r="F48" s="10">
        <v>200</v>
      </c>
      <c r="G48" s="10">
        <v>13.5</v>
      </c>
      <c r="H48" s="10">
        <v>1170</v>
      </c>
      <c r="I48" s="10">
        <v>9.3800000000000008</v>
      </c>
      <c r="J48" s="18">
        <v>11.07</v>
      </c>
      <c r="K48" s="18">
        <v>115.6</v>
      </c>
      <c r="L48" s="18">
        <v>0.6050000000000002</v>
      </c>
      <c r="M48" s="8">
        <v>1.6622494786179607</v>
      </c>
      <c r="N48" s="8">
        <v>28.294446665088</v>
      </c>
      <c r="O48" s="8">
        <v>0.57496952053381822</v>
      </c>
      <c r="P48" s="8">
        <v>28.869416185621819</v>
      </c>
      <c r="Q48" s="8">
        <v>0.32222222222186603</v>
      </c>
      <c r="R48" s="8">
        <v>0.3055555555558303</v>
      </c>
      <c r="S48" s="8">
        <v>94.82758620708664</v>
      </c>
      <c r="T48" s="8">
        <v>0.50128807106598972</v>
      </c>
      <c r="U48" s="8">
        <v>1.0799999999999998</v>
      </c>
      <c r="V48" s="8">
        <v>54.048599999999993</v>
      </c>
    </row>
    <row r="49" spans="1:22" x14ac:dyDescent="0.3">
      <c r="A49" s="8" t="s">
        <v>59</v>
      </c>
      <c r="B49" s="10">
        <v>30</v>
      </c>
      <c r="C49" s="17">
        <v>45257</v>
      </c>
      <c r="D49" s="10">
        <v>23</v>
      </c>
      <c r="E49" s="10" t="s">
        <v>5</v>
      </c>
      <c r="F49" s="10">
        <v>200</v>
      </c>
      <c r="G49" s="10">
        <v>13.8</v>
      </c>
      <c r="H49" s="10">
        <v>1212</v>
      </c>
      <c r="I49" s="10">
        <v>9.4499999999999993</v>
      </c>
      <c r="J49" s="18">
        <v>13.41</v>
      </c>
      <c r="K49" s="18">
        <v>131</v>
      </c>
      <c r="L49" s="18">
        <v>0.38499999999999995</v>
      </c>
      <c r="M49" s="8">
        <v>0.61240770264872213</v>
      </c>
      <c r="N49" s="8">
        <v>30.765036798484484</v>
      </c>
      <c r="O49" s="8">
        <v>0.57496952053381822</v>
      </c>
      <c r="P49" s="8">
        <v>31.340006319018304</v>
      </c>
      <c r="Q49" s="8">
        <v>0.65294117646885752</v>
      </c>
      <c r="R49" s="8">
        <v>0.59411764705723002</v>
      </c>
      <c r="S49" s="8">
        <v>90.990990990988124</v>
      </c>
      <c r="T49" s="8">
        <v>1.5663106598984768</v>
      </c>
      <c r="U49" s="8">
        <v>1.1599999999999999</v>
      </c>
      <c r="V49" s="8">
        <v>58.052199999999999</v>
      </c>
    </row>
    <row r="50" spans="1:22" x14ac:dyDescent="0.3">
      <c r="A50" s="8" t="s">
        <v>36</v>
      </c>
      <c r="B50" s="10">
        <v>90</v>
      </c>
      <c r="C50" s="17">
        <v>45320</v>
      </c>
      <c r="D50" s="10">
        <v>1</v>
      </c>
      <c r="E50" s="10" t="s">
        <v>6</v>
      </c>
      <c r="F50" s="10">
        <v>0</v>
      </c>
      <c r="G50" s="10">
        <v>12.2</v>
      </c>
      <c r="H50" s="10">
        <v>1270</v>
      </c>
      <c r="I50" s="10">
        <v>8.18</v>
      </c>
      <c r="J50" s="18">
        <v>11.55</v>
      </c>
      <c r="K50" s="18">
        <v>105.8</v>
      </c>
      <c r="L50" s="18">
        <v>0.18229446157250617</v>
      </c>
      <c r="M50" s="8">
        <v>0.78738133197692872</v>
      </c>
      <c r="N50" s="8">
        <v>23.769463225195363</v>
      </c>
      <c r="O50" s="8">
        <v>2.5298658903488001</v>
      </c>
      <c r="P50" s="8">
        <v>26.299329115544161</v>
      </c>
      <c r="Q50" s="8">
        <v>1.5239999999991483</v>
      </c>
      <c r="R50" s="8">
        <v>1.0599999999996612</v>
      </c>
      <c r="S50" s="8">
        <v>69.553805774294858</v>
      </c>
      <c r="T50" s="8">
        <v>0.95200203045685239</v>
      </c>
      <c r="U50" s="8">
        <v>1.1599999999999999</v>
      </c>
      <c r="V50" s="8">
        <v>58.052199999999999</v>
      </c>
    </row>
    <row r="51" spans="1:22" x14ac:dyDescent="0.3">
      <c r="A51" s="8" t="s">
        <v>37</v>
      </c>
      <c r="B51" s="10">
        <v>90</v>
      </c>
      <c r="C51" s="17">
        <v>45320</v>
      </c>
      <c r="D51" s="10">
        <v>17</v>
      </c>
      <c r="E51" s="10" t="s">
        <v>6</v>
      </c>
      <c r="F51" s="10">
        <v>0</v>
      </c>
      <c r="G51" s="10">
        <v>12</v>
      </c>
      <c r="H51" s="10">
        <v>1318</v>
      </c>
      <c r="I51" s="10">
        <v>8.33</v>
      </c>
      <c r="J51" s="18">
        <v>12.35</v>
      </c>
      <c r="K51" s="18">
        <v>112.9</v>
      </c>
      <c r="L51" s="18">
        <v>0.33854685720608324</v>
      </c>
      <c r="M51" s="8">
        <v>0.37910953021111382</v>
      </c>
      <c r="N51" s="8">
        <v>29.44984570210751</v>
      </c>
      <c r="O51" s="8">
        <v>17.996545992708509</v>
      </c>
      <c r="P51" s="8">
        <v>47.446391694816015</v>
      </c>
      <c r="Q51" s="8">
        <v>1.0782608695645581</v>
      </c>
      <c r="R51" s="8">
        <v>0.83478260869494247</v>
      </c>
      <c r="S51" s="8">
        <v>77.419354838691191</v>
      </c>
      <c r="T51" s="8">
        <v>1.2815593908629441</v>
      </c>
      <c r="U51" s="8">
        <v>1.7599999999999993</v>
      </c>
      <c r="V51" s="8">
        <v>88.079199999999972</v>
      </c>
    </row>
    <row r="52" spans="1:22" x14ac:dyDescent="0.3">
      <c r="A52" s="8" t="s">
        <v>38</v>
      </c>
      <c r="B52" s="10">
        <v>90</v>
      </c>
      <c r="C52" s="17">
        <v>45320</v>
      </c>
      <c r="D52" s="10">
        <v>22</v>
      </c>
      <c r="E52" s="10" t="s">
        <v>6</v>
      </c>
      <c r="F52" s="10">
        <v>0</v>
      </c>
      <c r="G52" s="10">
        <v>12.2</v>
      </c>
      <c r="H52" s="10">
        <v>1352</v>
      </c>
      <c r="I52" s="10">
        <v>8.34</v>
      </c>
      <c r="J52" s="18">
        <v>11.2</v>
      </c>
      <c r="K52" s="18">
        <v>104.9</v>
      </c>
      <c r="L52" s="18">
        <v>7.8126197816788159E-2</v>
      </c>
      <c r="M52" s="8">
        <v>0.4957586164299182</v>
      </c>
      <c r="N52" s="8">
        <v>31.109254021627585</v>
      </c>
      <c r="O52" s="8">
        <v>2.0123933218683634</v>
      </c>
      <c r="P52" s="8">
        <v>33.121647343495951</v>
      </c>
      <c r="Q52" s="8">
        <v>1.1749999999999261</v>
      </c>
      <c r="R52" s="8">
        <v>0.53214285714301268</v>
      </c>
      <c r="S52" s="8">
        <v>45.288753799408184</v>
      </c>
      <c r="T52" s="8">
        <v>1.55117160180485</v>
      </c>
      <c r="U52" s="8">
        <v>1.4399999999999991</v>
      </c>
      <c r="V52" s="8">
        <v>72.064799999999948</v>
      </c>
    </row>
    <row r="53" spans="1:22" x14ac:dyDescent="0.3">
      <c r="A53" s="8" t="s">
        <v>39</v>
      </c>
      <c r="B53" s="10">
        <v>90</v>
      </c>
      <c r="C53" s="17">
        <v>45320</v>
      </c>
      <c r="D53" s="10">
        <v>3</v>
      </c>
      <c r="E53" s="10" t="s">
        <v>5</v>
      </c>
      <c r="F53" s="10">
        <v>0</v>
      </c>
      <c r="G53" s="10">
        <v>12.3</v>
      </c>
      <c r="H53" s="10">
        <v>1268</v>
      </c>
      <c r="I53" s="10">
        <v>8.4499999999999993</v>
      </c>
      <c r="J53" s="18">
        <v>11.64</v>
      </c>
      <c r="K53" s="18">
        <v>108.1</v>
      </c>
      <c r="L53" s="18">
        <v>0.13021032969464716</v>
      </c>
      <c r="M53" s="8">
        <v>0.43743407332051598</v>
      </c>
      <c r="N53" s="8">
        <v>31.903823695634994</v>
      </c>
      <c r="O53" s="8">
        <v>2.7023567465089449</v>
      </c>
      <c r="P53" s="8">
        <v>34.606180442143938</v>
      </c>
      <c r="Q53" s="8">
        <v>1.3200000000015422</v>
      </c>
      <c r="R53" s="8">
        <v>1.3050000000003337</v>
      </c>
      <c r="S53" s="8">
        <v>98.863636363546135</v>
      </c>
      <c r="T53" s="8">
        <v>0.75505882352941178</v>
      </c>
      <c r="U53" s="8">
        <v>0.91999999999999971</v>
      </c>
      <c r="V53" s="8">
        <v>46.041399999999989</v>
      </c>
    </row>
    <row r="54" spans="1:22" x14ac:dyDescent="0.3">
      <c r="A54" s="8" t="s">
        <v>40</v>
      </c>
      <c r="B54" s="10">
        <v>90</v>
      </c>
      <c r="C54" s="17">
        <v>45320</v>
      </c>
      <c r="D54" s="10">
        <v>7</v>
      </c>
      <c r="E54" s="10" t="s">
        <v>5</v>
      </c>
      <c r="F54" s="10">
        <v>0</v>
      </c>
      <c r="G54" s="10">
        <v>12.4</v>
      </c>
      <c r="H54" s="10">
        <v>1268</v>
      </c>
      <c r="I54" s="10">
        <v>8.92</v>
      </c>
      <c r="J54" s="18">
        <v>12.35</v>
      </c>
      <c r="K54" s="18">
        <v>112.9</v>
      </c>
      <c r="L54" s="18" t="s">
        <v>117</v>
      </c>
      <c r="M54" s="8">
        <v>0.20413590088290726</v>
      </c>
      <c r="N54" s="8">
        <v>26.93820039466414</v>
      </c>
      <c r="O54" s="8">
        <v>2.5298658903488001</v>
      </c>
      <c r="P54" s="8">
        <v>29.468066285012938</v>
      </c>
      <c r="Q54" s="8">
        <v>0.64999999999907732</v>
      </c>
      <c r="R54" s="8">
        <v>0.43749999999972056</v>
      </c>
      <c r="S54" s="8">
        <v>67.307692307744858</v>
      </c>
      <c r="T54" s="8">
        <v>0.72518172588832486</v>
      </c>
      <c r="U54" s="8">
        <v>0.75999999999999956</v>
      </c>
      <c r="V54" s="8">
        <v>38.034199999999977</v>
      </c>
    </row>
    <row r="55" spans="1:22" x14ac:dyDescent="0.3">
      <c r="A55" s="8" t="s">
        <v>41</v>
      </c>
      <c r="B55" s="10">
        <v>90</v>
      </c>
      <c r="C55" s="17">
        <v>45320</v>
      </c>
      <c r="D55" s="10">
        <v>16</v>
      </c>
      <c r="E55" s="10" t="s">
        <v>5</v>
      </c>
      <c r="F55" s="10">
        <v>0</v>
      </c>
      <c r="G55" s="10">
        <v>12</v>
      </c>
      <c r="H55" s="10">
        <v>1226</v>
      </c>
      <c r="I55" s="10">
        <v>8.4</v>
      </c>
      <c r="J55" s="18">
        <v>13.35</v>
      </c>
      <c r="K55" s="18">
        <v>123.3</v>
      </c>
      <c r="L55" s="18">
        <v>0.23437859345036519</v>
      </c>
      <c r="M55" s="8">
        <v>0.26246044399230944</v>
      </c>
      <c r="N55" s="8">
        <v>26.540763501460248</v>
      </c>
      <c r="O55" s="8">
        <v>4.3697683560570182</v>
      </c>
      <c r="P55" s="8">
        <v>30.910531857517267</v>
      </c>
      <c r="Q55" s="8">
        <v>0.28750000000021814</v>
      </c>
      <c r="R55" s="8">
        <v>0.26874999999870752</v>
      </c>
      <c r="S55" s="8">
        <v>93.478260869044732</v>
      </c>
      <c r="T55" s="8">
        <v>0.72764314720812184</v>
      </c>
      <c r="U55" s="8">
        <v>0.67999999999999949</v>
      </c>
      <c r="V55" s="8">
        <v>34.030599999999978</v>
      </c>
    </row>
    <row r="56" spans="1:22" x14ac:dyDescent="0.3">
      <c r="A56" s="8" t="s">
        <v>42</v>
      </c>
      <c r="B56" s="10">
        <v>90</v>
      </c>
      <c r="C56" s="17">
        <v>45320</v>
      </c>
      <c r="D56" s="10">
        <v>10</v>
      </c>
      <c r="E56" s="10" t="s">
        <v>6</v>
      </c>
      <c r="F56" s="10">
        <v>2</v>
      </c>
      <c r="G56" s="10">
        <v>11.9</v>
      </c>
      <c r="H56" s="10">
        <v>1205</v>
      </c>
      <c r="I56" s="10">
        <v>8.26</v>
      </c>
      <c r="J56" s="18">
        <v>11.9</v>
      </c>
      <c r="K56" s="18">
        <v>108.7</v>
      </c>
      <c r="L56" s="18">
        <v>0.23437859345036519</v>
      </c>
      <c r="M56" s="8">
        <v>0.32078498710171161</v>
      </c>
      <c r="N56" s="8">
        <v>26.400890804325513</v>
      </c>
      <c r="O56" s="8">
        <v>5.0022348286442169</v>
      </c>
      <c r="P56" s="8">
        <v>31.403125632969729</v>
      </c>
      <c r="Q56" s="8">
        <v>1.5181818181824784</v>
      </c>
      <c r="R56" s="8">
        <v>0.56818181818130142</v>
      </c>
      <c r="S56" s="8">
        <v>37.425149700548488</v>
      </c>
      <c r="T56" s="8">
        <v>0.95487906837862047</v>
      </c>
      <c r="U56" s="8">
        <v>1.0399999999999987</v>
      </c>
      <c r="V56" s="8">
        <v>52.046799999999934</v>
      </c>
    </row>
    <row r="57" spans="1:22" x14ac:dyDescent="0.3">
      <c r="A57" s="8" t="s">
        <v>43</v>
      </c>
      <c r="B57" s="10">
        <v>90</v>
      </c>
      <c r="C57" s="17">
        <v>45320</v>
      </c>
      <c r="D57" s="10">
        <v>13</v>
      </c>
      <c r="E57" s="10" t="s">
        <v>6</v>
      </c>
      <c r="F57" s="10">
        <v>2</v>
      </c>
      <c r="G57" s="10">
        <v>12.1</v>
      </c>
      <c r="H57" s="10">
        <v>1309</v>
      </c>
      <c r="I57" s="10">
        <v>8.32</v>
      </c>
      <c r="J57" s="18">
        <v>11.55</v>
      </c>
      <c r="K57" s="18">
        <v>106.4</v>
      </c>
      <c r="L57" s="18" t="s">
        <v>117</v>
      </c>
      <c r="M57" s="8">
        <v>0.55408315953931997</v>
      </c>
      <c r="N57" s="8">
        <v>27.699260683558304</v>
      </c>
      <c r="O57" s="8">
        <v>9.2570092805944721</v>
      </c>
      <c r="P57" s="8">
        <v>36.956269964152774</v>
      </c>
      <c r="Q57" s="8">
        <v>1.118518518519596</v>
      </c>
      <c r="R57" s="8">
        <v>0.7259259259260763</v>
      </c>
      <c r="S57" s="8">
        <v>64.900662251606548</v>
      </c>
      <c r="T57" s="8">
        <v>0.88550659898477135</v>
      </c>
      <c r="U57" s="8">
        <v>1.359999999999999</v>
      </c>
      <c r="V57" s="8">
        <v>68.061199999999957</v>
      </c>
    </row>
    <row r="58" spans="1:22" x14ac:dyDescent="0.3">
      <c r="A58" s="8" t="s">
        <v>44</v>
      </c>
      <c r="B58" s="10">
        <v>90</v>
      </c>
      <c r="C58" s="17">
        <v>45320</v>
      </c>
      <c r="D58" s="10">
        <v>21</v>
      </c>
      <c r="E58" s="10" t="s">
        <v>6</v>
      </c>
      <c r="F58" s="10">
        <v>2</v>
      </c>
      <c r="G58" s="10">
        <v>12.2</v>
      </c>
      <c r="H58" s="10">
        <v>1302</v>
      </c>
      <c r="I58" s="10">
        <v>8.33</v>
      </c>
      <c r="J58" s="18">
        <v>11.37</v>
      </c>
      <c r="K58" s="18">
        <v>104.2</v>
      </c>
      <c r="L58" s="18" t="s">
        <v>117</v>
      </c>
      <c r="M58" s="8">
        <v>0.61240770264872213</v>
      </c>
      <c r="N58" s="8">
        <v>26.025578088246895</v>
      </c>
      <c r="O58" s="8">
        <v>2.1848841780285087</v>
      </c>
      <c r="P58" s="8">
        <v>28.210462266275403</v>
      </c>
      <c r="Q58" s="8">
        <v>1.048148148147942</v>
      </c>
      <c r="R58" s="8">
        <v>0.55555555555557656</v>
      </c>
      <c r="S58" s="8">
        <v>53.003533568917021</v>
      </c>
      <c r="T58" s="8">
        <v>2.1064056683587138</v>
      </c>
      <c r="U58" s="8">
        <v>2.1599999999999997</v>
      </c>
      <c r="V58" s="8">
        <v>108.09719999999999</v>
      </c>
    </row>
    <row r="59" spans="1:22" x14ac:dyDescent="0.3">
      <c r="A59" s="8" t="s">
        <v>45</v>
      </c>
      <c r="B59" s="10">
        <v>90</v>
      </c>
      <c r="C59" s="17">
        <v>45320</v>
      </c>
      <c r="D59" s="10">
        <v>4</v>
      </c>
      <c r="E59" s="10" t="s">
        <v>5</v>
      </c>
      <c r="F59" s="10">
        <v>2</v>
      </c>
      <c r="G59" s="10">
        <v>12.2</v>
      </c>
      <c r="H59" s="10">
        <v>1240</v>
      </c>
      <c r="I59" s="10">
        <v>8.6</v>
      </c>
      <c r="J59" s="18">
        <v>12.36</v>
      </c>
      <c r="K59" s="18">
        <v>112.7</v>
      </c>
      <c r="L59" s="18">
        <v>7.8126197816788159E-2</v>
      </c>
      <c r="M59" s="8">
        <v>0.20413590088290726</v>
      </c>
      <c r="N59" s="8">
        <v>28.041976351724667</v>
      </c>
      <c r="O59" s="8">
        <v>2.4148719862420363</v>
      </c>
      <c r="P59" s="8">
        <v>30.456848337966704</v>
      </c>
      <c r="Q59" s="8">
        <v>0.53043478260869514</v>
      </c>
      <c r="R59" s="8">
        <v>0.41304347826067933</v>
      </c>
      <c r="S59" s="8">
        <v>77.868852458980598</v>
      </c>
      <c r="T59" s="8">
        <v>1.8181901861252114</v>
      </c>
      <c r="U59" s="8">
        <v>1.1199999999999988</v>
      </c>
      <c r="V59" s="8">
        <v>56.050399999999939</v>
      </c>
    </row>
    <row r="60" spans="1:22" x14ac:dyDescent="0.3">
      <c r="A60" s="8" t="s">
        <v>46</v>
      </c>
      <c r="B60" s="10">
        <v>90</v>
      </c>
      <c r="C60" s="17">
        <v>45320</v>
      </c>
      <c r="D60" s="10">
        <v>6</v>
      </c>
      <c r="E60" s="10" t="s">
        <v>5</v>
      </c>
      <c r="F60" s="10">
        <v>2</v>
      </c>
      <c r="G60" s="10">
        <v>12.3</v>
      </c>
      <c r="H60" s="10">
        <v>1256</v>
      </c>
      <c r="I60" s="10">
        <v>8.24</v>
      </c>
      <c r="J60" s="18">
        <v>11.94</v>
      </c>
      <c r="K60" s="18">
        <v>109.8</v>
      </c>
      <c r="L60" s="18">
        <v>0.18229446157250617</v>
      </c>
      <c r="M60" s="8">
        <v>0.20413590088290726</v>
      </c>
      <c r="N60" s="8">
        <v>27.607513773778525</v>
      </c>
      <c r="O60" s="8">
        <v>2.2423811300818906</v>
      </c>
      <c r="P60" s="8">
        <v>29.849894903860417</v>
      </c>
      <c r="Q60" s="8">
        <v>0.41666666666717589</v>
      </c>
      <c r="R60" s="8">
        <v>0.26666666666693339</v>
      </c>
      <c r="S60" s="8">
        <v>63.999999999985796</v>
      </c>
      <c r="T60" s="8">
        <v>0.96186802030456831</v>
      </c>
      <c r="U60" s="8">
        <v>1.4800000000000002</v>
      </c>
      <c r="V60" s="8">
        <v>74.066600000000008</v>
      </c>
    </row>
    <row r="61" spans="1:22" x14ac:dyDescent="0.3">
      <c r="A61" s="8" t="s">
        <v>47</v>
      </c>
      <c r="B61" s="10">
        <v>90</v>
      </c>
      <c r="C61" s="17">
        <v>45320</v>
      </c>
      <c r="D61" s="10">
        <v>9</v>
      </c>
      <c r="E61" s="10" t="s">
        <v>5</v>
      </c>
      <c r="F61" s="10">
        <v>2</v>
      </c>
      <c r="G61" s="10">
        <v>12.2</v>
      </c>
      <c r="H61" s="10">
        <v>1247</v>
      </c>
      <c r="I61" s="10">
        <v>8.69</v>
      </c>
      <c r="J61" s="18">
        <v>13.3</v>
      </c>
      <c r="K61" s="18">
        <v>119.8</v>
      </c>
      <c r="L61" s="18">
        <v>0.13021032969464716</v>
      </c>
      <c r="M61" s="8">
        <v>0.20413590088290726</v>
      </c>
      <c r="N61" s="8">
        <v>28.135623964006609</v>
      </c>
      <c r="O61" s="8">
        <v>4.3122714040036367</v>
      </c>
      <c r="P61" s="8">
        <v>32.447895368010244</v>
      </c>
      <c r="Q61" s="8">
        <v>0.7434782608707674</v>
      </c>
      <c r="R61" s="8">
        <v>0.60000000000045528</v>
      </c>
      <c r="S61" s="8">
        <v>80.701754385895654</v>
      </c>
      <c r="T61" s="8">
        <v>0.92834517766497437</v>
      </c>
      <c r="U61" s="8">
        <v>0.88000000000000078</v>
      </c>
      <c r="V61" s="8">
        <v>44.039600000000043</v>
      </c>
    </row>
    <row r="62" spans="1:22" x14ac:dyDescent="0.3">
      <c r="A62" s="8" t="s">
        <v>48</v>
      </c>
      <c r="B62" s="10">
        <v>90</v>
      </c>
      <c r="C62" s="17">
        <v>45320</v>
      </c>
      <c r="D62" s="10">
        <v>2</v>
      </c>
      <c r="E62" s="10" t="s">
        <v>6</v>
      </c>
      <c r="F62" s="10">
        <v>20</v>
      </c>
      <c r="G62" s="10">
        <v>12.3</v>
      </c>
      <c r="H62" s="10">
        <v>1268</v>
      </c>
      <c r="I62" s="10">
        <v>8.0299999999999994</v>
      </c>
      <c r="J62" s="18">
        <v>11.42</v>
      </c>
      <c r="K62" s="18">
        <v>104.9</v>
      </c>
      <c r="L62" s="18">
        <v>0.18229446157250617</v>
      </c>
      <c r="M62" s="8">
        <v>0.55408315953931997</v>
      </c>
      <c r="N62" s="8">
        <v>30.108591175309815</v>
      </c>
      <c r="O62" s="8">
        <v>2.8748476026690901</v>
      </c>
      <c r="P62" s="8">
        <v>32.983438777978904</v>
      </c>
      <c r="Q62" s="8">
        <v>1.2666666666660831</v>
      </c>
      <c r="R62" s="8">
        <v>0.77083333333375736</v>
      </c>
      <c r="S62" s="8">
        <v>60.855263157956252</v>
      </c>
      <c r="T62" s="8">
        <v>1.9193047377326555</v>
      </c>
      <c r="U62" s="8">
        <v>1.5199999999999991</v>
      </c>
      <c r="V62" s="8">
        <v>76.068399999999954</v>
      </c>
    </row>
    <row r="63" spans="1:22" x14ac:dyDescent="0.3">
      <c r="A63" s="8" t="s">
        <v>49</v>
      </c>
      <c r="B63" s="10">
        <v>90</v>
      </c>
      <c r="C63" s="17">
        <v>45320</v>
      </c>
      <c r="D63" s="10">
        <v>14</v>
      </c>
      <c r="E63" s="10" t="s">
        <v>6</v>
      </c>
      <c r="F63" s="10">
        <v>20</v>
      </c>
      <c r="G63" s="10">
        <v>12.2</v>
      </c>
      <c r="H63" s="10">
        <v>1268</v>
      </c>
      <c r="I63" s="10">
        <v>8.5</v>
      </c>
      <c r="J63" s="18">
        <v>11.51</v>
      </c>
      <c r="K63" s="18">
        <v>106</v>
      </c>
      <c r="L63" s="18">
        <v>0.13021032969464716</v>
      </c>
      <c r="M63" s="8">
        <v>0.61240770264872213</v>
      </c>
      <c r="N63" s="8">
        <v>24.352864851211603</v>
      </c>
      <c r="O63" s="8">
        <v>14.086753253078543</v>
      </c>
      <c r="P63" s="8">
        <v>38.439618104290147</v>
      </c>
      <c r="Q63" s="8">
        <v>1.7153846153852632</v>
      </c>
      <c r="R63" s="8">
        <v>0.86923076923065645</v>
      </c>
      <c r="S63" s="8">
        <v>50.672645739884608</v>
      </c>
      <c r="T63" s="8">
        <v>0.84893102418632438</v>
      </c>
      <c r="U63" s="8">
        <v>1.1199999999999988</v>
      </c>
      <c r="V63" s="8">
        <v>56.050399999999939</v>
      </c>
    </row>
    <row r="64" spans="1:22" x14ac:dyDescent="0.3">
      <c r="A64" s="8" t="s">
        <v>50</v>
      </c>
      <c r="B64" s="10">
        <v>90</v>
      </c>
      <c r="C64" s="17">
        <v>45320</v>
      </c>
      <c r="D64" s="10">
        <v>24</v>
      </c>
      <c r="E64" s="10" t="s">
        <v>6</v>
      </c>
      <c r="F64" s="10">
        <v>20</v>
      </c>
      <c r="G64" s="10">
        <v>12.2</v>
      </c>
      <c r="H64" s="10">
        <v>1312</v>
      </c>
      <c r="I64" s="10">
        <v>8.75</v>
      </c>
      <c r="J64" s="18">
        <v>12.96</v>
      </c>
      <c r="K64" s="18">
        <v>119.5</v>
      </c>
      <c r="L64" s="18">
        <v>0.23437859345036519</v>
      </c>
      <c r="M64" s="8">
        <v>0.4957586164299182</v>
      </c>
      <c r="N64" s="8">
        <v>31.802991427894828</v>
      </c>
      <c r="O64" s="8">
        <v>2.8173506506157087</v>
      </c>
      <c r="P64" s="8">
        <v>34.620342078510539</v>
      </c>
      <c r="Q64" s="8">
        <v>2.0074074074077286</v>
      </c>
      <c r="R64" s="8">
        <v>0.98518518518604703</v>
      </c>
      <c r="S64" s="8">
        <v>49.077490774942831</v>
      </c>
      <c r="T64" s="8">
        <v>0.61082910321488992</v>
      </c>
      <c r="U64" s="8">
        <v>1.4000000000000001</v>
      </c>
      <c r="V64" s="8">
        <v>70.063000000000002</v>
      </c>
    </row>
    <row r="65" spans="1:22" x14ac:dyDescent="0.3">
      <c r="A65" s="8" t="s">
        <v>51</v>
      </c>
      <c r="B65" s="10">
        <v>90</v>
      </c>
      <c r="C65" s="17">
        <v>45320</v>
      </c>
      <c r="D65" s="10">
        <v>12</v>
      </c>
      <c r="E65" s="10" t="s">
        <v>5</v>
      </c>
      <c r="F65" s="10">
        <v>20</v>
      </c>
      <c r="G65" s="10">
        <v>11.9</v>
      </c>
      <c r="H65" s="10">
        <v>1183</v>
      </c>
      <c r="I65" s="10">
        <v>8.14</v>
      </c>
      <c r="J65" s="18">
        <v>12.65</v>
      </c>
      <c r="K65" s="18">
        <v>116.4</v>
      </c>
      <c r="L65" s="18" t="s">
        <v>117</v>
      </c>
      <c r="M65" s="8">
        <v>0.67073224575812429</v>
      </c>
      <c r="N65" s="8">
        <v>27.303154282105922</v>
      </c>
      <c r="O65" s="8">
        <v>4.3122714040036367</v>
      </c>
      <c r="P65" s="8">
        <v>31.61542568610956</v>
      </c>
      <c r="Q65" s="8">
        <v>0.78823529411915383</v>
      </c>
      <c r="R65" s="8">
        <v>0.5941176470593198</v>
      </c>
      <c r="S65" s="8">
        <v>75.373134328277089</v>
      </c>
      <c r="T65" s="8">
        <v>0.90778560764407301</v>
      </c>
      <c r="U65" s="8">
        <v>0.80000000000000071</v>
      </c>
      <c r="V65" s="8">
        <v>40.036000000000037</v>
      </c>
    </row>
    <row r="66" spans="1:22" x14ac:dyDescent="0.3">
      <c r="A66" s="8" t="s">
        <v>52</v>
      </c>
      <c r="B66" s="10">
        <v>90</v>
      </c>
      <c r="C66" s="17">
        <v>45320</v>
      </c>
      <c r="D66" s="10">
        <v>15</v>
      </c>
      <c r="E66" s="10" t="s">
        <v>5</v>
      </c>
      <c r="F66" s="10">
        <v>20</v>
      </c>
      <c r="G66" s="10">
        <v>12.2</v>
      </c>
      <c r="H66" s="10">
        <v>1200</v>
      </c>
      <c r="I66" s="10">
        <v>8.77</v>
      </c>
      <c r="J66" s="18">
        <v>12.39</v>
      </c>
      <c r="K66" s="18">
        <v>115.2</v>
      </c>
      <c r="L66" s="18">
        <v>0.2864627253282242</v>
      </c>
      <c r="M66" s="8">
        <v>0.67073224575812429</v>
      </c>
      <c r="N66" s="8">
        <v>26.593717073170723</v>
      </c>
      <c r="O66" s="8">
        <v>9.0270214723809445</v>
      </c>
      <c r="P66" s="8">
        <v>35.620738545551667</v>
      </c>
      <c r="Q66" s="8">
        <v>0.48928571428622347</v>
      </c>
      <c r="R66" s="8">
        <v>0.40357142857137623</v>
      </c>
      <c r="S66" s="8">
        <v>82.481751824720988</v>
      </c>
      <c r="T66" s="8">
        <v>0.76199999999999979</v>
      </c>
      <c r="U66" s="8">
        <v>0.75999999999999956</v>
      </c>
      <c r="V66" s="8">
        <v>38.034199999999977</v>
      </c>
    </row>
    <row r="67" spans="1:22" x14ac:dyDescent="0.3">
      <c r="A67" s="8" t="s">
        <v>53</v>
      </c>
      <c r="B67" s="10">
        <v>90</v>
      </c>
      <c r="C67" s="17">
        <v>45320</v>
      </c>
      <c r="D67" s="10">
        <v>19</v>
      </c>
      <c r="E67" s="10" t="s">
        <v>5</v>
      </c>
      <c r="F67" s="10">
        <v>20</v>
      </c>
      <c r="G67" s="10">
        <v>12.3</v>
      </c>
      <c r="H67" s="10">
        <v>1272</v>
      </c>
      <c r="I67" s="10">
        <v>8.94</v>
      </c>
      <c r="J67" s="18">
        <v>11.96</v>
      </c>
      <c r="K67" s="18">
        <v>111.7</v>
      </c>
      <c r="L67" s="18" t="s">
        <v>117</v>
      </c>
      <c r="M67" s="8">
        <v>0.26246044399230944</v>
      </c>
      <c r="N67" s="8">
        <v>25.245168647880664</v>
      </c>
      <c r="O67" s="8">
        <v>9.7744818490749079</v>
      </c>
      <c r="P67" s="8">
        <v>35.01965049695557</v>
      </c>
      <c r="Q67" s="8">
        <v>0.24583333333290847</v>
      </c>
      <c r="R67" s="8">
        <v>0.17499999999929611</v>
      </c>
      <c r="S67" s="8">
        <v>71.186440677802793</v>
      </c>
      <c r="T67" s="8">
        <v>0.67662081218274106</v>
      </c>
      <c r="U67" s="8">
        <v>0.83999999999999964</v>
      </c>
      <c r="V67" s="8">
        <v>42.037799999999983</v>
      </c>
    </row>
    <row r="68" spans="1:22" x14ac:dyDescent="0.3">
      <c r="A68" s="8" t="s">
        <v>54</v>
      </c>
      <c r="B68" s="10">
        <v>90</v>
      </c>
      <c r="C68" s="17">
        <v>45320</v>
      </c>
      <c r="D68" s="10">
        <v>5</v>
      </c>
      <c r="E68" s="10" t="s">
        <v>6</v>
      </c>
      <c r="F68" s="10">
        <v>200</v>
      </c>
      <c r="G68" s="10">
        <v>12.1</v>
      </c>
      <c r="H68" s="10">
        <v>1263</v>
      </c>
      <c r="I68" s="10">
        <v>8.06</v>
      </c>
      <c r="J68" s="18">
        <v>11.23</v>
      </c>
      <c r="K68" s="18">
        <v>102.5</v>
      </c>
      <c r="L68" s="18">
        <v>0.18229446157250617</v>
      </c>
      <c r="M68" s="8">
        <v>0.78738133197692872</v>
      </c>
      <c r="N68" s="8">
        <v>32.057780598310849</v>
      </c>
      <c r="O68" s="8">
        <v>2.1848841780285087</v>
      </c>
      <c r="P68" s="8">
        <v>34.24266477633936</v>
      </c>
      <c r="Q68" s="8">
        <v>0.94090909090899733</v>
      </c>
      <c r="R68" s="8">
        <v>0.74090909090849444</v>
      </c>
      <c r="S68" s="8">
        <v>78.743961352601445</v>
      </c>
      <c r="T68" s="8">
        <v>3.0178764805414557</v>
      </c>
      <c r="U68" s="8">
        <v>5.04</v>
      </c>
      <c r="V68" s="8">
        <v>252.2268</v>
      </c>
    </row>
    <row r="69" spans="1:22" x14ac:dyDescent="0.3">
      <c r="A69" s="8" t="s">
        <v>55</v>
      </c>
      <c r="B69" s="10">
        <v>90</v>
      </c>
      <c r="C69" s="17">
        <v>45320</v>
      </c>
      <c r="D69" s="10">
        <v>8</v>
      </c>
      <c r="E69" s="10" t="s">
        <v>6</v>
      </c>
      <c r="F69" s="10">
        <v>200</v>
      </c>
      <c r="G69" s="10">
        <v>12.3</v>
      </c>
      <c r="H69" s="10">
        <v>1278</v>
      </c>
      <c r="I69" s="10">
        <v>8.1999999999999993</v>
      </c>
      <c r="J69" s="18">
        <v>11.45</v>
      </c>
      <c r="K69" s="18">
        <v>108.2</v>
      </c>
      <c r="L69" s="18">
        <v>0.18229446157250617</v>
      </c>
      <c r="M69" s="8">
        <v>0.26246044399230944</v>
      </c>
      <c r="N69" s="8">
        <v>32.245893124950676</v>
      </c>
      <c r="O69" s="8">
        <v>2.7598536985623268</v>
      </c>
      <c r="P69" s="8">
        <v>35.005746823513</v>
      </c>
      <c r="Q69" s="8">
        <v>0.9650000000007708</v>
      </c>
      <c r="R69" s="8">
        <v>0.70999999999976637</v>
      </c>
      <c r="S69" s="8">
        <v>73.575129533595785</v>
      </c>
      <c r="T69" s="8">
        <v>1.5178651649746191</v>
      </c>
      <c r="U69" s="8">
        <v>1.5999999999999992</v>
      </c>
      <c r="V69" s="8">
        <v>80.07199999999996</v>
      </c>
    </row>
    <row r="70" spans="1:22" x14ac:dyDescent="0.3">
      <c r="A70" s="8" t="s">
        <v>56</v>
      </c>
      <c r="B70" s="10">
        <v>90</v>
      </c>
      <c r="C70" s="17">
        <v>45320</v>
      </c>
      <c r="D70" s="10">
        <v>18</v>
      </c>
      <c r="E70" s="10" t="s">
        <v>6</v>
      </c>
      <c r="F70" s="10">
        <v>200</v>
      </c>
      <c r="G70" s="10">
        <v>12</v>
      </c>
      <c r="H70" s="10">
        <v>1336</v>
      </c>
      <c r="I70" s="10">
        <v>8.19</v>
      </c>
      <c r="J70" s="18">
        <v>11.38</v>
      </c>
      <c r="K70" s="18">
        <v>104.9</v>
      </c>
      <c r="L70" s="18">
        <v>7.8126197816788159E-2</v>
      </c>
      <c r="M70" s="8">
        <v>0.61240770264872213</v>
      </c>
      <c r="N70" s="8">
        <v>31.069035156681664</v>
      </c>
      <c r="O70" s="8">
        <v>9.9469727052350549</v>
      </c>
      <c r="P70" s="8">
        <v>41.016007861916719</v>
      </c>
      <c r="Q70" s="8">
        <v>1.1200000000002319</v>
      </c>
      <c r="R70" s="8">
        <v>0.75599999999980128</v>
      </c>
      <c r="S70" s="8">
        <v>67.499999999968281</v>
      </c>
      <c r="T70" s="8">
        <v>2.6067736040609142</v>
      </c>
      <c r="U70" s="8">
        <v>1.8000000000000005</v>
      </c>
      <c r="V70" s="8">
        <v>90.081000000000031</v>
      </c>
    </row>
    <row r="71" spans="1:22" x14ac:dyDescent="0.3">
      <c r="A71" s="8" t="s">
        <v>57</v>
      </c>
      <c r="B71" s="10">
        <v>90</v>
      </c>
      <c r="C71" s="17">
        <v>45320</v>
      </c>
      <c r="D71" s="10">
        <v>11</v>
      </c>
      <c r="E71" s="10" t="s">
        <v>5</v>
      </c>
      <c r="F71" s="10">
        <v>200</v>
      </c>
      <c r="G71" s="10">
        <v>11.9</v>
      </c>
      <c r="H71" s="10">
        <v>1235</v>
      </c>
      <c r="I71" s="10">
        <v>8.2100000000000009</v>
      </c>
      <c r="J71" s="18">
        <v>11.73</v>
      </c>
      <c r="K71" s="18">
        <v>107.3</v>
      </c>
      <c r="L71" s="18">
        <v>0.33854685720608324</v>
      </c>
      <c r="M71" s="8">
        <v>0.78738133197692872</v>
      </c>
      <c r="N71" s="8">
        <v>33.814847012392448</v>
      </c>
      <c r="O71" s="8">
        <v>2.587362842402182</v>
      </c>
      <c r="P71" s="8">
        <v>36.402209854794627</v>
      </c>
      <c r="Q71" s="8">
        <v>0.72500000000097486</v>
      </c>
      <c r="R71" s="8">
        <v>0.61999999999962085</v>
      </c>
      <c r="S71" s="8">
        <v>85.517241379143059</v>
      </c>
      <c r="T71" s="8">
        <v>2.8669878172588832</v>
      </c>
      <c r="U71" s="8">
        <v>1.2799999999999989</v>
      </c>
      <c r="V71" s="8">
        <v>64.057599999999951</v>
      </c>
    </row>
    <row r="72" spans="1:22" x14ac:dyDescent="0.3">
      <c r="A72" s="8" t="s">
        <v>58</v>
      </c>
      <c r="B72" s="10">
        <v>90</v>
      </c>
      <c r="C72" s="17">
        <v>45320</v>
      </c>
      <c r="D72" s="10">
        <v>20</v>
      </c>
      <c r="E72" s="10" t="s">
        <v>5</v>
      </c>
      <c r="F72" s="10">
        <v>200</v>
      </c>
      <c r="G72" s="10">
        <v>12.2</v>
      </c>
      <c r="H72" s="10">
        <v>1219</v>
      </c>
      <c r="I72" s="10">
        <v>9.15</v>
      </c>
      <c r="J72" s="18">
        <v>12.75</v>
      </c>
      <c r="K72" s="18">
        <v>118</v>
      </c>
      <c r="L72" s="18" t="s">
        <v>117</v>
      </c>
      <c r="M72" s="8">
        <v>0.32078498710171161</v>
      </c>
      <c r="N72" s="8">
        <v>29.508026205698936</v>
      </c>
      <c r="O72" s="8">
        <v>17.536570376281453</v>
      </c>
      <c r="P72" s="8">
        <v>47.044596581980386</v>
      </c>
      <c r="Q72" s="8">
        <v>0.48571428571366126</v>
      </c>
      <c r="R72" s="8">
        <v>0.44285714285687205</v>
      </c>
      <c r="S72" s="8">
        <v>91.176470588296766</v>
      </c>
      <c r="T72" s="8">
        <v>4.1688162436548222</v>
      </c>
      <c r="U72" s="8">
        <v>1.5199999999999991</v>
      </c>
      <c r="V72" s="8">
        <v>76.068399999999954</v>
      </c>
    </row>
    <row r="73" spans="1:22" x14ac:dyDescent="0.3">
      <c r="A73" s="8" t="s">
        <v>59</v>
      </c>
      <c r="B73" s="10">
        <v>90</v>
      </c>
      <c r="C73" s="17">
        <v>45320</v>
      </c>
      <c r="D73" s="10">
        <v>23</v>
      </c>
      <c r="E73" s="10" t="s">
        <v>5</v>
      </c>
      <c r="F73" s="10">
        <v>200</v>
      </c>
      <c r="G73" s="10">
        <v>12.2</v>
      </c>
      <c r="H73" s="10">
        <v>1257</v>
      </c>
      <c r="I73" s="10">
        <v>8.94</v>
      </c>
      <c r="J73" s="18">
        <v>13.07</v>
      </c>
      <c r="K73" s="18">
        <v>122.5</v>
      </c>
      <c r="L73" s="18">
        <v>7.8126197816788159E-2</v>
      </c>
      <c r="M73" s="8">
        <v>0.4957586164299182</v>
      </c>
      <c r="N73" s="8">
        <v>32.466811776777938</v>
      </c>
      <c r="O73" s="8">
        <v>2.4723689382954182</v>
      </c>
      <c r="P73" s="8">
        <v>34.939180715073356</v>
      </c>
      <c r="Q73" s="8">
        <v>0.40800000000018599</v>
      </c>
      <c r="R73" s="8">
        <v>0.40400000000033742</v>
      </c>
      <c r="S73" s="8">
        <v>99.019607843174811</v>
      </c>
      <c r="T73" s="8">
        <v>1.5005022560631696</v>
      </c>
      <c r="U73" s="8">
        <v>0.75999999999999956</v>
      </c>
      <c r="V73" s="8">
        <v>38.034199999999977</v>
      </c>
    </row>
    <row r="74" spans="1:22" x14ac:dyDescent="0.3">
      <c r="A74" s="1"/>
      <c r="B74" s="23"/>
      <c r="C74" s="24"/>
      <c r="D74" s="23"/>
      <c r="E74" s="23"/>
      <c r="F74" s="23"/>
      <c r="G74" s="23"/>
      <c r="H74" s="23"/>
      <c r="I74" s="23"/>
      <c r="J74" s="25"/>
      <c r="K74" s="25"/>
      <c r="L74" s="25"/>
    </row>
    <row r="75" spans="1:22" x14ac:dyDescent="0.3">
      <c r="A75" s="1"/>
      <c r="B75" s="23"/>
      <c r="C75" s="24"/>
      <c r="D75" s="23"/>
      <c r="E75" s="23"/>
      <c r="F75" s="23"/>
      <c r="G75" s="23"/>
      <c r="H75" s="23"/>
      <c r="I75" s="23"/>
      <c r="J75" s="25"/>
      <c r="K75" s="25"/>
      <c r="L75" s="25"/>
    </row>
    <row r="76" spans="1:22" x14ac:dyDescent="0.3">
      <c r="A76" s="1"/>
      <c r="B76" s="23"/>
      <c r="C76" s="24"/>
      <c r="D76" s="23"/>
      <c r="E76" s="23"/>
      <c r="F76" s="23"/>
      <c r="G76" s="23"/>
      <c r="H76" s="23"/>
      <c r="I76" s="23"/>
      <c r="J76" s="25"/>
      <c r="K76" s="25"/>
      <c r="L76" s="25"/>
    </row>
    <row r="77" spans="1:22" x14ac:dyDescent="0.3">
      <c r="A77" s="1"/>
      <c r="B77" s="23"/>
      <c r="C77" s="24"/>
      <c r="D77" s="23"/>
      <c r="E77" s="23"/>
      <c r="F77" s="23"/>
      <c r="G77" s="23"/>
      <c r="H77" s="23"/>
      <c r="I77" s="23"/>
      <c r="J77" s="25"/>
      <c r="K77" s="25"/>
      <c r="L77" s="25"/>
    </row>
    <row r="78" spans="1:22" x14ac:dyDescent="0.3">
      <c r="A78" s="1"/>
      <c r="B78" s="23"/>
      <c r="C78" s="24"/>
      <c r="D78" s="23"/>
      <c r="E78" s="23"/>
      <c r="F78" s="23"/>
      <c r="G78" s="23"/>
      <c r="H78" s="23"/>
      <c r="I78" s="23"/>
      <c r="J78" s="25"/>
      <c r="K78" s="25"/>
      <c r="L78" s="25"/>
    </row>
    <row r="79" spans="1:22" x14ac:dyDescent="0.3">
      <c r="A79" s="1"/>
      <c r="B79" s="23"/>
      <c r="C79" s="24"/>
      <c r="D79" s="23"/>
      <c r="E79" s="23"/>
      <c r="F79" s="23"/>
      <c r="G79" s="23"/>
      <c r="H79" s="23"/>
      <c r="I79" s="23"/>
      <c r="J79" s="25"/>
      <c r="K79" s="25"/>
      <c r="L79" s="25"/>
    </row>
    <row r="80" spans="1:22" x14ac:dyDescent="0.3">
      <c r="A80" s="1"/>
      <c r="B80" s="23"/>
      <c r="C80" s="24"/>
      <c r="D80" s="23"/>
      <c r="E80" s="23"/>
      <c r="F80" s="23"/>
      <c r="G80" s="23"/>
      <c r="H80" s="23"/>
      <c r="I80" s="23"/>
      <c r="J80" s="25"/>
      <c r="K80" s="25"/>
      <c r="L80" s="25"/>
    </row>
    <row r="81" spans="1:12" x14ac:dyDescent="0.3">
      <c r="A81" s="1"/>
      <c r="B81" s="23"/>
      <c r="C81" s="24"/>
      <c r="D81" s="23"/>
      <c r="E81" s="23"/>
      <c r="F81" s="23"/>
      <c r="G81" s="23"/>
      <c r="H81" s="23"/>
      <c r="I81" s="23"/>
      <c r="J81" s="25"/>
      <c r="K81" s="25"/>
      <c r="L81" s="25"/>
    </row>
    <row r="82" spans="1:12" x14ac:dyDescent="0.3">
      <c r="A82" s="1"/>
      <c r="B82" s="23"/>
      <c r="C82" s="24"/>
      <c r="D82" s="23"/>
      <c r="E82" s="23"/>
      <c r="F82" s="23"/>
      <c r="G82" s="23"/>
      <c r="H82" s="23"/>
      <c r="I82" s="23"/>
      <c r="J82" s="25"/>
      <c r="K82" s="25"/>
      <c r="L82" s="25"/>
    </row>
    <row r="83" spans="1:12" x14ac:dyDescent="0.3">
      <c r="A83" s="1"/>
      <c r="B83" s="23"/>
      <c r="C83" s="24"/>
      <c r="D83" s="23"/>
      <c r="E83" s="23"/>
      <c r="F83" s="23"/>
      <c r="G83" s="23"/>
      <c r="H83" s="23"/>
      <c r="I83" s="23"/>
      <c r="J83" s="25"/>
      <c r="K83" s="25"/>
      <c r="L83" s="25"/>
    </row>
    <row r="84" spans="1:12" x14ac:dyDescent="0.3">
      <c r="A84" s="1"/>
      <c r="B84" s="23"/>
      <c r="C84" s="24"/>
      <c r="D84" s="23"/>
      <c r="E84" s="23"/>
      <c r="F84" s="23"/>
      <c r="G84" s="23"/>
      <c r="H84" s="23"/>
      <c r="I84" s="23"/>
      <c r="J84" s="25"/>
      <c r="K84" s="25"/>
      <c r="L84" s="25"/>
    </row>
    <row r="85" spans="1:12" x14ac:dyDescent="0.3">
      <c r="A85" s="1"/>
      <c r="B85" s="23"/>
      <c r="C85" s="24"/>
      <c r="D85" s="23"/>
      <c r="E85" s="23"/>
      <c r="F85" s="23"/>
      <c r="G85" s="23"/>
      <c r="H85" s="23"/>
      <c r="I85" s="23"/>
      <c r="J85" s="25"/>
      <c r="K85" s="25"/>
      <c r="L85" s="25"/>
    </row>
    <row r="86" spans="1:12" x14ac:dyDescent="0.3">
      <c r="A86" s="1"/>
      <c r="B86" s="23"/>
      <c r="C86" s="24"/>
      <c r="D86" s="23"/>
      <c r="E86" s="23"/>
      <c r="F86" s="23"/>
      <c r="G86" s="23"/>
      <c r="H86" s="23"/>
      <c r="I86" s="23"/>
      <c r="J86" s="25"/>
      <c r="K86" s="25"/>
      <c r="L86" s="25"/>
    </row>
    <row r="87" spans="1:12" x14ac:dyDescent="0.3">
      <c r="A87" s="1"/>
      <c r="B87" s="23"/>
      <c r="C87" s="24"/>
      <c r="D87" s="23"/>
      <c r="E87" s="23"/>
      <c r="F87" s="23"/>
      <c r="G87" s="23"/>
      <c r="H87" s="23"/>
      <c r="I87" s="23"/>
      <c r="J87" s="25"/>
      <c r="K87" s="25"/>
      <c r="L87" s="25"/>
    </row>
    <row r="88" spans="1:12" x14ac:dyDescent="0.3">
      <c r="A88" s="1"/>
      <c r="B88" s="23"/>
      <c r="C88" s="24"/>
      <c r="D88" s="23"/>
      <c r="E88" s="23"/>
      <c r="F88" s="23"/>
      <c r="G88" s="23"/>
      <c r="H88" s="23"/>
      <c r="I88" s="23"/>
      <c r="J88" s="25"/>
      <c r="K88" s="25"/>
      <c r="L88" s="25"/>
    </row>
    <row r="89" spans="1:12" x14ac:dyDescent="0.3">
      <c r="A89" s="1"/>
      <c r="B89" s="23"/>
      <c r="C89" s="24"/>
      <c r="D89" s="23"/>
      <c r="E89" s="23"/>
      <c r="F89" s="23"/>
      <c r="G89" s="23"/>
      <c r="H89" s="23"/>
      <c r="I89" s="23"/>
      <c r="J89" s="25"/>
      <c r="K89" s="25"/>
      <c r="L89" s="25"/>
    </row>
    <row r="90" spans="1:12" x14ac:dyDescent="0.3">
      <c r="A90" s="1"/>
      <c r="B90" s="23"/>
      <c r="C90" s="24"/>
      <c r="D90" s="23"/>
      <c r="E90" s="23"/>
      <c r="F90" s="23"/>
      <c r="G90" s="23"/>
      <c r="H90" s="23"/>
      <c r="I90" s="23"/>
      <c r="J90" s="25"/>
      <c r="K90" s="25"/>
      <c r="L90" s="25"/>
    </row>
    <row r="91" spans="1:12" x14ac:dyDescent="0.3">
      <c r="A91" s="1"/>
      <c r="B91" s="23"/>
      <c r="C91" s="24"/>
      <c r="D91" s="23"/>
      <c r="E91" s="23"/>
      <c r="F91" s="23"/>
      <c r="G91" s="23"/>
      <c r="H91" s="23"/>
      <c r="I91" s="23"/>
      <c r="J91" s="25"/>
      <c r="K91" s="25"/>
      <c r="L91" s="25"/>
    </row>
    <row r="92" spans="1:12" x14ac:dyDescent="0.3">
      <c r="A92" s="1"/>
      <c r="B92" s="23"/>
      <c r="C92" s="24"/>
      <c r="D92" s="23"/>
      <c r="E92" s="23"/>
      <c r="F92" s="23"/>
      <c r="G92" s="23"/>
      <c r="H92" s="23"/>
      <c r="I92" s="23"/>
      <c r="J92" s="25"/>
      <c r="K92" s="25"/>
      <c r="L92" s="25"/>
    </row>
    <row r="93" spans="1:12" x14ac:dyDescent="0.3">
      <c r="A93" s="1"/>
      <c r="B93" s="23"/>
      <c r="C93" s="24"/>
      <c r="D93" s="23"/>
      <c r="E93" s="23"/>
      <c r="F93" s="23"/>
      <c r="G93" s="23"/>
      <c r="H93" s="23"/>
      <c r="I93" s="23"/>
      <c r="J93" s="25"/>
      <c r="K93" s="25"/>
      <c r="L93" s="25"/>
    </row>
    <row r="94" spans="1:12" x14ac:dyDescent="0.3">
      <c r="A94" s="1"/>
      <c r="B94" s="23"/>
      <c r="C94" s="24"/>
      <c r="D94" s="23"/>
      <c r="E94" s="23"/>
      <c r="F94" s="23"/>
      <c r="G94" s="23"/>
      <c r="H94" s="23"/>
      <c r="I94" s="23"/>
      <c r="J94" s="25"/>
      <c r="K94" s="25"/>
      <c r="L94" s="25"/>
    </row>
    <row r="95" spans="1:12" x14ac:dyDescent="0.3">
      <c r="A95" s="1"/>
      <c r="B95" s="23"/>
      <c r="C95" s="24"/>
      <c r="D95" s="23"/>
      <c r="E95" s="23"/>
      <c r="F95" s="23"/>
      <c r="G95" s="23"/>
      <c r="H95" s="23"/>
      <c r="I95" s="23"/>
      <c r="J95" s="25"/>
      <c r="K95" s="25"/>
      <c r="L95" s="25"/>
    </row>
    <row r="96" spans="1:12" x14ac:dyDescent="0.3">
      <c r="A96" s="1"/>
      <c r="B96" s="23"/>
      <c r="C96" s="24"/>
      <c r="D96" s="23"/>
      <c r="E96" s="23"/>
      <c r="F96" s="23"/>
      <c r="G96" s="23"/>
      <c r="H96" s="23"/>
      <c r="I96" s="23"/>
      <c r="J96" s="25"/>
      <c r="K96" s="25"/>
      <c r="L96" s="25"/>
    </row>
    <row r="97" spans="1:12" x14ac:dyDescent="0.3">
      <c r="A97" s="1"/>
      <c r="B97" s="23"/>
      <c r="C97" s="24"/>
      <c r="D97" s="23"/>
      <c r="E97" s="23"/>
      <c r="F97" s="23"/>
      <c r="G97" s="23"/>
      <c r="H97" s="23"/>
      <c r="I97" s="23"/>
      <c r="J97" s="25"/>
      <c r="K97" s="25"/>
      <c r="L97" s="25"/>
    </row>
    <row r="98" spans="1:12" x14ac:dyDescent="0.3">
      <c r="A98" s="1"/>
      <c r="B98" s="23"/>
      <c r="C98" s="24"/>
      <c r="D98" s="23"/>
      <c r="E98" s="23"/>
      <c r="F98" s="23"/>
      <c r="G98" s="23"/>
      <c r="H98" s="23"/>
      <c r="I98" s="23"/>
      <c r="J98" s="25"/>
      <c r="K98" s="25"/>
      <c r="L98" s="25"/>
    </row>
    <row r="99" spans="1:12" x14ac:dyDescent="0.3">
      <c r="A99" s="1"/>
      <c r="B99" s="23"/>
      <c r="C99" s="24"/>
      <c r="D99" s="23"/>
      <c r="E99" s="23"/>
      <c r="F99" s="23"/>
      <c r="G99" s="23"/>
      <c r="H99" s="23"/>
      <c r="I99" s="23"/>
      <c r="J99" s="25"/>
      <c r="K99" s="25"/>
      <c r="L99" s="25"/>
    </row>
    <row r="100" spans="1:12" x14ac:dyDescent="0.3">
      <c r="A100" s="1"/>
      <c r="B100" s="23"/>
      <c r="C100" s="24"/>
      <c r="D100" s="23"/>
      <c r="E100" s="23"/>
      <c r="F100" s="23"/>
      <c r="G100" s="23"/>
      <c r="H100" s="23"/>
      <c r="I100" s="23"/>
      <c r="J100" s="25"/>
      <c r="K100" s="25"/>
      <c r="L100" s="25"/>
    </row>
    <row r="101" spans="1:12" x14ac:dyDescent="0.3">
      <c r="A101" s="1"/>
      <c r="B101" s="23"/>
      <c r="C101" s="24"/>
      <c r="D101" s="23"/>
      <c r="E101" s="23"/>
      <c r="F101" s="23"/>
      <c r="G101" s="23"/>
      <c r="H101" s="23"/>
      <c r="I101" s="23"/>
      <c r="J101" s="25"/>
      <c r="K101" s="25"/>
      <c r="L101" s="25"/>
    </row>
    <row r="102" spans="1:12" x14ac:dyDescent="0.3">
      <c r="A102" s="1"/>
      <c r="B102" s="23"/>
      <c r="C102" s="24"/>
      <c r="D102" s="23"/>
      <c r="E102" s="23"/>
      <c r="F102" s="23"/>
      <c r="G102" s="23"/>
      <c r="H102" s="23"/>
      <c r="I102" s="23"/>
      <c r="J102" s="25"/>
      <c r="K102" s="25"/>
      <c r="L102" s="25"/>
    </row>
    <row r="103" spans="1:12" x14ac:dyDescent="0.3">
      <c r="A103" s="1"/>
      <c r="B103" s="23"/>
      <c r="C103" s="24"/>
      <c r="D103" s="23"/>
      <c r="E103" s="23"/>
      <c r="F103" s="23"/>
      <c r="G103" s="23"/>
      <c r="H103" s="23"/>
      <c r="I103" s="23"/>
      <c r="J103" s="25"/>
      <c r="K103" s="25"/>
      <c r="L103" s="25"/>
    </row>
    <row r="104" spans="1:12" x14ac:dyDescent="0.3">
      <c r="A104" s="1"/>
      <c r="B104" s="23"/>
      <c r="C104" s="24"/>
      <c r="D104" s="23"/>
      <c r="E104" s="23"/>
      <c r="F104" s="23"/>
      <c r="G104" s="23"/>
      <c r="H104" s="23"/>
      <c r="I104" s="23"/>
      <c r="J104" s="25"/>
      <c r="K104" s="25"/>
      <c r="L104" s="25"/>
    </row>
    <row r="105" spans="1:12" x14ac:dyDescent="0.3">
      <c r="A105" s="1"/>
      <c r="B105" s="23"/>
      <c r="C105" s="24"/>
      <c r="D105" s="23"/>
      <c r="E105" s="23"/>
      <c r="F105" s="23"/>
      <c r="G105" s="23"/>
      <c r="H105" s="23"/>
      <c r="I105" s="23"/>
      <c r="J105" s="25"/>
      <c r="K105" s="25"/>
      <c r="L105" s="25"/>
    </row>
    <row r="106" spans="1:12" x14ac:dyDescent="0.3">
      <c r="A106" s="1"/>
      <c r="B106" s="23"/>
      <c r="C106" s="24"/>
      <c r="D106" s="23"/>
      <c r="E106" s="23"/>
      <c r="F106" s="23"/>
      <c r="G106" s="23"/>
      <c r="H106" s="23"/>
      <c r="I106" s="23"/>
      <c r="J106" s="25"/>
      <c r="K106" s="25"/>
      <c r="L106" s="25"/>
    </row>
    <row r="107" spans="1:12" x14ac:dyDescent="0.3">
      <c r="A107" s="1"/>
      <c r="B107" s="23"/>
      <c r="C107" s="24"/>
      <c r="D107" s="23"/>
      <c r="E107" s="23"/>
      <c r="F107" s="23"/>
      <c r="G107" s="23"/>
      <c r="H107" s="23"/>
      <c r="I107" s="23"/>
      <c r="J107" s="25"/>
      <c r="K107" s="25"/>
      <c r="L107" s="25"/>
    </row>
    <row r="108" spans="1:12" x14ac:dyDescent="0.3">
      <c r="A108" s="1"/>
      <c r="B108" s="23"/>
      <c r="C108" s="24"/>
      <c r="D108" s="23"/>
      <c r="E108" s="23"/>
      <c r="F108" s="23"/>
      <c r="G108" s="23"/>
      <c r="H108" s="23"/>
      <c r="I108" s="23"/>
      <c r="J108" s="25"/>
      <c r="K108" s="25"/>
      <c r="L108" s="25"/>
    </row>
    <row r="109" spans="1:12" x14ac:dyDescent="0.3">
      <c r="A109" s="1"/>
      <c r="B109" s="23"/>
      <c r="C109" s="24"/>
      <c r="D109" s="23"/>
      <c r="E109" s="23"/>
      <c r="F109" s="23"/>
      <c r="G109" s="23"/>
      <c r="H109" s="23"/>
      <c r="I109" s="23"/>
      <c r="J109" s="25"/>
      <c r="K109" s="25"/>
      <c r="L109" s="25"/>
    </row>
    <row r="110" spans="1:12" x14ac:dyDescent="0.3">
      <c r="A110" s="1"/>
      <c r="B110" s="23"/>
      <c r="C110" s="24"/>
      <c r="D110" s="23"/>
      <c r="E110" s="23"/>
      <c r="F110" s="23"/>
      <c r="G110" s="23"/>
      <c r="H110" s="23"/>
      <c r="I110" s="23"/>
      <c r="J110" s="25"/>
      <c r="K110" s="25"/>
      <c r="L110" s="25"/>
    </row>
    <row r="111" spans="1:12" x14ac:dyDescent="0.3">
      <c r="A111" s="1"/>
      <c r="B111" s="23"/>
      <c r="C111" s="24"/>
      <c r="D111" s="23"/>
      <c r="E111" s="23"/>
      <c r="F111" s="23"/>
      <c r="G111" s="23"/>
      <c r="H111" s="23"/>
      <c r="I111" s="23"/>
      <c r="J111" s="25"/>
      <c r="K111" s="25"/>
      <c r="L111" s="25"/>
    </row>
    <row r="112" spans="1:12" x14ac:dyDescent="0.3">
      <c r="A112" s="1"/>
      <c r="B112" s="23"/>
      <c r="C112" s="24"/>
      <c r="D112" s="23"/>
      <c r="E112" s="23"/>
      <c r="F112" s="23"/>
      <c r="G112" s="23"/>
      <c r="H112" s="23"/>
      <c r="I112" s="23"/>
      <c r="J112" s="25"/>
      <c r="K112" s="25"/>
      <c r="L112" s="25"/>
    </row>
    <row r="113" spans="1:12" x14ac:dyDescent="0.3">
      <c r="A113" s="1"/>
      <c r="B113" s="23"/>
      <c r="C113" s="24"/>
      <c r="D113" s="23"/>
      <c r="E113" s="23"/>
      <c r="F113" s="23"/>
      <c r="G113" s="23"/>
      <c r="H113" s="23"/>
      <c r="I113" s="23"/>
      <c r="J113" s="25"/>
      <c r="K113" s="25"/>
      <c r="L113" s="25"/>
    </row>
    <row r="114" spans="1:12" x14ac:dyDescent="0.3">
      <c r="A114" s="1"/>
      <c r="B114" s="23"/>
      <c r="C114" s="24"/>
      <c r="D114" s="23"/>
      <c r="E114" s="23"/>
      <c r="F114" s="23"/>
      <c r="G114" s="23"/>
      <c r="H114" s="23"/>
      <c r="I114" s="23"/>
      <c r="J114" s="25"/>
      <c r="K114" s="25"/>
      <c r="L114" s="25"/>
    </row>
    <row r="115" spans="1:12" x14ac:dyDescent="0.3">
      <c r="A115" s="1"/>
      <c r="B115" s="23"/>
      <c r="C115" s="24"/>
      <c r="D115" s="23"/>
      <c r="E115" s="23"/>
      <c r="F115" s="23"/>
      <c r="G115" s="23"/>
      <c r="H115" s="23"/>
      <c r="I115" s="23"/>
      <c r="J115" s="25"/>
      <c r="K115" s="25"/>
      <c r="L115" s="25"/>
    </row>
    <row r="116" spans="1:12" x14ac:dyDescent="0.3">
      <c r="A116" s="1"/>
      <c r="B116" s="23"/>
      <c r="C116" s="24"/>
      <c r="D116" s="23"/>
      <c r="E116" s="23"/>
      <c r="F116" s="23"/>
      <c r="G116" s="23"/>
      <c r="H116" s="23"/>
      <c r="I116" s="23"/>
      <c r="J116" s="25"/>
      <c r="K116" s="25"/>
      <c r="L116" s="25"/>
    </row>
    <row r="117" spans="1:12" x14ac:dyDescent="0.3">
      <c r="A117" s="1"/>
      <c r="B117" s="23"/>
      <c r="C117" s="24"/>
      <c r="D117" s="23"/>
      <c r="E117" s="23"/>
      <c r="F117" s="23"/>
      <c r="G117" s="23"/>
      <c r="H117" s="23"/>
      <c r="I117" s="23"/>
      <c r="J117" s="25"/>
      <c r="K117" s="25"/>
      <c r="L117" s="25"/>
    </row>
    <row r="118" spans="1:12" x14ac:dyDescent="0.3">
      <c r="A118" s="1"/>
      <c r="B118" s="23"/>
      <c r="C118" s="24"/>
      <c r="D118" s="23"/>
      <c r="E118" s="23"/>
      <c r="F118" s="23"/>
      <c r="G118" s="23"/>
      <c r="H118" s="23"/>
      <c r="I118" s="23"/>
      <c r="J118" s="25"/>
      <c r="K118" s="25"/>
      <c r="L118" s="25"/>
    </row>
    <row r="119" spans="1:12" x14ac:dyDescent="0.3">
      <c r="A119" s="1"/>
      <c r="B119" s="23"/>
      <c r="C119" s="24"/>
      <c r="D119" s="23"/>
      <c r="E119" s="23"/>
      <c r="F119" s="23"/>
      <c r="G119" s="23"/>
      <c r="H119" s="23"/>
      <c r="I119" s="23"/>
      <c r="J119" s="25"/>
      <c r="K119" s="25"/>
      <c r="L119" s="25"/>
    </row>
    <row r="120" spans="1:12" x14ac:dyDescent="0.3">
      <c r="A120" s="1"/>
      <c r="B120" s="23"/>
      <c r="C120" s="24"/>
      <c r="D120" s="23"/>
      <c r="E120" s="23"/>
      <c r="F120" s="23"/>
      <c r="G120" s="23"/>
      <c r="H120" s="23"/>
      <c r="I120" s="23"/>
      <c r="J120" s="25"/>
      <c r="K120" s="25"/>
      <c r="L120" s="25"/>
    </row>
    <row r="121" spans="1:12" x14ac:dyDescent="0.3">
      <c r="A121" s="1"/>
      <c r="B121" s="23"/>
      <c r="C121" s="24"/>
      <c r="D121" s="23"/>
      <c r="E121" s="23"/>
      <c r="F121" s="23"/>
      <c r="G121" s="23"/>
      <c r="H121" s="23"/>
      <c r="I121" s="23"/>
      <c r="J121" s="25"/>
      <c r="K121" s="25"/>
      <c r="L121" s="25"/>
    </row>
    <row r="122" spans="1:12" x14ac:dyDescent="0.3">
      <c r="A122" s="1"/>
      <c r="B122" s="23"/>
      <c r="C122" s="24"/>
      <c r="D122" s="23"/>
      <c r="E122" s="23"/>
      <c r="F122" s="23"/>
      <c r="G122" s="23"/>
      <c r="H122" s="23"/>
      <c r="I122" s="23"/>
      <c r="J122" s="25"/>
      <c r="K122" s="25"/>
      <c r="L122" s="25"/>
    </row>
    <row r="123" spans="1:12" x14ac:dyDescent="0.3">
      <c r="A123" s="1"/>
      <c r="B123" s="23"/>
      <c r="C123" s="24"/>
      <c r="D123" s="23"/>
      <c r="E123" s="23"/>
      <c r="F123" s="23"/>
      <c r="G123" s="23"/>
      <c r="H123" s="23"/>
      <c r="I123" s="23"/>
      <c r="J123" s="25"/>
      <c r="K123" s="25"/>
      <c r="L123" s="25"/>
    </row>
    <row r="124" spans="1:12" x14ac:dyDescent="0.3">
      <c r="A124" s="1"/>
      <c r="B124" s="23"/>
      <c r="C124" s="24"/>
      <c r="D124" s="23"/>
      <c r="E124" s="23"/>
      <c r="F124" s="23"/>
      <c r="G124" s="23"/>
      <c r="H124" s="23"/>
      <c r="I124" s="23"/>
      <c r="J124" s="25"/>
      <c r="K124" s="25"/>
      <c r="L124" s="25"/>
    </row>
    <row r="125" spans="1:12" x14ac:dyDescent="0.3">
      <c r="A125" s="1"/>
      <c r="B125" s="23"/>
      <c r="C125" s="24"/>
      <c r="D125" s="23"/>
      <c r="E125" s="23"/>
      <c r="F125" s="23"/>
      <c r="G125" s="23"/>
      <c r="H125" s="23"/>
      <c r="I125" s="23"/>
      <c r="J125" s="25"/>
      <c r="K125" s="25"/>
      <c r="L125" s="25"/>
    </row>
    <row r="126" spans="1:12" x14ac:dyDescent="0.3">
      <c r="A126" s="1"/>
      <c r="B126" s="23"/>
      <c r="C126" s="24"/>
      <c r="D126" s="23"/>
      <c r="E126" s="23"/>
      <c r="F126" s="23"/>
      <c r="G126" s="23"/>
      <c r="H126" s="23"/>
      <c r="I126" s="23"/>
      <c r="J126" s="25"/>
      <c r="K126" s="25"/>
      <c r="L126" s="25"/>
    </row>
    <row r="127" spans="1:12" x14ac:dyDescent="0.3">
      <c r="A127" s="1"/>
      <c r="B127" s="23"/>
      <c r="C127" s="24"/>
      <c r="D127" s="23"/>
      <c r="E127" s="23"/>
      <c r="F127" s="23"/>
      <c r="G127" s="23"/>
      <c r="H127" s="23"/>
      <c r="I127" s="23"/>
      <c r="J127" s="25"/>
      <c r="K127" s="25"/>
      <c r="L127" s="25"/>
    </row>
    <row r="128" spans="1:12" x14ac:dyDescent="0.3">
      <c r="A128" s="1"/>
      <c r="B128" s="23"/>
      <c r="C128" s="24"/>
      <c r="D128" s="23"/>
      <c r="E128" s="23"/>
      <c r="F128" s="23"/>
      <c r="G128" s="23"/>
      <c r="H128" s="23"/>
      <c r="I128" s="23"/>
      <c r="J128" s="25"/>
      <c r="K128" s="25"/>
      <c r="L128" s="25"/>
    </row>
    <row r="129" spans="1:12" x14ac:dyDescent="0.3">
      <c r="A129" s="1"/>
      <c r="B129" s="23"/>
      <c r="C129" s="24"/>
      <c r="D129" s="23"/>
      <c r="E129" s="23"/>
      <c r="F129" s="23"/>
      <c r="G129" s="23"/>
      <c r="H129" s="23"/>
      <c r="I129" s="23"/>
      <c r="J129" s="25"/>
      <c r="K129" s="25"/>
      <c r="L129" s="25"/>
    </row>
    <row r="130" spans="1:12" x14ac:dyDescent="0.3">
      <c r="A130" s="1"/>
      <c r="B130" s="23"/>
      <c r="C130" s="24"/>
      <c r="D130" s="23"/>
      <c r="E130" s="23"/>
      <c r="F130" s="23"/>
      <c r="G130" s="23"/>
      <c r="H130" s="23"/>
      <c r="I130" s="23"/>
      <c r="J130" s="25"/>
      <c r="K130" s="25"/>
      <c r="L130" s="25"/>
    </row>
    <row r="131" spans="1:12" x14ac:dyDescent="0.3">
      <c r="A131" s="1"/>
      <c r="B131" s="23"/>
      <c r="C131" s="24"/>
      <c r="D131" s="23"/>
      <c r="E131" s="23"/>
      <c r="F131" s="23"/>
      <c r="G131" s="23"/>
      <c r="H131" s="23"/>
      <c r="I131" s="23"/>
      <c r="J131" s="25"/>
      <c r="K131" s="25"/>
      <c r="L131" s="25"/>
    </row>
    <row r="132" spans="1:12" x14ac:dyDescent="0.3">
      <c r="A132" s="1"/>
      <c r="B132" s="23"/>
      <c r="C132" s="24"/>
      <c r="D132" s="23"/>
      <c r="E132" s="23"/>
      <c r="F132" s="23"/>
      <c r="G132" s="23"/>
      <c r="H132" s="23"/>
      <c r="I132" s="23"/>
      <c r="J132" s="25"/>
      <c r="K132" s="25"/>
      <c r="L132" s="25"/>
    </row>
    <row r="133" spans="1:12" x14ac:dyDescent="0.3">
      <c r="A133" s="1"/>
      <c r="B133" s="23"/>
      <c r="C133" s="24"/>
      <c r="D133" s="23"/>
      <c r="E133" s="23"/>
      <c r="F133" s="23"/>
      <c r="G133" s="23"/>
      <c r="H133" s="23"/>
      <c r="I133" s="23"/>
      <c r="J133" s="25"/>
      <c r="K133" s="25"/>
      <c r="L133" s="25"/>
    </row>
    <row r="134" spans="1:12" x14ac:dyDescent="0.3">
      <c r="A134" s="1"/>
      <c r="B134" s="23"/>
      <c r="C134" s="24"/>
      <c r="D134" s="23"/>
      <c r="E134" s="23"/>
      <c r="F134" s="23"/>
      <c r="G134" s="23"/>
      <c r="H134" s="23"/>
      <c r="I134" s="23"/>
      <c r="J134" s="25"/>
      <c r="K134" s="25"/>
      <c r="L134" s="25"/>
    </row>
    <row r="135" spans="1:12" x14ac:dyDescent="0.3">
      <c r="A135" s="1"/>
      <c r="B135" s="23"/>
      <c r="C135" s="24"/>
      <c r="D135" s="23"/>
      <c r="E135" s="23"/>
      <c r="F135" s="23"/>
      <c r="G135" s="23"/>
      <c r="H135" s="23"/>
      <c r="I135" s="23"/>
      <c r="J135" s="25"/>
      <c r="K135" s="25"/>
      <c r="L135" s="25"/>
    </row>
    <row r="136" spans="1:12" x14ac:dyDescent="0.3">
      <c r="A136" s="1"/>
      <c r="B136" s="23"/>
      <c r="C136" s="24"/>
      <c r="D136" s="23"/>
      <c r="E136" s="23"/>
      <c r="F136" s="23"/>
      <c r="G136" s="23"/>
      <c r="H136" s="23"/>
      <c r="I136" s="23"/>
      <c r="J136" s="25"/>
      <c r="K136" s="25"/>
      <c r="L136" s="25"/>
    </row>
    <row r="137" spans="1:12" x14ac:dyDescent="0.3">
      <c r="A137" s="1"/>
      <c r="B137" s="23"/>
      <c r="C137" s="24"/>
      <c r="D137" s="23"/>
      <c r="E137" s="23"/>
      <c r="F137" s="23"/>
      <c r="G137" s="23"/>
      <c r="H137" s="23"/>
      <c r="I137" s="23"/>
      <c r="J137" s="25"/>
      <c r="K137" s="25"/>
      <c r="L137" s="25"/>
    </row>
    <row r="138" spans="1:12" x14ac:dyDescent="0.3">
      <c r="A138" s="1"/>
      <c r="B138" s="23"/>
      <c r="C138" s="24"/>
      <c r="D138" s="23"/>
      <c r="E138" s="23"/>
      <c r="F138" s="23"/>
      <c r="G138" s="23"/>
      <c r="H138" s="23"/>
      <c r="I138" s="23"/>
      <c r="J138" s="25"/>
      <c r="K138" s="25"/>
      <c r="L138" s="25"/>
    </row>
    <row r="139" spans="1:12" x14ac:dyDescent="0.3">
      <c r="A139" s="1"/>
      <c r="B139" s="23"/>
      <c r="C139" s="24"/>
      <c r="D139" s="23"/>
      <c r="E139" s="23"/>
      <c r="F139" s="23"/>
      <c r="G139" s="23"/>
      <c r="H139" s="23"/>
      <c r="I139" s="23"/>
      <c r="J139" s="25"/>
      <c r="K139" s="25"/>
      <c r="L139" s="25"/>
    </row>
    <row r="140" spans="1:12" x14ac:dyDescent="0.3">
      <c r="A140" s="1"/>
      <c r="B140" s="23"/>
      <c r="C140" s="24"/>
      <c r="D140" s="23"/>
      <c r="E140" s="23"/>
      <c r="F140" s="23"/>
      <c r="G140" s="23"/>
      <c r="H140" s="23"/>
      <c r="I140" s="23"/>
      <c r="J140" s="25"/>
      <c r="K140" s="25"/>
      <c r="L140" s="25"/>
    </row>
    <row r="141" spans="1:12" x14ac:dyDescent="0.3">
      <c r="A141" s="1"/>
      <c r="B141" s="23"/>
      <c r="C141" s="24"/>
      <c r="D141" s="23"/>
      <c r="E141" s="23"/>
      <c r="F141" s="23"/>
      <c r="G141" s="23"/>
      <c r="H141" s="23"/>
      <c r="I141" s="23"/>
      <c r="J141" s="25"/>
      <c r="K141" s="25"/>
      <c r="L141" s="25"/>
    </row>
    <row r="142" spans="1:12" x14ac:dyDescent="0.3">
      <c r="A142" s="1"/>
      <c r="B142" s="23"/>
      <c r="C142" s="24"/>
      <c r="D142" s="23"/>
      <c r="E142" s="23"/>
      <c r="F142" s="23"/>
      <c r="G142" s="23"/>
      <c r="H142" s="23"/>
      <c r="I142" s="23"/>
      <c r="J142" s="25"/>
      <c r="K142" s="25"/>
      <c r="L142" s="25"/>
    </row>
    <row r="143" spans="1:12" x14ac:dyDescent="0.3">
      <c r="A143" s="1"/>
      <c r="B143" s="23"/>
      <c r="C143" s="24"/>
      <c r="D143" s="23"/>
      <c r="E143" s="23"/>
      <c r="F143" s="23"/>
      <c r="G143" s="23"/>
      <c r="H143" s="23"/>
      <c r="I143" s="23"/>
      <c r="J143" s="25"/>
      <c r="K143" s="25"/>
      <c r="L143" s="25"/>
    </row>
    <row r="144" spans="1:12" x14ac:dyDescent="0.3">
      <c r="A144" s="1"/>
      <c r="B144" s="23"/>
      <c r="C144" s="24"/>
      <c r="D144" s="23"/>
      <c r="E144" s="23"/>
      <c r="F144" s="23"/>
      <c r="G144" s="23"/>
      <c r="H144" s="23"/>
      <c r="I144" s="23"/>
      <c r="J144" s="25"/>
      <c r="K144" s="25"/>
      <c r="L144" s="25"/>
    </row>
    <row r="145" spans="1:12" x14ac:dyDescent="0.3">
      <c r="A145" s="1"/>
      <c r="B145" s="23"/>
      <c r="C145" s="24"/>
      <c r="D145" s="23"/>
      <c r="E145" s="23"/>
      <c r="F145" s="23"/>
      <c r="G145" s="23"/>
      <c r="H145" s="23"/>
      <c r="I145" s="23"/>
      <c r="J145" s="25"/>
      <c r="K145" s="25"/>
      <c r="L145" s="25"/>
    </row>
    <row r="146" spans="1:12" x14ac:dyDescent="0.3">
      <c r="A146" s="1"/>
      <c r="B146" s="23"/>
      <c r="C146" s="24"/>
      <c r="D146" s="23"/>
      <c r="E146" s="23"/>
      <c r="F146" s="23"/>
      <c r="G146" s="23"/>
      <c r="H146" s="23"/>
      <c r="I146" s="23"/>
      <c r="J146" s="25"/>
      <c r="K146" s="25"/>
      <c r="L146" s="25"/>
    </row>
    <row r="147" spans="1:12" x14ac:dyDescent="0.3">
      <c r="A147" s="1"/>
      <c r="B147" s="23"/>
      <c r="C147" s="24"/>
      <c r="D147" s="23"/>
      <c r="E147" s="23"/>
      <c r="F147" s="23"/>
      <c r="G147" s="23"/>
      <c r="H147" s="23"/>
      <c r="I147" s="23"/>
      <c r="J147" s="25"/>
      <c r="K147" s="25"/>
      <c r="L147" s="25"/>
    </row>
    <row r="148" spans="1:12" x14ac:dyDescent="0.3">
      <c r="A148" s="1"/>
      <c r="B148" s="23"/>
      <c r="C148" s="24"/>
      <c r="D148" s="23"/>
      <c r="E148" s="23"/>
      <c r="F148" s="23"/>
      <c r="G148" s="23"/>
      <c r="H148" s="23"/>
      <c r="I148" s="23"/>
      <c r="J148" s="25"/>
      <c r="K148" s="25"/>
      <c r="L148" s="25"/>
    </row>
    <row r="149" spans="1:12" x14ac:dyDescent="0.3">
      <c r="A149" s="1"/>
      <c r="B149" s="23"/>
      <c r="C149" s="24"/>
      <c r="D149" s="23"/>
      <c r="E149" s="23"/>
      <c r="F149" s="23"/>
      <c r="G149" s="23"/>
      <c r="H149" s="23"/>
      <c r="I149" s="23"/>
      <c r="J149" s="25"/>
      <c r="K149" s="25"/>
      <c r="L149" s="25"/>
    </row>
    <row r="150" spans="1:12" x14ac:dyDescent="0.3">
      <c r="A150" s="1"/>
      <c r="B150" s="23"/>
      <c r="C150" s="24"/>
      <c r="D150" s="23"/>
      <c r="E150" s="23"/>
      <c r="F150" s="23"/>
      <c r="G150" s="23"/>
      <c r="H150" s="23"/>
      <c r="I150" s="23"/>
      <c r="J150" s="25"/>
      <c r="K150" s="25"/>
      <c r="L150" s="25"/>
    </row>
    <row r="151" spans="1:12" x14ac:dyDescent="0.3">
      <c r="A151" s="1"/>
      <c r="B151" s="23"/>
      <c r="C151" s="24"/>
      <c r="D151" s="23"/>
      <c r="E151" s="23"/>
      <c r="F151" s="23"/>
      <c r="G151" s="23"/>
      <c r="H151" s="23"/>
      <c r="I151" s="23"/>
      <c r="J151" s="25"/>
      <c r="K151" s="25"/>
      <c r="L151" s="25"/>
    </row>
    <row r="152" spans="1:12" x14ac:dyDescent="0.3">
      <c r="A152" s="1"/>
      <c r="B152" s="23"/>
      <c r="C152" s="24"/>
      <c r="D152" s="23"/>
      <c r="E152" s="23"/>
      <c r="F152" s="23"/>
      <c r="G152" s="23"/>
      <c r="H152" s="23"/>
      <c r="I152" s="23"/>
      <c r="J152" s="25"/>
      <c r="K152" s="25"/>
      <c r="L152" s="25"/>
    </row>
    <row r="153" spans="1:12" x14ac:dyDescent="0.3">
      <c r="A153" s="1"/>
      <c r="B153" s="23"/>
      <c r="C153" s="24"/>
      <c r="D153" s="23"/>
      <c r="E153" s="23"/>
      <c r="F153" s="23"/>
      <c r="G153" s="23"/>
      <c r="H153" s="23"/>
      <c r="I153" s="23"/>
      <c r="J153" s="25"/>
      <c r="K153" s="25"/>
      <c r="L153" s="25"/>
    </row>
    <row r="154" spans="1:12" x14ac:dyDescent="0.3">
      <c r="A154" s="1"/>
      <c r="B154" s="23"/>
      <c r="C154" s="24"/>
      <c r="D154" s="23"/>
      <c r="E154" s="23"/>
      <c r="F154" s="23"/>
      <c r="G154" s="23"/>
      <c r="H154" s="23"/>
      <c r="I154" s="23"/>
      <c r="J154" s="25"/>
      <c r="K154" s="25"/>
      <c r="L154" s="25"/>
    </row>
    <row r="155" spans="1:12" x14ac:dyDescent="0.3">
      <c r="A155" s="1"/>
      <c r="B155" s="23"/>
      <c r="C155" s="24"/>
      <c r="D155" s="23"/>
      <c r="E155" s="23"/>
      <c r="F155" s="23"/>
      <c r="G155" s="23"/>
      <c r="H155" s="23"/>
      <c r="I155" s="23"/>
      <c r="J155" s="25"/>
      <c r="K155" s="25"/>
      <c r="L155" s="25"/>
    </row>
    <row r="156" spans="1:12" x14ac:dyDescent="0.3">
      <c r="A156" s="1"/>
      <c r="B156" s="23"/>
      <c r="C156" s="24"/>
      <c r="D156" s="23"/>
      <c r="E156" s="23"/>
      <c r="F156" s="23"/>
      <c r="G156" s="23"/>
      <c r="H156" s="23"/>
      <c r="I156" s="23"/>
      <c r="J156" s="25"/>
      <c r="K156" s="25"/>
      <c r="L156" s="25"/>
    </row>
    <row r="157" spans="1:12" x14ac:dyDescent="0.3">
      <c r="A157" s="1"/>
      <c r="B157" s="23"/>
      <c r="C157" s="24"/>
      <c r="D157" s="23"/>
      <c r="E157" s="23"/>
      <c r="F157" s="23"/>
      <c r="G157" s="23"/>
      <c r="H157" s="23"/>
      <c r="I157" s="23"/>
      <c r="J157" s="25"/>
      <c r="K157" s="25"/>
      <c r="L157" s="25"/>
    </row>
    <row r="158" spans="1:12" x14ac:dyDescent="0.3">
      <c r="A158" s="1"/>
      <c r="B158" s="23"/>
      <c r="C158" s="24"/>
      <c r="D158" s="23"/>
      <c r="E158" s="23"/>
      <c r="F158" s="23"/>
      <c r="G158" s="23"/>
      <c r="H158" s="23"/>
      <c r="I158" s="23"/>
      <c r="J158" s="25"/>
      <c r="K158" s="25"/>
      <c r="L158" s="25"/>
    </row>
    <row r="159" spans="1:12" x14ac:dyDescent="0.3">
      <c r="A159" s="1"/>
      <c r="B159" s="23"/>
      <c r="C159" s="24"/>
      <c r="D159" s="23"/>
      <c r="E159" s="23"/>
      <c r="F159" s="23"/>
      <c r="G159" s="23"/>
      <c r="H159" s="23"/>
      <c r="I159" s="23"/>
      <c r="J159" s="25"/>
      <c r="K159" s="25"/>
      <c r="L159" s="25"/>
    </row>
    <row r="160" spans="1:12" x14ac:dyDescent="0.3">
      <c r="A160" s="1"/>
      <c r="B160" s="23"/>
      <c r="C160" s="24"/>
      <c r="D160" s="23"/>
      <c r="E160" s="23"/>
      <c r="F160" s="23"/>
      <c r="G160" s="23"/>
      <c r="H160" s="23"/>
      <c r="I160" s="23"/>
      <c r="J160" s="25"/>
      <c r="K160" s="25"/>
      <c r="L160" s="25"/>
    </row>
    <row r="161" spans="1:12" x14ac:dyDescent="0.3">
      <c r="A161" s="1"/>
      <c r="B161" s="23"/>
      <c r="C161" s="24"/>
      <c r="D161" s="23"/>
      <c r="E161" s="23"/>
      <c r="F161" s="23"/>
      <c r="G161" s="23"/>
      <c r="H161" s="23"/>
      <c r="I161" s="23"/>
      <c r="J161" s="25"/>
      <c r="K161" s="25"/>
      <c r="L161" s="25"/>
    </row>
    <row r="162" spans="1:12" x14ac:dyDescent="0.3">
      <c r="A162" s="1"/>
      <c r="B162" s="23"/>
      <c r="C162" s="24"/>
      <c r="D162" s="23"/>
      <c r="E162" s="23"/>
      <c r="F162" s="23"/>
      <c r="G162" s="23"/>
      <c r="H162" s="23"/>
      <c r="I162" s="23"/>
      <c r="J162" s="25"/>
      <c r="K162" s="25"/>
      <c r="L162" s="25"/>
    </row>
    <row r="163" spans="1:12" x14ac:dyDescent="0.3">
      <c r="A163" s="1"/>
      <c r="B163" s="23"/>
      <c r="C163" s="24"/>
      <c r="D163" s="23"/>
      <c r="E163" s="23"/>
      <c r="F163" s="23"/>
      <c r="G163" s="23"/>
      <c r="H163" s="23"/>
      <c r="I163" s="23"/>
      <c r="J163" s="25"/>
      <c r="K163" s="25"/>
      <c r="L163" s="25"/>
    </row>
    <row r="164" spans="1:12" x14ac:dyDescent="0.3">
      <c r="A164" s="1"/>
      <c r="B164" s="23"/>
      <c r="C164" s="24"/>
      <c r="D164" s="23"/>
      <c r="E164" s="23"/>
      <c r="F164" s="23"/>
      <c r="G164" s="23"/>
      <c r="H164" s="23"/>
      <c r="I164" s="23"/>
      <c r="J164" s="25"/>
      <c r="K164" s="25"/>
      <c r="L164" s="25"/>
    </row>
    <row r="165" spans="1:12" x14ac:dyDescent="0.3">
      <c r="A165" s="1"/>
      <c r="B165" s="23"/>
      <c r="C165" s="24"/>
      <c r="D165" s="23"/>
      <c r="E165" s="23"/>
      <c r="F165" s="23"/>
      <c r="G165" s="23"/>
      <c r="H165" s="23"/>
      <c r="I165" s="23"/>
      <c r="J165" s="25"/>
      <c r="K165" s="25"/>
      <c r="L165" s="25"/>
    </row>
    <row r="166" spans="1:12" x14ac:dyDescent="0.3">
      <c r="A166" s="1"/>
      <c r="B166" s="23"/>
      <c r="C166" s="24"/>
      <c r="D166" s="23"/>
      <c r="E166" s="23"/>
      <c r="F166" s="23"/>
      <c r="G166" s="23"/>
      <c r="H166" s="23"/>
      <c r="I166" s="23"/>
      <c r="J166" s="25"/>
      <c r="K166" s="25"/>
      <c r="L166" s="25"/>
    </row>
    <row r="167" spans="1:12" x14ac:dyDescent="0.3">
      <c r="A167" s="1"/>
      <c r="B167" s="23"/>
      <c r="C167" s="24"/>
      <c r="D167" s="23"/>
      <c r="E167" s="23"/>
      <c r="F167" s="23"/>
      <c r="G167" s="23"/>
      <c r="H167" s="23"/>
      <c r="I167" s="23"/>
      <c r="J167" s="25"/>
      <c r="K167" s="25"/>
      <c r="L167" s="25"/>
    </row>
    <row r="168" spans="1:12" x14ac:dyDescent="0.3">
      <c r="A168" s="1"/>
      <c r="B168" s="23"/>
      <c r="C168" s="24"/>
      <c r="D168" s="23"/>
      <c r="E168" s="23"/>
      <c r="F168" s="23"/>
      <c r="G168" s="23"/>
      <c r="H168" s="23"/>
      <c r="I168" s="23"/>
      <c r="J168" s="25"/>
      <c r="K168" s="25"/>
      <c r="L168" s="25"/>
    </row>
    <row r="169" spans="1:12" x14ac:dyDescent="0.3">
      <c r="A169" s="1"/>
      <c r="B169" s="23"/>
      <c r="C169" s="24"/>
      <c r="D169" s="23"/>
      <c r="E169" s="23"/>
      <c r="F169" s="23"/>
      <c r="G169" s="23"/>
      <c r="H169" s="23"/>
      <c r="I169" s="23"/>
      <c r="J169" s="25"/>
      <c r="K169" s="25"/>
      <c r="L169" s="25"/>
    </row>
    <row r="170" spans="1:12" x14ac:dyDescent="0.3">
      <c r="A170" s="1"/>
      <c r="B170" s="23"/>
      <c r="C170" s="24"/>
      <c r="D170" s="23"/>
      <c r="E170" s="23"/>
      <c r="F170" s="23"/>
      <c r="G170" s="23"/>
      <c r="H170" s="23"/>
      <c r="I170" s="23"/>
      <c r="J170" s="25"/>
      <c r="K170" s="25"/>
      <c r="L170" s="25"/>
    </row>
    <row r="171" spans="1:12" x14ac:dyDescent="0.3">
      <c r="A171" s="1"/>
      <c r="B171" s="23"/>
      <c r="C171" s="24"/>
      <c r="D171" s="23"/>
      <c r="E171" s="23"/>
      <c r="F171" s="23"/>
      <c r="G171" s="23"/>
      <c r="H171" s="23"/>
      <c r="I171" s="23"/>
      <c r="J171" s="25"/>
      <c r="K171" s="25"/>
      <c r="L171" s="25"/>
    </row>
    <row r="172" spans="1:12" x14ac:dyDescent="0.3">
      <c r="A172" s="1"/>
      <c r="B172" s="23"/>
      <c r="C172" s="24"/>
      <c r="D172" s="23"/>
      <c r="E172" s="23"/>
      <c r="F172" s="23"/>
      <c r="G172" s="23"/>
      <c r="H172" s="23"/>
      <c r="I172" s="23"/>
      <c r="J172" s="25"/>
      <c r="K172" s="25"/>
      <c r="L172" s="25"/>
    </row>
    <row r="173" spans="1:12" x14ac:dyDescent="0.3">
      <c r="A173" s="1"/>
      <c r="B173" s="23"/>
      <c r="C173" s="24"/>
      <c r="D173" s="23"/>
      <c r="E173" s="23"/>
      <c r="F173" s="23"/>
      <c r="G173" s="23"/>
      <c r="H173" s="23"/>
      <c r="I173" s="23"/>
      <c r="J173" s="25"/>
      <c r="K173" s="25"/>
      <c r="L173" s="25"/>
    </row>
    <row r="174" spans="1:12" x14ac:dyDescent="0.3">
      <c r="A174" s="1"/>
      <c r="B174" s="23"/>
      <c r="C174" s="24"/>
      <c r="D174" s="23"/>
      <c r="E174" s="23"/>
      <c r="F174" s="23"/>
      <c r="G174" s="23"/>
      <c r="H174" s="23"/>
      <c r="I174" s="23"/>
      <c r="J174" s="25"/>
      <c r="K174" s="25"/>
      <c r="L174" s="25"/>
    </row>
    <row r="175" spans="1:12" x14ac:dyDescent="0.3">
      <c r="A175" s="1"/>
      <c r="B175" s="23"/>
      <c r="C175" s="24"/>
      <c r="D175" s="23"/>
      <c r="E175" s="23"/>
      <c r="F175" s="23"/>
      <c r="G175" s="23"/>
      <c r="H175" s="23"/>
      <c r="I175" s="23"/>
      <c r="J175" s="25"/>
      <c r="K175" s="25"/>
      <c r="L175" s="25"/>
    </row>
    <row r="176" spans="1:12" x14ac:dyDescent="0.3">
      <c r="A176" s="1"/>
      <c r="B176" s="23"/>
      <c r="C176" s="24"/>
      <c r="D176" s="23"/>
      <c r="E176" s="23"/>
      <c r="F176" s="23"/>
      <c r="G176" s="23"/>
      <c r="H176" s="23"/>
      <c r="I176" s="23"/>
      <c r="J176" s="25"/>
      <c r="K176" s="25"/>
      <c r="L176" s="25"/>
    </row>
    <row r="177" spans="1:12" x14ac:dyDescent="0.3">
      <c r="A177" s="1"/>
      <c r="B177" s="23"/>
      <c r="C177" s="24"/>
      <c r="D177" s="23"/>
      <c r="E177" s="23"/>
      <c r="F177" s="23"/>
      <c r="G177" s="23"/>
      <c r="H177" s="23"/>
      <c r="I177" s="23"/>
      <c r="J177" s="25"/>
      <c r="K177" s="25"/>
      <c r="L177" s="25"/>
    </row>
    <row r="178" spans="1:12" x14ac:dyDescent="0.3">
      <c r="A178" s="1"/>
      <c r="B178" s="23"/>
      <c r="C178" s="24"/>
      <c r="D178" s="23"/>
      <c r="E178" s="23"/>
      <c r="F178" s="23"/>
      <c r="G178" s="23"/>
      <c r="H178" s="23"/>
      <c r="I178" s="23"/>
      <c r="J178" s="25"/>
      <c r="K178" s="25"/>
      <c r="L178" s="25"/>
    </row>
    <row r="179" spans="1:12" x14ac:dyDescent="0.3">
      <c r="A179" s="1"/>
      <c r="B179" s="23"/>
      <c r="C179" s="24"/>
      <c r="D179" s="23"/>
      <c r="E179" s="23"/>
      <c r="F179" s="23"/>
      <c r="G179" s="23"/>
      <c r="H179" s="23"/>
      <c r="I179" s="23"/>
      <c r="J179" s="25"/>
      <c r="K179" s="25"/>
      <c r="L179" s="25"/>
    </row>
    <row r="180" spans="1:12" x14ac:dyDescent="0.3">
      <c r="A180" s="1"/>
      <c r="B180" s="23"/>
      <c r="C180" s="24"/>
      <c r="D180" s="23"/>
      <c r="E180" s="23"/>
      <c r="F180" s="23"/>
      <c r="G180" s="23"/>
      <c r="H180" s="23"/>
      <c r="I180" s="23"/>
      <c r="J180" s="25"/>
      <c r="K180" s="25"/>
      <c r="L180" s="25"/>
    </row>
    <row r="181" spans="1:12" x14ac:dyDescent="0.3">
      <c r="A181" s="1"/>
      <c r="B181" s="23"/>
      <c r="C181" s="24"/>
      <c r="D181" s="23"/>
      <c r="E181" s="23"/>
      <c r="F181" s="23"/>
      <c r="G181" s="23"/>
      <c r="H181" s="23"/>
      <c r="I181" s="23"/>
      <c r="J181" s="25"/>
      <c r="K181" s="25"/>
      <c r="L181" s="25"/>
    </row>
    <row r="182" spans="1:12" x14ac:dyDescent="0.3">
      <c r="A182" s="1"/>
      <c r="B182" s="23"/>
      <c r="C182" s="24"/>
      <c r="D182" s="23"/>
      <c r="E182" s="23"/>
      <c r="F182" s="23"/>
      <c r="G182" s="23"/>
      <c r="H182" s="23"/>
      <c r="I182" s="23"/>
      <c r="J182" s="25"/>
      <c r="K182" s="25"/>
      <c r="L182" s="25"/>
    </row>
    <row r="183" spans="1:12" x14ac:dyDescent="0.3">
      <c r="A183" s="1"/>
      <c r="B183" s="23"/>
      <c r="C183" s="24"/>
      <c r="D183" s="23"/>
      <c r="E183" s="23"/>
      <c r="F183" s="23"/>
      <c r="G183" s="23"/>
      <c r="H183" s="23"/>
      <c r="I183" s="23"/>
      <c r="J183" s="25"/>
      <c r="K183" s="25"/>
      <c r="L183" s="25"/>
    </row>
    <row r="184" spans="1:12" x14ac:dyDescent="0.3">
      <c r="A184" s="1"/>
      <c r="B184" s="23"/>
      <c r="C184" s="24"/>
      <c r="D184" s="23"/>
      <c r="E184" s="23"/>
      <c r="F184" s="23"/>
      <c r="G184" s="23"/>
      <c r="H184" s="23"/>
      <c r="I184" s="23"/>
      <c r="J184" s="25"/>
      <c r="K184" s="25"/>
      <c r="L184" s="25"/>
    </row>
    <row r="185" spans="1:12" x14ac:dyDescent="0.3">
      <c r="A185" s="1"/>
      <c r="B185" s="23"/>
      <c r="C185" s="24"/>
      <c r="D185" s="23"/>
      <c r="E185" s="23"/>
      <c r="F185" s="23"/>
      <c r="G185" s="23"/>
      <c r="H185" s="23"/>
      <c r="I185" s="23"/>
      <c r="J185" s="25"/>
      <c r="K185" s="25"/>
      <c r="L185" s="25"/>
    </row>
    <row r="186" spans="1:12" x14ac:dyDescent="0.3">
      <c r="A186" s="1"/>
      <c r="B186" s="23"/>
      <c r="C186" s="24"/>
      <c r="D186" s="23"/>
      <c r="E186" s="23"/>
      <c r="F186" s="23"/>
      <c r="G186" s="23"/>
      <c r="H186" s="23"/>
      <c r="I186" s="23"/>
      <c r="J186" s="25"/>
      <c r="K186" s="25"/>
      <c r="L186" s="25"/>
    </row>
    <row r="187" spans="1:12" x14ac:dyDescent="0.3">
      <c r="A187" s="1"/>
      <c r="B187" s="23"/>
      <c r="C187" s="24"/>
      <c r="D187" s="23"/>
      <c r="E187" s="23"/>
      <c r="F187" s="23"/>
      <c r="G187" s="23"/>
      <c r="H187" s="23"/>
      <c r="I187" s="23"/>
      <c r="J187" s="25"/>
      <c r="K187" s="25"/>
      <c r="L187" s="25"/>
    </row>
    <row r="188" spans="1:12" x14ac:dyDescent="0.3">
      <c r="A188" s="1"/>
      <c r="B188" s="23"/>
      <c r="C188" s="24"/>
      <c r="D188" s="23"/>
      <c r="E188" s="23"/>
      <c r="F188" s="23"/>
      <c r="G188" s="23"/>
      <c r="H188" s="23"/>
      <c r="I188" s="23"/>
      <c r="J188" s="25"/>
      <c r="K188" s="25"/>
      <c r="L188" s="25"/>
    </row>
    <row r="189" spans="1:12" x14ac:dyDescent="0.3">
      <c r="A189" s="1"/>
      <c r="B189" s="23"/>
      <c r="C189" s="24"/>
      <c r="D189" s="23"/>
      <c r="E189" s="23"/>
      <c r="F189" s="23"/>
      <c r="G189" s="23"/>
      <c r="H189" s="23"/>
      <c r="I189" s="23"/>
      <c r="J189" s="25"/>
      <c r="K189" s="25"/>
      <c r="L189" s="25"/>
    </row>
    <row r="190" spans="1:12" x14ac:dyDescent="0.3">
      <c r="A190" s="1"/>
      <c r="B190" s="23"/>
      <c r="C190" s="24"/>
      <c r="D190" s="23"/>
      <c r="E190" s="23"/>
      <c r="F190" s="23"/>
      <c r="G190" s="23"/>
      <c r="H190" s="23"/>
      <c r="I190" s="23"/>
      <c r="J190" s="25"/>
      <c r="K190" s="25"/>
      <c r="L190" s="25"/>
    </row>
    <row r="191" spans="1:12" x14ac:dyDescent="0.3">
      <c r="A191" s="1"/>
      <c r="B191" s="23"/>
      <c r="C191" s="24"/>
      <c r="D191" s="23"/>
      <c r="E191" s="23"/>
      <c r="F191" s="23"/>
      <c r="G191" s="23"/>
      <c r="H191" s="23"/>
      <c r="I191" s="23"/>
      <c r="J191" s="25"/>
      <c r="K191" s="25"/>
      <c r="L191" s="25"/>
    </row>
    <row r="192" spans="1:12" x14ac:dyDescent="0.3">
      <c r="A192" s="1"/>
      <c r="B192" s="23"/>
      <c r="C192" s="24"/>
      <c r="D192" s="23"/>
      <c r="E192" s="23"/>
      <c r="F192" s="23"/>
      <c r="G192" s="23"/>
      <c r="H192" s="23"/>
      <c r="I192" s="23"/>
      <c r="J192" s="25"/>
      <c r="K192" s="25"/>
      <c r="L192" s="25"/>
    </row>
    <row r="193" spans="1:12" x14ac:dyDescent="0.3">
      <c r="A193" s="1"/>
      <c r="B193" s="23"/>
      <c r="C193" s="24"/>
      <c r="D193" s="23"/>
      <c r="E193" s="23"/>
      <c r="F193" s="23"/>
      <c r="G193" s="23"/>
      <c r="H193" s="23"/>
      <c r="I193" s="23"/>
      <c r="J193" s="25"/>
      <c r="K193" s="25"/>
      <c r="L193" s="25"/>
    </row>
  </sheetData>
  <sortState xmlns:xlrd2="http://schemas.microsoft.com/office/spreadsheetml/2017/richdata2" ref="A2:V200">
    <sortCondition ref="B1:B20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3"/>
  <sheetViews>
    <sheetView workbookViewId="0">
      <pane ySplit="1" topLeftCell="A2" activePane="bottomLeft" state="frozen"/>
      <selection sqref="A1:XFD1048576"/>
      <selection pane="bottomLeft" activeCell="M10" sqref="M10"/>
    </sheetView>
  </sheetViews>
  <sheetFormatPr baseColWidth="10" defaultColWidth="11.44140625" defaultRowHeight="14.4" x14ac:dyDescent="0.3"/>
  <sheetData>
    <row r="1" spans="1:10" s="5" customFormat="1" ht="117" customHeight="1" x14ac:dyDescent="0.3">
      <c r="A1" s="7" t="s">
        <v>107</v>
      </c>
      <c r="B1" s="7" t="s">
        <v>108</v>
      </c>
      <c r="C1" s="12" t="s">
        <v>105</v>
      </c>
      <c r="D1" s="12" t="s">
        <v>111</v>
      </c>
      <c r="E1" s="7" t="s">
        <v>112</v>
      </c>
      <c r="F1" s="12" t="s">
        <v>13</v>
      </c>
      <c r="G1" s="12" t="s">
        <v>114</v>
      </c>
      <c r="H1" s="7" t="s">
        <v>115</v>
      </c>
      <c r="I1" s="12" t="s">
        <v>113</v>
      </c>
      <c r="J1" s="7" t="s">
        <v>116</v>
      </c>
    </row>
    <row r="2" spans="1:10" ht="14.25" customHeight="1" x14ac:dyDescent="0.3">
      <c r="A2" s="9">
        <v>45258</v>
      </c>
      <c r="B2" s="10">
        <v>30</v>
      </c>
      <c r="C2" s="10">
        <v>3</v>
      </c>
      <c r="D2" s="10" t="s">
        <v>5</v>
      </c>
      <c r="E2" s="10">
        <v>0</v>
      </c>
      <c r="F2" s="10">
        <v>6.06</v>
      </c>
      <c r="G2" s="10">
        <v>12.9</v>
      </c>
      <c r="H2" s="8">
        <v>6.8400000000000007</v>
      </c>
      <c r="I2" s="8">
        <v>3.1599999999999993</v>
      </c>
      <c r="J2" s="13">
        <v>27.166666666666671</v>
      </c>
    </row>
    <row r="3" spans="1:10" x14ac:dyDescent="0.3">
      <c r="A3" s="9">
        <v>45258</v>
      </c>
      <c r="B3" s="10">
        <v>30</v>
      </c>
      <c r="C3" s="10">
        <v>7</v>
      </c>
      <c r="D3" s="10" t="s">
        <v>5</v>
      </c>
      <c r="E3" s="10">
        <v>0</v>
      </c>
      <c r="F3" s="10">
        <v>5.96</v>
      </c>
      <c r="G3" s="10">
        <v>14</v>
      </c>
      <c r="H3" s="8">
        <v>8.0399999999999991</v>
      </c>
      <c r="I3" s="8">
        <v>1.9600000000000009</v>
      </c>
      <c r="J3" s="13"/>
    </row>
    <row r="4" spans="1:10" x14ac:dyDescent="0.3">
      <c r="A4" s="9">
        <v>45258</v>
      </c>
      <c r="B4" s="10">
        <v>30</v>
      </c>
      <c r="C4" s="10">
        <v>16</v>
      </c>
      <c r="D4" s="10" t="s">
        <v>5</v>
      </c>
      <c r="E4" s="10">
        <v>0</v>
      </c>
      <c r="F4" s="10">
        <v>5.98</v>
      </c>
      <c r="G4" s="10">
        <v>12.95</v>
      </c>
      <c r="H4" s="8">
        <v>6.9699999999999989</v>
      </c>
      <c r="I4" s="8">
        <v>3.0300000000000011</v>
      </c>
      <c r="J4" s="13"/>
    </row>
    <row r="5" spans="1:10" x14ac:dyDescent="0.3">
      <c r="A5" s="9">
        <v>45258</v>
      </c>
      <c r="B5" s="10">
        <v>30</v>
      </c>
      <c r="C5" s="10">
        <v>4</v>
      </c>
      <c r="D5" s="10" t="s">
        <v>5</v>
      </c>
      <c r="E5" s="10">
        <v>2</v>
      </c>
      <c r="F5" s="10">
        <v>6.08</v>
      </c>
      <c r="G5" s="10">
        <v>13.09</v>
      </c>
      <c r="H5" s="8">
        <v>7.01</v>
      </c>
      <c r="I5" s="8">
        <v>2.99</v>
      </c>
      <c r="J5" s="13">
        <v>29.366666666666671</v>
      </c>
    </row>
    <row r="6" spans="1:10" x14ac:dyDescent="0.3">
      <c r="A6" s="9">
        <v>45258</v>
      </c>
      <c r="B6" s="10">
        <v>30</v>
      </c>
      <c r="C6" s="10">
        <v>6</v>
      </c>
      <c r="D6" s="10" t="s">
        <v>5</v>
      </c>
      <c r="E6" s="10">
        <v>2</v>
      </c>
      <c r="F6" s="10">
        <v>5.96</v>
      </c>
      <c r="G6" s="10">
        <v>12.93</v>
      </c>
      <c r="H6" s="8">
        <v>6.97</v>
      </c>
      <c r="I6" s="8">
        <v>3.0300000000000002</v>
      </c>
      <c r="J6" s="13"/>
    </row>
    <row r="7" spans="1:10" x14ac:dyDescent="0.3">
      <c r="A7" s="9">
        <v>45258</v>
      </c>
      <c r="B7" s="10">
        <v>30</v>
      </c>
      <c r="C7" s="10">
        <v>9</v>
      </c>
      <c r="D7" s="10" t="s">
        <v>5</v>
      </c>
      <c r="E7" s="10">
        <v>2</v>
      </c>
      <c r="F7" s="10">
        <v>5.96</v>
      </c>
      <c r="G7" s="10">
        <v>13.17</v>
      </c>
      <c r="H7" s="8">
        <v>7.21</v>
      </c>
      <c r="I7" s="8">
        <v>2.79</v>
      </c>
      <c r="J7" s="13"/>
    </row>
    <row r="8" spans="1:10" x14ac:dyDescent="0.3">
      <c r="A8" s="9">
        <v>45258</v>
      </c>
      <c r="B8" s="10">
        <v>30</v>
      </c>
      <c r="C8" s="10">
        <v>12</v>
      </c>
      <c r="D8" s="10" t="s">
        <v>5</v>
      </c>
      <c r="E8" s="10">
        <v>20</v>
      </c>
      <c r="F8" s="10">
        <v>6.12</v>
      </c>
      <c r="G8" s="10">
        <v>13.25</v>
      </c>
      <c r="H8" s="8">
        <v>7.13</v>
      </c>
      <c r="I8" s="8">
        <v>2.87</v>
      </c>
      <c r="J8" s="13">
        <v>28.899999999999991</v>
      </c>
    </row>
    <row r="9" spans="1:10" x14ac:dyDescent="0.3">
      <c r="A9" s="9">
        <v>45258</v>
      </c>
      <c r="B9" s="10">
        <v>30</v>
      </c>
      <c r="C9" s="10">
        <v>15</v>
      </c>
      <c r="D9" s="10" t="s">
        <v>5</v>
      </c>
      <c r="E9" s="10">
        <v>20</v>
      </c>
      <c r="F9" s="10">
        <v>6.1</v>
      </c>
      <c r="G9" s="10">
        <v>13.06</v>
      </c>
      <c r="H9" s="8">
        <v>6.9600000000000009</v>
      </c>
      <c r="I9" s="8">
        <v>3.0399999999999991</v>
      </c>
      <c r="J9" s="13"/>
    </row>
    <row r="10" spans="1:10" x14ac:dyDescent="0.3">
      <c r="A10" s="9">
        <v>45258</v>
      </c>
      <c r="B10" s="10">
        <v>30</v>
      </c>
      <c r="C10" s="10">
        <v>19</v>
      </c>
      <c r="D10" s="10" t="s">
        <v>5</v>
      </c>
      <c r="E10" s="10">
        <v>20</v>
      </c>
      <c r="F10" s="10">
        <v>6.01</v>
      </c>
      <c r="G10" s="10">
        <v>13.25</v>
      </c>
      <c r="H10" s="8">
        <v>7.24</v>
      </c>
      <c r="I10" s="8">
        <v>2.76</v>
      </c>
      <c r="J10" s="13"/>
    </row>
    <row r="11" spans="1:10" x14ac:dyDescent="0.3">
      <c r="A11" s="9">
        <v>45258</v>
      </c>
      <c r="B11" s="10">
        <v>30</v>
      </c>
      <c r="C11" s="10">
        <v>11</v>
      </c>
      <c r="D11" s="10" t="s">
        <v>5</v>
      </c>
      <c r="E11" s="10">
        <v>200</v>
      </c>
      <c r="F11" s="10">
        <v>6.14</v>
      </c>
      <c r="G11" s="10">
        <v>13.13</v>
      </c>
      <c r="H11" s="8">
        <v>6.9900000000000011</v>
      </c>
      <c r="I11" s="8">
        <v>3.0099999999999989</v>
      </c>
      <c r="J11" s="13">
        <v>26.93333333333333</v>
      </c>
    </row>
    <row r="12" spans="1:10" x14ac:dyDescent="0.3">
      <c r="A12" s="9">
        <v>45258</v>
      </c>
      <c r="B12" s="10">
        <v>30</v>
      </c>
      <c r="C12" s="10">
        <v>20</v>
      </c>
      <c r="D12" s="10" t="s">
        <v>5</v>
      </c>
      <c r="E12" s="10">
        <v>200</v>
      </c>
      <c r="F12" s="10">
        <v>5.96</v>
      </c>
      <c r="G12" s="10">
        <v>12.94</v>
      </c>
      <c r="H12" s="8">
        <v>6.9799999999999995</v>
      </c>
      <c r="I12" s="8">
        <v>3.0200000000000005</v>
      </c>
      <c r="J12" s="13"/>
    </row>
    <row r="13" spans="1:10" x14ac:dyDescent="0.3">
      <c r="A13" s="9">
        <v>45258</v>
      </c>
      <c r="B13" s="10">
        <v>30</v>
      </c>
      <c r="C13" s="10">
        <v>23</v>
      </c>
      <c r="D13" s="10" t="s">
        <v>5</v>
      </c>
      <c r="E13" s="10">
        <v>200</v>
      </c>
      <c r="F13" s="10">
        <v>6.2</v>
      </c>
      <c r="G13" s="10">
        <v>14.15</v>
      </c>
      <c r="H13" s="8">
        <v>7.95</v>
      </c>
      <c r="I13" s="8">
        <v>2.0499999999999998</v>
      </c>
      <c r="J13" s="13"/>
    </row>
    <row r="14" spans="1:10" x14ac:dyDescent="0.3">
      <c r="A14" s="9">
        <v>45258</v>
      </c>
      <c r="B14" s="10">
        <v>30</v>
      </c>
      <c r="C14" s="10">
        <v>1</v>
      </c>
      <c r="D14" s="10" t="s">
        <v>6</v>
      </c>
      <c r="E14" s="10">
        <v>0</v>
      </c>
      <c r="F14" s="10">
        <v>6.06</v>
      </c>
      <c r="G14" s="10">
        <v>14.36</v>
      </c>
      <c r="H14" s="8">
        <v>8.3000000000000007</v>
      </c>
      <c r="I14" s="8">
        <v>1.6999999999999993</v>
      </c>
      <c r="J14" s="13">
        <v>20.466666666666665</v>
      </c>
    </row>
    <row r="15" spans="1:10" x14ac:dyDescent="0.3">
      <c r="A15" s="9">
        <v>45258</v>
      </c>
      <c r="B15" s="10">
        <v>30</v>
      </c>
      <c r="C15" s="10">
        <v>17</v>
      </c>
      <c r="D15" s="10" t="s">
        <v>6</v>
      </c>
      <c r="E15" s="10">
        <v>0</v>
      </c>
      <c r="F15" s="10">
        <v>5.98</v>
      </c>
      <c r="G15" s="10">
        <v>13.71</v>
      </c>
      <c r="H15" s="8">
        <v>7.73</v>
      </c>
      <c r="I15" s="8">
        <v>2.2699999999999996</v>
      </c>
      <c r="J15" s="13"/>
    </row>
    <row r="16" spans="1:10" x14ac:dyDescent="0.3">
      <c r="A16" s="9">
        <v>45258</v>
      </c>
      <c r="B16" s="10">
        <v>30</v>
      </c>
      <c r="C16" s="10">
        <v>22</v>
      </c>
      <c r="D16" s="10" t="s">
        <v>6</v>
      </c>
      <c r="E16" s="10">
        <v>0</v>
      </c>
      <c r="F16" s="10">
        <v>6.15</v>
      </c>
      <c r="G16" s="10">
        <v>13.98</v>
      </c>
      <c r="H16" s="8">
        <v>7.83</v>
      </c>
      <c r="I16" s="8">
        <v>2.17</v>
      </c>
      <c r="J16" s="13"/>
    </row>
    <row r="17" spans="1:10" x14ac:dyDescent="0.3">
      <c r="A17" s="9">
        <v>45258</v>
      </c>
      <c r="B17" s="10">
        <v>30</v>
      </c>
      <c r="C17" s="10">
        <v>10</v>
      </c>
      <c r="D17" s="10" t="s">
        <v>6</v>
      </c>
      <c r="E17" s="10">
        <v>2</v>
      </c>
      <c r="F17" s="10">
        <v>5.96</v>
      </c>
      <c r="G17" s="10">
        <v>13.9</v>
      </c>
      <c r="H17" s="8">
        <v>7.94</v>
      </c>
      <c r="I17" s="8">
        <v>2.0599999999999996</v>
      </c>
      <c r="J17" s="13">
        <v>22.066666666666656</v>
      </c>
    </row>
    <row r="18" spans="1:10" x14ac:dyDescent="0.3">
      <c r="A18" s="9">
        <v>45258</v>
      </c>
      <c r="B18" s="10">
        <v>30</v>
      </c>
      <c r="C18" s="10">
        <v>13</v>
      </c>
      <c r="D18" s="10" t="s">
        <v>6</v>
      </c>
      <c r="E18" s="10">
        <v>2</v>
      </c>
      <c r="F18" s="10">
        <v>6.1</v>
      </c>
      <c r="G18" s="10">
        <v>13.88</v>
      </c>
      <c r="H18" s="8">
        <v>7.7800000000000011</v>
      </c>
      <c r="I18" s="8">
        <v>2.2199999999999989</v>
      </c>
      <c r="J18" s="13"/>
    </row>
    <row r="19" spans="1:10" x14ac:dyDescent="0.3">
      <c r="A19" s="9">
        <v>45258</v>
      </c>
      <c r="B19" s="10">
        <v>30</v>
      </c>
      <c r="C19" s="10">
        <v>21</v>
      </c>
      <c r="D19" s="10" t="s">
        <v>6</v>
      </c>
      <c r="E19" s="10">
        <v>2</v>
      </c>
      <c r="F19" s="10">
        <v>6.14</v>
      </c>
      <c r="G19" s="10">
        <v>13.8</v>
      </c>
      <c r="H19" s="8">
        <v>7.660000000000001</v>
      </c>
      <c r="I19" s="8">
        <v>2.339999999999999</v>
      </c>
      <c r="J19" s="13"/>
    </row>
    <row r="20" spans="1:10" x14ac:dyDescent="0.3">
      <c r="A20" s="9">
        <v>45258</v>
      </c>
      <c r="B20" s="10">
        <v>30</v>
      </c>
      <c r="C20" s="10">
        <v>2</v>
      </c>
      <c r="D20" s="10" t="s">
        <v>6</v>
      </c>
      <c r="E20" s="10">
        <v>20</v>
      </c>
      <c r="F20" s="10">
        <v>6.06</v>
      </c>
      <c r="G20" s="10">
        <v>13.93</v>
      </c>
      <c r="H20" s="8">
        <v>7.87</v>
      </c>
      <c r="I20" s="8">
        <v>2.13</v>
      </c>
      <c r="J20" s="13">
        <v>19.966666666666665</v>
      </c>
    </row>
    <row r="21" spans="1:10" x14ac:dyDescent="0.3">
      <c r="A21" s="9">
        <v>45258</v>
      </c>
      <c r="B21" s="10">
        <v>30</v>
      </c>
      <c r="C21" s="10">
        <v>14</v>
      </c>
      <c r="D21" s="10" t="s">
        <v>6</v>
      </c>
      <c r="E21" s="10">
        <v>20</v>
      </c>
      <c r="F21" s="10">
        <v>6.07</v>
      </c>
      <c r="G21" s="10">
        <v>14.5</v>
      </c>
      <c r="H21" s="8">
        <v>8.43</v>
      </c>
      <c r="I21" s="8">
        <v>1.5700000000000003</v>
      </c>
      <c r="J21" s="13"/>
    </row>
    <row r="22" spans="1:10" x14ac:dyDescent="0.3">
      <c r="A22" s="9">
        <v>45258</v>
      </c>
      <c r="B22" s="10">
        <v>30</v>
      </c>
      <c r="C22" s="10">
        <v>24</v>
      </c>
      <c r="D22" s="10" t="s">
        <v>6</v>
      </c>
      <c r="E22" s="10">
        <v>20</v>
      </c>
      <c r="F22" s="10">
        <v>6.1</v>
      </c>
      <c r="G22" s="10">
        <v>13.81</v>
      </c>
      <c r="H22" s="8">
        <v>7.7100000000000009</v>
      </c>
      <c r="I22" s="8">
        <v>2.2899999999999991</v>
      </c>
      <c r="J22" s="13"/>
    </row>
    <row r="23" spans="1:10" x14ac:dyDescent="0.3">
      <c r="A23" s="9">
        <v>45258</v>
      </c>
      <c r="B23" s="10">
        <v>30</v>
      </c>
      <c r="C23" s="10">
        <v>5</v>
      </c>
      <c r="D23" s="10" t="s">
        <v>6</v>
      </c>
      <c r="E23" s="10">
        <v>200</v>
      </c>
      <c r="F23" s="10">
        <v>6.03</v>
      </c>
      <c r="G23" s="10">
        <v>12.78</v>
      </c>
      <c r="H23" s="8">
        <v>6.7499999999999991</v>
      </c>
      <c r="I23" s="8">
        <v>3.2500000000000009</v>
      </c>
      <c r="J23" s="13">
        <v>23.866666666666671</v>
      </c>
    </row>
    <row r="24" spans="1:10" x14ac:dyDescent="0.3">
      <c r="A24" s="9">
        <v>45258</v>
      </c>
      <c r="B24" s="10">
        <v>30</v>
      </c>
      <c r="C24" s="10">
        <v>8</v>
      </c>
      <c r="D24" s="10" t="s">
        <v>6</v>
      </c>
      <c r="E24" s="10">
        <v>200</v>
      </c>
      <c r="F24" s="10">
        <v>5.96</v>
      </c>
      <c r="G24" s="10">
        <v>13.87</v>
      </c>
      <c r="H24" s="8">
        <v>7.9099999999999993</v>
      </c>
      <c r="I24" s="8">
        <v>2.0900000000000007</v>
      </c>
      <c r="J24" s="13"/>
    </row>
    <row r="25" spans="1:10" x14ac:dyDescent="0.3">
      <c r="A25" s="9">
        <v>45258</v>
      </c>
      <c r="B25" s="10">
        <v>30</v>
      </c>
      <c r="C25" s="10">
        <v>18</v>
      </c>
      <c r="D25" s="10" t="s">
        <v>6</v>
      </c>
      <c r="E25" s="10">
        <v>200</v>
      </c>
      <c r="F25" s="10">
        <v>5.95</v>
      </c>
      <c r="G25" s="10">
        <v>14.13</v>
      </c>
      <c r="H25" s="8">
        <v>8.18</v>
      </c>
      <c r="I25" s="8">
        <v>1.8200000000000003</v>
      </c>
      <c r="J25" s="13"/>
    </row>
    <row r="26" spans="1:10" x14ac:dyDescent="0.3">
      <c r="A26" s="9">
        <v>45324</v>
      </c>
      <c r="B26" s="10">
        <v>90</v>
      </c>
      <c r="C26" s="10">
        <v>3</v>
      </c>
      <c r="D26" s="10" t="s">
        <v>5</v>
      </c>
      <c r="E26" s="10">
        <v>0</v>
      </c>
      <c r="F26" s="10">
        <v>6.06</v>
      </c>
      <c r="G26" s="10">
        <v>12.68</v>
      </c>
      <c r="H26" s="8">
        <v>6.62</v>
      </c>
      <c r="I26" s="8">
        <v>3.38</v>
      </c>
      <c r="J26" s="13">
        <v>31.933333333333334</v>
      </c>
    </row>
    <row r="27" spans="1:10" x14ac:dyDescent="0.3">
      <c r="A27" s="9">
        <v>45324</v>
      </c>
      <c r="B27" s="10">
        <v>90</v>
      </c>
      <c r="C27" s="10">
        <v>7</v>
      </c>
      <c r="D27" s="10" t="s">
        <v>5</v>
      </c>
      <c r="E27" s="10">
        <v>0</v>
      </c>
      <c r="F27" s="10">
        <v>5.96</v>
      </c>
      <c r="G27" s="10">
        <v>12.81</v>
      </c>
      <c r="H27" s="8">
        <v>6.8500000000000005</v>
      </c>
      <c r="I27" s="8">
        <v>3.1499999999999995</v>
      </c>
      <c r="J27" s="13"/>
    </row>
    <row r="28" spans="1:10" x14ac:dyDescent="0.3">
      <c r="A28" s="9">
        <v>45324</v>
      </c>
      <c r="B28" s="10">
        <v>90</v>
      </c>
      <c r="C28" s="10">
        <v>16</v>
      </c>
      <c r="D28" s="10" t="s">
        <v>5</v>
      </c>
      <c r="E28" s="10">
        <v>0</v>
      </c>
      <c r="F28" s="10">
        <v>5.98</v>
      </c>
      <c r="G28" s="10">
        <v>12.93</v>
      </c>
      <c r="H28" s="8">
        <v>6.9499999999999993</v>
      </c>
      <c r="I28" s="8">
        <v>3.0500000000000007</v>
      </c>
      <c r="J28" s="13"/>
    </row>
    <row r="29" spans="1:10" x14ac:dyDescent="0.3">
      <c r="A29" s="9">
        <v>45324</v>
      </c>
      <c r="B29" s="10">
        <v>90</v>
      </c>
      <c r="C29" s="10">
        <v>1</v>
      </c>
      <c r="D29" s="10" t="s">
        <v>6</v>
      </c>
      <c r="E29" s="10">
        <v>0</v>
      </c>
      <c r="F29" s="10">
        <v>6.06</v>
      </c>
      <c r="G29" s="10">
        <v>12.8</v>
      </c>
      <c r="H29" s="8">
        <v>6.7400000000000011</v>
      </c>
      <c r="I29" s="8">
        <v>3.2599999999999989</v>
      </c>
      <c r="J29" s="13">
        <v>32.266666666666666</v>
      </c>
    </row>
    <row r="30" spans="1:10" x14ac:dyDescent="0.3">
      <c r="A30" s="9">
        <v>45324</v>
      </c>
      <c r="B30" s="10">
        <v>90</v>
      </c>
      <c r="C30" s="10">
        <v>17</v>
      </c>
      <c r="D30" s="10" t="s">
        <v>6</v>
      </c>
      <c r="E30" s="10">
        <v>0</v>
      </c>
      <c r="F30" s="10">
        <v>5.98</v>
      </c>
      <c r="G30" s="10">
        <v>12.85</v>
      </c>
      <c r="H30" s="8">
        <v>6.8699999999999992</v>
      </c>
      <c r="I30" s="8">
        <v>3.1300000000000008</v>
      </c>
      <c r="J30" s="13"/>
    </row>
    <row r="31" spans="1:10" x14ac:dyDescent="0.3">
      <c r="A31" s="9">
        <v>45324</v>
      </c>
      <c r="B31" s="10">
        <v>90</v>
      </c>
      <c r="C31" s="10">
        <v>22</v>
      </c>
      <c r="D31" s="10" t="s">
        <v>6</v>
      </c>
      <c r="E31" s="10">
        <v>0</v>
      </c>
      <c r="F31" s="10">
        <v>6.15</v>
      </c>
      <c r="G31" s="10">
        <v>12.86</v>
      </c>
      <c r="H31" s="8">
        <v>6.7099999999999991</v>
      </c>
      <c r="I31" s="8">
        <v>3.2900000000000009</v>
      </c>
      <c r="J31" s="13"/>
    </row>
    <row r="32" spans="1:10" x14ac:dyDescent="0.3">
      <c r="A32" s="9">
        <v>45324</v>
      </c>
      <c r="B32" s="10">
        <v>90</v>
      </c>
      <c r="C32" s="10">
        <v>4</v>
      </c>
      <c r="D32" s="10" t="s">
        <v>5</v>
      </c>
      <c r="E32" s="10">
        <v>2</v>
      </c>
      <c r="F32" s="10">
        <v>6.08</v>
      </c>
      <c r="G32" s="10">
        <v>12.06</v>
      </c>
      <c r="H32" s="8">
        <v>5.98</v>
      </c>
      <c r="I32" s="8">
        <v>4.0199999999999996</v>
      </c>
      <c r="J32" s="13">
        <v>35.099999999999994</v>
      </c>
    </row>
    <row r="33" spans="1:10" x14ac:dyDescent="0.3">
      <c r="A33" s="9">
        <v>45324</v>
      </c>
      <c r="B33" s="10">
        <v>90</v>
      </c>
      <c r="C33" s="10">
        <v>6</v>
      </c>
      <c r="D33" s="10" t="s">
        <v>5</v>
      </c>
      <c r="E33" s="10">
        <v>2</v>
      </c>
      <c r="F33" s="10">
        <v>5.96</v>
      </c>
      <c r="G33" s="10">
        <v>12.86</v>
      </c>
      <c r="H33" s="8">
        <v>6.8999999999999995</v>
      </c>
      <c r="I33" s="8">
        <v>3.1000000000000005</v>
      </c>
      <c r="J33" s="13"/>
    </row>
    <row r="34" spans="1:10" x14ac:dyDescent="0.3">
      <c r="A34" s="9">
        <v>45324</v>
      </c>
      <c r="B34" s="10">
        <v>90</v>
      </c>
      <c r="C34" s="10">
        <v>9</v>
      </c>
      <c r="D34" s="10" t="s">
        <v>5</v>
      </c>
      <c r="E34" s="10">
        <v>2</v>
      </c>
      <c r="F34" s="10">
        <v>5.96</v>
      </c>
      <c r="G34" s="10">
        <v>12.55</v>
      </c>
      <c r="H34" s="8">
        <v>6.5900000000000007</v>
      </c>
      <c r="I34" s="8">
        <v>3.4099999999999993</v>
      </c>
      <c r="J34" s="13"/>
    </row>
    <row r="35" spans="1:10" x14ac:dyDescent="0.3">
      <c r="A35" s="9">
        <v>45324</v>
      </c>
      <c r="B35" s="10">
        <v>90</v>
      </c>
      <c r="C35" s="10">
        <v>10</v>
      </c>
      <c r="D35" s="10" t="s">
        <v>6</v>
      </c>
      <c r="E35" s="10">
        <v>2</v>
      </c>
      <c r="F35" s="10">
        <v>5.96</v>
      </c>
      <c r="G35" s="10">
        <v>12.82</v>
      </c>
      <c r="H35" s="8">
        <v>6.86</v>
      </c>
      <c r="I35" s="8">
        <v>3.1399999999999997</v>
      </c>
      <c r="J35" s="13">
        <v>29.266666666666659</v>
      </c>
    </row>
    <row r="36" spans="1:10" x14ac:dyDescent="0.3">
      <c r="A36" s="9">
        <v>45324</v>
      </c>
      <c r="B36" s="10">
        <v>90</v>
      </c>
      <c r="C36" s="10">
        <v>13</v>
      </c>
      <c r="D36" s="10" t="s">
        <v>6</v>
      </c>
      <c r="E36" s="10">
        <v>2</v>
      </c>
      <c r="F36" s="10">
        <v>6.1</v>
      </c>
      <c r="G36" s="10">
        <v>13.46</v>
      </c>
      <c r="H36" s="8">
        <v>7.3600000000000012</v>
      </c>
      <c r="I36" s="8">
        <v>2.6399999999999988</v>
      </c>
      <c r="J36" s="13"/>
    </row>
    <row r="37" spans="1:10" x14ac:dyDescent="0.3">
      <c r="A37" s="9">
        <v>45324</v>
      </c>
      <c r="B37" s="10">
        <v>90</v>
      </c>
      <c r="C37" s="10">
        <v>21</v>
      </c>
      <c r="D37" s="10" t="s">
        <v>6</v>
      </c>
      <c r="E37" s="10">
        <v>2</v>
      </c>
      <c r="F37" s="10">
        <v>6.14</v>
      </c>
      <c r="G37" s="10">
        <v>13.14</v>
      </c>
      <c r="H37" s="8">
        <v>7.0000000000000009</v>
      </c>
      <c r="I37" s="8">
        <v>2.9999999999999991</v>
      </c>
      <c r="J37" s="13"/>
    </row>
    <row r="38" spans="1:10" x14ac:dyDescent="0.3">
      <c r="A38" s="9">
        <v>45324</v>
      </c>
      <c r="B38" s="10">
        <v>90</v>
      </c>
      <c r="C38" s="10">
        <v>12</v>
      </c>
      <c r="D38" s="10" t="s">
        <v>5</v>
      </c>
      <c r="E38" s="10">
        <v>20</v>
      </c>
      <c r="F38" s="10">
        <v>6.12</v>
      </c>
      <c r="G38" s="10">
        <v>12.54</v>
      </c>
      <c r="H38" s="8">
        <v>6.419999999999999</v>
      </c>
      <c r="I38" s="8">
        <v>3.580000000000001</v>
      </c>
      <c r="J38" s="13">
        <v>35.766666666666666</v>
      </c>
    </row>
    <row r="39" spans="1:10" x14ac:dyDescent="0.3">
      <c r="A39" s="9">
        <v>45324</v>
      </c>
      <c r="B39" s="10">
        <v>90</v>
      </c>
      <c r="C39" s="10">
        <v>15</v>
      </c>
      <c r="D39" s="10" t="s">
        <v>5</v>
      </c>
      <c r="E39" s="10">
        <v>20</v>
      </c>
      <c r="F39" s="10">
        <v>6.1</v>
      </c>
      <c r="G39" s="10">
        <v>12.09</v>
      </c>
      <c r="H39" s="8">
        <v>5.99</v>
      </c>
      <c r="I39" s="8">
        <v>4.01</v>
      </c>
      <c r="J39" s="13"/>
    </row>
    <row r="40" spans="1:10" x14ac:dyDescent="0.3">
      <c r="A40" s="9">
        <v>45324</v>
      </c>
      <c r="B40" s="10">
        <v>90</v>
      </c>
      <c r="C40" s="10">
        <v>19</v>
      </c>
      <c r="D40" s="10" t="s">
        <v>5</v>
      </c>
      <c r="E40" s="10">
        <v>20</v>
      </c>
      <c r="F40" s="10">
        <v>6.01</v>
      </c>
      <c r="G40" s="10">
        <v>12.87</v>
      </c>
      <c r="H40" s="8">
        <v>6.8599999999999994</v>
      </c>
      <c r="I40" s="8">
        <v>3.1400000000000006</v>
      </c>
      <c r="J40" s="13"/>
    </row>
    <row r="41" spans="1:10" x14ac:dyDescent="0.3">
      <c r="A41" s="9">
        <v>45324</v>
      </c>
      <c r="B41" s="10">
        <v>90</v>
      </c>
      <c r="C41" s="10">
        <v>2</v>
      </c>
      <c r="D41" s="10" t="s">
        <v>6</v>
      </c>
      <c r="E41" s="10">
        <v>20</v>
      </c>
      <c r="F41" s="10">
        <v>6.06</v>
      </c>
      <c r="G41" s="10">
        <v>13</v>
      </c>
      <c r="H41" s="8">
        <v>6.94</v>
      </c>
      <c r="I41" s="8">
        <v>3.0599999999999996</v>
      </c>
      <c r="J41" s="13">
        <v>28.766666666666666</v>
      </c>
    </row>
    <row r="42" spans="1:10" x14ac:dyDescent="0.3">
      <c r="A42" s="9">
        <v>45324</v>
      </c>
      <c r="B42" s="10">
        <v>90</v>
      </c>
      <c r="C42" s="10">
        <v>14</v>
      </c>
      <c r="D42" s="10" t="s">
        <v>6</v>
      </c>
      <c r="E42" s="10">
        <v>20</v>
      </c>
      <c r="F42" s="10">
        <v>6.07</v>
      </c>
      <c r="G42" s="10">
        <v>13.38</v>
      </c>
      <c r="H42" s="8">
        <v>7.3100000000000005</v>
      </c>
      <c r="I42" s="8">
        <v>2.6899999999999995</v>
      </c>
      <c r="J42" s="13"/>
    </row>
    <row r="43" spans="1:10" x14ac:dyDescent="0.3">
      <c r="A43" s="9">
        <v>45324</v>
      </c>
      <c r="B43" s="10">
        <v>90</v>
      </c>
      <c r="C43" s="10">
        <v>24</v>
      </c>
      <c r="D43" s="10" t="s">
        <v>6</v>
      </c>
      <c r="E43" s="10">
        <v>20</v>
      </c>
      <c r="F43" s="10">
        <v>6.1</v>
      </c>
      <c r="G43" s="10">
        <v>13.22</v>
      </c>
      <c r="H43" s="8">
        <v>7.120000000000001</v>
      </c>
      <c r="I43" s="8">
        <v>2.879999999999999</v>
      </c>
      <c r="J43" s="13"/>
    </row>
    <row r="44" spans="1:10" x14ac:dyDescent="0.3">
      <c r="A44" s="9">
        <v>45324</v>
      </c>
      <c r="B44" s="10">
        <v>90</v>
      </c>
      <c r="C44" s="10">
        <v>11</v>
      </c>
      <c r="D44" s="10" t="s">
        <v>5</v>
      </c>
      <c r="E44" s="10">
        <v>200</v>
      </c>
      <c r="F44" s="10">
        <v>6.14</v>
      </c>
      <c r="G44" s="10">
        <v>12.93</v>
      </c>
      <c r="H44" s="8">
        <v>6.79</v>
      </c>
      <c r="I44" s="8">
        <v>3.21</v>
      </c>
      <c r="J44" s="13">
        <v>31.93333333333333</v>
      </c>
    </row>
    <row r="45" spans="1:10" x14ac:dyDescent="0.3">
      <c r="A45" s="9">
        <v>45324</v>
      </c>
      <c r="B45" s="10">
        <v>90</v>
      </c>
      <c r="C45" s="10">
        <v>20</v>
      </c>
      <c r="D45" s="10" t="s">
        <v>5</v>
      </c>
      <c r="E45" s="10">
        <v>200</v>
      </c>
      <c r="F45" s="10">
        <v>5.96</v>
      </c>
      <c r="G45" s="10">
        <v>12.21</v>
      </c>
      <c r="H45" s="8">
        <v>6.2500000000000009</v>
      </c>
      <c r="I45" s="8">
        <v>3.7499999999999991</v>
      </c>
      <c r="J45" s="13"/>
    </row>
    <row r="46" spans="1:10" x14ac:dyDescent="0.3">
      <c r="A46" s="9">
        <v>45324</v>
      </c>
      <c r="B46" s="10">
        <v>90</v>
      </c>
      <c r="C46" s="10">
        <v>23</v>
      </c>
      <c r="D46" s="10" t="s">
        <v>5</v>
      </c>
      <c r="E46" s="10">
        <v>200</v>
      </c>
      <c r="F46" s="10">
        <v>6.2</v>
      </c>
      <c r="G46" s="10">
        <v>13.58</v>
      </c>
      <c r="H46" s="8">
        <v>7.38</v>
      </c>
      <c r="I46" s="8">
        <v>2.62</v>
      </c>
      <c r="J46" s="13"/>
    </row>
    <row r="47" spans="1:10" x14ac:dyDescent="0.3">
      <c r="A47" s="9">
        <v>45324</v>
      </c>
      <c r="B47" s="10">
        <v>90</v>
      </c>
      <c r="C47" s="10">
        <v>5</v>
      </c>
      <c r="D47" s="10" t="s">
        <v>6</v>
      </c>
      <c r="E47" s="10">
        <v>200</v>
      </c>
      <c r="F47" s="10">
        <v>6.03</v>
      </c>
      <c r="G47" s="10">
        <v>12.27</v>
      </c>
      <c r="H47" s="8">
        <v>6.2399999999999993</v>
      </c>
      <c r="I47" s="8">
        <v>3.7600000000000007</v>
      </c>
      <c r="J47" s="13">
        <v>34.300000000000011</v>
      </c>
    </row>
    <row r="48" spans="1:10" x14ac:dyDescent="0.3">
      <c r="A48" s="9">
        <v>45324</v>
      </c>
      <c r="B48" s="10">
        <v>90</v>
      </c>
      <c r="C48" s="10">
        <v>8</v>
      </c>
      <c r="D48" s="10" t="s">
        <v>6</v>
      </c>
      <c r="E48" s="10">
        <v>200</v>
      </c>
      <c r="F48" s="10">
        <v>5.96</v>
      </c>
      <c r="G48" s="10">
        <v>12.54</v>
      </c>
      <c r="H48" s="8">
        <v>6.5799999999999992</v>
      </c>
      <c r="I48" s="8">
        <v>3.4200000000000008</v>
      </c>
      <c r="J48" s="13"/>
    </row>
    <row r="49" spans="1:10" x14ac:dyDescent="0.3">
      <c r="A49" s="9">
        <v>45324</v>
      </c>
      <c r="B49" s="10">
        <v>90</v>
      </c>
      <c r="C49" s="10">
        <v>18</v>
      </c>
      <c r="D49" s="10" t="s">
        <v>6</v>
      </c>
      <c r="E49" s="10">
        <v>200</v>
      </c>
      <c r="F49" s="10">
        <v>5.95</v>
      </c>
      <c r="G49" s="10">
        <v>12.84</v>
      </c>
      <c r="H49" s="8">
        <v>6.89</v>
      </c>
      <c r="I49" s="8">
        <v>3.1100000000000003</v>
      </c>
      <c r="J49" s="13"/>
    </row>
    <row r="50" spans="1:10" x14ac:dyDescent="0.3">
      <c r="B50" s="4"/>
      <c r="C50" s="3"/>
      <c r="D50" s="3"/>
      <c r="E50" s="2"/>
    </row>
    <row r="51" spans="1:10" x14ac:dyDescent="0.3">
      <c r="B51" s="4"/>
      <c r="C51" s="3"/>
      <c r="D51" s="3"/>
      <c r="E51" s="2"/>
    </row>
    <row r="52" spans="1:10" x14ac:dyDescent="0.3">
      <c r="B52" s="4"/>
      <c r="C52" s="3"/>
      <c r="D52" s="3"/>
      <c r="E52" s="2"/>
    </row>
    <row r="53" spans="1:10" x14ac:dyDescent="0.3">
      <c r="B53" s="4"/>
      <c r="C53" s="3"/>
      <c r="D53" s="3"/>
      <c r="E53" s="2"/>
    </row>
    <row r="54" spans="1:10" x14ac:dyDescent="0.3">
      <c r="B54" s="4"/>
      <c r="C54" s="3"/>
      <c r="D54" s="3"/>
      <c r="E54" s="2"/>
    </row>
    <row r="55" spans="1:10" x14ac:dyDescent="0.3">
      <c r="B55" s="4"/>
      <c r="C55" s="3"/>
      <c r="D55" s="3"/>
      <c r="E55" s="2"/>
    </row>
    <row r="56" spans="1:10" x14ac:dyDescent="0.3">
      <c r="B56" s="4"/>
      <c r="C56" s="3"/>
      <c r="D56" s="3"/>
      <c r="E56" s="2"/>
    </row>
    <row r="57" spans="1:10" x14ac:dyDescent="0.3">
      <c r="B57" s="4"/>
      <c r="C57" s="3"/>
      <c r="D57" s="3"/>
      <c r="E57" s="2"/>
    </row>
    <row r="58" spans="1:10" x14ac:dyDescent="0.3">
      <c r="B58" s="4"/>
      <c r="C58" s="3"/>
      <c r="D58" s="3"/>
      <c r="E58" s="2"/>
    </row>
    <row r="59" spans="1:10" x14ac:dyDescent="0.3">
      <c r="B59" s="4"/>
      <c r="C59" s="3"/>
      <c r="D59" s="3"/>
      <c r="E59" s="2"/>
    </row>
    <row r="60" spans="1:10" x14ac:dyDescent="0.3">
      <c r="B60" s="4"/>
      <c r="C60" s="3"/>
      <c r="D60" s="3"/>
      <c r="E60" s="2"/>
    </row>
    <row r="61" spans="1:10" x14ac:dyDescent="0.3">
      <c r="B61" s="4"/>
      <c r="C61" s="3"/>
      <c r="D61" s="3"/>
      <c r="E61" s="2"/>
    </row>
    <row r="62" spans="1:10" x14ac:dyDescent="0.3">
      <c r="B62" s="4"/>
      <c r="C62" s="3"/>
      <c r="D62" s="3"/>
      <c r="E62" s="2"/>
    </row>
    <row r="63" spans="1:10" x14ac:dyDescent="0.3">
      <c r="B63" s="4"/>
      <c r="C63" s="3"/>
      <c r="D63" s="3"/>
      <c r="E63" s="2"/>
    </row>
    <row r="64" spans="1:10" x14ac:dyDescent="0.3">
      <c r="B64" s="4"/>
      <c r="C64" s="3"/>
      <c r="D64" s="3"/>
      <c r="E64" s="2"/>
    </row>
    <row r="65" spans="2:5" x14ac:dyDescent="0.3">
      <c r="B65" s="4"/>
      <c r="C65" s="3"/>
      <c r="D65" s="3"/>
      <c r="E65" s="2"/>
    </row>
    <row r="66" spans="2:5" x14ac:dyDescent="0.3">
      <c r="B66" s="4"/>
      <c r="C66" s="3"/>
      <c r="D66" s="3"/>
      <c r="E66" s="2"/>
    </row>
    <row r="67" spans="2:5" x14ac:dyDescent="0.3">
      <c r="B67" s="4"/>
      <c r="C67" s="3"/>
      <c r="D67" s="3"/>
      <c r="E67" s="2"/>
    </row>
    <row r="68" spans="2:5" x14ac:dyDescent="0.3">
      <c r="B68" s="4"/>
      <c r="C68" s="3"/>
      <c r="D68" s="3"/>
      <c r="E68" s="2"/>
    </row>
    <row r="69" spans="2:5" x14ac:dyDescent="0.3">
      <c r="B69" s="4"/>
      <c r="C69" s="3"/>
      <c r="D69" s="3"/>
      <c r="E69" s="2"/>
    </row>
    <row r="70" spans="2:5" x14ac:dyDescent="0.3">
      <c r="B70" s="4"/>
      <c r="C70" s="3"/>
      <c r="D70" s="3"/>
      <c r="E70" s="2"/>
    </row>
    <row r="71" spans="2:5" x14ac:dyDescent="0.3">
      <c r="B71" s="4"/>
      <c r="C71" s="3"/>
      <c r="D71" s="3"/>
      <c r="E71" s="2"/>
    </row>
    <row r="72" spans="2:5" x14ac:dyDescent="0.3">
      <c r="B72" s="4"/>
      <c r="C72" s="3"/>
      <c r="D72" s="3"/>
      <c r="E72" s="2"/>
    </row>
    <row r="73" spans="2:5" x14ac:dyDescent="0.3">
      <c r="B73" s="4"/>
      <c r="C73" s="3"/>
      <c r="D73" s="3"/>
      <c r="E73" s="2"/>
    </row>
  </sheetData>
  <sortState xmlns:xlrd2="http://schemas.microsoft.com/office/spreadsheetml/2017/richdata2" ref="A26:I49">
    <sortCondition ref="E26:E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Description </vt:lpstr>
      <vt:lpstr>Macroinv (ind per sample)</vt:lpstr>
      <vt:lpstr>Zooplankton density (ind per L)</vt:lpstr>
      <vt:lpstr>Physico-chemical parameters</vt:lpstr>
      <vt:lpstr>Org. matter Decomposition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2026-01-16T09:14:12Z</dcterms:modified>
</cp:coreProperties>
</file>